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nergy Summary\"/>
    </mc:Choice>
  </mc:AlternateContent>
  <xr:revisionPtr revIDLastSave="0" documentId="13_ncr:1_{81771D0F-877A-46FC-9AD3-CA0D9632F581}" xr6:coauthVersionLast="47" xr6:coauthVersionMax="47" xr10:uidLastSave="{00000000-0000-0000-0000-000000000000}"/>
  <bookViews>
    <workbookView xWindow="-120" yWindow="-120" windowWidth="29040" windowHeight="15720" firstSheet="7" activeTab="21" xr2:uid="{C609CED3-92C2-4C0B-8C75-7457BC7B5C3A}"/>
  </bookViews>
  <sheets>
    <sheet name="F350GL25E HUL_RT" sheetId="1" state="hidden" r:id="rId1"/>
    <sheet name="Energy" sheetId="42" r:id="rId2"/>
    <sheet name="D070H161" sheetId="11" r:id="rId3"/>
    <sheet name="D150H164" sheetId="2" r:id="rId4"/>
    <sheet name="D225H122" sheetId="14" r:id="rId5"/>
    <sheet name="F250GT25" sheetId="30" r:id="rId6"/>
    <sheet name="F250GL25G" sheetId="31" r:id="rId7"/>
    <sheet name="F250GL25E" sheetId="32" r:id="rId8"/>
    <sheet name="D300H124" sheetId="6" r:id="rId9"/>
    <sheet name="D300H224" sheetId="9" r:id="rId10"/>
    <sheet name="F325H223" sheetId="15" r:id="rId11"/>
    <sheet name="D325H223" sheetId="29" r:id="rId12"/>
    <sheet name="D350H225" sheetId="7" r:id="rId13"/>
    <sheet name="D375H225" sheetId="16" r:id="rId14"/>
    <sheet name="F325H224E" sheetId="20" r:id="rId15"/>
    <sheet name="F350GT25" sheetId="17" r:id="rId16"/>
    <sheet name="F350GT25E" sheetId="33" r:id="rId17"/>
    <sheet name="F350GL25D" sheetId="13" r:id="rId18"/>
    <sheet name="F350GL25E" sheetId="21" r:id="rId19"/>
    <sheet name="F475H225" sheetId="18" r:id="rId20"/>
    <sheet name="D475H224" sheetId="19" r:id="rId21"/>
    <sheet name="F450GT25" sheetId="22" r:id="rId22"/>
    <sheet name="F450GT25E" sheetId="34" r:id="rId23"/>
    <sheet name="F450GL25D" sheetId="23" r:id="rId24"/>
    <sheet name="F450GL25E" sheetId="10" r:id="rId25"/>
    <sheet name="D525H224" sheetId="12" r:id="rId26"/>
    <sheet name="D550H225" sheetId="8" r:id="rId27"/>
    <sheet name="F550GT25" sheetId="26" r:id="rId28"/>
    <sheet name="F550GL25" sheetId="27" r:id="rId29"/>
    <sheet name="F550GL25E" sheetId="28" r:id="rId30"/>
    <sheet name="D575H225" sheetId="24" r:id="rId31"/>
    <sheet name="D625H225" sheetId="25" r:id="rId32"/>
    <sheet name="D875H325D" sheetId="39" r:id="rId33"/>
    <sheet name="D875H325E" sheetId="40" r:id="rId34"/>
    <sheet name="F325GC23" sheetId="35" r:id="rId35"/>
    <sheet name="F325GC24" sheetId="37" r:id="rId36"/>
    <sheet name="F425GC23" sheetId="36" r:id="rId37"/>
    <sheet name="F425GC24" sheetId="38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22" l="1"/>
  <c r="AB14" i="22"/>
  <c r="AB12" i="22"/>
  <c r="AA12" i="22" l="1"/>
  <c r="Y14" i="22" l="1"/>
  <c r="N14" i="22"/>
  <c r="H14" i="22"/>
  <c r="Y18" i="29"/>
  <c r="Z18" i="29" s="1"/>
  <c r="N18" i="29"/>
  <c r="H18" i="29"/>
  <c r="Y16" i="26"/>
  <c r="Z16" i="26" s="1"/>
  <c r="AA16" i="26" s="1"/>
  <c r="N16" i="26"/>
  <c r="H16" i="26"/>
  <c r="Y38" i="13"/>
  <c r="Z38" i="13" s="1"/>
  <c r="N38" i="13"/>
  <c r="H38" i="13"/>
  <c r="AA12" i="23"/>
  <c r="AB12" i="23"/>
  <c r="AB14" i="23"/>
  <c r="AB16" i="23"/>
  <c r="AB18" i="23"/>
  <c r="AB12" i="10"/>
  <c r="Y16" i="27"/>
  <c r="T16" i="27" s="1"/>
  <c r="Z14" i="22" l="1"/>
  <c r="T14" i="22"/>
  <c r="AB18" i="29"/>
  <c r="AA18" i="29"/>
  <c r="T18" i="29"/>
  <c r="AB16" i="26"/>
  <c r="T16" i="26"/>
  <c r="AB38" i="13"/>
  <c r="AA38" i="13"/>
  <c r="T38" i="13"/>
  <c r="Z16" i="27"/>
  <c r="Y18" i="23"/>
  <c r="Z18" i="23" s="1"/>
  <c r="H7" i="42"/>
  <c r="H9" i="42"/>
  <c r="H8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7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AA12" i="11"/>
  <c r="Z12" i="11"/>
  <c r="Y14" i="18"/>
  <c r="Z14" i="18" s="1"/>
  <c r="AB16" i="27" l="1"/>
  <c r="AA16" i="27"/>
  <c r="AA18" i="23"/>
  <c r="T18" i="23"/>
  <c r="AB14" i="18"/>
  <c r="AA14" i="18"/>
  <c r="T14" i="18"/>
  <c r="Y16" i="23" l="1"/>
  <c r="T16" i="23" s="1"/>
  <c r="AB34" i="13"/>
  <c r="AB32" i="13"/>
  <c r="Z34" i="13"/>
  <c r="AB36" i="13"/>
  <c r="Y34" i="13"/>
  <c r="AA34" i="13"/>
  <c r="AA32" i="13"/>
  <c r="AB26" i="13"/>
  <c r="AB28" i="13"/>
  <c r="AB30" i="13"/>
  <c r="AB22" i="13"/>
  <c r="AB24" i="13"/>
  <c r="AB20" i="13"/>
  <c r="AB18" i="13"/>
  <c r="Y16" i="31"/>
  <c r="Z16" i="31" s="1"/>
  <c r="Y36" i="13"/>
  <c r="Z36" i="13" s="1"/>
  <c r="N36" i="13"/>
  <c r="H36" i="13"/>
  <c r="Y16" i="29"/>
  <c r="Z16" i="29" s="1"/>
  <c r="N16" i="29"/>
  <c r="H16" i="29"/>
  <c r="Z16" i="23" l="1"/>
  <c r="AA16" i="23" s="1"/>
  <c r="T16" i="31"/>
  <c r="AA16" i="31"/>
  <c r="AA36" i="13"/>
  <c r="T36" i="13"/>
  <c r="T16" i="29"/>
  <c r="AB16" i="29"/>
  <c r="AA16" i="29"/>
  <c r="N34" i="13" l="1"/>
  <c r="H34" i="13"/>
  <c r="Y24" i="6"/>
  <c r="Z24" i="6" s="1"/>
  <c r="N24" i="6"/>
  <c r="H24" i="6"/>
  <c r="Y32" i="13"/>
  <c r="T32" i="13" s="1"/>
  <c r="N32" i="13"/>
  <c r="H32" i="13"/>
  <c r="AF27" i="12"/>
  <c r="Y26" i="12"/>
  <c r="Z26" i="12" s="1"/>
  <c r="Y24" i="12"/>
  <c r="Z24" i="12" s="1"/>
  <c r="AB18" i="39"/>
  <c r="AB22" i="8"/>
  <c r="T34" i="13" l="1"/>
  <c r="T24" i="6"/>
  <c r="AB24" i="6"/>
  <c r="AA24" i="6"/>
  <c r="Z32" i="13"/>
  <c r="AI26" i="12"/>
  <c r="T26" i="12"/>
  <c r="AF26" i="12"/>
  <c r="AG26" i="12"/>
  <c r="AA26" i="12"/>
  <c r="T24" i="12"/>
  <c r="AA24" i="12"/>
  <c r="Y18" i="39"/>
  <c r="Z18" i="39" s="1"/>
  <c r="Y22" i="8"/>
  <c r="Z22" i="8" s="1"/>
  <c r="AA18" i="39" l="1"/>
  <c r="T18" i="39"/>
  <c r="T22" i="8"/>
  <c r="AA22" i="8"/>
  <c r="Y60" i="10" l="1"/>
  <c r="Z60" i="10" s="1"/>
  <c r="Y14" i="28"/>
  <c r="Z14" i="28" s="1"/>
  <c r="AB14" i="28" s="1"/>
  <c r="N14" i="28"/>
  <c r="H14" i="28"/>
  <c r="Y22" i="12"/>
  <c r="T22" i="12" s="1"/>
  <c r="T18" i="25"/>
  <c r="AB60" i="10" l="1"/>
  <c r="AA60" i="10"/>
  <c r="T60" i="10"/>
  <c r="AA14" i="28"/>
  <c r="T14" i="28"/>
  <c r="Z22" i="12"/>
  <c r="AB18" i="25"/>
  <c r="AA18" i="25"/>
  <c r="Z18" i="25"/>
  <c r="Y18" i="25"/>
  <c r="Y20" i="8"/>
  <c r="Z20" i="8" s="1"/>
  <c r="Y16" i="25"/>
  <c r="Z16" i="25" s="1"/>
  <c r="Y4" i="8"/>
  <c r="AA22" i="12" l="1"/>
  <c r="AA20" i="8"/>
  <c r="T20" i="8"/>
  <c r="AA16" i="25"/>
  <c r="T16" i="25"/>
  <c r="Y22" i="19"/>
  <c r="Z22" i="19" s="1"/>
  <c r="Y18" i="8"/>
  <c r="Z18" i="8" s="1"/>
  <c r="Y14" i="25"/>
  <c r="T14" i="25" s="1"/>
  <c r="T18" i="8" l="1"/>
  <c r="T22" i="19"/>
  <c r="AA22" i="19"/>
  <c r="AA18" i="8"/>
  <c r="Z14" i="25"/>
  <c r="AA14" i="25" l="1"/>
  <c r="Y58" i="10" l="1"/>
  <c r="T58" i="10" s="1"/>
  <c r="Y20" i="19"/>
  <c r="Z20" i="19" s="1"/>
  <c r="Z58" i="10" l="1"/>
  <c r="T20" i="19"/>
  <c r="Y18" i="19"/>
  <c r="T18" i="19" s="1"/>
  <c r="AA58" i="10" l="1"/>
  <c r="Z18" i="19"/>
  <c r="Y20" i="12"/>
  <c r="T20" i="12" s="1"/>
  <c r="Y18" i="12"/>
  <c r="Y56" i="10"/>
  <c r="Z56" i="10" s="1"/>
  <c r="Y54" i="10"/>
  <c r="Z54" i="10" s="1"/>
  <c r="Y52" i="10"/>
  <c r="Z52" i="10" s="1"/>
  <c r="AA20" i="19" l="1"/>
  <c r="AA18" i="19"/>
  <c r="T18" i="12"/>
  <c r="Z18" i="12"/>
  <c r="Z20" i="12"/>
  <c r="AA56" i="10"/>
  <c r="T56" i="10"/>
  <c r="AA54" i="10"/>
  <c r="T54" i="10"/>
  <c r="T52" i="10"/>
  <c r="AA52" i="10"/>
  <c r="Y16" i="19"/>
  <c r="T16" i="19" s="1"/>
  <c r="AA20" i="12" l="1"/>
  <c r="AA18" i="12"/>
  <c r="Z16" i="19"/>
  <c r="AA16" i="19" l="1"/>
  <c r="AF51" i="10"/>
  <c r="Y50" i="10"/>
  <c r="AF49" i="10"/>
  <c r="Y48" i="10"/>
  <c r="AF48" i="10" s="1"/>
  <c r="Y44" i="10"/>
  <c r="Z44" i="10" s="1"/>
  <c r="Y42" i="10"/>
  <c r="T42" i="10" s="1"/>
  <c r="Y40" i="10"/>
  <c r="T40" i="10" s="1"/>
  <c r="Y46" i="10"/>
  <c r="Z46" i="10" s="1"/>
  <c r="T48" i="10" l="1"/>
  <c r="AF50" i="10"/>
  <c r="T50" i="10"/>
  <c r="Z50" i="10"/>
  <c r="T46" i="10"/>
  <c r="AI48" i="10"/>
  <c r="AG48" i="10"/>
  <c r="Z48" i="10"/>
  <c r="AA46" i="10"/>
  <c r="AA50" i="10"/>
  <c r="AG50" i="10"/>
  <c r="AI50" i="10"/>
  <c r="Z40" i="10"/>
  <c r="AA40" i="10" s="1"/>
  <c r="Z42" i="10"/>
  <c r="AA42" i="10" s="1"/>
  <c r="AA44" i="10"/>
  <c r="T44" i="10"/>
  <c r="AA48" i="10" l="1"/>
  <c r="AI22" i="6"/>
  <c r="Y22" i="6"/>
  <c r="T22" i="6" s="1"/>
  <c r="N22" i="6"/>
  <c r="AF22" i="6" s="1"/>
  <c r="H22" i="6"/>
  <c r="AG22" i="6" l="1"/>
  <c r="AK23" i="6"/>
  <c r="Z22" i="6"/>
  <c r="AA22" i="6" l="1"/>
  <c r="AS22" i="6"/>
  <c r="AL23" i="6"/>
  <c r="AS23" i="6" l="1"/>
  <c r="AT22" i="6"/>
  <c r="AT23" i="6" s="1"/>
  <c r="Y16" i="39" l="1"/>
  <c r="Z16" i="39" s="1"/>
  <c r="T22" i="9"/>
  <c r="T20" i="9"/>
  <c r="T18" i="9"/>
  <c r="T16" i="9"/>
  <c r="T14" i="9"/>
  <c r="T12" i="9"/>
  <c r="Z18" i="9"/>
  <c r="Z16" i="9"/>
  <c r="Y20" i="9"/>
  <c r="Y18" i="9"/>
  <c r="Y28" i="13"/>
  <c r="Z28" i="13" s="1"/>
  <c r="N28" i="13"/>
  <c r="H28" i="13"/>
  <c r="Y22" i="9"/>
  <c r="Z22" i="9" s="1"/>
  <c r="Y30" i="13"/>
  <c r="Z30" i="13" s="1"/>
  <c r="N30" i="13"/>
  <c r="H30" i="13"/>
  <c r="Z20" i="7"/>
  <c r="AB16" i="39" l="1"/>
  <c r="AA16" i="39"/>
  <c r="T16" i="39"/>
  <c r="AB22" i="9"/>
  <c r="AA22" i="9"/>
  <c r="AA28" i="13"/>
  <c r="T28" i="13"/>
  <c r="AA30" i="13"/>
  <c r="T30" i="13"/>
  <c r="AB16" i="21"/>
  <c r="Y16" i="21"/>
  <c r="T16" i="21" s="1"/>
  <c r="Z16" i="21" l="1"/>
  <c r="Y36" i="10"/>
  <c r="Z36" i="10" s="1"/>
  <c r="Y38" i="10"/>
  <c r="Y4" i="10"/>
  <c r="Z4" i="10" s="1"/>
  <c r="Y32" i="10"/>
  <c r="Z32" i="10" s="1"/>
  <c r="Y34" i="10"/>
  <c r="Z34" i="10" s="1"/>
  <c r="T34" i="10" l="1"/>
  <c r="AA36" i="10"/>
  <c r="T36" i="10"/>
  <c r="T4" i="10"/>
  <c r="AA4" i="10"/>
  <c r="AA16" i="21"/>
  <c r="Z38" i="10"/>
  <c r="T38" i="10"/>
  <c r="AA32" i="10"/>
  <c r="T32" i="10"/>
  <c r="AC4" i="10" l="1"/>
  <c r="AD4" i="10" s="1"/>
  <c r="AB4" i="10"/>
  <c r="AB38" i="10"/>
  <c r="AA38" i="10"/>
  <c r="AB34" i="10"/>
  <c r="AA34" i="10"/>
  <c r="AF45" i="10"/>
  <c r="AK44" i="10"/>
  <c r="AN44" i="10" s="1"/>
  <c r="AI44" i="10"/>
  <c r="AG44" i="10"/>
  <c r="AF44" i="10"/>
  <c r="AE44" i="10"/>
  <c r="AF43" i="10"/>
  <c r="AK42" i="10"/>
  <c r="AN42" i="10" s="1"/>
  <c r="AI42" i="10"/>
  <c r="AG42" i="10"/>
  <c r="AF42" i="10"/>
  <c r="AE42" i="10"/>
  <c r="AF40" i="10"/>
  <c r="AK39" i="10"/>
  <c r="AN39" i="10" s="1"/>
  <c r="AI39" i="10"/>
  <c r="AG39" i="10"/>
  <c r="AF39" i="10"/>
  <c r="AE39" i="10"/>
  <c r="AF41" i="10"/>
  <c r="AK38" i="10"/>
  <c r="AN38" i="10" s="1"/>
  <c r="AI38" i="10"/>
  <c r="AG38" i="10"/>
  <c r="AF38" i="10"/>
  <c r="AE38" i="10"/>
  <c r="AF37" i="10"/>
  <c r="AK36" i="10"/>
  <c r="AN36" i="10" s="1"/>
  <c r="AI36" i="10"/>
  <c r="AG36" i="10"/>
  <c r="AF36" i="10"/>
  <c r="AE36" i="10"/>
  <c r="AF35" i="10"/>
  <c r="AK34" i="10"/>
  <c r="AN34" i="10" s="1"/>
  <c r="AI34" i="10"/>
  <c r="AG34" i="10"/>
  <c r="AF34" i="10"/>
  <c r="AE34" i="10"/>
  <c r="Y30" i="10"/>
  <c r="AK30" i="10" s="1"/>
  <c r="AN30" i="10" s="1"/>
  <c r="Y28" i="10"/>
  <c r="T28" i="10" s="1"/>
  <c r="AF31" i="10"/>
  <c r="Y24" i="10"/>
  <c r="Z24" i="10" s="1"/>
  <c r="AF23" i="10"/>
  <c r="Y22" i="10"/>
  <c r="AF22" i="10" s="1"/>
  <c r="N22" i="10"/>
  <c r="H22" i="10"/>
  <c r="Y16" i="10"/>
  <c r="Z16" i="10" s="1"/>
  <c r="AF15" i="10"/>
  <c r="Y14" i="10"/>
  <c r="AK14" i="10" s="1"/>
  <c r="AN14" i="10" s="1"/>
  <c r="N14" i="10"/>
  <c r="H14" i="10"/>
  <c r="Z14" i="30"/>
  <c r="Z12" i="30"/>
  <c r="T14" i="30"/>
  <c r="Y14" i="21"/>
  <c r="Z14" i="21" s="1"/>
  <c r="AB14" i="21" s="1"/>
  <c r="AB58" i="10" l="1"/>
  <c r="AB52" i="10"/>
  <c r="AB54" i="10"/>
  <c r="AB56" i="10"/>
  <c r="AB46" i="10"/>
  <c r="AB50" i="10"/>
  <c r="AB48" i="10"/>
  <c r="AB40" i="10"/>
  <c r="AB44" i="10"/>
  <c r="AB42" i="10"/>
  <c r="AB36" i="10"/>
  <c r="AB32" i="10"/>
  <c r="AP44" i="10"/>
  <c r="AO44" i="10"/>
  <c r="AN45" i="10"/>
  <c r="AO42" i="10"/>
  <c r="AP42" i="10"/>
  <c r="AN43" i="10"/>
  <c r="AN40" i="10"/>
  <c r="AP39" i="10"/>
  <c r="AO39" i="10"/>
  <c r="AP38" i="10"/>
  <c r="AO38" i="10"/>
  <c r="AN41" i="10"/>
  <c r="AN37" i="10"/>
  <c r="AP36" i="10"/>
  <c r="AO36" i="10"/>
  <c r="AN35" i="10"/>
  <c r="AP34" i="10"/>
  <c r="AO34" i="10"/>
  <c r="AE30" i="10"/>
  <c r="Z30" i="10"/>
  <c r="AA30" i="10" s="1"/>
  <c r="AG30" i="10"/>
  <c r="AI30" i="10"/>
  <c r="T30" i="10"/>
  <c r="AF30" i="10"/>
  <c r="Z28" i="10"/>
  <c r="AA28" i="10" s="1"/>
  <c r="AN31" i="10"/>
  <c r="AP30" i="10"/>
  <c r="AO30" i="10"/>
  <c r="T24" i="10"/>
  <c r="AA24" i="10"/>
  <c r="AG22" i="10"/>
  <c r="T22" i="10"/>
  <c r="Z22" i="10"/>
  <c r="AK23" i="10"/>
  <c r="T16" i="10"/>
  <c r="T14" i="10"/>
  <c r="AE14" i="10"/>
  <c r="AF14" i="10"/>
  <c r="AG14" i="10"/>
  <c r="AO14" i="10"/>
  <c r="AN15" i="10"/>
  <c r="AP14" i="10"/>
  <c r="AA16" i="10"/>
  <c r="Z14" i="10"/>
  <c r="AK15" i="10"/>
  <c r="AA14" i="21"/>
  <c r="T14" i="21"/>
  <c r="AL23" i="10" l="1"/>
  <c r="AS22" i="10"/>
  <c r="AA22" i="10"/>
  <c r="AA14" i="10"/>
  <c r="AS14" i="10"/>
  <c r="AL15" i="10"/>
  <c r="AA4" i="22"/>
  <c r="AC4" i="22"/>
  <c r="AB4" i="22"/>
  <c r="Z4" i="22"/>
  <c r="Z12" i="22"/>
  <c r="AD4" i="22"/>
  <c r="Y4" i="22"/>
  <c r="Y26" i="10"/>
  <c r="Z26" i="10" l="1"/>
  <c r="AA26" i="10" s="1"/>
  <c r="AI22" i="10"/>
  <c r="AS23" i="10"/>
  <c r="AT22" i="10"/>
  <c r="AT23" i="10" s="1"/>
  <c r="AT14" i="10"/>
  <c r="AT15" i="10" s="1"/>
  <c r="AS15" i="10"/>
  <c r="T26" i="10"/>
  <c r="T14" i="20" l="1"/>
  <c r="T16" i="20"/>
  <c r="T12" i="20"/>
  <c r="AF27" i="40"/>
  <c r="AI26" i="40"/>
  <c r="AG26" i="40"/>
  <c r="AF26" i="40"/>
  <c r="Y26" i="40"/>
  <c r="AE26" i="40" s="1"/>
  <c r="N26" i="40"/>
  <c r="H26" i="40"/>
  <c r="Y24" i="40"/>
  <c r="Z24" i="40" s="1"/>
  <c r="AA24" i="40" s="1"/>
  <c r="Y22" i="40"/>
  <c r="Z22" i="40" s="1"/>
  <c r="T22" i="40"/>
  <c r="Y20" i="40"/>
  <c r="Z20" i="40" s="1"/>
  <c r="AA20" i="40" s="1"/>
  <c r="T20" i="40"/>
  <c r="AF19" i="40"/>
  <c r="Y18" i="40"/>
  <c r="AK19" i="40" s="1"/>
  <c r="N18" i="40"/>
  <c r="H18" i="40"/>
  <c r="AF17" i="40"/>
  <c r="Y16" i="40"/>
  <c r="AK17" i="40" s="1"/>
  <c r="T16" i="40"/>
  <c r="N16" i="40"/>
  <c r="H16" i="40"/>
  <c r="AF15" i="40"/>
  <c r="Y14" i="40"/>
  <c r="AI14" i="40" s="1"/>
  <c r="N14" i="40"/>
  <c r="H14" i="40"/>
  <c r="AF13" i="40"/>
  <c r="Y12" i="40"/>
  <c r="Z12" i="40" s="1"/>
  <c r="N12" i="40"/>
  <c r="H12" i="40"/>
  <c r="AF9" i="40"/>
  <c r="AG8" i="40"/>
  <c r="AF8" i="40"/>
  <c r="Y8" i="40"/>
  <c r="AK8" i="40" s="1"/>
  <c r="AF7" i="40"/>
  <c r="AF6" i="40"/>
  <c r="Y6" i="40"/>
  <c r="AK6" i="40" s="1"/>
  <c r="AF5" i="40"/>
  <c r="Y4" i="40"/>
  <c r="AG4" i="40" s="1"/>
  <c r="N4" i="40"/>
  <c r="M4" i="40"/>
  <c r="L4" i="40"/>
  <c r="H4" i="40"/>
  <c r="E4" i="40"/>
  <c r="AF27" i="39"/>
  <c r="AI26" i="39"/>
  <c r="AI18" i="39"/>
  <c r="AF19" i="39"/>
  <c r="AG18" i="39"/>
  <c r="AF18" i="39"/>
  <c r="AK19" i="39"/>
  <c r="AF17" i="39"/>
  <c r="AI16" i="39"/>
  <c r="AG16" i="39"/>
  <c r="AF15" i="39"/>
  <c r="Y14" i="39"/>
  <c r="AI14" i="39" s="1"/>
  <c r="N14" i="39"/>
  <c r="H14" i="39"/>
  <c r="AF13" i="39"/>
  <c r="Y12" i="39"/>
  <c r="AK13" i="39" s="1"/>
  <c r="AS12" i="39" s="1"/>
  <c r="N12" i="39"/>
  <c r="H12" i="39"/>
  <c r="AF9" i="39"/>
  <c r="AK8" i="39"/>
  <c r="AG8" i="39"/>
  <c r="AF8" i="39"/>
  <c r="Y8" i="39"/>
  <c r="AF7" i="39"/>
  <c r="AG6" i="39"/>
  <c r="AF6" i="39"/>
  <c r="Y6" i="39"/>
  <c r="AK6" i="39" s="1"/>
  <c r="AF5" i="39"/>
  <c r="Y4" i="39"/>
  <c r="AG4" i="39" s="1"/>
  <c r="N4" i="39"/>
  <c r="M4" i="39"/>
  <c r="L4" i="39"/>
  <c r="H4" i="39"/>
  <c r="E4" i="39"/>
  <c r="AF27" i="38"/>
  <c r="Y26" i="38"/>
  <c r="AI26" i="38" s="1"/>
  <c r="N26" i="38"/>
  <c r="H26" i="38"/>
  <c r="Z24" i="38"/>
  <c r="AA24" i="38" s="1"/>
  <c r="Y24" i="38"/>
  <c r="Y22" i="38"/>
  <c r="Z22" i="38" s="1"/>
  <c r="AA22" i="38" s="1"/>
  <c r="T22" i="38"/>
  <c r="Y20" i="38"/>
  <c r="Z20" i="38" s="1"/>
  <c r="AA20" i="38" s="1"/>
  <c r="T20" i="38"/>
  <c r="AF19" i="38"/>
  <c r="Y18" i="38"/>
  <c r="AK19" i="38" s="1"/>
  <c r="N18" i="38"/>
  <c r="H18" i="38"/>
  <c r="AF17" i="38"/>
  <c r="Y16" i="38"/>
  <c r="AG16" i="38" s="1"/>
  <c r="T16" i="38"/>
  <c r="N16" i="38"/>
  <c r="H16" i="38"/>
  <c r="AF15" i="38"/>
  <c r="Y14" i="38"/>
  <c r="AI14" i="38" s="1"/>
  <c r="N14" i="38"/>
  <c r="H14" i="38"/>
  <c r="AF13" i="38"/>
  <c r="Y12" i="38"/>
  <c r="T12" i="38" s="1"/>
  <c r="N12" i="38"/>
  <c r="H12" i="38"/>
  <c r="AF9" i="38"/>
  <c r="AG8" i="38"/>
  <c r="Y8" i="38"/>
  <c r="AF8" i="38" s="1"/>
  <c r="AF7" i="38"/>
  <c r="AK6" i="38"/>
  <c r="AF6" i="38"/>
  <c r="Y6" i="38"/>
  <c r="AG6" i="38" s="1"/>
  <c r="AF5" i="38"/>
  <c r="Y4" i="38"/>
  <c r="AG4" i="38" s="1"/>
  <c r="N4" i="38"/>
  <c r="M4" i="38"/>
  <c r="L4" i="38"/>
  <c r="H4" i="38"/>
  <c r="E4" i="38"/>
  <c r="AF27" i="37"/>
  <c r="AI26" i="37"/>
  <c r="AK19" i="37"/>
  <c r="AL19" i="37" s="1"/>
  <c r="AF19" i="37"/>
  <c r="AG18" i="37"/>
  <c r="AF18" i="37"/>
  <c r="AK17" i="37"/>
  <c r="AL17" i="37" s="1"/>
  <c r="AF17" i="37"/>
  <c r="AI16" i="37"/>
  <c r="AF16" i="37"/>
  <c r="AG16" i="37"/>
  <c r="AF15" i="37"/>
  <c r="AG14" i="37"/>
  <c r="AI14" i="37"/>
  <c r="AF13" i="37"/>
  <c r="Y12" i="37"/>
  <c r="AG12" i="37" s="1"/>
  <c r="N12" i="37"/>
  <c r="H12" i="37"/>
  <c r="AF9" i="37"/>
  <c r="Y8" i="37"/>
  <c r="AF8" i="37" s="1"/>
  <c r="AF7" i="37"/>
  <c r="AK6" i="37"/>
  <c r="AF6" i="37"/>
  <c r="Y6" i="37"/>
  <c r="AG6" i="37" s="1"/>
  <c r="AF5" i="37"/>
  <c r="Y4" i="37"/>
  <c r="AG4" i="37" s="1"/>
  <c r="N4" i="37"/>
  <c r="M4" i="37"/>
  <c r="L4" i="37"/>
  <c r="H4" i="37"/>
  <c r="E4" i="37"/>
  <c r="AF27" i="36"/>
  <c r="AI26" i="36"/>
  <c r="AF19" i="36"/>
  <c r="AI18" i="36"/>
  <c r="AG18" i="36"/>
  <c r="AF18" i="36"/>
  <c r="AK19" i="36"/>
  <c r="AF17" i="36"/>
  <c r="AI16" i="36"/>
  <c r="AG16" i="36"/>
  <c r="AK17" i="36"/>
  <c r="AF15" i="36"/>
  <c r="AI14" i="36"/>
  <c r="AG14" i="36"/>
  <c r="AF13" i="36"/>
  <c r="Y12" i="36"/>
  <c r="N12" i="36"/>
  <c r="H12" i="36"/>
  <c r="AF9" i="36"/>
  <c r="AG8" i="36"/>
  <c r="AF8" i="36"/>
  <c r="Y8" i="36"/>
  <c r="AK8" i="36" s="1"/>
  <c r="AF7" i="36"/>
  <c r="AK6" i="36"/>
  <c r="Y6" i="36"/>
  <c r="AG6" i="36" s="1"/>
  <c r="AF5" i="36"/>
  <c r="AG4" i="36"/>
  <c r="AA4" i="36"/>
  <c r="AC4" i="36" s="1"/>
  <c r="AD4" i="36" s="1"/>
  <c r="Y4" i="36"/>
  <c r="AF4" i="36" s="1"/>
  <c r="T4" i="36"/>
  <c r="N4" i="36"/>
  <c r="M4" i="36"/>
  <c r="L4" i="36"/>
  <c r="H4" i="36"/>
  <c r="E4" i="36"/>
  <c r="AF27" i="35"/>
  <c r="AG26" i="35"/>
  <c r="AI26" i="35"/>
  <c r="AK19" i="35"/>
  <c r="AL19" i="35" s="1"/>
  <c r="AF19" i="35"/>
  <c r="AG18" i="35"/>
  <c r="AF18" i="35"/>
  <c r="AK17" i="35"/>
  <c r="AL17" i="35" s="1"/>
  <c r="AF17" i="35"/>
  <c r="AI16" i="35"/>
  <c r="AF16" i="35"/>
  <c r="AG16" i="35"/>
  <c r="AF15" i="35"/>
  <c r="AG14" i="35"/>
  <c r="AI14" i="35"/>
  <c r="AK13" i="35"/>
  <c r="AS12" i="35" s="1"/>
  <c r="AF13" i="35"/>
  <c r="Y12" i="35"/>
  <c r="AI12" i="35" s="1"/>
  <c r="N12" i="35"/>
  <c r="H12" i="35"/>
  <c r="AF9" i="35"/>
  <c r="Y8" i="35"/>
  <c r="AF8" i="35" s="1"/>
  <c r="AF7" i="35"/>
  <c r="AK6" i="35"/>
  <c r="AF6" i="35"/>
  <c r="Y6" i="35"/>
  <c r="AG6" i="35" s="1"/>
  <c r="AF5" i="35"/>
  <c r="AF4" i="35"/>
  <c r="Y4" i="35"/>
  <c r="AG4" i="35" s="1"/>
  <c r="N4" i="35"/>
  <c r="M4" i="35"/>
  <c r="L4" i="35"/>
  <c r="H4" i="35"/>
  <c r="E4" i="35"/>
  <c r="AF27" i="34"/>
  <c r="AI26" i="34"/>
  <c r="AF19" i="34"/>
  <c r="AG18" i="34"/>
  <c r="AK19" i="34"/>
  <c r="AF17" i="34"/>
  <c r="AI16" i="34"/>
  <c r="AG16" i="34"/>
  <c r="AF15" i="34"/>
  <c r="AI14" i="34"/>
  <c r="AF13" i="34"/>
  <c r="Y12" i="34"/>
  <c r="Z12" i="34" s="1"/>
  <c r="N12" i="34"/>
  <c r="H12" i="34"/>
  <c r="AF9" i="34"/>
  <c r="AK8" i="34"/>
  <c r="AG8" i="34"/>
  <c r="AF8" i="34"/>
  <c r="Y8" i="34"/>
  <c r="AF7" i="34"/>
  <c r="AG6" i="34"/>
  <c r="AF6" i="34"/>
  <c r="Y6" i="34"/>
  <c r="AK6" i="34" s="1"/>
  <c r="AF5" i="34"/>
  <c r="Y4" i="34"/>
  <c r="AG4" i="34" s="1"/>
  <c r="N4" i="34"/>
  <c r="M4" i="34"/>
  <c r="L4" i="34"/>
  <c r="H4" i="34"/>
  <c r="E4" i="34"/>
  <c r="AF27" i="33"/>
  <c r="AI26" i="33"/>
  <c r="AG26" i="33"/>
  <c r="AF26" i="33"/>
  <c r="AK19" i="33"/>
  <c r="AL19" i="33" s="1"/>
  <c r="AF19" i="33"/>
  <c r="AG18" i="33"/>
  <c r="AF18" i="33"/>
  <c r="AK17" i="33"/>
  <c r="AL17" i="33" s="1"/>
  <c r="AF17" i="33"/>
  <c r="AI16" i="33"/>
  <c r="AG16" i="33"/>
  <c r="AF16" i="33"/>
  <c r="AF15" i="33"/>
  <c r="AI14" i="33"/>
  <c r="AF13" i="33"/>
  <c r="Y12" i="33"/>
  <c r="AK13" i="33" s="1"/>
  <c r="AS12" i="33" s="1"/>
  <c r="T12" i="33"/>
  <c r="N12" i="33"/>
  <c r="H12" i="33"/>
  <c r="AF9" i="33"/>
  <c r="AG8" i="33"/>
  <c r="Y8" i="33"/>
  <c r="AF8" i="33" s="1"/>
  <c r="AF7" i="33"/>
  <c r="AK6" i="33"/>
  <c r="AF6" i="33"/>
  <c r="Y6" i="33"/>
  <c r="AG6" i="33" s="1"/>
  <c r="AF5" i="33"/>
  <c r="Y4" i="33"/>
  <c r="AG4" i="33" s="1"/>
  <c r="N4" i="33"/>
  <c r="M4" i="33"/>
  <c r="L4" i="33"/>
  <c r="H4" i="33"/>
  <c r="E4" i="33"/>
  <c r="AF27" i="32"/>
  <c r="AI26" i="32"/>
  <c r="AI18" i="32"/>
  <c r="AF19" i="32"/>
  <c r="AK19" i="32"/>
  <c r="AF17" i="32"/>
  <c r="AI16" i="32"/>
  <c r="AG16" i="32"/>
  <c r="AF15" i="32"/>
  <c r="AI14" i="32"/>
  <c r="AF13" i="32"/>
  <c r="Y12" i="32"/>
  <c r="AI12" i="32" s="1"/>
  <c r="N12" i="32"/>
  <c r="H12" i="32"/>
  <c r="AF9" i="32"/>
  <c r="AK8" i="32"/>
  <c r="AG8" i="32"/>
  <c r="AF8" i="32"/>
  <c r="Y8" i="32"/>
  <c r="AF7" i="32"/>
  <c r="Y6" i="32"/>
  <c r="AF6" i="32" s="1"/>
  <c r="AF5" i="32"/>
  <c r="Y4" i="32"/>
  <c r="AF4" i="32" s="1"/>
  <c r="N4" i="32"/>
  <c r="M4" i="32"/>
  <c r="L4" i="32"/>
  <c r="H4" i="32"/>
  <c r="E4" i="32"/>
  <c r="AF25" i="31"/>
  <c r="AI24" i="31"/>
  <c r="AF17" i="31"/>
  <c r="AK17" i="31"/>
  <c r="AF15" i="31"/>
  <c r="Y14" i="31"/>
  <c r="AI14" i="31" s="1"/>
  <c r="N14" i="31"/>
  <c r="H14" i="31"/>
  <c r="AF13" i="31"/>
  <c r="Y12" i="31"/>
  <c r="AK13" i="31" s="1"/>
  <c r="AS12" i="31" s="1"/>
  <c r="N12" i="31"/>
  <c r="H12" i="31"/>
  <c r="AF9" i="31"/>
  <c r="AG8" i="31"/>
  <c r="Y8" i="31"/>
  <c r="AF8" i="31" s="1"/>
  <c r="AF7" i="31"/>
  <c r="Y6" i="31"/>
  <c r="AK6" i="31" s="1"/>
  <c r="AF5" i="31"/>
  <c r="Y4" i="31"/>
  <c r="AG4" i="31" s="1"/>
  <c r="N4" i="31"/>
  <c r="M4" i="31"/>
  <c r="L4" i="31"/>
  <c r="H4" i="31"/>
  <c r="E4" i="31"/>
  <c r="AF27" i="30"/>
  <c r="AI26" i="30"/>
  <c r="AG26" i="30"/>
  <c r="AF26" i="30"/>
  <c r="AF19" i="30"/>
  <c r="AF18" i="30"/>
  <c r="AK19" i="30"/>
  <c r="AL17" i="30"/>
  <c r="AK17" i="30"/>
  <c r="AS16" i="30" s="1"/>
  <c r="AF17" i="30"/>
  <c r="AI16" i="30"/>
  <c r="AG16" i="30"/>
  <c r="AF16" i="30"/>
  <c r="AF15" i="30"/>
  <c r="Y14" i="30"/>
  <c r="AI14" i="30" s="1"/>
  <c r="N14" i="30"/>
  <c r="H14" i="30"/>
  <c r="AF13" i="30"/>
  <c r="Y12" i="30"/>
  <c r="AK13" i="30" s="1"/>
  <c r="AS12" i="30" s="1"/>
  <c r="N12" i="30"/>
  <c r="H12" i="30"/>
  <c r="AF9" i="30"/>
  <c r="AG8" i="30"/>
  <c r="AF8" i="30"/>
  <c r="Y8" i="30"/>
  <c r="AK8" i="30" s="1"/>
  <c r="AF7" i="30"/>
  <c r="AK6" i="30"/>
  <c r="AF6" i="30"/>
  <c r="Y6" i="30"/>
  <c r="AG6" i="30" s="1"/>
  <c r="AF5" i="30"/>
  <c r="Y4" i="30"/>
  <c r="AG4" i="30" s="1"/>
  <c r="N4" i="30"/>
  <c r="M4" i="30"/>
  <c r="L4" i="30"/>
  <c r="H4" i="30"/>
  <c r="E4" i="30"/>
  <c r="AF27" i="29"/>
  <c r="AI26" i="29"/>
  <c r="AG26" i="29"/>
  <c r="AF26" i="29"/>
  <c r="AK19" i="29"/>
  <c r="AS18" i="29" s="1"/>
  <c r="AF19" i="29"/>
  <c r="AG18" i="29"/>
  <c r="AF18" i="29"/>
  <c r="AK17" i="29"/>
  <c r="AS16" i="29" s="1"/>
  <c r="AF17" i="29"/>
  <c r="AI16" i="29"/>
  <c r="AG16" i="29"/>
  <c r="AF16" i="29"/>
  <c r="AF15" i="29"/>
  <c r="AI14" i="29"/>
  <c r="Y14" i="29"/>
  <c r="AF14" i="29" s="1"/>
  <c r="N14" i="29"/>
  <c r="H14" i="29"/>
  <c r="AF13" i="29"/>
  <c r="Y12" i="29"/>
  <c r="AG12" i="29" s="1"/>
  <c r="N12" i="29"/>
  <c r="H12" i="29"/>
  <c r="AF9" i="29"/>
  <c r="Y8" i="29"/>
  <c r="AK8" i="29" s="1"/>
  <c r="AF7" i="29"/>
  <c r="Y6" i="29"/>
  <c r="AK6" i="29" s="1"/>
  <c r="AF5" i="29"/>
  <c r="AG4" i="29"/>
  <c r="AA4" i="29"/>
  <c r="AB4" i="29" s="1"/>
  <c r="Y4" i="29"/>
  <c r="AE16" i="29" s="1"/>
  <c r="N4" i="29"/>
  <c r="M4" i="29"/>
  <c r="L4" i="29"/>
  <c r="H4" i="29"/>
  <c r="E4" i="29"/>
  <c r="AF27" i="28"/>
  <c r="AI26" i="28"/>
  <c r="AG26" i="28"/>
  <c r="AF26" i="28"/>
  <c r="AI18" i="28"/>
  <c r="AK19" i="28"/>
  <c r="AL19" i="28" s="1"/>
  <c r="AF19" i="28"/>
  <c r="AK17" i="28"/>
  <c r="AL17" i="28" s="1"/>
  <c r="AF17" i="28"/>
  <c r="AI16" i="28"/>
  <c r="AG16" i="28"/>
  <c r="AF16" i="28"/>
  <c r="AF15" i="28"/>
  <c r="AI14" i="28"/>
  <c r="AF13" i="28"/>
  <c r="Y12" i="28"/>
  <c r="Z12" i="28" s="1"/>
  <c r="AA12" i="28" s="1"/>
  <c r="N12" i="28"/>
  <c r="H12" i="28"/>
  <c r="AF9" i="28"/>
  <c r="Y8" i="28"/>
  <c r="AF8" i="28" s="1"/>
  <c r="AF7" i="28"/>
  <c r="AF6" i="28"/>
  <c r="Y6" i="28"/>
  <c r="AK6" i="28" s="1"/>
  <c r="AF5" i="28"/>
  <c r="Y4" i="28"/>
  <c r="AG4" i="28" s="1"/>
  <c r="N4" i="28"/>
  <c r="M4" i="28"/>
  <c r="L4" i="28"/>
  <c r="H4" i="28"/>
  <c r="E4" i="28"/>
  <c r="AF27" i="27"/>
  <c r="AI26" i="27"/>
  <c r="AG26" i="27"/>
  <c r="AF26" i="27"/>
  <c r="AF19" i="27"/>
  <c r="AI18" i="27"/>
  <c r="AK19" i="27"/>
  <c r="AF17" i="27"/>
  <c r="AI16" i="27"/>
  <c r="AG16" i="27"/>
  <c r="AK17" i="27"/>
  <c r="AF15" i="27"/>
  <c r="AI14" i="27"/>
  <c r="Y14" i="27"/>
  <c r="AG14" i="27" s="1"/>
  <c r="N14" i="27"/>
  <c r="H14" i="27"/>
  <c r="AF13" i="27"/>
  <c r="Y12" i="27"/>
  <c r="N12" i="27"/>
  <c r="H12" i="27"/>
  <c r="AF9" i="27"/>
  <c r="AK8" i="27"/>
  <c r="AG8" i="27"/>
  <c r="AF8" i="27"/>
  <c r="Y8" i="27"/>
  <c r="AF7" i="27"/>
  <c r="Y6" i="27"/>
  <c r="AK6" i="27" s="1"/>
  <c r="AF5" i="27"/>
  <c r="AG4" i="27"/>
  <c r="Y4" i="27"/>
  <c r="AF4" i="27" s="1"/>
  <c r="N4" i="27"/>
  <c r="M4" i="27"/>
  <c r="L4" i="27"/>
  <c r="H4" i="27"/>
  <c r="E4" i="27"/>
  <c r="AF27" i="26"/>
  <c r="AI26" i="26"/>
  <c r="AF19" i="26"/>
  <c r="AI18" i="26"/>
  <c r="AG18" i="26"/>
  <c r="AF18" i="26"/>
  <c r="AK19" i="26"/>
  <c r="AF17" i="26"/>
  <c r="AI16" i="26"/>
  <c r="AG16" i="26"/>
  <c r="AK17" i="26"/>
  <c r="AF15" i="26"/>
  <c r="Y14" i="26"/>
  <c r="AG14" i="26" s="1"/>
  <c r="N14" i="26"/>
  <c r="H14" i="26"/>
  <c r="AF13" i="26"/>
  <c r="Y12" i="26"/>
  <c r="AI12" i="26" s="1"/>
  <c r="N12" i="26"/>
  <c r="H12" i="26"/>
  <c r="AF9" i="26"/>
  <c r="AG8" i="26"/>
  <c r="AF8" i="26"/>
  <c r="Y8" i="26"/>
  <c r="AK8" i="26" s="1"/>
  <c r="AF7" i="26"/>
  <c r="AK6" i="26"/>
  <c r="Y6" i="26"/>
  <c r="AG6" i="26" s="1"/>
  <c r="AF5" i="26"/>
  <c r="Y4" i="26"/>
  <c r="AF4" i="26" s="1"/>
  <c r="N4" i="26"/>
  <c r="M4" i="26"/>
  <c r="L4" i="26"/>
  <c r="H4" i="26"/>
  <c r="E4" i="26"/>
  <c r="AF23" i="25"/>
  <c r="AI22" i="25"/>
  <c r="AG22" i="25"/>
  <c r="AF22" i="25"/>
  <c r="AF15" i="25"/>
  <c r="AI14" i="25"/>
  <c r="AF13" i="25"/>
  <c r="Y12" i="25"/>
  <c r="AK13" i="25" s="1"/>
  <c r="AS12" i="25" s="1"/>
  <c r="N12" i="25"/>
  <c r="H12" i="25"/>
  <c r="AF9" i="25"/>
  <c r="Y8" i="25"/>
  <c r="AK8" i="25" s="1"/>
  <c r="AF7" i="25"/>
  <c r="Y6" i="25"/>
  <c r="AK6" i="25" s="1"/>
  <c r="AF5" i="25"/>
  <c r="Y4" i="25"/>
  <c r="AG4" i="25" s="1"/>
  <c r="N4" i="25"/>
  <c r="M4" i="25"/>
  <c r="L4" i="25"/>
  <c r="H4" i="25"/>
  <c r="E4" i="25"/>
  <c r="AF27" i="24"/>
  <c r="AI26" i="24"/>
  <c r="AG26" i="24"/>
  <c r="AF26" i="24"/>
  <c r="AE26" i="24"/>
  <c r="AF19" i="24"/>
  <c r="AK19" i="24"/>
  <c r="AF17" i="24"/>
  <c r="AG16" i="24"/>
  <c r="AE16" i="24"/>
  <c r="AK17" i="24"/>
  <c r="AF15" i="24"/>
  <c r="AF14" i="24"/>
  <c r="AG14" i="24"/>
  <c r="AF13" i="24"/>
  <c r="Y12" i="24"/>
  <c r="AI12" i="24" s="1"/>
  <c r="N12" i="24"/>
  <c r="H12" i="24"/>
  <c r="AF9" i="24"/>
  <c r="AK8" i="24"/>
  <c r="AG8" i="24"/>
  <c r="AF8" i="24"/>
  <c r="Y8" i="24"/>
  <c r="AF7" i="24"/>
  <c r="Y6" i="24"/>
  <c r="AK6" i="24" s="1"/>
  <c r="AF5" i="24"/>
  <c r="AG4" i="24"/>
  <c r="Y4" i="24"/>
  <c r="AF4" i="24" s="1"/>
  <c r="T4" i="24"/>
  <c r="N4" i="24"/>
  <c r="M4" i="24"/>
  <c r="L4" i="24"/>
  <c r="H4" i="24"/>
  <c r="E4" i="24"/>
  <c r="AF27" i="23"/>
  <c r="AI26" i="23"/>
  <c r="AG26" i="23"/>
  <c r="AF26" i="23"/>
  <c r="AK19" i="23"/>
  <c r="AL19" i="23" s="1"/>
  <c r="AF19" i="23"/>
  <c r="AI18" i="23"/>
  <c r="AK17" i="23"/>
  <c r="AL17" i="23" s="1"/>
  <c r="AF17" i="23"/>
  <c r="AI16" i="23"/>
  <c r="AG16" i="23"/>
  <c r="AF16" i="23"/>
  <c r="AF15" i="23"/>
  <c r="Y14" i="23"/>
  <c r="AI14" i="23" s="1"/>
  <c r="N14" i="23"/>
  <c r="H14" i="23"/>
  <c r="AF13" i="23"/>
  <c r="Y12" i="23"/>
  <c r="Z12" i="23" s="1"/>
  <c r="N12" i="23"/>
  <c r="H12" i="23"/>
  <c r="AF9" i="23"/>
  <c r="AG8" i="23"/>
  <c r="Y8" i="23"/>
  <c r="AF8" i="23" s="1"/>
  <c r="AF7" i="23"/>
  <c r="AF6" i="23"/>
  <c r="Y6" i="23"/>
  <c r="AK6" i="23" s="1"/>
  <c r="AF5" i="23"/>
  <c r="Y4" i="23"/>
  <c r="AG4" i="23" s="1"/>
  <c r="N4" i="23"/>
  <c r="M4" i="23"/>
  <c r="L4" i="23"/>
  <c r="H4" i="23"/>
  <c r="E4" i="23"/>
  <c r="AF27" i="22"/>
  <c r="AI26" i="22"/>
  <c r="AG26" i="22"/>
  <c r="AF19" i="22"/>
  <c r="AG18" i="22"/>
  <c r="AF18" i="22"/>
  <c r="AK19" i="22"/>
  <c r="AF17" i="22"/>
  <c r="AG16" i="22"/>
  <c r="AK17" i="22"/>
  <c r="AF15" i="22"/>
  <c r="AG14" i="22"/>
  <c r="AF13" i="22"/>
  <c r="Y12" i="22"/>
  <c r="N12" i="22"/>
  <c r="H12" i="22"/>
  <c r="AF9" i="22"/>
  <c r="AG8" i="22"/>
  <c r="AF8" i="22"/>
  <c r="Y8" i="22"/>
  <c r="AK8" i="22" s="1"/>
  <c r="AF7" i="22"/>
  <c r="Y6" i="22"/>
  <c r="AK6" i="22" s="1"/>
  <c r="AF5" i="22"/>
  <c r="AG4" i="22"/>
  <c r="AF4" i="22"/>
  <c r="T4" i="22"/>
  <c r="N4" i="22"/>
  <c r="M4" i="22"/>
  <c r="L4" i="22"/>
  <c r="H4" i="22"/>
  <c r="E4" i="22"/>
  <c r="AF27" i="21"/>
  <c r="AI26" i="21"/>
  <c r="AK19" i="21"/>
  <c r="AL19" i="21" s="1"/>
  <c r="AF19" i="21"/>
  <c r="AG18" i="21"/>
  <c r="AF18" i="21"/>
  <c r="AF17" i="21"/>
  <c r="AI16" i="21"/>
  <c r="AG16" i="21"/>
  <c r="AK15" i="21"/>
  <c r="AS14" i="21" s="1"/>
  <c r="AF15" i="21"/>
  <c r="AI14" i="21"/>
  <c r="AF13" i="21"/>
  <c r="Y12" i="21"/>
  <c r="AK13" i="21" s="1"/>
  <c r="AS12" i="21" s="1"/>
  <c r="N12" i="21"/>
  <c r="H12" i="21"/>
  <c r="AF9" i="21"/>
  <c r="AK8" i="21"/>
  <c r="AG8" i="21"/>
  <c r="Y8" i="21"/>
  <c r="AF8" i="21" s="1"/>
  <c r="AF7" i="21"/>
  <c r="AK6" i="21"/>
  <c r="AG6" i="21"/>
  <c r="AF6" i="21"/>
  <c r="Y6" i="21"/>
  <c r="AF5" i="21"/>
  <c r="Y4" i="21"/>
  <c r="AG4" i="21" s="1"/>
  <c r="N4" i="21"/>
  <c r="M4" i="21"/>
  <c r="L4" i="21"/>
  <c r="H4" i="21"/>
  <c r="E4" i="21"/>
  <c r="AF27" i="20"/>
  <c r="AI26" i="20"/>
  <c r="Y26" i="20"/>
  <c r="AG26" i="20" s="1"/>
  <c r="N26" i="20"/>
  <c r="H26" i="20"/>
  <c r="Y24" i="20"/>
  <c r="Z24" i="20" s="1"/>
  <c r="AA24" i="20" s="1"/>
  <c r="Y22" i="20"/>
  <c r="Z22" i="20" s="1"/>
  <c r="AA22" i="20" s="1"/>
  <c r="Y20" i="20"/>
  <c r="Z20" i="20" s="1"/>
  <c r="AA20" i="20" s="1"/>
  <c r="AF19" i="20"/>
  <c r="Y18" i="20"/>
  <c r="AK19" i="20" s="1"/>
  <c r="N18" i="20"/>
  <c r="H18" i="20"/>
  <c r="AF17" i="20"/>
  <c r="AI16" i="20"/>
  <c r="AG16" i="20"/>
  <c r="Z16" i="20"/>
  <c r="AA16" i="20" s="1"/>
  <c r="Y16" i="20"/>
  <c r="AK17" i="20" s="1"/>
  <c r="N16" i="20"/>
  <c r="H16" i="20"/>
  <c r="AF15" i="20"/>
  <c r="Y14" i="20"/>
  <c r="AG14" i="20" s="1"/>
  <c r="N14" i="20"/>
  <c r="H14" i="20"/>
  <c r="AF13" i="20"/>
  <c r="Y12" i="20"/>
  <c r="AI12" i="20" s="1"/>
  <c r="N12" i="20"/>
  <c r="H12" i="20"/>
  <c r="AF9" i="20"/>
  <c r="AG8" i="20"/>
  <c r="AF8" i="20"/>
  <c r="Y8" i="20"/>
  <c r="AK8" i="20" s="1"/>
  <c r="AF7" i="20"/>
  <c r="Y6" i="20"/>
  <c r="AK6" i="20" s="1"/>
  <c r="AF5" i="20"/>
  <c r="Y4" i="20"/>
  <c r="AF4" i="20" s="1"/>
  <c r="T4" i="20"/>
  <c r="N4" i="20"/>
  <c r="M4" i="20"/>
  <c r="L4" i="20"/>
  <c r="H4" i="20"/>
  <c r="E4" i="20"/>
  <c r="AF25" i="19"/>
  <c r="AG24" i="19"/>
  <c r="AF24" i="19"/>
  <c r="AI24" i="19"/>
  <c r="AF19" i="19"/>
  <c r="AK19" i="19"/>
  <c r="AK17" i="19"/>
  <c r="AL17" i="19" s="1"/>
  <c r="AF17" i="19"/>
  <c r="AG16" i="19"/>
  <c r="AF16" i="19"/>
  <c r="AF15" i="19"/>
  <c r="Y14" i="19"/>
  <c r="AI14" i="19" s="1"/>
  <c r="N14" i="19"/>
  <c r="H14" i="19"/>
  <c r="AF13" i="19"/>
  <c r="Y12" i="19"/>
  <c r="AG12" i="19" s="1"/>
  <c r="N12" i="19"/>
  <c r="H12" i="19"/>
  <c r="AF9" i="19"/>
  <c r="AG8" i="19"/>
  <c r="Y8" i="19"/>
  <c r="AF8" i="19" s="1"/>
  <c r="AF7" i="19"/>
  <c r="AK6" i="19"/>
  <c r="AF6" i="19"/>
  <c r="Y6" i="19"/>
  <c r="AG6" i="19" s="1"/>
  <c r="AF5" i="19"/>
  <c r="Y4" i="19"/>
  <c r="AG4" i="19" s="1"/>
  <c r="N4" i="19"/>
  <c r="M4" i="19"/>
  <c r="L4" i="19"/>
  <c r="H4" i="19"/>
  <c r="E4" i="19"/>
  <c r="AF27" i="18"/>
  <c r="AI26" i="18"/>
  <c r="AG26" i="18"/>
  <c r="AF26" i="18"/>
  <c r="AF19" i="18"/>
  <c r="AI18" i="18"/>
  <c r="AK17" i="18"/>
  <c r="AL17" i="18" s="1"/>
  <c r="AF17" i="18"/>
  <c r="AG16" i="18"/>
  <c r="AF16" i="18"/>
  <c r="AF15" i="18"/>
  <c r="AG14" i="18"/>
  <c r="AF14" i="18"/>
  <c r="AF13" i="18"/>
  <c r="Y12" i="18"/>
  <c r="AF12" i="18" s="1"/>
  <c r="T12" i="18"/>
  <c r="N12" i="18"/>
  <c r="H12" i="18"/>
  <c r="AF9" i="18"/>
  <c r="Y8" i="18"/>
  <c r="AG8" i="18" s="1"/>
  <c r="AF7" i="18"/>
  <c r="Y6" i="18"/>
  <c r="AG6" i="18" s="1"/>
  <c r="AF5" i="18"/>
  <c r="Y4" i="18"/>
  <c r="AE16" i="18" s="1"/>
  <c r="N4" i="18"/>
  <c r="M4" i="18"/>
  <c r="L4" i="18"/>
  <c r="H4" i="18"/>
  <c r="E4" i="18"/>
  <c r="AF27" i="17"/>
  <c r="AI26" i="17"/>
  <c r="AG26" i="17"/>
  <c r="AF26" i="17"/>
  <c r="AK19" i="17"/>
  <c r="AS18" i="17" s="1"/>
  <c r="AF19" i="17"/>
  <c r="AI18" i="17"/>
  <c r="AG18" i="17"/>
  <c r="AF18" i="17"/>
  <c r="AK17" i="17"/>
  <c r="AL17" i="17" s="1"/>
  <c r="AF17" i="17"/>
  <c r="AI16" i="17"/>
  <c r="AG16" i="17"/>
  <c r="AF16" i="17"/>
  <c r="AF15" i="17"/>
  <c r="Y14" i="17"/>
  <c r="AF14" i="17" s="1"/>
  <c r="N14" i="17"/>
  <c r="H14" i="17"/>
  <c r="AF13" i="17"/>
  <c r="Y12" i="17"/>
  <c r="AG12" i="17" s="1"/>
  <c r="N12" i="17"/>
  <c r="H12" i="17"/>
  <c r="AF9" i="17"/>
  <c r="Y8" i="17"/>
  <c r="AF8" i="17" s="1"/>
  <c r="AF7" i="17"/>
  <c r="Y6" i="17"/>
  <c r="AK6" i="17" s="1"/>
  <c r="AF5" i="17"/>
  <c r="Y4" i="17"/>
  <c r="AE16" i="17" s="1"/>
  <c r="T4" i="17"/>
  <c r="N4" i="17"/>
  <c r="M4" i="17"/>
  <c r="L4" i="17"/>
  <c r="H4" i="17"/>
  <c r="E4" i="17"/>
  <c r="AF27" i="16"/>
  <c r="AI26" i="16"/>
  <c r="AG26" i="16"/>
  <c r="AF26" i="16"/>
  <c r="AF19" i="16"/>
  <c r="AI18" i="16"/>
  <c r="AF18" i="16"/>
  <c r="AK19" i="16"/>
  <c r="AF17" i="16"/>
  <c r="AI16" i="16"/>
  <c r="AG16" i="16"/>
  <c r="AK17" i="16"/>
  <c r="AF15" i="16"/>
  <c r="AI14" i="16"/>
  <c r="AF13" i="16"/>
  <c r="Y12" i="16"/>
  <c r="AK13" i="16" s="1"/>
  <c r="AS12" i="16" s="1"/>
  <c r="N12" i="16"/>
  <c r="H12" i="16"/>
  <c r="AF9" i="16"/>
  <c r="AG8" i="16"/>
  <c r="AF8" i="16"/>
  <c r="Y8" i="16"/>
  <c r="AK8" i="16" s="1"/>
  <c r="AF7" i="16"/>
  <c r="Y6" i="16"/>
  <c r="AK6" i="16" s="1"/>
  <c r="AF5" i="16"/>
  <c r="Y4" i="16"/>
  <c r="AF4" i="16" s="1"/>
  <c r="N4" i="16"/>
  <c r="M4" i="16"/>
  <c r="L4" i="16"/>
  <c r="H4" i="16"/>
  <c r="E4" i="16"/>
  <c r="AF27" i="15"/>
  <c r="AI26" i="15"/>
  <c r="AG26" i="15"/>
  <c r="AF26" i="15"/>
  <c r="AE26" i="15"/>
  <c r="AF19" i="15"/>
  <c r="AI18" i="15"/>
  <c r="AK17" i="15"/>
  <c r="AL17" i="15" s="1"/>
  <c r="AF17" i="15"/>
  <c r="AG16" i="15"/>
  <c r="AF16" i="15"/>
  <c r="AE16" i="15"/>
  <c r="AF15" i="15"/>
  <c r="AG14" i="15"/>
  <c r="AF14" i="15"/>
  <c r="AE14" i="15"/>
  <c r="AF13" i="15"/>
  <c r="Y12" i="15"/>
  <c r="AF12" i="15" s="1"/>
  <c r="N12" i="15"/>
  <c r="H12" i="15"/>
  <c r="AF9" i="15"/>
  <c r="Y8" i="15"/>
  <c r="AK8" i="15" s="1"/>
  <c r="AF7" i="15"/>
  <c r="Y6" i="15"/>
  <c r="AK6" i="15" s="1"/>
  <c r="AF5" i="15"/>
  <c r="AG4" i="15"/>
  <c r="AF4" i="15"/>
  <c r="Y4" i="15"/>
  <c r="T4" i="15"/>
  <c r="N4" i="15"/>
  <c r="M4" i="15"/>
  <c r="L4" i="15"/>
  <c r="H4" i="15"/>
  <c r="E4" i="15"/>
  <c r="AF27" i="14"/>
  <c r="AI26" i="14"/>
  <c r="AG26" i="14"/>
  <c r="AF26" i="14"/>
  <c r="AI18" i="14"/>
  <c r="AK19" i="14"/>
  <c r="AS18" i="14" s="1"/>
  <c r="AF19" i="14"/>
  <c r="AF18" i="14"/>
  <c r="AK17" i="14"/>
  <c r="AL17" i="14" s="1"/>
  <c r="AF17" i="14"/>
  <c r="AG16" i="14"/>
  <c r="AF16" i="14"/>
  <c r="AF15" i="14"/>
  <c r="Y14" i="14"/>
  <c r="AF14" i="14" s="1"/>
  <c r="N14" i="14"/>
  <c r="H14" i="14"/>
  <c r="AF13" i="14"/>
  <c r="Y12" i="14"/>
  <c r="AG12" i="14" s="1"/>
  <c r="N12" i="14"/>
  <c r="H12" i="14"/>
  <c r="AF9" i="14"/>
  <c r="Y8" i="14"/>
  <c r="AK8" i="14" s="1"/>
  <c r="AF7" i="14"/>
  <c r="Y6" i="14"/>
  <c r="AK6" i="14" s="1"/>
  <c r="AF5" i="14"/>
  <c r="Y4" i="14"/>
  <c r="AE26" i="14" s="1"/>
  <c r="N4" i="14"/>
  <c r="M4" i="14"/>
  <c r="L4" i="14"/>
  <c r="H4" i="14"/>
  <c r="E4" i="14"/>
  <c r="Y12" i="10"/>
  <c r="Z12" i="10" s="1"/>
  <c r="AA12" i="10" s="1"/>
  <c r="N12" i="10"/>
  <c r="H12" i="10"/>
  <c r="AK13" i="28" l="1"/>
  <c r="AS12" i="28" s="1"/>
  <c r="T12" i="21"/>
  <c r="AF6" i="31"/>
  <c r="AF6" i="25"/>
  <c r="AK13" i="19"/>
  <c r="AF8" i="25"/>
  <c r="AG8" i="25"/>
  <c r="AA4" i="38"/>
  <c r="AB4" i="38" s="1"/>
  <c r="AF4" i="37"/>
  <c r="AI4" i="39"/>
  <c r="T4" i="27"/>
  <c r="AF4" i="28"/>
  <c r="AE16" i="28"/>
  <c r="AG4" i="26"/>
  <c r="AA4" i="26"/>
  <c r="AC4" i="26" s="1"/>
  <c r="AD4" i="26" s="1"/>
  <c r="T4" i="26"/>
  <c r="AG4" i="17"/>
  <c r="AF4" i="17"/>
  <c r="AA4" i="20"/>
  <c r="AB4" i="20" s="1"/>
  <c r="AG4" i="20"/>
  <c r="T4" i="16"/>
  <c r="AG4" i="16"/>
  <c r="AF4" i="29"/>
  <c r="T4" i="29"/>
  <c r="T4" i="32"/>
  <c r="AG4" i="32"/>
  <c r="AI4" i="30"/>
  <c r="AL19" i="38"/>
  <c r="AS18" i="38"/>
  <c r="AT18" i="38" s="1"/>
  <c r="Z18" i="38"/>
  <c r="AA18" i="38" s="1"/>
  <c r="Z16" i="38"/>
  <c r="AA16" i="38" s="1"/>
  <c r="AG18" i="38"/>
  <c r="AF16" i="38"/>
  <c r="AI16" i="38"/>
  <c r="AK17" i="38"/>
  <c r="AF18" i="38"/>
  <c r="Z12" i="38"/>
  <c r="AA12" i="38" s="1"/>
  <c r="AS16" i="40"/>
  <c r="AL17" i="40"/>
  <c r="AG16" i="40"/>
  <c r="AK13" i="40"/>
  <c r="AS12" i="40" s="1"/>
  <c r="AF16" i="40"/>
  <c r="AI16" i="40"/>
  <c r="AK13" i="38"/>
  <c r="AS12" i="38" s="1"/>
  <c r="T12" i="37"/>
  <c r="AK13" i="37"/>
  <c r="AS12" i="37" s="1"/>
  <c r="Z12" i="37"/>
  <c r="AI12" i="37"/>
  <c r="T12" i="35"/>
  <c r="Z12" i="35"/>
  <c r="AG12" i="35"/>
  <c r="AF12" i="39"/>
  <c r="Z12" i="39"/>
  <c r="AA12" i="39" s="1"/>
  <c r="Z12" i="25"/>
  <c r="AG12" i="24"/>
  <c r="T12" i="28"/>
  <c r="T14" i="27"/>
  <c r="AI14" i="26"/>
  <c r="T14" i="26"/>
  <c r="AE12" i="26"/>
  <c r="T12" i="23"/>
  <c r="AF12" i="23"/>
  <c r="AK13" i="23"/>
  <c r="AS12" i="23" s="1"/>
  <c r="AK13" i="34"/>
  <c r="AS12" i="34" s="1"/>
  <c r="AI12" i="22"/>
  <c r="AF14" i="22"/>
  <c r="AI14" i="22"/>
  <c r="AF14" i="19"/>
  <c r="T12" i="19"/>
  <c r="Z12" i="19"/>
  <c r="AI12" i="18"/>
  <c r="AG12" i="18"/>
  <c r="Z12" i="21"/>
  <c r="Z12" i="33"/>
  <c r="AG14" i="17"/>
  <c r="AI14" i="17"/>
  <c r="T14" i="17"/>
  <c r="T12" i="17"/>
  <c r="AI12" i="17"/>
  <c r="AI14" i="20"/>
  <c r="AF18" i="20"/>
  <c r="AG18" i="20"/>
  <c r="Z12" i="16"/>
  <c r="T14" i="29"/>
  <c r="AG14" i="29"/>
  <c r="T12" i="29"/>
  <c r="AI12" i="29"/>
  <c r="T12" i="15"/>
  <c r="AG12" i="15"/>
  <c r="AI12" i="15"/>
  <c r="Z12" i="31"/>
  <c r="AA12" i="31" s="1"/>
  <c r="AG12" i="31"/>
  <c r="AG4" i="18"/>
  <c r="T4" i="18"/>
  <c r="AF4" i="18"/>
  <c r="AE26" i="18"/>
  <c r="AE14" i="18"/>
  <c r="AF4" i="14"/>
  <c r="T4" i="14"/>
  <c r="AE16" i="14"/>
  <c r="AG4" i="14"/>
  <c r="Z14" i="14"/>
  <c r="AG14" i="14"/>
  <c r="T14" i="14"/>
  <c r="AK15" i="14"/>
  <c r="AI14" i="14"/>
  <c r="T12" i="14"/>
  <c r="AI12" i="14"/>
  <c r="AL19" i="40"/>
  <c r="AS18" i="40"/>
  <c r="AA22" i="40"/>
  <c r="AS13" i="40"/>
  <c r="AK12" i="40"/>
  <c r="AN12" i="40" s="1"/>
  <c r="AS17" i="40"/>
  <c r="AT16" i="40"/>
  <c r="AT17" i="40" s="1"/>
  <c r="Z4" i="40"/>
  <c r="AK4" i="40"/>
  <c r="AG6" i="40"/>
  <c r="AA12" i="40"/>
  <c r="Z14" i="40"/>
  <c r="AK15" i="40"/>
  <c r="AE18" i="40"/>
  <c r="AA4" i="40"/>
  <c r="AK5" i="40"/>
  <c r="Z16" i="40"/>
  <c r="AF18" i="40"/>
  <c r="AE12" i="40"/>
  <c r="AG18" i="40"/>
  <c r="AF12" i="40"/>
  <c r="AE14" i="40"/>
  <c r="T18" i="40"/>
  <c r="AI18" i="40"/>
  <c r="AI4" i="40"/>
  <c r="AG12" i="40"/>
  <c r="AF14" i="40"/>
  <c r="AE16" i="40"/>
  <c r="AK18" i="40"/>
  <c r="AN18" i="40" s="1"/>
  <c r="AF4" i="40"/>
  <c r="T12" i="40"/>
  <c r="AI12" i="40"/>
  <c r="AG14" i="40"/>
  <c r="Z18" i="40"/>
  <c r="T4" i="40"/>
  <c r="T14" i="40"/>
  <c r="AL19" i="39"/>
  <c r="AS18" i="39"/>
  <c r="AS13" i="39"/>
  <c r="Z4" i="39"/>
  <c r="AK4" i="39"/>
  <c r="AK12" i="39" s="1"/>
  <c r="AN12" i="39" s="1"/>
  <c r="AL13" i="39"/>
  <c r="AT12" i="39" s="1"/>
  <c r="Z14" i="39"/>
  <c r="AK15" i="39"/>
  <c r="AK16" i="39"/>
  <c r="AE18" i="39"/>
  <c r="AA4" i="39"/>
  <c r="AK5" i="39"/>
  <c r="AK14" i="39"/>
  <c r="AN14" i="39" s="1"/>
  <c r="AE12" i="39"/>
  <c r="AE14" i="39"/>
  <c r="AE26" i="39"/>
  <c r="AG12" i="39"/>
  <c r="AF14" i="39"/>
  <c r="AE16" i="39"/>
  <c r="AK18" i="39"/>
  <c r="AN18" i="39" s="1"/>
  <c r="AF26" i="39"/>
  <c r="AF4" i="39"/>
  <c r="T12" i="39"/>
  <c r="AI12" i="39"/>
  <c r="AG14" i="39"/>
  <c r="AF16" i="39"/>
  <c r="AK17" i="39"/>
  <c r="AG26" i="39"/>
  <c r="T4" i="39"/>
  <c r="T14" i="39"/>
  <c r="AT19" i="38"/>
  <c r="AT12" i="38"/>
  <c r="AT13" i="38" s="1"/>
  <c r="AS13" i="38"/>
  <c r="AK16" i="38"/>
  <c r="AI4" i="38"/>
  <c r="Z4" i="38"/>
  <c r="AK4" i="38"/>
  <c r="AK14" i="38" s="1"/>
  <c r="AN14" i="38" s="1"/>
  <c r="AK8" i="38"/>
  <c r="AL13" i="38"/>
  <c r="Z14" i="38"/>
  <c r="AK15" i="38"/>
  <c r="AE18" i="38"/>
  <c r="AS19" i="38"/>
  <c r="AC4" i="38"/>
  <c r="AD4" i="38" s="1"/>
  <c r="AB16" i="38" s="1"/>
  <c r="AF12" i="38"/>
  <c r="AE14" i="38"/>
  <c r="T18" i="38"/>
  <c r="AI18" i="38"/>
  <c r="AE26" i="38"/>
  <c r="AG12" i="38"/>
  <c r="AF14" i="38"/>
  <c r="AE16" i="38"/>
  <c r="AF26" i="38"/>
  <c r="AF4" i="38"/>
  <c r="AI12" i="38"/>
  <c r="AG14" i="38"/>
  <c r="AG26" i="38"/>
  <c r="AE12" i="38"/>
  <c r="T4" i="38"/>
  <c r="T14" i="38"/>
  <c r="AK12" i="37"/>
  <c r="AN12" i="37" s="1"/>
  <c r="AS13" i="37"/>
  <c r="AI4" i="37"/>
  <c r="AG8" i="37"/>
  <c r="Z4" i="37"/>
  <c r="AK4" i="37"/>
  <c r="AK18" i="37" s="1"/>
  <c r="AN18" i="37" s="1"/>
  <c r="AK8" i="37"/>
  <c r="AA12" i="37"/>
  <c r="AL13" i="37"/>
  <c r="AT12" i="37" s="1"/>
  <c r="AK15" i="37"/>
  <c r="AE18" i="37"/>
  <c r="AA4" i="37"/>
  <c r="AS16" i="37"/>
  <c r="AS18" i="37"/>
  <c r="AF12" i="37"/>
  <c r="AE14" i="37"/>
  <c r="AI18" i="37"/>
  <c r="AE26" i="37"/>
  <c r="AE12" i="37"/>
  <c r="AF14" i="37"/>
  <c r="AE16" i="37"/>
  <c r="AF26" i="37"/>
  <c r="AG26" i="37"/>
  <c r="T4" i="37"/>
  <c r="AL19" i="36"/>
  <c r="AS18" i="36"/>
  <c r="AL17" i="36"/>
  <c r="AS16" i="36"/>
  <c r="AK12" i="36"/>
  <c r="AN12" i="36" s="1"/>
  <c r="AI4" i="36"/>
  <c r="AF6" i="36"/>
  <c r="Z12" i="36"/>
  <c r="AK13" i="36"/>
  <c r="AK14" i="36"/>
  <c r="AN14" i="36" s="1"/>
  <c r="AK26" i="36"/>
  <c r="AN26" i="36" s="1"/>
  <c r="Z4" i="36"/>
  <c r="AK4" i="36"/>
  <c r="AK15" i="36"/>
  <c r="AK16" i="36"/>
  <c r="AE18" i="36"/>
  <c r="AB4" i="36"/>
  <c r="AE12" i="36"/>
  <c r="AF12" i="36"/>
  <c r="AE14" i="36"/>
  <c r="AE26" i="36"/>
  <c r="AG12" i="36"/>
  <c r="AF14" i="36"/>
  <c r="AE16" i="36"/>
  <c r="AK18" i="36"/>
  <c r="AN18" i="36" s="1"/>
  <c r="AF26" i="36"/>
  <c r="T12" i="36"/>
  <c r="AI12" i="36"/>
  <c r="AF16" i="36"/>
  <c r="AG26" i="36"/>
  <c r="AS13" i="35"/>
  <c r="AK12" i="35"/>
  <c r="AN12" i="35" s="1"/>
  <c r="AG8" i="35"/>
  <c r="Z4" i="35"/>
  <c r="AK4" i="35"/>
  <c r="AK8" i="35"/>
  <c r="AA12" i="35"/>
  <c r="AL13" i="35"/>
  <c r="AT12" i="35" s="1"/>
  <c r="AK15" i="35"/>
  <c r="AK16" i="35"/>
  <c r="AE18" i="35"/>
  <c r="AI4" i="35"/>
  <c r="AA4" i="35"/>
  <c r="AK5" i="35"/>
  <c r="AE12" i="35"/>
  <c r="AF12" i="35"/>
  <c r="AE14" i="35"/>
  <c r="AI18" i="35"/>
  <c r="AE26" i="35"/>
  <c r="AS16" i="35"/>
  <c r="AS18" i="35"/>
  <c r="AF14" i="35"/>
  <c r="AE16" i="35"/>
  <c r="AF26" i="35"/>
  <c r="T4" i="35"/>
  <c r="AS13" i="34"/>
  <c r="AL19" i="34"/>
  <c r="AS18" i="34"/>
  <c r="AI4" i="34"/>
  <c r="AA12" i="34"/>
  <c r="AL13" i="34"/>
  <c r="AT12" i="34" s="1"/>
  <c r="AK15" i="34"/>
  <c r="AE18" i="34"/>
  <c r="AA4" i="34"/>
  <c r="AF18" i="34"/>
  <c r="AE12" i="34"/>
  <c r="AK4" i="34"/>
  <c r="AK12" i="34" s="1"/>
  <c r="AN12" i="34" s="1"/>
  <c r="AF12" i="34"/>
  <c r="AE14" i="34"/>
  <c r="AI18" i="34"/>
  <c r="AE26" i="34"/>
  <c r="AK14" i="34"/>
  <c r="AN14" i="34" s="1"/>
  <c r="AG12" i="34"/>
  <c r="AF14" i="34"/>
  <c r="AE16" i="34"/>
  <c r="AK18" i="34"/>
  <c r="AN18" i="34" s="1"/>
  <c r="AF26" i="34"/>
  <c r="Z4" i="34"/>
  <c r="AF4" i="34"/>
  <c r="T12" i="34"/>
  <c r="AI12" i="34"/>
  <c r="AG14" i="34"/>
  <c r="AF16" i="34"/>
  <c r="AK17" i="34"/>
  <c r="AG26" i="34"/>
  <c r="T4" i="34"/>
  <c r="AS13" i="33"/>
  <c r="AI4" i="33"/>
  <c r="Z4" i="33"/>
  <c r="AK4" i="33"/>
  <c r="AK18" i="33" s="1"/>
  <c r="AN18" i="33" s="1"/>
  <c r="AK8" i="33"/>
  <c r="AA12" i="33"/>
  <c r="AL13" i="33"/>
  <c r="AT12" i="33" s="1"/>
  <c r="AT13" i="33" s="1"/>
  <c r="AK15" i="33"/>
  <c r="AE18" i="33"/>
  <c r="AA4" i="33"/>
  <c r="AC4" i="33" s="1"/>
  <c r="AE12" i="33"/>
  <c r="AS16" i="33"/>
  <c r="AS18" i="33"/>
  <c r="AF12" i="33"/>
  <c r="AE14" i="33"/>
  <c r="AI18" i="33"/>
  <c r="AE26" i="33"/>
  <c r="AG12" i="33"/>
  <c r="AF14" i="33"/>
  <c r="AE16" i="33"/>
  <c r="AF4" i="33"/>
  <c r="AI12" i="33"/>
  <c r="AG14" i="33"/>
  <c r="T4" i="33"/>
  <c r="AL19" i="32"/>
  <c r="AS18" i="32"/>
  <c r="Z4" i="32"/>
  <c r="AK4" i="32"/>
  <c r="AK5" i="32" s="1"/>
  <c r="AG6" i="32"/>
  <c r="AK15" i="32"/>
  <c r="AE18" i="32"/>
  <c r="AA4" i="32"/>
  <c r="AK6" i="32"/>
  <c r="AF18" i="32"/>
  <c r="AI4" i="32"/>
  <c r="AE12" i="32"/>
  <c r="AG18" i="32"/>
  <c r="Z12" i="32"/>
  <c r="AK13" i="32"/>
  <c r="AF12" i="32"/>
  <c r="AE14" i="32"/>
  <c r="AE26" i="32"/>
  <c r="AK14" i="32"/>
  <c r="AN14" i="32" s="1"/>
  <c r="AG12" i="32"/>
  <c r="AF14" i="32"/>
  <c r="AE16" i="32"/>
  <c r="AK18" i="32"/>
  <c r="AN18" i="32" s="1"/>
  <c r="AF26" i="32"/>
  <c r="T12" i="32"/>
  <c r="AG14" i="32"/>
  <c r="AF16" i="32"/>
  <c r="AK17" i="32"/>
  <c r="AG26" i="32"/>
  <c r="AL17" i="31"/>
  <c r="AS16" i="31"/>
  <c r="AS13" i="31"/>
  <c r="AI4" i="31"/>
  <c r="Z4" i="31"/>
  <c r="AK4" i="31"/>
  <c r="AK16" i="31" s="1"/>
  <c r="AN16" i="31" s="1"/>
  <c r="AG6" i="31"/>
  <c r="AK8" i="31"/>
  <c r="AL13" i="31"/>
  <c r="AT12" i="31" s="1"/>
  <c r="Z14" i="31"/>
  <c r="AK15" i="31"/>
  <c r="AE16" i="31"/>
  <c r="AA4" i="31"/>
  <c r="AF16" i="31"/>
  <c r="AE12" i="31"/>
  <c r="AG16" i="31"/>
  <c r="AF12" i="31"/>
  <c r="AE14" i="31"/>
  <c r="AI16" i="31"/>
  <c r="AE24" i="31"/>
  <c r="AF14" i="31"/>
  <c r="AF24" i="31"/>
  <c r="AF4" i="31"/>
  <c r="T12" i="31"/>
  <c r="AI12" i="31"/>
  <c r="AG14" i="31"/>
  <c r="AG24" i="31"/>
  <c r="T4" i="31"/>
  <c r="T14" i="31"/>
  <c r="AT16" i="30"/>
  <c r="AT17" i="30" s="1"/>
  <c r="AS17" i="30"/>
  <c r="AL19" i="30"/>
  <c r="AS18" i="30"/>
  <c r="AS13" i="30"/>
  <c r="Z4" i="30"/>
  <c r="AK4" i="30"/>
  <c r="AA12" i="30"/>
  <c r="AL13" i="30"/>
  <c r="AT12" i="30" s="1"/>
  <c r="AK15" i="30"/>
  <c r="AE18" i="30"/>
  <c r="AE12" i="30"/>
  <c r="AG18" i="30"/>
  <c r="AF12" i="30"/>
  <c r="AE14" i="30"/>
  <c r="AI18" i="30"/>
  <c r="AE26" i="30"/>
  <c r="AA4" i="30"/>
  <c r="AG12" i="30"/>
  <c r="AF14" i="30"/>
  <c r="AE16" i="30"/>
  <c r="AF4" i="30"/>
  <c r="T12" i="30"/>
  <c r="AI12" i="30"/>
  <c r="AG14" i="30"/>
  <c r="T4" i="30"/>
  <c r="AS19" i="29"/>
  <c r="AT16" i="29"/>
  <c r="AT17" i="29" s="1"/>
  <c r="AS17" i="29"/>
  <c r="AF8" i="29"/>
  <c r="AL17" i="29"/>
  <c r="AL19" i="29"/>
  <c r="AT18" i="29" s="1"/>
  <c r="AT19" i="29" s="1"/>
  <c r="AI4" i="29"/>
  <c r="AF6" i="29"/>
  <c r="AG8" i="29"/>
  <c r="Z12" i="29"/>
  <c r="AK13" i="29"/>
  <c r="Z4" i="29"/>
  <c r="AK4" i="29"/>
  <c r="AK16" i="29" s="1"/>
  <c r="AG6" i="29"/>
  <c r="Z14" i="29"/>
  <c r="AK15" i="29"/>
  <c r="AE18" i="29"/>
  <c r="AC4" i="29"/>
  <c r="AD4" i="29" s="1"/>
  <c r="AF12" i="29"/>
  <c r="AE14" i="29"/>
  <c r="AI18" i="29"/>
  <c r="AE26" i="29"/>
  <c r="AE12" i="29"/>
  <c r="AS13" i="28"/>
  <c r="Z4" i="28"/>
  <c r="AK4" i="28"/>
  <c r="AK18" i="28" s="1"/>
  <c r="AN18" i="28" s="1"/>
  <c r="AG6" i="28"/>
  <c r="AA4" i="28"/>
  <c r="AF18" i="28"/>
  <c r="AG8" i="28"/>
  <c r="AK8" i="28"/>
  <c r="AL13" i="28"/>
  <c r="AT12" i="28" s="1"/>
  <c r="AK15" i="28"/>
  <c r="AE18" i="28"/>
  <c r="AE12" i="28"/>
  <c r="AS16" i="28"/>
  <c r="AG18" i="28"/>
  <c r="AS18" i="28"/>
  <c r="AI4" i="28"/>
  <c r="AF12" i="28"/>
  <c r="AE14" i="28"/>
  <c r="AE26" i="28"/>
  <c r="AG12" i="28"/>
  <c r="AF14" i="28"/>
  <c r="AI12" i="28"/>
  <c r="AG14" i="28"/>
  <c r="T4" i="28"/>
  <c r="AL19" i="27"/>
  <c r="AS18" i="27"/>
  <c r="AL17" i="27"/>
  <c r="AS16" i="27"/>
  <c r="AK12" i="27"/>
  <c r="AN12" i="27" s="1"/>
  <c r="Z12" i="27"/>
  <c r="AK13" i="27"/>
  <c r="Z4" i="27"/>
  <c r="AK4" i="27"/>
  <c r="AG6" i="27"/>
  <c r="Z14" i="27"/>
  <c r="AK15" i="27"/>
  <c r="AE18" i="27"/>
  <c r="AI4" i="27"/>
  <c r="AF6" i="27"/>
  <c r="AA4" i="27"/>
  <c r="AK5" i="27"/>
  <c r="AF18" i="27"/>
  <c r="AK14" i="27"/>
  <c r="AN14" i="27" s="1"/>
  <c r="AE12" i="27"/>
  <c r="AG18" i="27"/>
  <c r="AE14" i="27"/>
  <c r="AE26" i="27"/>
  <c r="AF12" i="27"/>
  <c r="AG12" i="27"/>
  <c r="AF14" i="27"/>
  <c r="AE16" i="27"/>
  <c r="AK18" i="27"/>
  <c r="AN18" i="27" s="1"/>
  <c r="T12" i="27"/>
  <c r="AI12" i="27"/>
  <c r="AF16" i="27"/>
  <c r="AL17" i="26"/>
  <c r="AS16" i="26"/>
  <c r="AL19" i="26"/>
  <c r="AS18" i="26"/>
  <c r="AI4" i="26"/>
  <c r="AF6" i="26"/>
  <c r="Z12" i="26"/>
  <c r="AK13" i="26"/>
  <c r="Z4" i="26"/>
  <c r="AK4" i="26"/>
  <c r="AK26" i="26" s="1"/>
  <c r="AN26" i="26" s="1"/>
  <c r="Z14" i="26"/>
  <c r="AK15" i="26"/>
  <c r="AE18" i="26"/>
  <c r="AE14" i="26"/>
  <c r="AE26" i="26"/>
  <c r="AG12" i="26"/>
  <c r="AF14" i="26"/>
  <c r="AE16" i="26"/>
  <c r="AF26" i="26"/>
  <c r="AF12" i="26"/>
  <c r="T12" i="26"/>
  <c r="AF16" i="26"/>
  <c r="AG26" i="26"/>
  <c r="AS13" i="25"/>
  <c r="Z4" i="25"/>
  <c r="AK4" i="25"/>
  <c r="AK12" i="25" s="1"/>
  <c r="AN12" i="25" s="1"/>
  <c r="AG6" i="25"/>
  <c r="AA12" i="25"/>
  <c r="AL13" i="25"/>
  <c r="AT12" i="25" s="1"/>
  <c r="AK15" i="25"/>
  <c r="AA4" i="25"/>
  <c r="AE12" i="25"/>
  <c r="AF12" i="25"/>
  <c r="AE14" i="25"/>
  <c r="AE22" i="25"/>
  <c r="AI4" i="25"/>
  <c r="AG12" i="25"/>
  <c r="AF14" i="25"/>
  <c r="AF4" i="25"/>
  <c r="T12" i="25"/>
  <c r="AI12" i="25"/>
  <c r="AG14" i="25"/>
  <c r="T4" i="25"/>
  <c r="AS18" i="24"/>
  <c r="AL19" i="24"/>
  <c r="AS16" i="24"/>
  <c r="AL17" i="24"/>
  <c r="AI14" i="24"/>
  <c r="AI4" i="24"/>
  <c r="AF6" i="24"/>
  <c r="AI16" i="24"/>
  <c r="AK4" i="24"/>
  <c r="AG6" i="24"/>
  <c r="AA4" i="24"/>
  <c r="AK5" i="24"/>
  <c r="AF18" i="24"/>
  <c r="Z12" i="24"/>
  <c r="AK13" i="24"/>
  <c r="Z4" i="24"/>
  <c r="AK15" i="24"/>
  <c r="AK16" i="24"/>
  <c r="AE18" i="24"/>
  <c r="AE12" i="24"/>
  <c r="AG18" i="24"/>
  <c r="AK12" i="24"/>
  <c r="AN12" i="24" s="1"/>
  <c r="AF12" i="24"/>
  <c r="AE14" i="24"/>
  <c r="AI18" i="24"/>
  <c r="AK18" i="24"/>
  <c r="AN18" i="24" s="1"/>
  <c r="T12" i="24"/>
  <c r="AF16" i="24"/>
  <c r="AT12" i="23"/>
  <c r="AT13" i="23" s="1"/>
  <c r="AS13" i="23"/>
  <c r="AK18" i="23"/>
  <c r="AN18" i="23" s="1"/>
  <c r="AK12" i="23"/>
  <c r="AN12" i="23" s="1"/>
  <c r="Z4" i="23"/>
  <c r="AK4" i="23"/>
  <c r="AG6" i="23"/>
  <c r="AK8" i="23"/>
  <c r="AL13" i="23"/>
  <c r="Z14" i="23"/>
  <c r="AK15" i="23"/>
  <c r="AK16" i="23"/>
  <c r="AE18" i="23"/>
  <c r="AA4" i="23"/>
  <c r="AK5" i="23"/>
  <c r="AF18" i="23"/>
  <c r="AE12" i="23"/>
  <c r="AS16" i="23"/>
  <c r="AG18" i="23"/>
  <c r="AS18" i="23"/>
  <c r="AI4" i="23"/>
  <c r="AE14" i="23"/>
  <c r="AE26" i="23"/>
  <c r="AG12" i="23"/>
  <c r="AF14" i="23"/>
  <c r="AE16" i="23"/>
  <c r="AF4" i="23"/>
  <c r="AI12" i="23"/>
  <c r="AG14" i="23"/>
  <c r="AK14" i="23"/>
  <c r="AN14" i="23" s="1"/>
  <c r="T4" i="23"/>
  <c r="T14" i="23"/>
  <c r="AS18" i="22"/>
  <c r="AL19" i="22"/>
  <c r="AS16" i="22"/>
  <c r="AL17" i="22"/>
  <c r="AI4" i="22"/>
  <c r="AF6" i="22"/>
  <c r="AK13" i="22"/>
  <c r="AI16" i="22"/>
  <c r="AK4" i="22"/>
  <c r="AG6" i="22"/>
  <c r="AK15" i="22"/>
  <c r="AE18" i="22"/>
  <c r="AE12" i="22"/>
  <c r="AF12" i="22"/>
  <c r="AE14" i="22"/>
  <c r="AI18" i="22"/>
  <c r="AE26" i="22"/>
  <c r="AG12" i="22"/>
  <c r="AE16" i="22"/>
  <c r="AF26" i="22"/>
  <c r="T12" i="22"/>
  <c r="AF16" i="22"/>
  <c r="AS13" i="21"/>
  <c r="AS15" i="21"/>
  <c r="AK18" i="21"/>
  <c r="AN18" i="21" s="1"/>
  <c r="AE18" i="21"/>
  <c r="AK4" i="21"/>
  <c r="AL13" i="21"/>
  <c r="AT12" i="21" s="1"/>
  <c r="AT13" i="21" s="1"/>
  <c r="AF12" i="21"/>
  <c r="AE14" i="21"/>
  <c r="AI18" i="21"/>
  <c r="AE26" i="21"/>
  <c r="AI4" i="21"/>
  <c r="AK14" i="21"/>
  <c r="AN14" i="21" s="1"/>
  <c r="Z4" i="21"/>
  <c r="AA4" i="21"/>
  <c r="AL15" i="21"/>
  <c r="AT14" i="21" s="1"/>
  <c r="AT15" i="21" s="1"/>
  <c r="AE12" i="21"/>
  <c r="AS18" i="21"/>
  <c r="AG12" i="21"/>
  <c r="AF14" i="21"/>
  <c r="AE16" i="21"/>
  <c r="AF26" i="21"/>
  <c r="AI12" i="21"/>
  <c r="AG14" i="21"/>
  <c r="AF16" i="21"/>
  <c r="AG26" i="21"/>
  <c r="AF4" i="21"/>
  <c r="AK17" i="21"/>
  <c r="T4" i="21"/>
  <c r="AS18" i="20"/>
  <c r="AL19" i="20"/>
  <c r="AS16" i="20"/>
  <c r="AL17" i="20"/>
  <c r="AI4" i="20"/>
  <c r="AF6" i="20"/>
  <c r="Z12" i="20"/>
  <c r="AK13" i="20"/>
  <c r="Z4" i="20"/>
  <c r="AK4" i="20"/>
  <c r="AG6" i="20"/>
  <c r="Z14" i="20"/>
  <c r="AK15" i="20"/>
  <c r="AE18" i="20"/>
  <c r="AF12" i="20"/>
  <c r="AE14" i="20"/>
  <c r="AI18" i="20"/>
  <c r="AE26" i="20"/>
  <c r="AE12" i="20"/>
  <c r="AG12" i="20"/>
  <c r="AF14" i="20"/>
  <c r="AE16" i="20"/>
  <c r="AF26" i="20"/>
  <c r="AF16" i="20"/>
  <c r="Z18" i="20"/>
  <c r="AL19" i="19"/>
  <c r="AS18" i="19"/>
  <c r="AI16" i="19"/>
  <c r="Z4" i="19"/>
  <c r="AK4" i="19"/>
  <c r="AK14" i="19" s="1"/>
  <c r="AN14" i="19" s="1"/>
  <c r="AK8" i="19"/>
  <c r="AA12" i="19"/>
  <c r="Z14" i="19"/>
  <c r="AK15" i="19"/>
  <c r="AE18" i="19"/>
  <c r="AI4" i="19"/>
  <c r="AA4" i="19"/>
  <c r="AF18" i="19"/>
  <c r="AE12" i="19"/>
  <c r="AS16" i="19"/>
  <c r="AG18" i="19"/>
  <c r="AF12" i="19"/>
  <c r="AE14" i="19"/>
  <c r="AI18" i="19"/>
  <c r="AE24" i="19"/>
  <c r="AE16" i="19"/>
  <c r="AI12" i="19"/>
  <c r="AF4" i="19"/>
  <c r="AG14" i="19"/>
  <c r="T4" i="19"/>
  <c r="T14" i="19"/>
  <c r="AI14" i="18"/>
  <c r="AI4" i="18"/>
  <c r="AI16" i="18"/>
  <c r="AK8" i="18"/>
  <c r="AK6" i="18"/>
  <c r="AE12" i="18"/>
  <c r="AS16" i="18"/>
  <c r="AG18" i="18"/>
  <c r="AK19" i="18"/>
  <c r="AF8" i="18"/>
  <c r="AF6" i="18"/>
  <c r="Z12" i="18"/>
  <c r="AK13" i="18"/>
  <c r="Z4" i="18"/>
  <c r="AK4" i="18"/>
  <c r="AK18" i="18" s="1"/>
  <c r="AN18" i="18" s="1"/>
  <c r="AK15" i="18"/>
  <c r="AE18" i="18"/>
  <c r="AA4" i="18"/>
  <c r="AF18" i="18"/>
  <c r="AS19" i="17"/>
  <c r="AI4" i="17"/>
  <c r="AF6" i="17"/>
  <c r="AG8" i="17"/>
  <c r="Z12" i="17"/>
  <c r="AK13" i="17"/>
  <c r="Z4" i="17"/>
  <c r="AK4" i="17"/>
  <c r="AK18" i="17" s="1"/>
  <c r="AN18" i="17" s="1"/>
  <c r="AG6" i="17"/>
  <c r="AK8" i="17"/>
  <c r="Z14" i="17"/>
  <c r="AK15" i="17"/>
  <c r="AE18" i="17"/>
  <c r="AL19" i="17"/>
  <c r="AT18" i="17" s="1"/>
  <c r="AT19" i="17" s="1"/>
  <c r="AA4" i="17"/>
  <c r="AS16" i="17"/>
  <c r="AF12" i="17"/>
  <c r="AE14" i="17"/>
  <c r="AE26" i="17"/>
  <c r="AE12" i="17"/>
  <c r="AL19" i="16"/>
  <c r="AS18" i="16"/>
  <c r="AS13" i="16"/>
  <c r="AL17" i="16"/>
  <c r="AS16" i="16"/>
  <c r="AI4" i="16"/>
  <c r="AF6" i="16"/>
  <c r="Z4" i="16"/>
  <c r="AK4" i="16"/>
  <c r="AG6" i="16"/>
  <c r="AA12" i="16"/>
  <c r="AL13" i="16"/>
  <c r="AT12" i="16" s="1"/>
  <c r="AT13" i="16" s="1"/>
  <c r="AK15" i="16"/>
  <c r="AE18" i="16"/>
  <c r="AA4" i="16"/>
  <c r="AE12" i="16"/>
  <c r="AG18" i="16"/>
  <c r="AF12" i="16"/>
  <c r="AE14" i="16"/>
  <c r="AE26" i="16"/>
  <c r="AG12" i="16"/>
  <c r="AF14" i="16"/>
  <c r="AE16" i="16"/>
  <c r="AK18" i="16"/>
  <c r="AN18" i="16" s="1"/>
  <c r="T12" i="16"/>
  <c r="AI12" i="16"/>
  <c r="AG14" i="16"/>
  <c r="AF16" i="16"/>
  <c r="AF8" i="15"/>
  <c r="AI4" i="15"/>
  <c r="AG8" i="15"/>
  <c r="AI16" i="15"/>
  <c r="Z4" i="15"/>
  <c r="AK4" i="15"/>
  <c r="AG6" i="15"/>
  <c r="AK15" i="15"/>
  <c r="AE18" i="15"/>
  <c r="Z12" i="15"/>
  <c r="AK13" i="15"/>
  <c r="AE12" i="15"/>
  <c r="AS16" i="15"/>
  <c r="AG18" i="15"/>
  <c r="AK19" i="15"/>
  <c r="AK12" i="15"/>
  <c r="AN12" i="15" s="1"/>
  <c r="AI14" i="15"/>
  <c r="AF6" i="15"/>
  <c r="AA4" i="15"/>
  <c r="AF18" i="15"/>
  <c r="AS19" i="14"/>
  <c r="AI4" i="14"/>
  <c r="AF6" i="14"/>
  <c r="AG8" i="14"/>
  <c r="Z12" i="14"/>
  <c r="AK13" i="14"/>
  <c r="AI16" i="14"/>
  <c r="Z4" i="14"/>
  <c r="AG6" i="14"/>
  <c r="AE18" i="14"/>
  <c r="AA4" i="14"/>
  <c r="AA14" i="14"/>
  <c r="AF8" i="14"/>
  <c r="AL19" i="14"/>
  <c r="AT18" i="14" s="1"/>
  <c r="AT19" i="14" s="1"/>
  <c r="AK4" i="14"/>
  <c r="AK12" i="14" s="1"/>
  <c r="AN12" i="14" s="1"/>
  <c r="AE12" i="14"/>
  <c r="AS16" i="14"/>
  <c r="AG18" i="14"/>
  <c r="AF12" i="14"/>
  <c r="AE14" i="14"/>
  <c r="T12" i="10"/>
  <c r="AT13" i="28" l="1"/>
  <c r="AA12" i="21"/>
  <c r="AB12" i="21"/>
  <c r="AT13" i="39"/>
  <c r="AK5" i="31"/>
  <c r="AK14" i="31"/>
  <c r="AN14" i="31" s="1"/>
  <c r="AK5" i="25"/>
  <c r="AK14" i="25"/>
  <c r="AN14" i="25" s="1"/>
  <c r="AL13" i="19"/>
  <c r="AS12" i="19"/>
  <c r="AK26" i="37"/>
  <c r="AN26" i="37" s="1"/>
  <c r="AK5" i="28"/>
  <c r="AK14" i="28"/>
  <c r="AN14" i="28" s="1"/>
  <c r="AP14" i="28" s="1"/>
  <c r="AB4" i="26"/>
  <c r="AK5" i="19"/>
  <c r="AK18" i="19"/>
  <c r="AN18" i="19" s="1"/>
  <c r="AN19" i="19" s="1"/>
  <c r="AK16" i="19"/>
  <c r="AK5" i="33"/>
  <c r="AK12" i="33"/>
  <c r="AN12" i="33" s="1"/>
  <c r="AC4" i="20"/>
  <c r="AD4" i="20" s="1"/>
  <c r="AB16" i="20" s="1"/>
  <c r="AL17" i="38"/>
  <c r="AS16" i="38"/>
  <c r="AL13" i="40"/>
  <c r="AT12" i="40" s="1"/>
  <c r="AT13" i="40" s="1"/>
  <c r="AT13" i="37"/>
  <c r="AT13" i="35"/>
  <c r="AT13" i="25"/>
  <c r="AT13" i="34"/>
  <c r="AT13" i="31"/>
  <c r="AT13" i="30"/>
  <c r="AK12" i="18"/>
  <c r="AN12" i="18" s="1"/>
  <c r="AP12" i="18" s="1"/>
  <c r="AK5" i="18"/>
  <c r="AK16" i="18"/>
  <c r="AK5" i="14"/>
  <c r="AL15" i="14"/>
  <c r="AS14" i="14"/>
  <c r="AA14" i="40"/>
  <c r="AP12" i="40"/>
  <c r="AO12" i="40"/>
  <c r="AN13" i="40"/>
  <c r="AN19" i="40"/>
  <c r="AP18" i="40"/>
  <c r="AO18" i="40"/>
  <c r="AC4" i="40"/>
  <c r="AD4" i="40" s="1"/>
  <c r="AB4" i="40"/>
  <c r="AA16" i="40"/>
  <c r="AS4" i="40"/>
  <c r="AN4" i="40"/>
  <c r="AL4" i="40"/>
  <c r="AK26" i="40"/>
  <c r="AN26" i="40" s="1"/>
  <c r="AA18" i="40"/>
  <c r="AK16" i="40"/>
  <c r="AK14" i="40"/>
  <c r="AN14" i="40" s="1"/>
  <c r="AS14" i="40"/>
  <c r="AL15" i="40"/>
  <c r="AT18" i="40"/>
  <c r="AT19" i="40" s="1"/>
  <c r="AS19" i="40"/>
  <c r="AA14" i="39"/>
  <c r="AL17" i="39"/>
  <c r="AS16" i="39"/>
  <c r="AP12" i="39"/>
  <c r="AO12" i="39"/>
  <c r="AN13" i="39"/>
  <c r="AP18" i="39"/>
  <c r="AN19" i="39"/>
  <c r="AO18" i="39"/>
  <c r="AP14" i="39"/>
  <c r="AO14" i="39"/>
  <c r="AN15" i="39"/>
  <c r="AT18" i="39"/>
  <c r="AT19" i="39" s="1"/>
  <c r="AS19" i="39"/>
  <c r="AS14" i="39"/>
  <c r="AL15" i="39"/>
  <c r="AC4" i="39"/>
  <c r="AD4" i="39" s="1"/>
  <c r="AB4" i="39"/>
  <c r="AS4" i="39"/>
  <c r="AN4" i="39"/>
  <c r="AL4" i="39"/>
  <c r="AK26" i="39"/>
  <c r="AN26" i="39" s="1"/>
  <c r="AP14" i="38"/>
  <c r="AN15" i="38"/>
  <c r="AO14" i="38"/>
  <c r="AL15" i="38"/>
  <c r="AS14" i="38"/>
  <c r="AK12" i="38"/>
  <c r="AN12" i="38" s="1"/>
  <c r="AB20" i="38"/>
  <c r="AB12" i="38"/>
  <c r="AB24" i="38"/>
  <c r="AB18" i="38"/>
  <c r="AS4" i="38"/>
  <c r="AK5" i="38"/>
  <c r="AL4" i="38"/>
  <c r="AN4" i="38"/>
  <c r="AB22" i="38"/>
  <c r="AK26" i="38"/>
  <c r="AN26" i="38" s="1"/>
  <c r="AB14" i="38"/>
  <c r="AA14" i="38"/>
  <c r="AK18" i="38"/>
  <c r="AN18" i="38" s="1"/>
  <c r="AP18" i="37"/>
  <c r="AO18" i="37"/>
  <c r="AN19" i="37"/>
  <c r="AP12" i="37"/>
  <c r="AO12" i="37"/>
  <c r="AN13" i="37"/>
  <c r="AS4" i="37"/>
  <c r="AN4" i="37"/>
  <c r="AL4" i="37"/>
  <c r="AK16" i="37"/>
  <c r="AT18" i="37"/>
  <c r="AT19" i="37" s="1"/>
  <c r="AS19" i="37"/>
  <c r="AT16" i="37"/>
  <c r="AT17" i="37" s="1"/>
  <c r="AS17" i="37"/>
  <c r="AK14" i="37"/>
  <c r="AN14" i="37" s="1"/>
  <c r="AS14" i="37"/>
  <c r="AL15" i="37"/>
  <c r="AK5" i="37"/>
  <c r="AN27" i="37"/>
  <c r="AP26" i="37"/>
  <c r="AO26" i="37"/>
  <c r="AC4" i="37"/>
  <c r="AD4" i="37" s="1"/>
  <c r="AB4" i="37"/>
  <c r="AN27" i="36"/>
  <c r="AP26" i="36"/>
  <c r="AO26" i="36"/>
  <c r="AP14" i="36"/>
  <c r="AO14" i="36"/>
  <c r="AN15" i="36"/>
  <c r="AP12" i="36"/>
  <c r="AO12" i="36"/>
  <c r="AN13" i="36"/>
  <c r="AS12" i="36"/>
  <c r="AL13" i="36"/>
  <c r="AT16" i="36"/>
  <c r="AT17" i="36" s="1"/>
  <c r="AS17" i="36"/>
  <c r="AL15" i="36"/>
  <c r="AS14" i="36"/>
  <c r="AB12" i="36"/>
  <c r="AA12" i="36"/>
  <c r="AT18" i="36"/>
  <c r="AT19" i="36" s="1"/>
  <c r="AS19" i="36"/>
  <c r="AP18" i="36"/>
  <c r="AO18" i="36"/>
  <c r="AN19" i="36"/>
  <c r="AS4" i="36"/>
  <c r="AK5" i="36"/>
  <c r="AN4" i="36"/>
  <c r="AL4" i="36"/>
  <c r="AC4" i="35"/>
  <c r="AD4" i="35" s="1"/>
  <c r="AB4" i="35"/>
  <c r="AS4" i="35"/>
  <c r="AN4" i="35"/>
  <c r="AL4" i="35"/>
  <c r="AK14" i="35"/>
  <c r="AN14" i="35" s="1"/>
  <c r="AK18" i="35"/>
  <c r="AN18" i="35" s="1"/>
  <c r="AT16" i="35"/>
  <c r="AT17" i="35" s="1"/>
  <c r="AS17" i="35"/>
  <c r="AO12" i="35"/>
  <c r="AP12" i="35"/>
  <c r="AN13" i="35"/>
  <c r="AS14" i="35"/>
  <c r="AL15" i="35"/>
  <c r="AK26" i="35"/>
  <c r="AN26" i="35" s="1"/>
  <c r="AT18" i="35"/>
  <c r="AT19" i="35" s="1"/>
  <c r="AS19" i="35"/>
  <c r="AP12" i="34"/>
  <c r="AO12" i="34"/>
  <c r="AN13" i="34"/>
  <c r="AL17" i="34"/>
  <c r="AS16" i="34"/>
  <c r="AO18" i="34"/>
  <c r="AN19" i="34"/>
  <c r="AP18" i="34"/>
  <c r="AC4" i="34"/>
  <c r="AD4" i="34" s="1"/>
  <c r="AB4" i="34"/>
  <c r="AS4" i="34"/>
  <c r="AK16" i="34"/>
  <c r="AN4" i="34"/>
  <c r="AL4" i="34"/>
  <c r="AK26" i="34"/>
  <c r="AN26" i="34" s="1"/>
  <c r="AT18" i="34"/>
  <c r="AT19" i="34" s="1"/>
  <c r="AS19" i="34"/>
  <c r="AS14" i="34"/>
  <c r="AL15" i="34"/>
  <c r="AP14" i="34"/>
  <c r="AO14" i="34"/>
  <c r="AN15" i="34"/>
  <c r="AK5" i="34"/>
  <c r="AP12" i="33"/>
  <c r="AO12" i="33"/>
  <c r="AN13" i="33"/>
  <c r="AP18" i="33"/>
  <c r="AO18" i="33"/>
  <c r="AN19" i="33"/>
  <c r="AD4" i="33"/>
  <c r="AB4" i="33"/>
  <c r="AS4" i="33"/>
  <c r="AN4" i="33"/>
  <c r="AL4" i="33"/>
  <c r="AK26" i="33"/>
  <c r="AN26" i="33" s="1"/>
  <c r="AK16" i="33"/>
  <c r="AT18" i="33"/>
  <c r="AT19" i="33" s="1"/>
  <c r="AS19" i="33"/>
  <c r="AT16" i="33"/>
  <c r="AT17" i="33" s="1"/>
  <c r="AS17" i="33"/>
  <c r="AL15" i="33"/>
  <c r="AS14" i="33"/>
  <c r="AK14" i="33"/>
  <c r="AN14" i="33" s="1"/>
  <c r="AN4" i="32"/>
  <c r="AK26" i="32"/>
  <c r="AN26" i="32" s="1"/>
  <c r="AS4" i="32"/>
  <c r="AL4" i="32"/>
  <c r="AP14" i="32"/>
  <c r="AO14" i="32"/>
  <c r="AN15" i="32"/>
  <c r="AC4" i="32"/>
  <c r="AD4" i="32" s="1"/>
  <c r="AB4" i="32"/>
  <c r="AP18" i="32"/>
  <c r="AN19" i="32"/>
  <c r="AO18" i="32"/>
  <c r="AS12" i="32"/>
  <c r="AL13" i="32"/>
  <c r="AT18" i="32"/>
  <c r="AT19" i="32" s="1"/>
  <c r="AS19" i="32"/>
  <c r="AK16" i="32"/>
  <c r="AB12" i="32"/>
  <c r="AA12" i="32"/>
  <c r="AS14" i="32"/>
  <c r="AL15" i="32"/>
  <c r="AL17" i="32"/>
  <c r="AS16" i="32"/>
  <c r="AK12" i="32"/>
  <c r="AN12" i="32" s="1"/>
  <c r="AC4" i="31"/>
  <c r="AD4" i="31" s="1"/>
  <c r="AB16" i="31" s="1"/>
  <c r="AB4" i="31"/>
  <c r="AT16" i="31"/>
  <c r="AT17" i="31" s="1"/>
  <c r="AS17" i="31"/>
  <c r="AN17" i="31"/>
  <c r="AP16" i="31"/>
  <c r="AO16" i="31"/>
  <c r="AS4" i="31"/>
  <c r="AN4" i="31"/>
  <c r="AL4" i="31"/>
  <c r="AK24" i="31"/>
  <c r="AN24" i="31" s="1"/>
  <c r="AK12" i="31"/>
  <c r="AN12" i="31" s="1"/>
  <c r="AS14" i="31"/>
  <c r="AL15" i="31"/>
  <c r="AP14" i="31"/>
  <c r="AO14" i="31"/>
  <c r="AN15" i="31"/>
  <c r="AA14" i="31"/>
  <c r="AC4" i="30"/>
  <c r="AD4" i="30" s="1"/>
  <c r="AB4" i="30"/>
  <c r="AT18" i="30"/>
  <c r="AT19" i="30" s="1"/>
  <c r="AS19" i="30"/>
  <c r="AS4" i="30"/>
  <c r="AL4" i="30"/>
  <c r="AN4" i="30"/>
  <c r="AK26" i="30"/>
  <c r="AN26" i="30" s="1"/>
  <c r="AK5" i="30"/>
  <c r="AK18" i="30"/>
  <c r="AN18" i="30" s="1"/>
  <c r="AK14" i="30"/>
  <c r="AN14" i="30" s="1"/>
  <c r="AS14" i="30"/>
  <c r="AL15" i="30"/>
  <c r="AK16" i="30"/>
  <c r="AA14" i="30"/>
  <c r="AB14" i="30"/>
  <c r="AK12" i="30"/>
  <c r="AN12" i="30" s="1"/>
  <c r="AB12" i="29"/>
  <c r="AA12" i="29"/>
  <c r="AK26" i="29"/>
  <c r="AN26" i="29" s="1"/>
  <c r="AB14" i="29"/>
  <c r="AA14" i="29"/>
  <c r="AK18" i="29"/>
  <c r="AN18" i="29" s="1"/>
  <c r="AK14" i="29"/>
  <c r="AN14" i="29" s="1"/>
  <c r="AS14" i="29"/>
  <c r="AL15" i="29"/>
  <c r="AS12" i="29"/>
  <c r="AL13" i="29"/>
  <c r="AL4" i="29"/>
  <c r="AN4" i="29"/>
  <c r="AK5" i="29"/>
  <c r="AK12" i="29"/>
  <c r="AN12" i="29" s="1"/>
  <c r="AS4" i="29"/>
  <c r="AS4" i="28"/>
  <c r="AN4" i="28"/>
  <c r="AL4" i="28"/>
  <c r="AK26" i="28"/>
  <c r="AN26" i="28" s="1"/>
  <c r="AS14" i="28"/>
  <c r="AL15" i="28"/>
  <c r="AN19" i="28"/>
  <c r="AP18" i="28"/>
  <c r="AO18" i="28"/>
  <c r="AK16" i="28"/>
  <c r="AT18" i="28"/>
  <c r="AT19" i="28" s="1"/>
  <c r="AS19" i="28"/>
  <c r="AT16" i="28"/>
  <c r="AT17" i="28" s="1"/>
  <c r="AS17" i="28"/>
  <c r="AK12" i="28"/>
  <c r="AN12" i="28" s="1"/>
  <c r="AC4" i="28"/>
  <c r="AD4" i="28" s="1"/>
  <c r="AB4" i="28"/>
  <c r="AC4" i="27"/>
  <c r="AD4" i="27" s="1"/>
  <c r="AB4" i="27"/>
  <c r="AB14" i="27"/>
  <c r="AA14" i="27"/>
  <c r="AP12" i="27"/>
  <c r="AO12" i="27"/>
  <c r="AN13" i="27"/>
  <c r="AT16" i="27"/>
  <c r="AT17" i="27" s="1"/>
  <c r="AS17" i="27"/>
  <c r="AP18" i="27"/>
  <c r="AN19" i="27"/>
  <c r="AO18" i="27"/>
  <c r="AS4" i="27"/>
  <c r="AN4" i="27"/>
  <c r="AL4" i="27"/>
  <c r="AK26" i="27"/>
  <c r="AN26" i="27" s="1"/>
  <c r="AP14" i="27"/>
  <c r="AO14" i="27"/>
  <c r="AN15" i="27"/>
  <c r="AT18" i="27"/>
  <c r="AT19" i="27" s="1"/>
  <c r="AS19" i="27"/>
  <c r="AS14" i="27"/>
  <c r="AL15" i="27"/>
  <c r="AS12" i="27"/>
  <c r="AL13" i="27"/>
  <c r="AK16" i="27"/>
  <c r="AB12" i="27"/>
  <c r="AA12" i="27"/>
  <c r="AN27" i="26"/>
  <c r="AP26" i="26"/>
  <c r="AO26" i="26"/>
  <c r="AB14" i="26"/>
  <c r="AA14" i="26"/>
  <c r="AK12" i="26"/>
  <c r="AN12" i="26" s="1"/>
  <c r="AK18" i="26"/>
  <c r="AN18" i="26" s="1"/>
  <c r="AN4" i="26"/>
  <c r="AL4" i="26"/>
  <c r="AK5" i="26"/>
  <c r="AS4" i="26"/>
  <c r="AK14" i="26"/>
  <c r="AN14" i="26" s="1"/>
  <c r="AK16" i="26"/>
  <c r="AS12" i="26"/>
  <c r="AL13" i="26"/>
  <c r="AT18" i="26"/>
  <c r="AT19" i="26" s="1"/>
  <c r="AS19" i="26"/>
  <c r="AS14" i="26"/>
  <c r="AL15" i="26"/>
  <c r="AB12" i="26"/>
  <c r="AA12" i="26"/>
  <c r="AT16" i="26"/>
  <c r="AT17" i="26" s="1"/>
  <c r="AS17" i="26"/>
  <c r="AC4" i="25"/>
  <c r="AD4" i="25" s="1"/>
  <c r="AB16" i="25" s="1"/>
  <c r="AB4" i="25"/>
  <c r="AP14" i="25"/>
  <c r="AO14" i="25"/>
  <c r="AN15" i="25"/>
  <c r="AP12" i="25"/>
  <c r="AO12" i="25"/>
  <c r="AN13" i="25"/>
  <c r="AS4" i="25"/>
  <c r="AN4" i="25"/>
  <c r="AL4" i="25"/>
  <c r="AK22" i="25"/>
  <c r="AN22" i="25" s="1"/>
  <c r="AS14" i="25"/>
  <c r="AL15" i="25"/>
  <c r="AP12" i="24"/>
  <c r="AO12" i="24"/>
  <c r="AN13" i="24"/>
  <c r="AT18" i="24"/>
  <c r="AT19" i="24" s="1"/>
  <c r="AS19" i="24"/>
  <c r="AL13" i="24"/>
  <c r="AS12" i="24"/>
  <c r="AC4" i="24"/>
  <c r="AD4" i="24" s="1"/>
  <c r="AB12" i="24" s="1"/>
  <c r="AB4" i="24"/>
  <c r="AP18" i="24"/>
  <c r="AO18" i="24"/>
  <c r="AN19" i="24"/>
  <c r="AA12" i="24"/>
  <c r="AN4" i="24"/>
  <c r="AL4" i="24"/>
  <c r="AK26" i="24"/>
  <c r="AN26" i="24" s="1"/>
  <c r="AS4" i="24"/>
  <c r="AT16" i="24"/>
  <c r="AT17" i="24" s="1"/>
  <c r="AS17" i="24"/>
  <c r="AS14" i="24"/>
  <c r="AL15" i="24"/>
  <c r="AK14" i="24"/>
  <c r="AN14" i="24" s="1"/>
  <c r="AT18" i="23"/>
  <c r="AT19" i="23" s="1"/>
  <c r="AS19" i="23"/>
  <c r="AC4" i="23"/>
  <c r="AD4" i="23" s="1"/>
  <c r="AB4" i="23"/>
  <c r="AP14" i="23"/>
  <c r="AO14" i="23"/>
  <c r="AN15" i="23"/>
  <c r="AP12" i="23"/>
  <c r="AO12" i="23"/>
  <c r="AN13" i="23"/>
  <c r="AS14" i="23"/>
  <c r="AL15" i="23"/>
  <c r="AA14" i="23"/>
  <c r="AN19" i="23"/>
  <c r="AP18" i="23"/>
  <c r="AO18" i="23"/>
  <c r="AS17" i="23"/>
  <c r="AT16" i="23"/>
  <c r="AT17" i="23" s="1"/>
  <c r="AS4" i="23"/>
  <c r="AN4" i="23"/>
  <c r="AL4" i="23"/>
  <c r="AK26" i="23"/>
  <c r="AN26" i="23" s="1"/>
  <c r="AN4" i="22"/>
  <c r="AK5" i="22"/>
  <c r="AL4" i="22"/>
  <c r="AS4" i="22"/>
  <c r="AK26" i="22"/>
  <c r="AN26" i="22" s="1"/>
  <c r="AK12" i="22"/>
  <c r="AN12" i="22" s="1"/>
  <c r="AT18" i="22"/>
  <c r="AT19" i="22" s="1"/>
  <c r="AS19" i="22"/>
  <c r="AK16" i="22"/>
  <c r="AK18" i="22"/>
  <c r="AN18" i="22" s="1"/>
  <c r="AS14" i="22"/>
  <c r="AL15" i="22"/>
  <c r="AK14" i="22"/>
  <c r="AN14" i="22" s="1"/>
  <c r="AS12" i="22"/>
  <c r="AL13" i="22"/>
  <c r="AT16" i="22"/>
  <c r="AT17" i="22" s="1"/>
  <c r="AS17" i="22"/>
  <c r="AN19" i="21"/>
  <c r="AP18" i="21"/>
  <c r="AO18" i="21"/>
  <c r="AT18" i="21"/>
  <c r="AT19" i="21" s="1"/>
  <c r="AS19" i="21"/>
  <c r="AS4" i="21"/>
  <c r="AL4" i="21"/>
  <c r="AK26" i="21"/>
  <c r="AN26" i="21" s="1"/>
  <c r="AN4" i="21"/>
  <c r="AP14" i="21"/>
  <c r="AN15" i="21"/>
  <c r="AO14" i="21"/>
  <c r="AK12" i="21"/>
  <c r="AN12" i="21" s="1"/>
  <c r="AB4" i="21"/>
  <c r="AC4" i="21"/>
  <c r="AD4" i="21" s="1"/>
  <c r="AL17" i="21"/>
  <c r="AS16" i="21"/>
  <c r="AK5" i="21"/>
  <c r="AK16" i="21"/>
  <c r="AA14" i="20"/>
  <c r="AA12" i="20"/>
  <c r="AA18" i="20"/>
  <c r="AS4" i="20"/>
  <c r="AK5" i="20"/>
  <c r="AL4" i="20"/>
  <c r="AN4" i="20"/>
  <c r="AK26" i="20"/>
  <c r="AN26" i="20" s="1"/>
  <c r="AB20" i="20"/>
  <c r="AK14" i="20"/>
  <c r="AN14" i="20" s="1"/>
  <c r="AK12" i="20"/>
  <c r="AN12" i="20" s="1"/>
  <c r="AK16" i="20"/>
  <c r="AS12" i="20"/>
  <c r="AL13" i="20"/>
  <c r="AT16" i="20"/>
  <c r="AT17" i="20" s="1"/>
  <c r="AS17" i="20"/>
  <c r="AT18" i="20"/>
  <c r="AT19" i="20" s="1"/>
  <c r="AS19" i="20"/>
  <c r="AK18" i="20"/>
  <c r="AN18" i="20" s="1"/>
  <c r="AS14" i="20"/>
  <c r="AL15" i="20"/>
  <c r="AT18" i="19"/>
  <c r="AT19" i="19" s="1"/>
  <c r="AS19" i="19"/>
  <c r="AA14" i="19"/>
  <c r="AT16" i="19"/>
  <c r="AT17" i="19" s="1"/>
  <c r="AS17" i="19"/>
  <c r="AS4" i="19"/>
  <c r="AN4" i="19"/>
  <c r="AL4" i="19"/>
  <c r="AK24" i="19"/>
  <c r="AN24" i="19" s="1"/>
  <c r="AK12" i="19"/>
  <c r="AN12" i="19" s="1"/>
  <c r="AP14" i="19"/>
  <c r="AO14" i="19"/>
  <c r="AN15" i="19"/>
  <c r="AC4" i="19"/>
  <c r="AD4" i="19" s="1"/>
  <c r="AB4" i="19"/>
  <c r="AS14" i="19"/>
  <c r="AL15" i="19"/>
  <c r="AO18" i="18"/>
  <c r="AN19" i="18"/>
  <c r="AP18" i="18"/>
  <c r="AN4" i="18"/>
  <c r="AK26" i="18"/>
  <c r="AN26" i="18" s="1"/>
  <c r="AS4" i="18"/>
  <c r="AL4" i="18"/>
  <c r="AL19" i="18"/>
  <c r="AS18" i="18"/>
  <c r="AK14" i="18"/>
  <c r="AN14" i="18" s="1"/>
  <c r="AA12" i="18"/>
  <c r="AL15" i="18"/>
  <c r="AS14" i="18"/>
  <c r="AC4" i="18"/>
  <c r="AD4" i="18" s="1"/>
  <c r="AB4" i="18"/>
  <c r="AL13" i="18"/>
  <c r="AS12" i="18"/>
  <c r="AT16" i="18"/>
  <c r="AT17" i="18" s="1"/>
  <c r="AS17" i="18"/>
  <c r="AP18" i="17"/>
  <c r="AO18" i="17"/>
  <c r="AN19" i="17"/>
  <c r="AK16" i="17"/>
  <c r="AL15" i="17"/>
  <c r="AS14" i="17"/>
  <c r="AK14" i="17"/>
  <c r="AN14" i="17" s="1"/>
  <c r="AK12" i="17"/>
  <c r="AN12" i="17" s="1"/>
  <c r="AS12" i="17"/>
  <c r="AL13" i="17"/>
  <c r="AK26" i="17"/>
  <c r="AN26" i="17" s="1"/>
  <c r="AT16" i="17"/>
  <c r="AT17" i="17" s="1"/>
  <c r="AS17" i="17"/>
  <c r="AK5" i="17"/>
  <c r="AB12" i="17"/>
  <c r="AA12" i="17"/>
  <c r="AB14" i="17"/>
  <c r="AA14" i="17"/>
  <c r="AB4" i="17"/>
  <c r="AC4" i="17"/>
  <c r="AD4" i="17" s="1"/>
  <c r="AN4" i="17"/>
  <c r="AL4" i="17"/>
  <c r="AS4" i="17"/>
  <c r="AP18" i="16"/>
  <c r="AO18" i="16"/>
  <c r="AN19" i="16"/>
  <c r="AN4" i="16"/>
  <c r="AS4" i="16"/>
  <c r="AL4" i="16"/>
  <c r="AK26" i="16"/>
  <c r="AN26" i="16" s="1"/>
  <c r="AT16" i="16"/>
  <c r="AT17" i="16" s="1"/>
  <c r="AS17" i="16"/>
  <c r="AK12" i="16"/>
  <c r="AN12" i="16" s="1"/>
  <c r="AK16" i="16"/>
  <c r="AS14" i="16"/>
  <c r="AL15" i="16"/>
  <c r="AK14" i="16"/>
  <c r="AN14" i="16" s="1"/>
  <c r="AK5" i="16"/>
  <c r="AT18" i="16"/>
  <c r="AT19" i="16" s="1"/>
  <c r="AS19" i="16"/>
  <c r="AC4" i="16"/>
  <c r="AD4" i="16" s="1"/>
  <c r="AB4" i="16"/>
  <c r="AN4" i="15"/>
  <c r="AS4" i="15"/>
  <c r="AL4" i="15"/>
  <c r="AK26" i="15"/>
  <c r="AN26" i="15" s="1"/>
  <c r="AP12" i="15"/>
  <c r="AN13" i="15"/>
  <c r="AO12" i="15"/>
  <c r="AS18" i="15"/>
  <c r="AL19" i="15"/>
  <c r="AA12" i="15"/>
  <c r="AK18" i="15"/>
  <c r="AN18" i="15" s="1"/>
  <c r="AK14" i="15"/>
  <c r="AN14" i="15" s="1"/>
  <c r="AK5" i="15"/>
  <c r="AT16" i="15"/>
  <c r="AT17" i="15" s="1"/>
  <c r="AS17" i="15"/>
  <c r="AC4" i="15"/>
  <c r="AD4" i="15" s="1"/>
  <c r="AB12" i="15" s="1"/>
  <c r="AB4" i="15"/>
  <c r="AL15" i="15"/>
  <c r="AS14" i="15"/>
  <c r="AK16" i="15"/>
  <c r="AS12" i="15"/>
  <c r="AL13" i="15"/>
  <c r="AP12" i="14"/>
  <c r="AO12" i="14"/>
  <c r="AN13" i="14"/>
  <c r="AS12" i="14"/>
  <c r="AL13" i="14"/>
  <c r="AN4" i="14"/>
  <c r="AL4" i="14"/>
  <c r="AS4" i="14"/>
  <c r="AK26" i="14"/>
  <c r="AN26" i="14" s="1"/>
  <c r="AK14" i="14"/>
  <c r="AN14" i="14" s="1"/>
  <c r="AK16" i="14"/>
  <c r="AA12" i="14"/>
  <c r="AC4" i="14"/>
  <c r="AD4" i="14" s="1"/>
  <c r="AB4" i="14"/>
  <c r="AT16" i="14"/>
  <c r="AT17" i="14" s="1"/>
  <c r="AS17" i="14"/>
  <c r="AK18" i="14"/>
  <c r="AN18" i="14" s="1"/>
  <c r="Y12" i="13"/>
  <c r="AB14" i="31" l="1"/>
  <c r="AN15" i="28"/>
  <c r="AO14" i="28"/>
  <c r="AB22" i="19"/>
  <c r="AB20" i="19"/>
  <c r="AB18" i="19"/>
  <c r="AB16" i="19"/>
  <c r="AS13" i="19"/>
  <c r="AT12" i="19"/>
  <c r="AT13" i="19" s="1"/>
  <c r="AB14" i="25"/>
  <c r="AO18" i="19"/>
  <c r="AP18" i="19"/>
  <c r="AB12" i="20"/>
  <c r="AB14" i="20"/>
  <c r="AB22" i="20"/>
  <c r="AB18" i="20"/>
  <c r="AB24" i="20"/>
  <c r="AT16" i="38"/>
  <c r="AT17" i="38" s="1"/>
  <c r="AS17" i="38"/>
  <c r="AN13" i="18"/>
  <c r="AO12" i="18"/>
  <c r="AS15" i="14"/>
  <c r="AT14" i="14"/>
  <c r="AT15" i="14" s="1"/>
  <c r="AB20" i="40"/>
  <c r="AB24" i="40"/>
  <c r="AB12" i="40"/>
  <c r="AB22" i="40"/>
  <c r="AB14" i="40"/>
  <c r="AN27" i="40"/>
  <c r="AP26" i="40"/>
  <c r="AO26" i="40"/>
  <c r="AL12" i="40"/>
  <c r="AM12" i="40" s="1"/>
  <c r="AM4" i="40"/>
  <c r="AL14" i="40"/>
  <c r="AM14" i="40" s="1"/>
  <c r="AL16" i="40"/>
  <c r="AL5" i="40"/>
  <c r="AL26" i="40"/>
  <c r="AM26" i="40" s="1"/>
  <c r="AL18" i="40"/>
  <c r="AM18" i="40" s="1"/>
  <c r="AT14" i="40"/>
  <c r="AT15" i="40" s="1"/>
  <c r="AS15" i="40"/>
  <c r="AS5" i="40"/>
  <c r="AT4" i="40"/>
  <c r="AT5" i="40" s="1"/>
  <c r="AP14" i="40"/>
  <c r="AO14" i="40"/>
  <c r="AN15" i="40"/>
  <c r="AB16" i="40"/>
  <c r="AP4" i="40"/>
  <c r="AN7" i="40"/>
  <c r="AO4" i="40"/>
  <c r="AN5" i="40"/>
  <c r="AN6" i="40"/>
  <c r="AO8" i="40"/>
  <c r="AB18" i="40"/>
  <c r="AB12" i="39"/>
  <c r="AT14" i="39"/>
  <c r="AT15" i="39" s="1"/>
  <c r="AS15" i="39"/>
  <c r="AN27" i="39"/>
  <c r="AP26" i="39"/>
  <c r="AO26" i="39"/>
  <c r="AB14" i="39"/>
  <c r="AL12" i="39"/>
  <c r="AM12" i="39" s="1"/>
  <c r="AM4" i="39"/>
  <c r="AL26" i="39"/>
  <c r="AM26" i="39" s="1"/>
  <c r="AL18" i="39"/>
  <c r="AM18" i="39" s="1"/>
  <c r="AL5" i="39"/>
  <c r="AL16" i="39"/>
  <c r="AL14" i="39"/>
  <c r="AM14" i="39" s="1"/>
  <c r="AP4" i="39"/>
  <c r="AN7" i="39"/>
  <c r="AO4" i="39"/>
  <c r="AN5" i="39"/>
  <c r="AN6" i="39"/>
  <c r="AO8" i="39"/>
  <c r="AS5" i="39"/>
  <c r="AT4" i="39"/>
  <c r="AT5" i="39" s="1"/>
  <c r="AS17" i="39"/>
  <c r="AT16" i="39"/>
  <c r="AT17" i="39" s="1"/>
  <c r="AN27" i="38"/>
  <c r="AP26" i="38"/>
  <c r="AO26" i="38"/>
  <c r="AP18" i="38"/>
  <c r="AO18" i="38"/>
  <c r="AN19" i="38"/>
  <c r="AS5" i="38"/>
  <c r="AT4" i="38"/>
  <c r="AT5" i="38" s="1"/>
  <c r="AO8" i="38"/>
  <c r="AP4" i="38"/>
  <c r="AN6" i="38"/>
  <c r="AN7" i="38"/>
  <c r="AO4" i="38"/>
  <c r="AN5" i="38"/>
  <c r="AO12" i="38"/>
  <c r="AN13" i="38"/>
  <c r="AP12" i="38"/>
  <c r="AM4" i="38"/>
  <c r="AL18" i="38"/>
  <c r="AM18" i="38" s="1"/>
  <c r="AL16" i="38"/>
  <c r="AL12" i="38"/>
  <c r="AM12" i="38" s="1"/>
  <c r="AL26" i="38"/>
  <c r="AM26" i="38" s="1"/>
  <c r="AL14" i="38"/>
  <c r="AM14" i="38" s="1"/>
  <c r="AL5" i="38"/>
  <c r="AT14" i="38"/>
  <c r="AT15" i="38" s="1"/>
  <c r="AS15" i="38"/>
  <c r="AP4" i="37"/>
  <c r="AN7" i="37"/>
  <c r="AO4" i="37"/>
  <c r="AN6" i="37"/>
  <c r="AN5" i="37"/>
  <c r="AO8" i="37"/>
  <c r="AS5" i="37"/>
  <c r="AT4" i="37"/>
  <c r="AT5" i="37" s="1"/>
  <c r="AB12" i="37"/>
  <c r="AT14" i="37"/>
  <c r="AT15" i="37" s="1"/>
  <c r="AS15" i="37"/>
  <c r="AP14" i="37"/>
  <c r="AO14" i="37"/>
  <c r="AN15" i="37"/>
  <c r="AL18" i="37"/>
  <c r="AM18" i="37" s="1"/>
  <c r="AM4" i="37"/>
  <c r="AL16" i="37"/>
  <c r="AL12" i="37"/>
  <c r="AM12" i="37" s="1"/>
  <c r="AL5" i="37"/>
  <c r="AL14" i="37"/>
  <c r="AM14" i="37" s="1"/>
  <c r="AL26" i="37"/>
  <c r="AM26" i="37" s="1"/>
  <c r="AO8" i="36"/>
  <c r="AP4" i="36"/>
  <c r="AN7" i="36"/>
  <c r="AO4" i="36"/>
  <c r="AN5" i="36"/>
  <c r="AN6" i="36"/>
  <c r="AT14" i="36"/>
  <c r="AT15" i="36" s="1"/>
  <c r="AS15" i="36"/>
  <c r="AT12" i="36"/>
  <c r="AT13" i="36" s="1"/>
  <c r="AS13" i="36"/>
  <c r="AS5" i="36"/>
  <c r="AT4" i="36"/>
  <c r="AT5" i="36" s="1"/>
  <c r="AL16" i="36"/>
  <c r="AL18" i="36"/>
  <c r="AM18" i="36" s="1"/>
  <c r="AL5" i="36"/>
  <c r="AM4" i="36"/>
  <c r="AL14" i="36"/>
  <c r="AM14" i="36" s="1"/>
  <c r="AL12" i="36"/>
  <c r="AM12" i="36" s="1"/>
  <c r="AL26" i="36"/>
  <c r="AM26" i="36" s="1"/>
  <c r="AP14" i="35"/>
  <c r="AN15" i="35"/>
  <c r="AO14" i="35"/>
  <c r="AT14" i="35"/>
  <c r="AT15" i="35" s="1"/>
  <c r="AS15" i="35"/>
  <c r="AL18" i="35"/>
  <c r="AM18" i="35" s="1"/>
  <c r="AM4" i="35"/>
  <c r="AL16" i="35"/>
  <c r="AL12" i="35"/>
  <c r="AM12" i="35" s="1"/>
  <c r="AL14" i="35"/>
  <c r="AM14" i="35" s="1"/>
  <c r="AL5" i="35"/>
  <c r="AL26" i="35"/>
  <c r="AM26" i="35" s="1"/>
  <c r="AP4" i="35"/>
  <c r="AN7" i="35"/>
  <c r="AO4" i="35"/>
  <c r="AN5" i="35"/>
  <c r="AN6" i="35"/>
  <c r="AO8" i="35"/>
  <c r="AS5" i="35"/>
  <c r="AT4" i="35"/>
  <c r="AT5" i="35" s="1"/>
  <c r="AB12" i="35"/>
  <c r="AN27" i="35"/>
  <c r="AP26" i="35"/>
  <c r="AO26" i="35"/>
  <c r="AP18" i="35"/>
  <c r="AO18" i="35"/>
  <c r="AN19" i="35"/>
  <c r="AN27" i="34"/>
  <c r="AP26" i="34"/>
  <c r="AO26" i="34"/>
  <c r="AT14" i="34"/>
  <c r="AT15" i="34" s="1"/>
  <c r="AS15" i="34"/>
  <c r="AL12" i="34"/>
  <c r="AM12" i="34" s="1"/>
  <c r="AM4" i="34"/>
  <c r="AL26" i="34"/>
  <c r="AM26" i="34" s="1"/>
  <c r="AL18" i="34"/>
  <c r="AM18" i="34" s="1"/>
  <c r="AL16" i="34"/>
  <c r="AL14" i="34"/>
  <c r="AM14" i="34" s="1"/>
  <c r="AL5" i="34"/>
  <c r="AP4" i="34"/>
  <c r="AN7" i="34"/>
  <c r="AO4" i="34"/>
  <c r="AN5" i="34"/>
  <c r="AN6" i="34"/>
  <c r="AO8" i="34"/>
  <c r="AT16" i="34"/>
  <c r="AT17" i="34" s="1"/>
  <c r="AS17" i="34"/>
  <c r="AT4" i="34"/>
  <c r="AT5" i="34" s="1"/>
  <c r="AS5" i="34"/>
  <c r="AB12" i="34"/>
  <c r="AP14" i="33"/>
  <c r="AO14" i="33"/>
  <c r="AN15" i="33"/>
  <c r="AN27" i="33"/>
  <c r="AP26" i="33"/>
  <c r="AO26" i="33"/>
  <c r="AT14" i="33"/>
  <c r="AT15" i="33" s="1"/>
  <c r="AS15" i="33"/>
  <c r="AL18" i="33"/>
  <c r="AM18" i="33" s="1"/>
  <c r="AM4" i="33"/>
  <c r="AL16" i="33"/>
  <c r="AL12" i="33"/>
  <c r="AM12" i="33" s="1"/>
  <c r="AL14" i="33"/>
  <c r="AM14" i="33" s="1"/>
  <c r="AL26" i="33"/>
  <c r="AM26" i="33" s="1"/>
  <c r="AL5" i="33"/>
  <c r="AP4" i="33"/>
  <c r="AN7" i="33"/>
  <c r="AO4" i="33"/>
  <c r="AN5" i="33"/>
  <c r="AN6" i="33"/>
  <c r="AO8" i="33"/>
  <c r="AS5" i="33"/>
  <c r="AT4" i="33"/>
  <c r="AT5" i="33" s="1"/>
  <c r="AB12" i="33"/>
  <c r="AS17" i="32"/>
  <c r="AT16" i="32"/>
  <c r="AT17" i="32" s="1"/>
  <c r="AT12" i="32"/>
  <c r="AT13" i="32" s="1"/>
  <c r="AS13" i="32"/>
  <c r="AM4" i="32"/>
  <c r="AL26" i="32"/>
  <c r="AM26" i="32" s="1"/>
  <c r="AL14" i="32"/>
  <c r="AM14" i="32" s="1"/>
  <c r="AL16" i="32"/>
  <c r="AL12" i="32"/>
  <c r="AM12" i="32" s="1"/>
  <c r="AL18" i="32"/>
  <c r="AM18" i="32" s="1"/>
  <c r="AL5" i="32"/>
  <c r="AP12" i="32"/>
  <c r="AO12" i="32"/>
  <c r="AN13" i="32"/>
  <c r="AS5" i="32"/>
  <c r="AT4" i="32"/>
  <c r="AT5" i="32" s="1"/>
  <c r="AT14" i="32"/>
  <c r="AT15" i="32" s="1"/>
  <c r="AS15" i="32"/>
  <c r="AN27" i="32"/>
  <c r="AP26" i="32"/>
  <c r="AO26" i="32"/>
  <c r="AP4" i="32"/>
  <c r="AN7" i="32"/>
  <c r="AO4" i="32"/>
  <c r="AN5" i="32"/>
  <c r="AN6" i="32"/>
  <c r="AO8" i="32"/>
  <c r="AN25" i="31"/>
  <c r="AP24" i="31"/>
  <c r="AO24" i="31"/>
  <c r="AM4" i="31"/>
  <c r="AL12" i="31"/>
  <c r="AM12" i="31" s="1"/>
  <c r="AL14" i="31"/>
  <c r="AM14" i="31" s="1"/>
  <c r="AL5" i="31"/>
  <c r="AL16" i="31"/>
  <c r="AM16" i="31" s="1"/>
  <c r="AL24" i="31"/>
  <c r="AM24" i="31" s="1"/>
  <c r="AP4" i="31"/>
  <c r="AN7" i="31"/>
  <c r="AO4" i="31"/>
  <c r="AN5" i="31"/>
  <c r="AN6" i="31"/>
  <c r="AO8" i="31"/>
  <c r="AT4" i="31"/>
  <c r="AT5" i="31" s="1"/>
  <c r="AS5" i="31"/>
  <c r="AP12" i="31"/>
  <c r="AO12" i="31"/>
  <c r="AN13" i="31"/>
  <c r="AB12" i="31"/>
  <c r="AT14" i="31"/>
  <c r="AT15" i="31" s="1"/>
  <c r="AS15" i="31"/>
  <c r="AP14" i="30"/>
  <c r="AO14" i="30"/>
  <c r="AN15" i="30"/>
  <c r="AB12" i="30"/>
  <c r="AN27" i="30"/>
  <c r="AP26" i="30"/>
  <c r="AO26" i="30"/>
  <c r="AP4" i="30"/>
  <c r="AO8" i="30"/>
  <c r="AN7" i="30"/>
  <c r="AO4" i="30"/>
  <c r="AN5" i="30"/>
  <c r="AN6" i="30"/>
  <c r="AN13" i="30"/>
  <c r="AP12" i="30"/>
  <c r="AO12" i="30"/>
  <c r="AS5" i="30"/>
  <c r="AT4" i="30"/>
  <c r="AT5" i="30" s="1"/>
  <c r="AP18" i="30"/>
  <c r="AO18" i="30"/>
  <c r="AN19" i="30"/>
  <c r="AL16" i="30"/>
  <c r="AM4" i="30"/>
  <c r="AL12" i="30"/>
  <c r="AM12" i="30" s="1"/>
  <c r="AL18" i="30"/>
  <c r="AM18" i="30" s="1"/>
  <c r="AL14" i="30"/>
  <c r="AM14" i="30" s="1"/>
  <c r="AL26" i="30"/>
  <c r="AM26" i="30" s="1"/>
  <c r="AL5" i="30"/>
  <c r="AT14" i="30"/>
  <c r="AT15" i="30" s="1"/>
  <c r="AS15" i="30"/>
  <c r="AP12" i="29"/>
  <c r="AO12" i="29"/>
  <c r="AN13" i="29"/>
  <c r="AP18" i="29"/>
  <c r="AO18" i="29"/>
  <c r="AN19" i="29"/>
  <c r="AS15" i="29"/>
  <c r="AT14" i="29"/>
  <c r="AT15" i="29" s="1"/>
  <c r="AP26" i="29"/>
  <c r="AO26" i="29"/>
  <c r="AN27" i="29"/>
  <c r="AP4" i="29"/>
  <c r="AN7" i="29"/>
  <c r="AO4" i="29"/>
  <c r="AN5" i="29"/>
  <c r="AN6" i="29"/>
  <c r="AO8" i="29"/>
  <c r="AP14" i="29"/>
  <c r="AO14" i="29"/>
  <c r="AN15" i="29"/>
  <c r="AL18" i="29"/>
  <c r="AM18" i="29" s="1"/>
  <c r="AM4" i="29"/>
  <c r="AL16" i="29"/>
  <c r="AL12" i="29"/>
  <c r="AM12" i="29" s="1"/>
  <c r="AL14" i="29"/>
  <c r="AM14" i="29" s="1"/>
  <c r="AL5" i="29"/>
  <c r="AL26" i="29"/>
  <c r="AM26" i="29" s="1"/>
  <c r="AS5" i="29"/>
  <c r="AT4" i="29"/>
  <c r="AT5" i="29" s="1"/>
  <c r="AT12" i="29"/>
  <c r="AT13" i="29" s="1"/>
  <c r="AS13" i="29"/>
  <c r="AP4" i="28"/>
  <c r="AN7" i="28"/>
  <c r="AO4" i="28"/>
  <c r="AN5" i="28"/>
  <c r="AN6" i="28"/>
  <c r="AO8" i="28"/>
  <c r="AB12" i="28"/>
  <c r="AS5" i="28"/>
  <c r="AT4" i="28"/>
  <c r="AT5" i="28" s="1"/>
  <c r="AP12" i="28"/>
  <c r="AO12" i="28"/>
  <c r="AN13" i="28"/>
  <c r="AT14" i="28"/>
  <c r="AT15" i="28" s="1"/>
  <c r="AS15" i="28"/>
  <c r="AN27" i="28"/>
  <c r="AP26" i="28"/>
  <c r="AO26" i="28"/>
  <c r="AL18" i="28"/>
  <c r="AM18" i="28" s="1"/>
  <c r="AL12" i="28"/>
  <c r="AM12" i="28" s="1"/>
  <c r="AM4" i="28"/>
  <c r="AL26" i="28"/>
  <c r="AM26" i="28" s="1"/>
  <c r="AL5" i="28"/>
  <c r="AL14" i="28"/>
  <c r="AM14" i="28" s="1"/>
  <c r="AL16" i="28"/>
  <c r="AT12" i="27"/>
  <c r="AT13" i="27" s="1"/>
  <c r="AS13" i="27"/>
  <c r="AN27" i="27"/>
  <c r="AP26" i="27"/>
  <c r="AO26" i="27"/>
  <c r="AM4" i="27"/>
  <c r="AL26" i="27"/>
  <c r="AM26" i="27" s="1"/>
  <c r="AL16" i="27"/>
  <c r="AL14" i="27"/>
  <c r="AM14" i="27" s="1"/>
  <c r="AL18" i="27"/>
  <c r="AM18" i="27" s="1"/>
  <c r="AL5" i="27"/>
  <c r="AL12" i="27"/>
  <c r="AM12" i="27" s="1"/>
  <c r="AT14" i="27"/>
  <c r="AT15" i="27" s="1"/>
  <c r="AS15" i="27"/>
  <c r="AP4" i="27"/>
  <c r="AN7" i="27"/>
  <c r="AO4" i="27"/>
  <c r="AN5" i="27"/>
  <c r="AN6" i="27"/>
  <c r="AO8" i="27"/>
  <c r="AS5" i="27"/>
  <c r="AT4" i="27"/>
  <c r="AT5" i="27" s="1"/>
  <c r="AM4" i="26"/>
  <c r="AL5" i="26"/>
  <c r="AL16" i="26"/>
  <c r="AL14" i="26"/>
  <c r="AM14" i="26" s="1"/>
  <c r="AL12" i="26"/>
  <c r="AM12" i="26" s="1"/>
  <c r="AL18" i="26"/>
  <c r="AM18" i="26" s="1"/>
  <c r="AL26" i="26"/>
  <c r="AM26" i="26" s="1"/>
  <c r="AT12" i="26"/>
  <c r="AT13" i="26" s="1"/>
  <c r="AS13" i="26"/>
  <c r="AP4" i="26"/>
  <c r="AN7" i="26"/>
  <c r="AN5" i="26"/>
  <c r="AN6" i="26"/>
  <c r="AO8" i="26"/>
  <c r="AO4" i="26"/>
  <c r="AS5" i="26"/>
  <c r="AT4" i="26"/>
  <c r="AT5" i="26" s="1"/>
  <c r="AP18" i="26"/>
  <c r="AO18" i="26"/>
  <c r="AN19" i="26"/>
  <c r="AO12" i="26"/>
  <c r="AN13" i="26"/>
  <c r="AP12" i="26"/>
  <c r="AS15" i="26"/>
  <c r="AT14" i="26"/>
  <c r="AT15" i="26" s="1"/>
  <c r="AN15" i="26"/>
  <c r="AP14" i="26"/>
  <c r="AO14" i="26"/>
  <c r="AT14" i="25"/>
  <c r="AT15" i="25" s="1"/>
  <c r="AS15" i="25"/>
  <c r="AB12" i="25"/>
  <c r="AS5" i="25"/>
  <c r="AT4" i="25"/>
  <c r="AT5" i="25" s="1"/>
  <c r="AN23" i="25"/>
  <c r="AP22" i="25"/>
  <c r="AO22" i="25"/>
  <c r="AL12" i="25"/>
  <c r="AM12" i="25" s="1"/>
  <c r="AM4" i="25"/>
  <c r="AL5" i="25"/>
  <c r="AL22" i="25"/>
  <c r="AM22" i="25" s="1"/>
  <c r="AL14" i="25"/>
  <c r="AM14" i="25" s="1"/>
  <c r="AP4" i="25"/>
  <c r="AN7" i="25"/>
  <c r="AO4" i="25"/>
  <c r="AN5" i="25"/>
  <c r="AN6" i="25"/>
  <c r="AO8" i="25"/>
  <c r="AP26" i="24"/>
  <c r="AO26" i="24"/>
  <c r="AN27" i="24"/>
  <c r="AM4" i="24"/>
  <c r="AL26" i="24"/>
  <c r="AM26" i="24" s="1"/>
  <c r="AL12" i="24"/>
  <c r="AM12" i="24" s="1"/>
  <c r="AL5" i="24"/>
  <c r="AL14" i="24"/>
  <c r="AM14" i="24" s="1"/>
  <c r="AL16" i="24"/>
  <c r="AL18" i="24"/>
  <c r="AM18" i="24" s="1"/>
  <c r="AT12" i="24"/>
  <c r="AT13" i="24" s="1"/>
  <c r="AS13" i="24"/>
  <c r="AP14" i="24"/>
  <c r="AO14" i="24"/>
  <c r="AN15" i="24"/>
  <c r="AP4" i="24"/>
  <c r="AN7" i="24"/>
  <c r="AN5" i="24"/>
  <c r="AN6" i="24"/>
  <c r="AO8" i="24"/>
  <c r="AO4" i="24"/>
  <c r="AT4" i="24"/>
  <c r="AT5" i="24" s="1"/>
  <c r="AS5" i="24"/>
  <c r="AS15" i="24"/>
  <c r="AT14" i="24"/>
  <c r="AT15" i="24" s="1"/>
  <c r="AN27" i="23"/>
  <c r="AP26" i="23"/>
  <c r="AO26" i="23"/>
  <c r="AL18" i="23"/>
  <c r="AM18" i="23" s="1"/>
  <c r="AL12" i="23"/>
  <c r="AM12" i="23" s="1"/>
  <c r="AM4" i="23"/>
  <c r="AL26" i="23"/>
  <c r="AM26" i="23" s="1"/>
  <c r="AL14" i="23"/>
  <c r="AM14" i="23" s="1"/>
  <c r="AL16" i="23"/>
  <c r="AL5" i="23"/>
  <c r="AP4" i="23"/>
  <c r="AN7" i="23"/>
  <c r="AO4" i="23"/>
  <c r="AN5" i="23"/>
  <c r="AN6" i="23"/>
  <c r="AO8" i="23"/>
  <c r="AT4" i="23"/>
  <c r="AT5" i="23" s="1"/>
  <c r="AS5" i="23"/>
  <c r="AT14" i="23"/>
  <c r="AT15" i="23" s="1"/>
  <c r="AS15" i="23"/>
  <c r="AT12" i="22"/>
  <c r="AT13" i="22" s="1"/>
  <c r="AS13" i="22"/>
  <c r="AP12" i="22"/>
  <c r="AO12" i="22"/>
  <c r="AN13" i="22"/>
  <c r="AP14" i="22"/>
  <c r="AO14" i="22"/>
  <c r="AN15" i="22"/>
  <c r="AP26" i="22"/>
  <c r="AO26" i="22"/>
  <c r="AN27" i="22"/>
  <c r="AP4" i="22"/>
  <c r="AN7" i="22"/>
  <c r="AO4" i="22"/>
  <c r="AN5" i="22"/>
  <c r="AN6" i="22"/>
  <c r="AO8" i="22"/>
  <c r="AS15" i="22"/>
  <c r="AT14" i="22"/>
  <c r="AT15" i="22" s="1"/>
  <c r="AM4" i="22"/>
  <c r="AL16" i="22"/>
  <c r="AL5" i="22"/>
  <c r="AL18" i="22"/>
  <c r="AM18" i="22" s="1"/>
  <c r="AL12" i="22"/>
  <c r="AM12" i="22" s="1"/>
  <c r="AL14" i="22"/>
  <c r="AM14" i="22" s="1"/>
  <c r="AL26" i="22"/>
  <c r="AM26" i="22" s="1"/>
  <c r="AS5" i="22"/>
  <c r="AT4" i="22"/>
  <c r="AT5" i="22" s="1"/>
  <c r="AP18" i="22"/>
  <c r="AO18" i="22"/>
  <c r="AN19" i="22"/>
  <c r="AS5" i="21"/>
  <c r="AT4" i="21"/>
  <c r="AT5" i="21" s="1"/>
  <c r="AN27" i="21"/>
  <c r="AP26" i="21"/>
  <c r="AO26" i="21"/>
  <c r="AL18" i="21"/>
  <c r="AM18" i="21" s="1"/>
  <c r="AM4" i="21"/>
  <c r="AL12" i="21"/>
  <c r="AM12" i="21" s="1"/>
  <c r="AL26" i="21"/>
  <c r="AM26" i="21" s="1"/>
  <c r="AL16" i="21"/>
  <c r="AL14" i="21"/>
  <c r="AM14" i="21" s="1"/>
  <c r="AL5" i="21"/>
  <c r="AO12" i="21"/>
  <c r="AN13" i="21"/>
  <c r="AP12" i="21"/>
  <c r="AS17" i="21"/>
  <c r="AT16" i="21"/>
  <c r="AT17" i="21" s="1"/>
  <c r="AP4" i="21"/>
  <c r="AO8" i="21"/>
  <c r="AN7" i="21"/>
  <c r="AO4" i="21"/>
  <c r="AN6" i="21"/>
  <c r="AN5" i="21"/>
  <c r="AP26" i="20"/>
  <c r="AO26" i="20"/>
  <c r="AN27" i="20"/>
  <c r="AT12" i="20"/>
  <c r="AT13" i="20" s="1"/>
  <c r="AS13" i="20"/>
  <c r="AP4" i="20"/>
  <c r="AO8" i="20"/>
  <c r="AN7" i="20"/>
  <c r="AO4" i="20"/>
  <c r="AN6" i="20"/>
  <c r="AN5" i="20"/>
  <c r="AT14" i="20"/>
  <c r="AT15" i="20" s="1"/>
  <c r="AS15" i="20"/>
  <c r="AL16" i="20"/>
  <c r="AM4" i="20"/>
  <c r="AL5" i="20"/>
  <c r="AL12" i="20"/>
  <c r="AM12" i="20" s="1"/>
  <c r="AL18" i="20"/>
  <c r="AM18" i="20" s="1"/>
  <c r="AL14" i="20"/>
  <c r="AM14" i="20" s="1"/>
  <c r="AL26" i="20"/>
  <c r="AM26" i="20" s="1"/>
  <c r="AP18" i="20"/>
  <c r="AO18" i="20"/>
  <c r="AN19" i="20"/>
  <c r="AN13" i="20"/>
  <c r="AP12" i="20"/>
  <c r="AO12" i="20"/>
  <c r="AP14" i="20"/>
  <c r="AN15" i="20"/>
  <c r="AO14" i="20"/>
  <c r="AS5" i="20"/>
  <c r="AT4" i="20"/>
  <c r="AT5" i="20" s="1"/>
  <c r="AP12" i="19"/>
  <c r="AO12" i="19"/>
  <c r="AN13" i="19"/>
  <c r="AN25" i="19"/>
  <c r="AP24" i="19"/>
  <c r="AO24" i="19"/>
  <c r="AT14" i="19"/>
  <c r="AT15" i="19" s="1"/>
  <c r="AS15" i="19"/>
  <c r="AL12" i="19"/>
  <c r="AM12" i="19" s="1"/>
  <c r="AM4" i="19"/>
  <c r="AL16" i="19"/>
  <c r="AL24" i="19"/>
  <c r="AM24" i="19" s="1"/>
  <c r="AL5" i="19"/>
  <c r="AL14" i="19"/>
  <c r="AM14" i="19" s="1"/>
  <c r="AL18" i="19"/>
  <c r="AM18" i="19" s="1"/>
  <c r="AP4" i="19"/>
  <c r="AO4" i="19"/>
  <c r="AN5" i="19"/>
  <c r="AN6" i="19"/>
  <c r="AO8" i="19"/>
  <c r="AN7" i="19"/>
  <c r="AB12" i="19"/>
  <c r="AS5" i="19"/>
  <c r="AT4" i="19"/>
  <c r="AT5" i="19" s="1"/>
  <c r="AB14" i="19"/>
  <c r="AT12" i="18"/>
  <c r="AT13" i="18" s="1"/>
  <c r="AS13" i="18"/>
  <c r="AL26" i="18"/>
  <c r="AM26" i="18" s="1"/>
  <c r="AM4" i="18"/>
  <c r="AL12" i="18"/>
  <c r="AM12" i="18" s="1"/>
  <c r="AL16" i="18"/>
  <c r="AL14" i="18"/>
  <c r="AM14" i="18" s="1"/>
  <c r="AL18" i="18"/>
  <c r="AM18" i="18" s="1"/>
  <c r="AL5" i="18"/>
  <c r="AO26" i="18"/>
  <c r="AN27" i="18"/>
  <c r="AP26" i="18"/>
  <c r="AB12" i="18"/>
  <c r="AN5" i="18"/>
  <c r="AO8" i="18"/>
  <c r="AO4" i="18"/>
  <c r="AN6" i="18"/>
  <c r="AP4" i="18"/>
  <c r="AN7" i="18"/>
  <c r="AT4" i="18"/>
  <c r="AT5" i="18" s="1"/>
  <c r="AS5" i="18"/>
  <c r="AO14" i="18"/>
  <c r="AP14" i="18"/>
  <c r="AN15" i="18"/>
  <c r="AS15" i="18"/>
  <c r="AT14" i="18"/>
  <c r="AT15" i="18" s="1"/>
  <c r="AT18" i="18"/>
  <c r="AT19" i="18" s="1"/>
  <c r="AS19" i="18"/>
  <c r="AT12" i="17"/>
  <c r="AT13" i="17" s="1"/>
  <c r="AS13" i="17"/>
  <c r="AS5" i="17"/>
  <c r="AT4" i="17"/>
  <c r="AT5" i="17" s="1"/>
  <c r="AP14" i="17"/>
  <c r="AO14" i="17"/>
  <c r="AN15" i="17"/>
  <c r="AP12" i="17"/>
  <c r="AO12" i="17"/>
  <c r="AN13" i="17"/>
  <c r="AL5" i="17"/>
  <c r="AM4" i="17"/>
  <c r="AL18" i="17"/>
  <c r="AM18" i="17" s="1"/>
  <c r="AL16" i="17"/>
  <c r="AL26" i="17"/>
  <c r="AM26" i="17" s="1"/>
  <c r="AL12" i="17"/>
  <c r="AM12" i="17" s="1"/>
  <c r="AL14" i="17"/>
  <c r="AM14" i="17" s="1"/>
  <c r="AS15" i="17"/>
  <c r="AT14" i="17"/>
  <c r="AT15" i="17" s="1"/>
  <c r="AN7" i="17"/>
  <c r="AO4" i="17"/>
  <c r="AN5" i="17"/>
  <c r="AN6" i="17"/>
  <c r="AP4" i="17"/>
  <c r="AO8" i="17"/>
  <c r="AP26" i="17"/>
  <c r="AO26" i="17"/>
  <c r="AN27" i="17"/>
  <c r="AP12" i="16"/>
  <c r="AO12" i="16"/>
  <c r="AN13" i="16"/>
  <c r="AN27" i="16"/>
  <c r="AP26" i="16"/>
  <c r="AO26" i="16"/>
  <c r="AB12" i="16"/>
  <c r="AP14" i="16"/>
  <c r="AO14" i="16"/>
  <c r="AN15" i="16"/>
  <c r="AM4" i="16"/>
  <c r="AL16" i="16"/>
  <c r="AL12" i="16"/>
  <c r="AM12" i="16" s="1"/>
  <c r="AL26" i="16"/>
  <c r="AM26" i="16" s="1"/>
  <c r="AL14" i="16"/>
  <c r="AM14" i="16" s="1"/>
  <c r="AL5" i="16"/>
  <c r="AL18" i="16"/>
  <c r="AM18" i="16" s="1"/>
  <c r="AS5" i="16"/>
  <c r="AT4" i="16"/>
  <c r="AT5" i="16" s="1"/>
  <c r="AT14" i="16"/>
  <c r="AT15" i="16" s="1"/>
  <c r="AS15" i="16"/>
  <c r="AP4" i="16"/>
  <c r="AN7" i="16"/>
  <c r="AO4" i="16"/>
  <c r="AN5" i="16"/>
  <c r="AO8" i="16"/>
  <c r="AN6" i="16"/>
  <c r="AP18" i="15"/>
  <c r="AO18" i="15"/>
  <c r="AN19" i="15"/>
  <c r="AO26" i="15"/>
  <c r="AN27" i="15"/>
  <c r="AP26" i="15"/>
  <c r="AS13" i="15"/>
  <c r="AT12" i="15"/>
  <c r="AT13" i="15" s="1"/>
  <c r="AT18" i="15"/>
  <c r="AT19" i="15" s="1"/>
  <c r="AS19" i="15"/>
  <c r="AT4" i="15"/>
  <c r="AT5" i="15" s="1"/>
  <c r="AS5" i="15"/>
  <c r="AO14" i="15"/>
  <c r="AP14" i="15"/>
  <c r="AN15" i="15"/>
  <c r="AN5" i="15"/>
  <c r="AP4" i="15"/>
  <c r="AN7" i="15"/>
  <c r="AO4" i="15"/>
  <c r="AN6" i="15"/>
  <c r="AO8" i="15"/>
  <c r="AS15" i="15"/>
  <c r="AT14" i="15"/>
  <c r="AT15" i="15" s="1"/>
  <c r="AM4" i="15"/>
  <c r="AL16" i="15"/>
  <c r="AL14" i="15"/>
  <c r="AM14" i="15" s="1"/>
  <c r="AL12" i="15"/>
  <c r="AM12" i="15" s="1"/>
  <c r="AL26" i="15"/>
  <c r="AM26" i="15" s="1"/>
  <c r="AL18" i="15"/>
  <c r="AM18" i="15" s="1"/>
  <c r="AL5" i="15"/>
  <c r="AB12" i="14"/>
  <c r="AP18" i="14"/>
  <c r="AO18" i="14"/>
  <c r="AN19" i="14"/>
  <c r="AN7" i="14"/>
  <c r="AO4" i="14"/>
  <c r="AN5" i="14"/>
  <c r="AN6" i="14"/>
  <c r="AO8" i="14"/>
  <c r="AP4" i="14"/>
  <c r="AP14" i="14"/>
  <c r="AO14" i="14"/>
  <c r="AN15" i="14"/>
  <c r="AS5" i="14"/>
  <c r="AT4" i="14"/>
  <c r="AT5" i="14" s="1"/>
  <c r="AB14" i="14"/>
  <c r="AS13" i="14"/>
  <c r="AT12" i="14"/>
  <c r="AT13" i="14" s="1"/>
  <c r="AN27" i="14"/>
  <c r="AP26" i="14"/>
  <c r="AO26" i="14"/>
  <c r="AM4" i="14"/>
  <c r="AL14" i="14"/>
  <c r="AM14" i="14" s="1"/>
  <c r="AL26" i="14"/>
  <c r="AM26" i="14" s="1"/>
  <c r="AL18" i="14"/>
  <c r="AM18" i="14" s="1"/>
  <c r="AL16" i="14"/>
  <c r="AL12" i="14"/>
  <c r="AM12" i="14" s="1"/>
  <c r="AL5" i="14"/>
  <c r="Y22" i="7"/>
  <c r="Z22" i="7" s="1"/>
  <c r="T20" i="7"/>
  <c r="AA22" i="7" l="1"/>
  <c r="AB22" i="7"/>
  <c r="T22" i="7"/>
  <c r="AF27" i="13"/>
  <c r="Y26" i="13"/>
  <c r="N26" i="13"/>
  <c r="H26" i="13"/>
  <c r="Y24" i="13"/>
  <c r="Y22" i="13"/>
  <c r="Y20" i="13"/>
  <c r="Z20" i="13" s="1"/>
  <c r="AA20" i="13" s="1"/>
  <c r="AF19" i="13"/>
  <c r="Y18" i="13"/>
  <c r="N18" i="13"/>
  <c r="H18" i="13"/>
  <c r="AF17" i="13"/>
  <c r="Y16" i="13"/>
  <c r="Z16" i="13" s="1"/>
  <c r="N16" i="13"/>
  <c r="H16" i="13"/>
  <c r="AF15" i="13"/>
  <c r="Y14" i="13"/>
  <c r="N14" i="13"/>
  <c r="H14" i="13"/>
  <c r="AF13" i="13"/>
  <c r="AF12" i="13"/>
  <c r="T12" i="13"/>
  <c r="N12" i="13"/>
  <c r="H12" i="13"/>
  <c r="AF9" i="13"/>
  <c r="Y8" i="13"/>
  <c r="AK8" i="13" s="1"/>
  <c r="AF7" i="13"/>
  <c r="Y6" i="13"/>
  <c r="AK6" i="13" s="1"/>
  <c r="AF5" i="13"/>
  <c r="Y4" i="13"/>
  <c r="N4" i="13"/>
  <c r="M4" i="13"/>
  <c r="L4" i="13"/>
  <c r="H4" i="13"/>
  <c r="E4" i="13"/>
  <c r="Y4" i="12"/>
  <c r="T4" i="12" s="1"/>
  <c r="AI26" i="13" l="1"/>
  <c r="Z26" i="13"/>
  <c r="AA26" i="13" s="1"/>
  <c r="T26" i="13"/>
  <c r="AG6" i="13"/>
  <c r="AK4" i="13"/>
  <c r="AK14" i="13" s="1"/>
  <c r="AN14" i="13" s="1"/>
  <c r="T4" i="13"/>
  <c r="T20" i="13"/>
  <c r="Z24" i="13"/>
  <c r="AA24" i="13" s="1"/>
  <c r="T24" i="13"/>
  <c r="AF16" i="13"/>
  <c r="AK17" i="13"/>
  <c r="AS16" i="13" s="1"/>
  <c r="AG26" i="13"/>
  <c r="Z22" i="13"/>
  <c r="T22" i="13"/>
  <c r="AE16" i="13"/>
  <c r="Z4" i="13"/>
  <c r="AA4" i="13"/>
  <c r="AC4" i="13" s="1"/>
  <c r="AD4" i="13" s="1"/>
  <c r="AF4" i="13"/>
  <c r="AE14" i="13"/>
  <c r="AG4" i="13"/>
  <c r="AK18" i="13"/>
  <c r="AN18" i="13" s="1"/>
  <c r="AP18" i="13" s="1"/>
  <c r="T18" i="13"/>
  <c r="AK19" i="13"/>
  <c r="AS18" i="13" s="1"/>
  <c r="Z18" i="13"/>
  <c r="AA18" i="13" s="1"/>
  <c r="AF18" i="13"/>
  <c r="AG18" i="13"/>
  <c r="AK15" i="13"/>
  <c r="AL15" i="13" s="1"/>
  <c r="T14" i="13"/>
  <c r="AF14" i="13"/>
  <c r="AG14" i="13"/>
  <c r="Z14" i="13"/>
  <c r="AG12" i="13"/>
  <c r="AI12" i="13"/>
  <c r="AS17" i="13"/>
  <c r="AS19" i="13"/>
  <c r="AA16" i="13"/>
  <c r="AS4" i="13"/>
  <c r="AF8" i="13"/>
  <c r="AK12" i="13"/>
  <c r="AN12" i="13" s="1"/>
  <c r="AI14" i="13"/>
  <c r="AG16" i="13"/>
  <c r="AI4" i="13"/>
  <c r="AF6" i="13"/>
  <c r="AG8" i="13"/>
  <c r="Z12" i="13"/>
  <c r="AA12" i="13" s="1"/>
  <c r="AK13" i="13"/>
  <c r="T16" i="13"/>
  <c r="AI16" i="13"/>
  <c r="AE18" i="13"/>
  <c r="AK16" i="13"/>
  <c r="AK5" i="13"/>
  <c r="AE26" i="13"/>
  <c r="AB4" i="13"/>
  <c r="AE12" i="13"/>
  <c r="AI18" i="13"/>
  <c r="AF26" i="13"/>
  <c r="AK26" i="13" l="1"/>
  <c r="AN26" i="13" s="1"/>
  <c r="AP26" i="13" s="1"/>
  <c r="AL4" i="13"/>
  <c r="AL5" i="13" s="1"/>
  <c r="AN4" i="13"/>
  <c r="AL17" i="13"/>
  <c r="AT16" i="13" s="1"/>
  <c r="AA22" i="13"/>
  <c r="AN7" i="13"/>
  <c r="AP4" i="13"/>
  <c r="AO4" i="13"/>
  <c r="AN27" i="13"/>
  <c r="AO26" i="13"/>
  <c r="AB12" i="13"/>
  <c r="AB14" i="13"/>
  <c r="AB16" i="13"/>
  <c r="AN19" i="13"/>
  <c r="AO18" i="13"/>
  <c r="AL19" i="13"/>
  <c r="AT18" i="13" s="1"/>
  <c r="AT19" i="13" s="1"/>
  <c r="AS14" i="13"/>
  <c r="AS15" i="13" s="1"/>
  <c r="AT14" i="13"/>
  <c r="AT15" i="13" s="1"/>
  <c r="AA14" i="13"/>
  <c r="AL26" i="13"/>
  <c r="AM26" i="13" s="1"/>
  <c r="AO14" i="13"/>
  <c r="AN15" i="13"/>
  <c r="AP14" i="13"/>
  <c r="AL16" i="13"/>
  <c r="AS12" i="13"/>
  <c r="AL13" i="13"/>
  <c r="AL12" i="13"/>
  <c r="AM12" i="13" s="1"/>
  <c r="AT17" i="13"/>
  <c r="AP12" i="13"/>
  <c r="AN13" i="13"/>
  <c r="AO12" i="13"/>
  <c r="AM4" i="13"/>
  <c r="AL14" i="13"/>
  <c r="AM14" i="13" s="1"/>
  <c r="AL18" i="13"/>
  <c r="AM18" i="13" s="1"/>
  <c r="AS5" i="13"/>
  <c r="AT4" i="13"/>
  <c r="AT5" i="13" s="1"/>
  <c r="Y12" i="11"/>
  <c r="AO8" i="13" l="1"/>
  <c r="AN5" i="13"/>
  <c r="AN6" i="13"/>
  <c r="AT12" i="13"/>
  <c r="AT13" i="13" s="1"/>
  <c r="AS13" i="13"/>
  <c r="Y14" i="12"/>
  <c r="T14" i="12" s="1"/>
  <c r="AF25" i="12" l="1"/>
  <c r="AI24" i="12"/>
  <c r="AF19" i="12"/>
  <c r="AG18" i="12"/>
  <c r="AF18" i="12"/>
  <c r="AE18" i="12"/>
  <c r="AK19" i="12"/>
  <c r="AF17" i="12"/>
  <c r="Y16" i="12"/>
  <c r="N16" i="12"/>
  <c r="H16" i="12"/>
  <c r="AF15" i="12"/>
  <c r="AE14" i="12"/>
  <c r="N14" i="12"/>
  <c r="H14" i="12"/>
  <c r="AF13" i="12"/>
  <c r="Y12" i="12"/>
  <c r="AF12" i="12" s="1"/>
  <c r="N12" i="12"/>
  <c r="H12" i="12"/>
  <c r="AF9" i="12"/>
  <c r="Y8" i="12"/>
  <c r="AK8" i="12" s="1"/>
  <c r="AF7" i="12"/>
  <c r="Y6" i="12"/>
  <c r="AF5" i="12"/>
  <c r="AG4" i="12"/>
  <c r="AK4" i="12"/>
  <c r="N4" i="12"/>
  <c r="M4" i="12"/>
  <c r="L4" i="12"/>
  <c r="H4" i="12"/>
  <c r="E4" i="12"/>
  <c r="AF27" i="11"/>
  <c r="AG26" i="11"/>
  <c r="AF19" i="11"/>
  <c r="AG18" i="11"/>
  <c r="AF18" i="11"/>
  <c r="AI18" i="11"/>
  <c r="AF17" i="11"/>
  <c r="Y16" i="11"/>
  <c r="T16" i="11" s="1"/>
  <c r="N16" i="11"/>
  <c r="H16" i="11"/>
  <c r="AF15" i="11"/>
  <c r="Y14" i="11"/>
  <c r="N14" i="11"/>
  <c r="H14" i="11"/>
  <c r="AF13" i="11"/>
  <c r="AK13" i="11"/>
  <c r="AL13" i="11" s="1"/>
  <c r="N12" i="11"/>
  <c r="H12" i="11"/>
  <c r="AF9" i="11"/>
  <c r="AK8" i="11"/>
  <c r="AG8" i="11"/>
  <c r="Y8" i="11"/>
  <c r="AF8" i="11" s="1"/>
  <c r="AF7" i="11"/>
  <c r="AK6" i="11"/>
  <c r="AG6" i="11"/>
  <c r="AF6" i="11"/>
  <c r="Y6" i="11"/>
  <c r="AF5" i="11"/>
  <c r="Y4" i="11"/>
  <c r="N4" i="11"/>
  <c r="M4" i="11"/>
  <c r="L4" i="11"/>
  <c r="H4" i="11"/>
  <c r="E4" i="11"/>
  <c r="N20" i="9"/>
  <c r="H20" i="9"/>
  <c r="Y18" i="10"/>
  <c r="Z14" i="11" l="1"/>
  <c r="T14" i="11"/>
  <c r="AF6" i="12"/>
  <c r="AE26" i="12"/>
  <c r="AF8" i="12"/>
  <c r="AG8" i="12"/>
  <c r="AE16" i="12"/>
  <c r="T16" i="12"/>
  <c r="Z16" i="12"/>
  <c r="Z4" i="11"/>
  <c r="T4" i="11"/>
  <c r="AI16" i="12"/>
  <c r="AE12" i="11"/>
  <c r="T12" i="11"/>
  <c r="AI14" i="12"/>
  <c r="AS18" i="12"/>
  <c r="AL19" i="12"/>
  <c r="AN4" i="12"/>
  <c r="AL4" i="12"/>
  <c r="AS4" i="12"/>
  <c r="AK12" i="12"/>
  <c r="AN12" i="12" s="1"/>
  <c r="AK14" i="12"/>
  <c r="AN14" i="12" s="1"/>
  <c r="AK16" i="12"/>
  <c r="AG12" i="12"/>
  <c r="AF14" i="12"/>
  <c r="AF16" i="12"/>
  <c r="AK17" i="12"/>
  <c r="AK24" i="12"/>
  <c r="AN24" i="12" s="1"/>
  <c r="AF4" i="12"/>
  <c r="T12" i="12"/>
  <c r="AI12" i="12"/>
  <c r="AG14" i="12"/>
  <c r="AG16" i="12"/>
  <c r="AK13" i="12"/>
  <c r="AG6" i="12"/>
  <c r="AA4" i="12"/>
  <c r="AK5" i="12"/>
  <c r="AK6" i="12"/>
  <c r="AK26" i="12" s="1"/>
  <c r="AN26" i="12" s="1"/>
  <c r="AI18" i="12"/>
  <c r="AF24" i="12"/>
  <c r="Z4" i="12"/>
  <c r="Z14" i="12"/>
  <c r="AA14" i="12" s="1"/>
  <c r="AL16" i="12"/>
  <c r="AE24" i="12"/>
  <c r="AE12" i="12"/>
  <c r="AK18" i="12"/>
  <c r="AN18" i="12" s="1"/>
  <c r="AG24" i="12"/>
  <c r="AI4" i="12"/>
  <c r="Z12" i="12"/>
  <c r="AA12" i="12" s="1"/>
  <c r="AK15" i="12"/>
  <c r="AA14" i="11"/>
  <c r="AK15" i="11"/>
  <c r="AE26" i="11"/>
  <c r="AF12" i="11"/>
  <c r="AE14" i="11"/>
  <c r="AE16" i="11"/>
  <c r="AK19" i="11"/>
  <c r="AI26" i="11"/>
  <c r="AG12" i="11"/>
  <c r="AS12" i="11"/>
  <c r="AF14" i="11"/>
  <c r="AF16" i="11"/>
  <c r="AK17" i="11"/>
  <c r="AI4" i="11"/>
  <c r="AF4" i="11"/>
  <c r="AI12" i="11"/>
  <c r="AG14" i="11"/>
  <c r="AG16" i="11"/>
  <c r="AG4" i="11"/>
  <c r="AI14" i="11"/>
  <c r="AI16" i="11"/>
  <c r="AE18" i="11"/>
  <c r="AK4" i="11"/>
  <c r="AK16" i="11" s="1"/>
  <c r="AA4" i="11"/>
  <c r="AK5" i="11"/>
  <c r="AF26" i="11"/>
  <c r="Z16" i="11"/>
  <c r="AL24" i="12" l="1"/>
  <c r="AM24" i="12" s="1"/>
  <c r="AL26" i="12"/>
  <c r="AM26" i="12" s="1"/>
  <c r="AN27" i="12"/>
  <c r="AP26" i="12"/>
  <c r="AO26" i="12"/>
  <c r="AC4" i="11"/>
  <c r="AD4" i="11" s="1"/>
  <c r="AB16" i="11" s="1"/>
  <c r="AB4" i="11"/>
  <c r="AK12" i="11"/>
  <c r="AN12" i="11" s="1"/>
  <c r="AO12" i="11" s="1"/>
  <c r="AK26" i="11"/>
  <c r="AN26" i="11" s="1"/>
  <c r="AO26" i="11" s="1"/>
  <c r="AK14" i="11"/>
  <c r="AN14" i="11" s="1"/>
  <c r="AP14" i="11" s="1"/>
  <c r="AK18" i="11"/>
  <c r="AN18" i="11" s="1"/>
  <c r="AP18" i="11" s="1"/>
  <c r="AL12" i="12"/>
  <c r="AM12" i="12" s="1"/>
  <c r="AA16" i="12"/>
  <c r="AC4" i="12"/>
  <c r="AD4" i="12" s="1"/>
  <c r="AB4" i="12"/>
  <c r="AO14" i="12"/>
  <c r="AN15" i="12"/>
  <c r="AP14" i="12"/>
  <c r="AL14" i="12"/>
  <c r="AM14" i="12" s="1"/>
  <c r="AP12" i="12"/>
  <c r="AO12" i="12"/>
  <c r="AN13" i="12"/>
  <c r="AS5" i="12"/>
  <c r="AT4" i="12"/>
  <c r="AT5" i="12" s="1"/>
  <c r="AO18" i="12"/>
  <c r="AP18" i="12"/>
  <c r="AN19" i="12"/>
  <c r="AL13" i="12"/>
  <c r="AS12" i="12"/>
  <c r="AS16" i="12"/>
  <c r="AL17" i="12"/>
  <c r="AN5" i="12"/>
  <c r="AN6" i="12"/>
  <c r="AO8" i="12"/>
  <c r="AP4" i="12"/>
  <c r="AN7" i="12"/>
  <c r="AO4" i="12"/>
  <c r="AT18" i="12"/>
  <c r="AT19" i="12" s="1"/>
  <c r="AS19" i="12"/>
  <c r="AL15" i="12"/>
  <c r="AS14" i="12"/>
  <c r="AN25" i="12"/>
  <c r="AP24" i="12"/>
  <c r="AO24" i="12"/>
  <c r="AM4" i="12"/>
  <c r="AL18" i="12"/>
  <c r="AM18" i="12" s="1"/>
  <c r="AL5" i="12"/>
  <c r="AP26" i="11"/>
  <c r="AL19" i="11"/>
  <c r="AS18" i="11"/>
  <c r="AL4" i="11"/>
  <c r="AS4" i="11"/>
  <c r="AN4" i="11"/>
  <c r="AS16" i="11"/>
  <c r="AL17" i="11"/>
  <c r="AL15" i="11"/>
  <c r="AS14" i="11"/>
  <c r="AA16" i="11"/>
  <c r="AN15" i="11"/>
  <c r="AN13" i="11"/>
  <c r="AP12" i="11"/>
  <c r="AS13" i="11"/>
  <c r="AT12" i="11"/>
  <c r="AT13" i="11" s="1"/>
  <c r="AF47" i="10"/>
  <c r="AI46" i="10"/>
  <c r="AG46" i="10"/>
  <c r="AF46" i="10"/>
  <c r="AF21" i="10"/>
  <c r="Y20" i="10"/>
  <c r="AI14" i="10" s="1"/>
  <c r="N20" i="10"/>
  <c r="H20" i="10"/>
  <c r="AF19" i="10"/>
  <c r="T18" i="10"/>
  <c r="N18" i="10"/>
  <c r="H18" i="10"/>
  <c r="AF9" i="10"/>
  <c r="Y8" i="10"/>
  <c r="AE50" i="10" s="1"/>
  <c r="AF7" i="10"/>
  <c r="Y6" i="10"/>
  <c r="AE48" i="10" s="1"/>
  <c r="AF5" i="10"/>
  <c r="N4" i="10"/>
  <c r="M4" i="10"/>
  <c r="L4" i="10"/>
  <c r="H4" i="10"/>
  <c r="E4" i="10"/>
  <c r="AB16" i="7"/>
  <c r="AB20" i="7"/>
  <c r="AB14" i="7"/>
  <c r="AB12" i="7"/>
  <c r="AA20" i="7"/>
  <c r="AA16" i="7"/>
  <c r="AA14" i="7"/>
  <c r="AA12" i="7"/>
  <c r="AA16" i="2"/>
  <c r="AB16" i="2"/>
  <c r="AA12" i="2"/>
  <c r="T28" i="2"/>
  <c r="T26" i="2"/>
  <c r="T24" i="2"/>
  <c r="T22" i="2"/>
  <c r="T20" i="2"/>
  <c r="T18" i="2"/>
  <c r="T16" i="2"/>
  <c r="T14" i="2"/>
  <c r="T12" i="2"/>
  <c r="T4" i="2"/>
  <c r="AF29" i="2"/>
  <c r="Y28" i="2"/>
  <c r="AK29" i="2" s="1"/>
  <c r="AF27" i="2"/>
  <c r="Y26" i="2"/>
  <c r="AG26" i="2" s="1"/>
  <c r="T4" i="8"/>
  <c r="AC4" i="7"/>
  <c r="AD4" i="7"/>
  <c r="AB14" i="9"/>
  <c r="AB16" i="9"/>
  <c r="AB12" i="9"/>
  <c r="AA16" i="9"/>
  <c r="AA14" i="9"/>
  <c r="AA12" i="9"/>
  <c r="AF25" i="2"/>
  <c r="AF23" i="2"/>
  <c r="AF21" i="2"/>
  <c r="AC4" i="9"/>
  <c r="AA4" i="9"/>
  <c r="AB4" i="9"/>
  <c r="Z4" i="9"/>
  <c r="Y4" i="9"/>
  <c r="AF27" i="9"/>
  <c r="AI26" i="9"/>
  <c r="AG26" i="9"/>
  <c r="Y26" i="9"/>
  <c r="AF26" i="9" s="1"/>
  <c r="N26" i="9"/>
  <c r="H26" i="9"/>
  <c r="Z24" i="9"/>
  <c r="AA24" i="9" s="1"/>
  <c r="Y24" i="9"/>
  <c r="Z20" i="9"/>
  <c r="AF19" i="9"/>
  <c r="AG18" i="9"/>
  <c r="N18" i="9"/>
  <c r="H18" i="9"/>
  <c r="AF17" i="9"/>
  <c r="Y16" i="9"/>
  <c r="AG16" i="9" s="1"/>
  <c r="N16" i="9"/>
  <c r="H16" i="9"/>
  <c r="AF15" i="9"/>
  <c r="Y14" i="9"/>
  <c r="AK15" i="9" s="1"/>
  <c r="N14" i="9"/>
  <c r="H14" i="9"/>
  <c r="AF13" i="9"/>
  <c r="Y12" i="9"/>
  <c r="AK13" i="9" s="1"/>
  <c r="N12" i="9"/>
  <c r="H12" i="9"/>
  <c r="AF9" i="9"/>
  <c r="AK8" i="9"/>
  <c r="AG8" i="9"/>
  <c r="Y8" i="9"/>
  <c r="AF8" i="9" s="1"/>
  <c r="AF7" i="9"/>
  <c r="AK6" i="9"/>
  <c r="AG6" i="9"/>
  <c r="AF6" i="9"/>
  <c r="Y6" i="9"/>
  <c r="AF5" i="9"/>
  <c r="AI4" i="9"/>
  <c r="N4" i="9"/>
  <c r="M4" i="9"/>
  <c r="L4" i="9"/>
  <c r="H4" i="9"/>
  <c r="E4" i="9"/>
  <c r="Y16" i="8"/>
  <c r="Z16" i="8" s="1"/>
  <c r="AA16" i="8" s="1"/>
  <c r="AO14" i="11" l="1"/>
  <c r="AB26" i="12"/>
  <c r="AB24" i="12"/>
  <c r="AB22" i="12"/>
  <c r="AB18" i="12"/>
  <c r="AB20" i="12"/>
  <c r="AA4" i="8"/>
  <c r="AC4" i="8" s="1"/>
  <c r="AD4" i="8" s="1"/>
  <c r="Z4" i="8"/>
  <c r="AB20" i="9"/>
  <c r="AA20" i="9"/>
  <c r="AF8" i="10"/>
  <c r="AE22" i="10"/>
  <c r="AB14" i="12"/>
  <c r="AB16" i="12"/>
  <c r="AB12" i="12"/>
  <c r="AI4" i="10"/>
  <c r="AF6" i="10"/>
  <c r="AG6" i="10"/>
  <c r="AK6" i="10"/>
  <c r="AK48" i="10" s="1"/>
  <c r="AN48" i="10" s="1"/>
  <c r="AK21" i="10"/>
  <c r="AL21" i="10" s="1"/>
  <c r="T20" i="10"/>
  <c r="AG8" i="10"/>
  <c r="AK8" i="10"/>
  <c r="AN27" i="11"/>
  <c r="AN19" i="11"/>
  <c r="AO18" i="11"/>
  <c r="AS15" i="12"/>
  <c r="AT14" i="12"/>
  <c r="AT15" i="12" s="1"/>
  <c r="AT16" i="12"/>
  <c r="AT17" i="12" s="1"/>
  <c r="AS17" i="12"/>
  <c r="AS13" i="12"/>
  <c r="AT12" i="12"/>
  <c r="AT13" i="12" s="1"/>
  <c r="AM4" i="11"/>
  <c r="AL12" i="11"/>
  <c r="AM12" i="11" s="1"/>
  <c r="AL16" i="11"/>
  <c r="AL18" i="11"/>
  <c r="AM18" i="11" s="1"/>
  <c r="AL14" i="11"/>
  <c r="AM14" i="11" s="1"/>
  <c r="AL5" i="11"/>
  <c r="AL26" i="11"/>
  <c r="AM26" i="11" s="1"/>
  <c r="AT18" i="11"/>
  <c r="AT19" i="11" s="1"/>
  <c r="AS19" i="11"/>
  <c r="AT14" i="11"/>
  <c r="AT15" i="11" s="1"/>
  <c r="AS15" i="11"/>
  <c r="AT16" i="11"/>
  <c r="AT17" i="11" s="1"/>
  <c r="AS17" i="11"/>
  <c r="AN6" i="11"/>
  <c r="AO8" i="11"/>
  <c r="AP4" i="11"/>
  <c r="AN7" i="11"/>
  <c r="AO4" i="11"/>
  <c r="AN5" i="11"/>
  <c r="AS5" i="11"/>
  <c r="AT4" i="11"/>
  <c r="AT5" i="11" s="1"/>
  <c r="AB14" i="11"/>
  <c r="AB12" i="11"/>
  <c r="AF20" i="10"/>
  <c r="AG20" i="10"/>
  <c r="AK4" i="10"/>
  <c r="AS4" i="10" s="1"/>
  <c r="AS5" i="10" s="1"/>
  <c r="AE46" i="10"/>
  <c r="AK19" i="10"/>
  <c r="AS18" i="10" s="1"/>
  <c r="AF18" i="10"/>
  <c r="AG18" i="10"/>
  <c r="AI18" i="10"/>
  <c r="AE18" i="10"/>
  <c r="AE20" i="10"/>
  <c r="AI20" i="10"/>
  <c r="AF4" i="10"/>
  <c r="AG4" i="10"/>
  <c r="Z18" i="10"/>
  <c r="AA18" i="10" s="1"/>
  <c r="Z20" i="10"/>
  <c r="AK26" i="2"/>
  <c r="AN26" i="2" s="1"/>
  <c r="AO26" i="2" s="1"/>
  <c r="AL29" i="2"/>
  <c r="AS28" i="2"/>
  <c r="AF28" i="2"/>
  <c r="AG28" i="2"/>
  <c r="Z28" i="2"/>
  <c r="AK28" i="2"/>
  <c r="AN28" i="2" s="1"/>
  <c r="AL28" i="2"/>
  <c r="AM28" i="2" s="1"/>
  <c r="AL26" i="2"/>
  <c r="AM26" i="2" s="1"/>
  <c r="AK27" i="2"/>
  <c r="Z26" i="2"/>
  <c r="AF26" i="2"/>
  <c r="AI18" i="9"/>
  <c r="AG14" i="9"/>
  <c r="AI12" i="9"/>
  <c r="AG12" i="9"/>
  <c r="AS14" i="9"/>
  <c r="AL15" i="9"/>
  <c r="AS12" i="9"/>
  <c r="AL13" i="9"/>
  <c r="AK4" i="9"/>
  <c r="AK18" i="9"/>
  <c r="AN18" i="9" s="1"/>
  <c r="AK5" i="9"/>
  <c r="AE12" i="9"/>
  <c r="AE14" i="9"/>
  <c r="AE16" i="9"/>
  <c r="AK19" i="9"/>
  <c r="AK26" i="9"/>
  <c r="AN26" i="9" s="1"/>
  <c r="AF12" i="9"/>
  <c r="AF14" i="9"/>
  <c r="AF16" i="9"/>
  <c r="AK17" i="9"/>
  <c r="AI14" i="9"/>
  <c r="AI16" i="9"/>
  <c r="AE18" i="9"/>
  <c r="AF4" i="9"/>
  <c r="AK12" i="9"/>
  <c r="AN12" i="9" s="1"/>
  <c r="AK14" i="9"/>
  <c r="AN14" i="9" s="1"/>
  <c r="AK16" i="9"/>
  <c r="AF18" i="9"/>
  <c r="AE26" i="9"/>
  <c r="AG4" i="9"/>
  <c r="Z12" i="9"/>
  <c r="Z14" i="9"/>
  <c r="Y14" i="8"/>
  <c r="AG14" i="8" s="1"/>
  <c r="AF21" i="8"/>
  <c r="AF20" i="8"/>
  <c r="AF17" i="8"/>
  <c r="AF15" i="8"/>
  <c r="N14" i="8"/>
  <c r="H14" i="8"/>
  <c r="AF13" i="8"/>
  <c r="Y12" i="8"/>
  <c r="AG12" i="8" s="1"/>
  <c r="N12" i="8"/>
  <c r="H12" i="8"/>
  <c r="AF9" i="8"/>
  <c r="Y8" i="8"/>
  <c r="AG8" i="8" s="1"/>
  <c r="AF7" i="8"/>
  <c r="Y6" i="8"/>
  <c r="AK6" i="8" s="1"/>
  <c r="AF5" i="8"/>
  <c r="N4" i="8"/>
  <c r="M4" i="8"/>
  <c r="L4" i="8"/>
  <c r="H4" i="8"/>
  <c r="E4" i="8"/>
  <c r="Y16" i="7"/>
  <c r="Z12" i="7"/>
  <c r="Y12" i="7"/>
  <c r="AB4" i="7"/>
  <c r="AA4" i="7"/>
  <c r="Z4" i="7"/>
  <c r="Y4" i="7"/>
  <c r="AF27" i="7"/>
  <c r="Y26" i="7"/>
  <c r="N26" i="7"/>
  <c r="H26" i="7"/>
  <c r="Y24" i="7"/>
  <c r="Y20" i="7"/>
  <c r="AF19" i="7"/>
  <c r="Y18" i="7"/>
  <c r="AK19" i="7" s="1"/>
  <c r="AS18" i="7" s="1"/>
  <c r="N18" i="7"/>
  <c r="H18" i="7"/>
  <c r="AF17" i="7"/>
  <c r="N16" i="7"/>
  <c r="H16" i="7"/>
  <c r="AF15" i="7"/>
  <c r="Y14" i="7"/>
  <c r="AI12" i="7" s="1"/>
  <c r="N14" i="7"/>
  <c r="H14" i="7"/>
  <c r="AF13" i="7"/>
  <c r="N12" i="7"/>
  <c r="H12" i="7"/>
  <c r="AF9" i="7"/>
  <c r="Y8" i="7"/>
  <c r="AK8" i="7" s="1"/>
  <c r="AF7" i="7"/>
  <c r="Y6" i="7"/>
  <c r="AK6" i="7" s="1"/>
  <c r="AF5" i="7"/>
  <c r="AF4" i="7"/>
  <c r="N4" i="7"/>
  <c r="M4" i="7"/>
  <c r="L4" i="7"/>
  <c r="H4" i="7"/>
  <c r="E4" i="7"/>
  <c r="Y24" i="2"/>
  <c r="Y22" i="2"/>
  <c r="Y20" i="2"/>
  <c r="Y18" i="2"/>
  <c r="Y4" i="6"/>
  <c r="AB4" i="8" l="1"/>
  <c r="AB16" i="8"/>
  <c r="AB20" i="8"/>
  <c r="AI4" i="8"/>
  <c r="AK8" i="8"/>
  <c r="AF6" i="8"/>
  <c r="AI20" i="8"/>
  <c r="AG6" i="8"/>
  <c r="AG20" i="8"/>
  <c r="AB18" i="8"/>
  <c r="AI16" i="8"/>
  <c r="AK22" i="10"/>
  <c r="AN22" i="10" s="1"/>
  <c r="AK50" i="10"/>
  <c r="AN50" i="10" s="1"/>
  <c r="AN49" i="10"/>
  <c r="AP48" i="10"/>
  <c r="AO48" i="10"/>
  <c r="AB18" i="9"/>
  <c r="AA18" i="9"/>
  <c r="Z24" i="7"/>
  <c r="AA24" i="7" s="1"/>
  <c r="T24" i="7"/>
  <c r="AP22" i="10"/>
  <c r="AO22" i="10"/>
  <c r="AN23" i="10"/>
  <c r="Z4" i="6"/>
  <c r="AA4" i="6"/>
  <c r="AS20" i="10"/>
  <c r="AS21" i="10" s="1"/>
  <c r="AL19" i="10"/>
  <c r="AT18" i="10" s="1"/>
  <c r="AT19" i="10" s="1"/>
  <c r="AK20" i="10"/>
  <c r="AK5" i="10"/>
  <c r="AL4" i="10"/>
  <c r="AL50" i="10" s="1"/>
  <c r="AM50" i="10" s="1"/>
  <c r="AN4" i="10"/>
  <c r="AN5" i="10" s="1"/>
  <c r="AK46" i="10"/>
  <c r="AN46" i="10" s="1"/>
  <c r="AO46" i="10" s="1"/>
  <c r="AK18" i="10"/>
  <c r="AN18" i="10" s="1"/>
  <c r="AO18" i="10" s="1"/>
  <c r="AS19" i="10"/>
  <c r="AA20" i="10"/>
  <c r="AP26" i="2"/>
  <c r="AN27" i="2"/>
  <c r="AP28" i="2"/>
  <c r="AN29" i="2"/>
  <c r="AO28" i="2"/>
  <c r="AB28" i="2"/>
  <c r="AA28" i="2"/>
  <c r="AS29" i="2"/>
  <c r="AT28" i="2"/>
  <c r="AT29" i="2" s="1"/>
  <c r="AB26" i="2"/>
  <c r="AA26" i="2"/>
  <c r="AL27" i="2"/>
  <c r="AS26" i="2"/>
  <c r="Z18" i="2"/>
  <c r="AG18" i="2"/>
  <c r="AK19" i="2"/>
  <c r="Z22" i="2"/>
  <c r="AG22" i="2"/>
  <c r="AF22" i="2"/>
  <c r="AK23" i="2"/>
  <c r="Z20" i="2"/>
  <c r="AK21" i="2"/>
  <c r="AG20" i="2"/>
  <c r="AF20" i="2"/>
  <c r="Z24" i="2"/>
  <c r="AK25" i="2"/>
  <c r="AG24" i="2"/>
  <c r="AF24" i="2"/>
  <c r="AD4" i="9"/>
  <c r="AP18" i="9"/>
  <c r="AO18" i="9"/>
  <c r="AN19" i="9"/>
  <c r="AS4" i="9"/>
  <c r="AN4" i="9"/>
  <c r="AL4" i="9"/>
  <c r="AT14" i="9"/>
  <c r="AT15" i="9" s="1"/>
  <c r="AS15" i="9"/>
  <c r="AP26" i="9"/>
  <c r="AO26" i="9"/>
  <c r="AN27" i="9"/>
  <c r="AS18" i="9"/>
  <c r="AL19" i="9"/>
  <c r="AL17" i="9"/>
  <c r="AS16" i="9"/>
  <c r="AP14" i="9"/>
  <c r="AO14" i="9"/>
  <c r="AN15" i="9"/>
  <c r="AP12" i="9"/>
  <c r="AO12" i="9"/>
  <c r="AN13" i="9"/>
  <c r="AT12" i="9"/>
  <c r="AT13" i="9" s="1"/>
  <c r="AS13" i="9"/>
  <c r="Z14" i="8"/>
  <c r="AK15" i="8"/>
  <c r="AS14" i="8" s="1"/>
  <c r="AF4" i="8"/>
  <c r="AK4" i="8"/>
  <c r="AS4" i="8" s="1"/>
  <c r="AS5" i="8" s="1"/>
  <c r="AL15" i="8"/>
  <c r="AE12" i="8"/>
  <c r="AE14" i="8"/>
  <c r="AK17" i="8"/>
  <c r="AF12" i="8"/>
  <c r="AF14" i="8"/>
  <c r="AI12" i="8"/>
  <c r="AI14" i="8"/>
  <c r="AE16" i="8"/>
  <c r="AF16" i="8"/>
  <c r="AE20" i="8"/>
  <c r="AG4" i="8"/>
  <c r="AF8" i="8"/>
  <c r="Z12" i="8"/>
  <c r="AK13" i="8"/>
  <c r="AG16" i="8"/>
  <c r="AF14" i="7"/>
  <c r="AG14" i="7"/>
  <c r="AI14" i="7"/>
  <c r="AG12" i="7"/>
  <c r="AF12" i="7"/>
  <c r="AE16" i="7"/>
  <c r="AE14" i="7"/>
  <c r="AG4" i="7"/>
  <c r="AE12" i="7"/>
  <c r="AK17" i="7"/>
  <c r="AS16" i="7" s="1"/>
  <c r="AF16" i="7"/>
  <c r="AE18" i="7"/>
  <c r="AG16" i="7"/>
  <c r="AF18" i="7"/>
  <c r="AI16" i="7"/>
  <c r="AG18" i="7"/>
  <c r="AL17" i="7"/>
  <c r="AT16" i="7" s="1"/>
  <c r="AT17" i="7" s="1"/>
  <c r="AS17" i="7"/>
  <c r="AS19" i="7"/>
  <c r="AL19" i="7"/>
  <c r="AT18" i="7" s="1"/>
  <c r="AT19" i="7" s="1"/>
  <c r="AE26" i="7"/>
  <c r="AF8" i="7"/>
  <c r="AK13" i="7"/>
  <c r="Z14" i="7"/>
  <c r="AK15" i="7"/>
  <c r="Z16" i="7"/>
  <c r="AF26" i="7"/>
  <c r="AI4" i="7"/>
  <c r="AF6" i="7"/>
  <c r="AG8" i="7"/>
  <c r="AI18" i="7"/>
  <c r="AG26" i="7"/>
  <c r="AK4" i="7"/>
  <c r="AK16" i="7" s="1"/>
  <c r="AG6" i="7"/>
  <c r="AI26" i="7"/>
  <c r="Z18" i="7"/>
  <c r="AA18" i="7" s="1"/>
  <c r="AK12" i="8" l="1"/>
  <c r="AN12" i="8" s="1"/>
  <c r="AA12" i="8"/>
  <c r="AB12" i="8"/>
  <c r="AA14" i="8"/>
  <c r="AB14" i="8"/>
  <c r="AN4" i="8"/>
  <c r="AO4" i="8" s="1"/>
  <c r="AL4" i="8"/>
  <c r="AL20" i="8" s="1"/>
  <c r="AM20" i="8" s="1"/>
  <c r="AK14" i="8"/>
  <c r="AN14" i="8" s="1"/>
  <c r="AN15" i="8" s="1"/>
  <c r="AK5" i="8"/>
  <c r="AK16" i="8"/>
  <c r="AN16" i="8" s="1"/>
  <c r="AP16" i="8" s="1"/>
  <c r="AK20" i="8"/>
  <c r="AN20" i="8" s="1"/>
  <c r="AP20" i="8" s="1"/>
  <c r="AP50" i="10"/>
  <c r="AN51" i="10"/>
  <c r="AO50" i="10"/>
  <c r="AL44" i="10"/>
  <c r="AM44" i="10" s="1"/>
  <c r="AL48" i="10"/>
  <c r="AM48" i="10" s="1"/>
  <c r="AL39" i="10"/>
  <c r="AM39" i="10" s="1"/>
  <c r="AL42" i="10"/>
  <c r="AM42" i="10" s="1"/>
  <c r="AL36" i="10"/>
  <c r="AM36" i="10" s="1"/>
  <c r="AL38" i="10"/>
  <c r="AM38" i="10" s="1"/>
  <c r="AL34" i="10"/>
  <c r="AM34" i="10" s="1"/>
  <c r="AB30" i="10"/>
  <c r="AB28" i="10"/>
  <c r="AL22" i="10"/>
  <c r="AM22" i="10" s="1"/>
  <c r="AL30" i="10"/>
  <c r="AM30" i="10" s="1"/>
  <c r="AB22" i="10"/>
  <c r="AB24" i="10"/>
  <c r="AB16" i="10"/>
  <c r="AB14" i="10"/>
  <c r="AB26" i="10"/>
  <c r="AL20" i="10"/>
  <c r="AL14" i="10"/>
  <c r="AM14" i="10" s="1"/>
  <c r="AB20" i="10"/>
  <c r="AC4" i="6"/>
  <c r="AD4" i="6" s="1"/>
  <c r="AB4" i="6"/>
  <c r="AO4" i="10"/>
  <c r="AB18" i="10"/>
  <c r="AT20" i="10"/>
  <c r="AT21" i="10" s="1"/>
  <c r="AL46" i="10"/>
  <c r="AM46" i="10" s="1"/>
  <c r="AP18" i="10"/>
  <c r="AP46" i="10"/>
  <c r="AN7" i="10"/>
  <c r="AN47" i="10"/>
  <c r="AL5" i="10"/>
  <c r="AM4" i="10"/>
  <c r="AP4" i="10"/>
  <c r="AN19" i="10"/>
  <c r="AN6" i="10"/>
  <c r="AO8" i="10"/>
  <c r="AL18" i="10"/>
  <c r="AM18" i="10" s="1"/>
  <c r="AT4" i="10"/>
  <c r="AT5" i="10" s="1"/>
  <c r="AT26" i="2"/>
  <c r="AT27" i="2" s="1"/>
  <c r="AS27" i="2"/>
  <c r="AA22" i="2"/>
  <c r="AS20" i="2"/>
  <c r="AL21" i="2"/>
  <c r="AL25" i="2"/>
  <c r="AS24" i="2"/>
  <c r="AL23" i="2"/>
  <c r="AS22" i="2"/>
  <c r="AA20" i="2"/>
  <c r="AA24" i="2"/>
  <c r="AA18" i="2"/>
  <c r="AB24" i="9"/>
  <c r="AS17" i="9"/>
  <c r="AT16" i="9"/>
  <c r="AT17" i="9" s="1"/>
  <c r="AM4" i="9"/>
  <c r="AL14" i="9"/>
  <c r="AM14" i="9" s="1"/>
  <c r="AL12" i="9"/>
  <c r="AM12" i="9" s="1"/>
  <c r="AL5" i="9"/>
  <c r="AL18" i="9"/>
  <c r="AM18" i="9" s="1"/>
  <c r="AL26" i="9"/>
  <c r="AM26" i="9" s="1"/>
  <c r="AL16" i="9"/>
  <c r="AP4" i="9"/>
  <c r="AN7" i="9"/>
  <c r="AO4" i="9"/>
  <c r="AN5" i="9"/>
  <c r="AN6" i="9"/>
  <c r="AO8" i="9"/>
  <c r="AS19" i="9"/>
  <c r="AT18" i="9"/>
  <c r="AT19" i="9" s="1"/>
  <c r="AT4" i="9"/>
  <c r="AT5" i="9" s="1"/>
  <c r="AS5" i="9"/>
  <c r="AN7" i="8"/>
  <c r="AS16" i="8"/>
  <c r="AL17" i="8"/>
  <c r="AL13" i="8"/>
  <c r="AS12" i="8"/>
  <c r="AT14" i="8"/>
  <c r="AT15" i="8" s="1"/>
  <c r="AS15" i="8"/>
  <c r="AK12" i="7"/>
  <c r="AN12" i="7" s="1"/>
  <c r="AP12" i="7" s="1"/>
  <c r="AK26" i="7"/>
  <c r="AN26" i="7" s="1"/>
  <c r="AN27" i="7" s="1"/>
  <c r="AK14" i="7"/>
  <c r="AN14" i="7" s="1"/>
  <c r="AP14" i="7" s="1"/>
  <c r="AK18" i="7"/>
  <c r="AN18" i="7" s="1"/>
  <c r="AP18" i="7" s="1"/>
  <c r="AL15" i="7"/>
  <c r="AS14" i="7"/>
  <c r="AL4" i="7"/>
  <c r="AS4" i="7"/>
  <c r="AN4" i="7"/>
  <c r="AL13" i="7"/>
  <c r="AS12" i="7"/>
  <c r="AK5" i="7"/>
  <c r="AP4" i="8" l="1"/>
  <c r="AN13" i="8"/>
  <c r="AP12" i="8"/>
  <c r="AO12" i="8"/>
  <c r="AO14" i="8"/>
  <c r="AP14" i="8"/>
  <c r="AO8" i="8"/>
  <c r="AL14" i="8"/>
  <c r="AM14" i="8" s="1"/>
  <c r="AT4" i="8"/>
  <c r="AT5" i="8" s="1"/>
  <c r="AN6" i="8"/>
  <c r="AL12" i="8"/>
  <c r="AM12" i="8" s="1"/>
  <c r="AL16" i="8"/>
  <c r="AM16" i="8" s="1"/>
  <c r="AN5" i="8"/>
  <c r="AL5" i="8"/>
  <c r="AN17" i="8"/>
  <c r="AO16" i="8"/>
  <c r="AN21" i="8"/>
  <c r="AO20" i="8"/>
  <c r="AM4" i="8"/>
  <c r="AB22" i="6"/>
  <c r="AS21" i="2"/>
  <c r="AT20" i="2"/>
  <c r="AT21" i="2" s="1"/>
  <c r="AT22" i="2"/>
  <c r="AT23" i="2" s="1"/>
  <c r="AS23" i="2"/>
  <c r="AS25" i="2"/>
  <c r="AT24" i="2"/>
  <c r="AT25" i="2" s="1"/>
  <c r="AT12" i="8"/>
  <c r="AT13" i="8" s="1"/>
  <c r="AS13" i="8"/>
  <c r="AT16" i="8"/>
  <c r="AT17" i="8" s="1"/>
  <c r="AS17" i="8"/>
  <c r="AN13" i="7"/>
  <c r="AO12" i="7"/>
  <c r="AN19" i="7"/>
  <c r="AO18" i="7"/>
  <c r="AN15" i="7"/>
  <c r="AO26" i="7"/>
  <c r="AO14" i="7"/>
  <c r="AP26" i="7"/>
  <c r="AB24" i="7"/>
  <c r="AB18" i="7"/>
  <c r="AT4" i="7"/>
  <c r="AT5" i="7" s="1"/>
  <c r="AS5" i="7"/>
  <c r="AL26" i="7"/>
  <c r="AM26" i="7" s="1"/>
  <c r="AL5" i="7"/>
  <c r="AM4" i="7"/>
  <c r="AL16" i="7"/>
  <c r="AL14" i="7"/>
  <c r="AM14" i="7" s="1"/>
  <c r="AL12" i="7"/>
  <c r="AM12" i="7" s="1"/>
  <c r="AL18" i="7"/>
  <c r="AM18" i="7" s="1"/>
  <c r="AS13" i="7"/>
  <c r="AT12" i="7"/>
  <c r="AT13" i="7" s="1"/>
  <c r="AO8" i="7"/>
  <c r="AP4" i="7"/>
  <c r="AN7" i="7"/>
  <c r="AO4" i="7"/>
  <c r="AN5" i="7"/>
  <c r="AN6" i="7"/>
  <c r="AS15" i="7"/>
  <c r="AT14" i="7"/>
  <c r="AT15" i="7" s="1"/>
  <c r="Y12" i="6" l="1"/>
  <c r="Y18" i="6"/>
  <c r="AF21" i="6"/>
  <c r="Y20" i="6"/>
  <c r="N20" i="6"/>
  <c r="H20" i="6"/>
  <c r="N18" i="6"/>
  <c r="AF18" i="6" s="1"/>
  <c r="H18" i="6"/>
  <c r="Y16" i="6"/>
  <c r="T16" i="6" s="1"/>
  <c r="N16" i="6"/>
  <c r="AF16" i="6" s="1"/>
  <c r="H16" i="6"/>
  <c r="Y14" i="6"/>
  <c r="N14" i="6"/>
  <c r="AF14" i="6" s="1"/>
  <c r="H14" i="6"/>
  <c r="N12" i="6"/>
  <c r="AF12" i="6" s="1"/>
  <c r="H12" i="6"/>
  <c r="AF9" i="6"/>
  <c r="Y8" i="6"/>
  <c r="AK8" i="6" s="1"/>
  <c r="AK22" i="6" s="1"/>
  <c r="AN22" i="6" s="1"/>
  <c r="AF7" i="6"/>
  <c r="Y6" i="6"/>
  <c r="AF6" i="6" s="1"/>
  <c r="N4" i="6"/>
  <c r="AF4" i="6" s="1"/>
  <c r="M4" i="6"/>
  <c r="L4" i="6"/>
  <c r="H4" i="6"/>
  <c r="E4" i="6"/>
  <c r="AG6" i="6" l="1"/>
  <c r="AK19" i="6"/>
  <c r="AL19" i="6" s="1"/>
  <c r="T18" i="6"/>
  <c r="Z12" i="6"/>
  <c r="AA12" i="6" s="1"/>
  <c r="T12" i="6"/>
  <c r="AK6" i="6"/>
  <c r="AK15" i="6"/>
  <c r="AS14" i="6" s="1"/>
  <c r="T14" i="6"/>
  <c r="AI20" i="6"/>
  <c r="T20" i="6"/>
  <c r="AO22" i="6"/>
  <c r="AN23" i="6"/>
  <c r="AP22" i="6"/>
  <c r="AK17" i="6"/>
  <c r="AL17" i="6" s="1"/>
  <c r="Z16" i="6"/>
  <c r="AF8" i="6"/>
  <c r="AE22" i="6"/>
  <c r="AG8" i="6"/>
  <c r="AI12" i="6"/>
  <c r="AG12" i="6"/>
  <c r="AE16" i="6"/>
  <c r="AE18" i="6"/>
  <c r="AK13" i="6"/>
  <c r="AL13" i="6" s="1"/>
  <c r="AG16" i="6"/>
  <c r="AG14" i="6"/>
  <c r="AL15" i="6"/>
  <c r="AI4" i="6"/>
  <c r="AK4" i="6"/>
  <c r="AI14" i="6"/>
  <c r="AG4" i="6"/>
  <c r="Z14" i="6"/>
  <c r="AG18" i="6"/>
  <c r="AI18" i="6"/>
  <c r="AE12" i="6"/>
  <c r="AE14" i="6"/>
  <c r="Z18" i="6"/>
  <c r="AE20" i="6"/>
  <c r="AF20" i="6"/>
  <c r="AG20" i="6"/>
  <c r="AI16" i="6"/>
  <c r="AS18" i="6" l="1"/>
  <c r="AT18" i="6" s="1"/>
  <c r="AB12" i="6"/>
  <c r="AS16" i="6"/>
  <c r="AT16" i="6" s="1"/>
  <c r="AT17" i="6" s="1"/>
  <c r="AA18" i="6"/>
  <c r="AB18" i="6"/>
  <c r="AA16" i="6"/>
  <c r="AB16" i="6"/>
  <c r="AA14" i="6"/>
  <c r="AB14" i="6"/>
  <c r="AK16" i="6"/>
  <c r="AK18" i="6"/>
  <c r="AN18" i="6" s="1"/>
  <c r="AK14" i="6"/>
  <c r="AN14" i="6" s="1"/>
  <c r="AK12" i="6"/>
  <c r="AN12" i="6" s="1"/>
  <c r="AP12" i="6" s="1"/>
  <c r="AS4" i="6"/>
  <c r="AK5" i="6"/>
  <c r="AK20" i="6"/>
  <c r="AN20" i="6" s="1"/>
  <c r="AP20" i="6" s="1"/>
  <c r="AS12" i="6"/>
  <c r="AS13" i="6" s="1"/>
  <c r="AT14" i="6"/>
  <c r="AT15" i="6" s="1"/>
  <c r="AS15" i="6"/>
  <c r="AL4" i="6"/>
  <c r="AN4" i="6"/>
  <c r="Y4" i="2"/>
  <c r="Y14" i="2"/>
  <c r="Y12" i="2"/>
  <c r="AS17" i="6" l="1"/>
  <c r="AL22" i="6"/>
  <c r="AM22" i="6" s="1"/>
  <c r="AN13" i="6"/>
  <c r="AO12" i="6"/>
  <c r="AO18" i="6"/>
  <c r="AP18" i="6"/>
  <c r="AN19" i="6"/>
  <c r="AT4" i="6"/>
  <c r="AT5" i="6" s="1"/>
  <c r="AS5" i="6"/>
  <c r="AL16" i="6"/>
  <c r="AL12" i="6"/>
  <c r="AM12" i="6" s="1"/>
  <c r="AL18" i="6"/>
  <c r="AL5" i="6"/>
  <c r="AG12" i="2"/>
  <c r="AK13" i="2"/>
  <c r="AS12" i="2" s="1"/>
  <c r="AA4" i="2"/>
  <c r="AB4" i="2" s="1"/>
  <c r="AK4" i="2"/>
  <c r="AK5" i="2"/>
  <c r="AK15" i="2"/>
  <c r="AG14" i="2"/>
  <c r="AN21" i="6"/>
  <c r="AO20" i="6"/>
  <c r="AT12" i="6"/>
  <c r="AT13" i="6" s="1"/>
  <c r="AO14" i="6"/>
  <c r="AN15" i="6"/>
  <c r="AP14" i="6"/>
  <c r="AO8" i="6"/>
  <c r="AP4" i="6"/>
  <c r="AN7" i="6"/>
  <c r="AO4" i="6"/>
  <c r="AN5" i="6"/>
  <c r="AN6" i="6"/>
  <c r="AS19" i="6"/>
  <c r="AT19" i="6"/>
  <c r="AM4" i="6"/>
  <c r="AL14" i="6"/>
  <c r="AM14" i="6" s="1"/>
  <c r="AL20" i="6"/>
  <c r="AM20" i="6" s="1"/>
  <c r="AM18" i="6"/>
  <c r="AC4" i="2"/>
  <c r="AD4" i="2" s="1"/>
  <c r="Z4" i="2"/>
  <c r="Z12" i="2"/>
  <c r="Z14" i="2"/>
  <c r="AL4" i="2" l="1"/>
  <c r="AS4" i="2"/>
  <c r="AK18" i="2"/>
  <c r="AK24" i="2"/>
  <c r="AN24" i="2" s="1"/>
  <c r="AK22" i="2"/>
  <c r="AN22" i="2" s="1"/>
  <c r="AK20" i="2"/>
  <c r="AN20" i="2" s="1"/>
  <c r="AB24" i="2"/>
  <c r="AB18" i="2"/>
  <c r="AB20" i="2"/>
  <c r="AB22" i="2"/>
  <c r="AA14" i="2"/>
  <c r="AB14" i="2"/>
  <c r="AB12" i="2"/>
  <c r="AK14" i="2"/>
  <c r="AK12" i="2"/>
  <c r="AF19" i="2"/>
  <c r="AF18" i="2"/>
  <c r="AF17" i="2"/>
  <c r="AF15" i="2"/>
  <c r="AF14" i="2"/>
  <c r="AF13" i="2"/>
  <c r="AF12" i="2"/>
  <c r="AS18" i="2"/>
  <c r="AS14" i="2"/>
  <c r="AL18" i="2" l="1"/>
  <c r="AL22" i="2"/>
  <c r="AM22" i="2" s="1"/>
  <c r="AL20" i="2"/>
  <c r="AM20" i="2" s="1"/>
  <c r="AL24" i="2"/>
  <c r="AM24" i="2" s="1"/>
  <c r="AL12" i="2"/>
  <c r="AL5" i="2"/>
  <c r="AN25" i="2"/>
  <c r="AO24" i="2"/>
  <c r="AP24" i="2"/>
  <c r="AS5" i="2"/>
  <c r="AT4" i="2"/>
  <c r="AT5" i="2" s="1"/>
  <c r="AP20" i="2"/>
  <c r="AO20" i="2"/>
  <c r="AN21" i="2"/>
  <c r="AN23" i="2"/>
  <c r="AP22" i="2"/>
  <c r="AO22" i="2"/>
  <c r="AL15" i="2"/>
  <c r="AT14" i="2" s="1"/>
  <c r="AT15" i="2" s="1"/>
  <c r="AL19" i="2"/>
  <c r="AT18" i="2" s="1"/>
  <c r="AT19" i="2" s="1"/>
  <c r="AL13" i="2"/>
  <c r="AS13" i="2"/>
  <c r="AS15" i="2"/>
  <c r="AS19" i="2"/>
  <c r="AT12" i="2" l="1"/>
  <c r="AT13" i="2" s="1"/>
  <c r="AG4" i="2"/>
  <c r="AE18" i="2"/>
  <c r="AF4" i="2"/>
  <c r="AE14" i="2"/>
  <c r="AE12" i="2"/>
  <c r="AL14" i="2" l="1"/>
  <c r="N18" i="2" l="1"/>
  <c r="H18" i="2"/>
  <c r="Y16" i="2"/>
  <c r="N16" i="2"/>
  <c r="H16" i="2"/>
  <c r="N14" i="2"/>
  <c r="H14" i="2"/>
  <c r="N12" i="2"/>
  <c r="H12" i="2"/>
  <c r="AF9" i="2"/>
  <c r="Y8" i="2"/>
  <c r="AF7" i="2"/>
  <c r="Y6" i="2"/>
  <c r="AI4" i="2" s="1"/>
  <c r="AF5" i="2"/>
  <c r="N4" i="2"/>
  <c r="M4" i="2"/>
  <c r="L4" i="2"/>
  <c r="H4" i="2"/>
  <c r="E4" i="2"/>
  <c r="Z18" i="1"/>
  <c r="Z16" i="1"/>
  <c r="Y16" i="1"/>
  <c r="Y18" i="1"/>
  <c r="Z16" i="2" l="1"/>
  <c r="AK17" i="2"/>
  <c r="AK16" i="2"/>
  <c r="AG16" i="2"/>
  <c r="AK8" i="2"/>
  <c r="AK6" i="2"/>
  <c r="AF16" i="2"/>
  <c r="AL16" i="2"/>
  <c r="AE16" i="2"/>
  <c r="AN14" i="2"/>
  <c r="AF8" i="2"/>
  <c r="AF6" i="2"/>
  <c r="AG8" i="2"/>
  <c r="AI16" i="2"/>
  <c r="AG6" i="2"/>
  <c r="AI14" i="2"/>
  <c r="AI12" i="2"/>
  <c r="AI18" i="2"/>
  <c r="AA19" i="1"/>
  <c r="N18" i="1"/>
  <c r="H18" i="1"/>
  <c r="Z14" i="1"/>
  <c r="AA15" i="1"/>
  <c r="Y14" i="1"/>
  <c r="AB14" i="1" s="1"/>
  <c r="N14" i="1"/>
  <c r="H14" i="1"/>
  <c r="Z12" i="1"/>
  <c r="AA17" i="1"/>
  <c r="N16" i="1"/>
  <c r="H16" i="1"/>
  <c r="AA13" i="1"/>
  <c r="Y12" i="1"/>
  <c r="AB12" i="1" s="1"/>
  <c r="N12" i="1"/>
  <c r="H12" i="1"/>
  <c r="AA11" i="1"/>
  <c r="Y10" i="1"/>
  <c r="AA10" i="1" s="1"/>
  <c r="N10" i="1"/>
  <c r="H10" i="1"/>
  <c r="AA9" i="1"/>
  <c r="Y8" i="1"/>
  <c r="AF8" i="1" s="1"/>
  <c r="AA7" i="1"/>
  <c r="Y6" i="1"/>
  <c r="AF6" i="1" s="1"/>
  <c r="AA5" i="1"/>
  <c r="Y4" i="1"/>
  <c r="N4" i="1"/>
  <c r="M4" i="1"/>
  <c r="L4" i="1"/>
  <c r="H4" i="1"/>
  <c r="E4" i="1"/>
  <c r="AS16" i="2" l="1"/>
  <c r="AL17" i="2"/>
  <c r="AN12" i="2"/>
  <c r="AP12" i="2" s="1"/>
  <c r="AN18" i="2"/>
  <c r="AP18" i="2" s="1"/>
  <c r="AN4" i="2"/>
  <c r="AP4" i="2" s="1"/>
  <c r="AN15" i="2"/>
  <c r="AP14" i="2"/>
  <c r="AO14" i="2"/>
  <c r="AF16" i="1"/>
  <c r="AI16" i="1" s="1"/>
  <c r="AK16" i="1" s="1"/>
  <c r="AG18" i="1"/>
  <c r="AF18" i="1"/>
  <c r="AI18" i="1" s="1"/>
  <c r="AB18" i="1"/>
  <c r="AA18" i="1"/>
  <c r="AD18" i="1"/>
  <c r="AG16" i="1"/>
  <c r="AB16" i="1"/>
  <c r="AD14" i="1"/>
  <c r="AF14" i="1"/>
  <c r="AG14" i="1"/>
  <c r="AA14" i="1"/>
  <c r="AD4" i="1"/>
  <c r="AF4" i="1" s="1"/>
  <c r="AF12" i="1" s="1"/>
  <c r="AD16" i="1"/>
  <c r="AA16" i="1"/>
  <c r="AD12" i="1"/>
  <c r="AI12" i="1"/>
  <c r="AJ12" i="1" s="1"/>
  <c r="AA12" i="1"/>
  <c r="AB10" i="1"/>
  <c r="AG4" i="1"/>
  <c r="AA8" i="1"/>
  <c r="AB8" i="1"/>
  <c r="AA4" i="1"/>
  <c r="AA6" i="1"/>
  <c r="AB4" i="1"/>
  <c r="AB6" i="1"/>
  <c r="AD10" i="1"/>
  <c r="Z10" i="1"/>
  <c r="AT16" i="2" l="1"/>
  <c r="AT17" i="2" s="1"/>
  <c r="AS17" i="2"/>
  <c r="AN13" i="2"/>
  <c r="AO12" i="2"/>
  <c r="AN7" i="2"/>
  <c r="AN19" i="2"/>
  <c r="AM18" i="2"/>
  <c r="AM12" i="2"/>
  <c r="AM4" i="2"/>
  <c r="AO18" i="2"/>
  <c r="AM14" i="2"/>
  <c r="AN5" i="2"/>
  <c r="AO8" i="2"/>
  <c r="AO4" i="2"/>
  <c r="AN6" i="2"/>
  <c r="AK18" i="1"/>
  <c r="AJ18" i="1"/>
  <c r="AI19" i="1"/>
  <c r="AH18" i="1"/>
  <c r="AG12" i="1"/>
  <c r="AG10" i="1"/>
  <c r="AI4" i="1"/>
  <c r="AJ4" i="1" s="1"/>
  <c r="AF10" i="1"/>
  <c r="AI10" i="1" s="1"/>
  <c r="AH16" i="1"/>
  <c r="AK12" i="1"/>
  <c r="AI13" i="1"/>
  <c r="AI17" i="1"/>
  <c r="AJ16" i="1"/>
  <c r="AH12" i="1"/>
  <c r="AI6" i="1"/>
  <c r="AK4" i="1"/>
  <c r="AI7" i="1"/>
  <c r="AI11" i="1"/>
  <c r="AK10" i="1"/>
  <c r="AJ10" i="1"/>
  <c r="AH4" i="1"/>
  <c r="AH10" i="1"/>
  <c r="AJ8" i="1" l="1"/>
  <c r="AI5" i="1"/>
</calcChain>
</file>

<file path=xl/sharedStrings.xml><?xml version="1.0" encoding="utf-8"?>
<sst xmlns="http://schemas.openxmlformats.org/spreadsheetml/2006/main" count="3427" uniqueCount="324">
  <si>
    <t xml:space="preserve">BEE Freezer Test Summary </t>
  </si>
  <si>
    <t xml:space="preserve">Freezer model </t>
  </si>
  <si>
    <t>UID NO.</t>
  </si>
  <si>
    <t>Gross and Storage (Net ) Volume</t>
  </si>
  <si>
    <t>NO LOAD PERFORMANCE</t>
  </si>
  <si>
    <t>F350GL25E/ EM2X3121U - ENERGY Consumption &amp; Start rating</t>
  </si>
  <si>
    <t>Declared Energy consumption &amp; Star rating</t>
  </si>
  <si>
    <t>Measured Gross volume        ( Ltr )</t>
  </si>
  <si>
    <t>Measured Gross volume       Deviation ( Limit   &lt; 3%)</t>
  </si>
  <si>
    <t>Declared Gross volume                  ( Ltr )</t>
  </si>
  <si>
    <r>
      <t xml:space="preserve">Declared Gross volume Limit
 </t>
    </r>
    <r>
      <rPr>
        <b/>
        <sz val="11"/>
        <rFont val="Calibri"/>
        <family val="2"/>
      </rPr>
      <t xml:space="preserve">&lt; 3 % </t>
    </r>
  </si>
  <si>
    <t>Diff.between 
 Declared &amp; Limit</t>
  </si>
  <si>
    <t>Measured Storage  Volume               ( Ltr )</t>
  </si>
  <si>
    <t>Declared Storage  Volume                                         ( Ltr )</t>
  </si>
  <si>
    <r>
      <t xml:space="preserve">Measured Storage Volume Deviation %                                  ( Limit  </t>
    </r>
    <r>
      <rPr>
        <b/>
        <sz val="11"/>
        <rFont val="Calibri"/>
        <family val="2"/>
      </rPr>
      <t>&lt; 3 % )</t>
    </r>
  </si>
  <si>
    <r>
      <t xml:space="preserve">Declared Storage volume Limit 
</t>
    </r>
    <r>
      <rPr>
        <b/>
        <sz val="11"/>
        <rFont val="Calibri"/>
        <family val="2"/>
      </rPr>
      <t xml:space="preserve">&lt; 3 % </t>
    </r>
  </si>
  <si>
    <t>Cabinet Avg air @-18°C with "Thermocouple "
(Minute)</t>
  </si>
  <si>
    <r>
      <t xml:space="preserve">Cabinet Avg air @-18°C                     "With MASS "
( </t>
    </r>
    <r>
      <rPr>
        <b/>
        <sz val="11"/>
        <rFont val="Tahoma"/>
        <family val="2"/>
      </rPr>
      <t>&lt;</t>
    </r>
    <r>
      <rPr>
        <b/>
        <sz val="11"/>
        <rFont val="Calibri"/>
        <family val="2"/>
      </rPr>
      <t xml:space="preserve"> 200 </t>
    </r>
    <r>
      <rPr>
        <b/>
        <sz val="11"/>
        <rFont val="Calibri"/>
        <family val="2"/>
        <scheme val="minor"/>
      </rPr>
      <t>Minute)</t>
    </r>
  </si>
  <si>
    <t>Warmer Set point 1 / Colder set point 2</t>
  </si>
  <si>
    <t>Energy consumption
IN Kwh/day</t>
  </si>
  <si>
    <t>Annual Energy consumption
IN Kwh/Year</t>
  </si>
  <si>
    <t>Compressor Run %</t>
  </si>
  <si>
    <t>Comp ON time</t>
  </si>
  <si>
    <t>Comp OFF time</t>
  </si>
  <si>
    <t>Avg Power</t>
  </si>
  <si>
    <t>BEE Calculated Energy</t>
  </si>
  <si>
    <t>lab Unit Best Energy diffrance</t>
  </si>
  <si>
    <t xml:space="preserve">Star rating </t>
  </si>
  <si>
    <t>% Safety Margin     (target 10%)</t>
  </si>
  <si>
    <t>ENERGY VARIATIONS from Declared</t>
  </si>
  <si>
    <t xml:space="preserve"> Declared Energy (3 Units MAX OR Min Eng.con)</t>
  </si>
  <si>
    <t xml:space="preserve"> Declared Energy (3 Units Avg Eng.con)</t>
  </si>
  <si>
    <t>Declared Energy 5 % add</t>
  </si>
  <si>
    <t xml:space="preserve">Declared Energy 
Max limit @ 10 % </t>
  </si>
  <si>
    <t>Diff.between 
Max &amp; Declared Eng</t>
  </si>
  <si>
    <t>Declared Avg Energy consumption</t>
  </si>
  <si>
    <t xml:space="preserve">Declared Star rating </t>
  </si>
  <si>
    <t>% from next star level</t>
  </si>
  <si>
    <t>Remarks on Freezer performance</t>
  </si>
  <si>
    <t xml:space="preserve">F350GL25E LT Sys Lab Approvel Unit
Comp-EM2X3121U
</t>
  </si>
  <si>
    <t>Compressor - L68WU1 / Alu.Evap coil</t>
  </si>
  <si>
    <t xml:space="preserve"> </t>
  </si>
  <si>
    <t>LT-System-QA BEE Energy Test
 - March 2024</t>
  </si>
  <si>
    <t>BIS Sample 2 (41914241014247)</t>
  </si>
  <si>
    <t>BIS Sample 1 (41914241014259)</t>
  </si>
  <si>
    <t>S41914241014431</t>
  </si>
  <si>
    <r>
      <t xml:space="preserve">BIS Sample 2  </t>
    </r>
    <r>
      <rPr>
        <b/>
        <sz val="14"/>
        <color rgb="FF0000FF"/>
        <rFont val="Calibri"/>
        <family val="2"/>
        <scheme val="minor"/>
      </rPr>
      <t>( Current Test )</t>
    </r>
  </si>
  <si>
    <r>
      <t xml:space="preserve">BIS Sample 1  </t>
    </r>
    <r>
      <rPr>
        <b/>
        <sz val="14"/>
        <color rgb="FF0000FF"/>
        <rFont val="Calibri"/>
        <family val="2"/>
        <scheme val="minor"/>
      </rPr>
      <t xml:space="preserve"> ( Current Test )</t>
    </r>
  </si>
  <si>
    <t>D150H164/ PZ59F1E-9 - ENERGY Consumption &amp; Start rating</t>
  </si>
  <si>
    <t>LT-System-QA BEE Energy Test
 - Jan 2023 (41786230701862)</t>
  </si>
  <si>
    <t>LT-System-QA BEE Energy Test
 - Mar 2024 (41786240300491)</t>
  </si>
  <si>
    <t>LT-System-QA BEE Energy Test
 - Dec 2024 (41786241207904)</t>
  </si>
  <si>
    <t>LT-System-QA BEE Energy Test
 - Dec 2024 (41786241207909)</t>
  </si>
  <si>
    <t>lab unit best energy difference</t>
  </si>
  <si>
    <t xml:space="preserve">D150H164 LT Sys PDC Lab Approvel Unit
Comp-PZ59F1E-9
</t>
  </si>
  <si>
    <t>Declared Annual Energy consumption
IN Kwh/Year</t>
  </si>
  <si>
    <t xml:space="preserve">Declared Gross volume Limit
 &lt; 3 % </t>
  </si>
  <si>
    <t>Measured Storage Volume Deviation %                                  ( Limit  &lt; 3 % )</t>
  </si>
  <si>
    <t xml:space="preserve">Declared Storage volume Limit 
&lt; 3 % </t>
  </si>
  <si>
    <t>Cabinet Avg air @-18°C                     "With MASS "
( &lt; 200 Minute)</t>
  </si>
  <si>
    <t>Measured Annual Energy consumption
IN Kwh/Year</t>
  </si>
  <si>
    <t>D300H124/ PA35EIC-N - ENERGY Consumption &amp; Start rating</t>
  </si>
  <si>
    <t>D350H225/ PA45E1E - ENERGY Consumption &amp; Start rating</t>
  </si>
  <si>
    <t>LT-System-QA BEE Energy Test
 - July 2023 (41800230700801)</t>
  </si>
  <si>
    <t>LT-System-QA BEE Energy Test
 - Jan 2024 (41800240100170)</t>
  </si>
  <si>
    <t>LT-System-QA BEE Energy Test
 - Dec 2024 (41800241203573)</t>
  </si>
  <si>
    <t>LT-System-QA BEE Energy Test
 - Nov 2024 (42096241100196)</t>
  </si>
  <si>
    <t>LT-System-QA BEE Energy Test
 - Mar 2024 (41898240306055)</t>
  </si>
  <si>
    <t>D550H225/ L76WU1- ENERGY Consumption &amp; Start rating</t>
  </si>
  <si>
    <t>D550H225 LT Sys PDC Lab Approvel Unit
Comp-L76WU1
(41775240200002)</t>
  </si>
  <si>
    <t>D550H225 LT Sys PDC Lab Approvel Unit
Comp-L76WU1
(41775240200004)</t>
  </si>
  <si>
    <t>D550H225 LT Sys PDC Lab Approvel Unit
Comp-L76WU1
(41775240200003)</t>
  </si>
  <si>
    <t>PDC Declared By Adding 5% in Tested Unit</t>
  </si>
  <si>
    <t xml:space="preserve">BEE Declared Energy 
Max limit @ 10 % </t>
  </si>
  <si>
    <t>Energy Declared to BEE Basis on PDC Results of 03 Units, Out of them 03 Units PDC Picked up the Max Energy Declair (Kwh/Day)</t>
  </si>
  <si>
    <t>Energy Declared to BEE Basis on PDC Results of 03 Units, Out of them 03 Units PDC Picked up the Max Energy Declair (Kwh/Year)</t>
  </si>
  <si>
    <t>Energy Given By PDC to Control in Manufacturing Process by Adding 5% (Kwh/Day)</t>
  </si>
  <si>
    <t>Energy Given By PDC to Control in Manufacturing Process by Adding 5% (Kwh/Year)</t>
  </si>
  <si>
    <t>Energy Given By BEE to Control in Manufacturing Process by Adding 10% in Declaired Energy (Kwh/Day)</t>
  </si>
  <si>
    <t>Energy Given By BEE to Control in Manufacturing Process by Adding 10% in Declaired Energy (Kwh/Year)</t>
  </si>
  <si>
    <t>QA Observation</t>
  </si>
  <si>
    <t>Energy testing Done by QA (Kwh/Day)</t>
  </si>
  <si>
    <t>Energy testing Done by QA (Kwh/Year)</t>
  </si>
  <si>
    <t>Difference from PDC Result by Considoring 5 % Margin
(Kwh/Day)</t>
  </si>
  <si>
    <t>Difference from BEE Declaired Energy  by Considoring 10 % Margin
(Kwh/Year)</t>
  </si>
  <si>
    <t>D300H124 LT Sys PDC Lab Approvel Unit
Comp-PZ59F1E-9</t>
  </si>
  <si>
    <t>LT-System-QA BEE Energy Test
 - Dec 2024 (41800241203588)</t>
  </si>
  <si>
    <t>Drier and compressor suction tube changed</t>
  </si>
  <si>
    <r>
      <t xml:space="preserve">LT-System-QA BEE Energy Test
 - Dec 2024 (41786241207904)
</t>
    </r>
    <r>
      <rPr>
        <b/>
        <sz val="12"/>
        <color rgb="FFFF0000"/>
        <rFont val="Arial Nova Cond"/>
        <family val="2"/>
      </rPr>
      <t>Trail :-03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:Drier and sunction tube replaced</t>
    </r>
  </si>
  <si>
    <r>
      <t xml:space="preserve">LT-System-QA BEE Energy Test
 - Dec 2024 (41786241207904)
</t>
    </r>
    <r>
      <rPr>
        <b/>
        <sz val="12"/>
        <color rgb="FFFF0000"/>
        <rFont val="Arial Nova Cond"/>
        <family val="2"/>
      </rPr>
      <t>Trail :-02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 Drier Replaced</t>
    </r>
  </si>
  <si>
    <r>
      <t xml:space="preserve">LT-System-QA BEE Energy Test
 - Dec 2024 (41786241207904)
</t>
    </r>
    <r>
      <rPr>
        <b/>
        <sz val="12"/>
        <color rgb="FFFF0000"/>
        <rFont val="Arial Nova Cond"/>
        <family val="2"/>
      </rPr>
      <t>Trail :-01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 Re-gas the unit with propoer N2 flusing</t>
    </r>
  </si>
  <si>
    <t>D300H224/PA35E1C-N - ENERGY Consumption &amp; Start rating</t>
  </si>
  <si>
    <t>D300H224 LT Sys PDC Lab Approvel Unit
Comp-PA35E1C-N</t>
  </si>
  <si>
    <t>LT-System-QA BEE Energy Test
 - Aug 2023 (41759240500294)</t>
  </si>
  <si>
    <t>LT-System-QA BEE Energy Test
 - Nov 2024 (41759241101451)</t>
  </si>
  <si>
    <r>
      <t xml:space="preserve">LT-System-QA BEE Energy Test
 - Nov 2024 (41759241101451)  </t>
    </r>
    <r>
      <rPr>
        <b/>
        <sz val="12"/>
        <color rgb="FFFF0000"/>
        <rFont val="Arial Nova Cond"/>
        <family val="2"/>
      </rPr>
      <t>Trail :-01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:Re Test unit</t>
    </r>
  </si>
  <si>
    <r>
      <t xml:space="preserve">LT-System-QA BEE Energy Test
 - Dec 2024 (41786241207904)
</t>
    </r>
    <r>
      <rPr>
        <b/>
        <sz val="12"/>
        <color rgb="FFFF0000"/>
        <rFont val="Arial Nova Cond"/>
        <family val="2"/>
      </rPr>
      <t>Trail :-04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:Compressor replaced</t>
    </r>
  </si>
  <si>
    <r>
      <t xml:space="preserve">LT-System-QA BEE Energy Test
 - Dec 2024 (41786241207317)
</t>
    </r>
    <r>
      <rPr>
        <b/>
        <sz val="12"/>
        <color rgb="FF0000FF"/>
        <rFont val="Arial Nova Cond"/>
        <family val="2"/>
      </rPr>
      <t>Remarks :New FG Unit</t>
    </r>
  </si>
  <si>
    <t>Measured Annual Energy consumption
IN Kwh/Year (365 Days)</t>
  </si>
  <si>
    <r>
      <t xml:space="preserve">LT-System-QA BEE Energy Test
 - Nov 2024 (42096241100196)
</t>
    </r>
    <r>
      <rPr>
        <b/>
        <sz val="12"/>
        <color rgb="FFFF0000"/>
        <rFont val="Arial Nova Cond"/>
        <family val="2"/>
      </rPr>
      <t>Trail :-01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:Drier Replaced</t>
    </r>
  </si>
  <si>
    <r>
      <t xml:space="preserve">LT-System-QA BEE Energy Test
 - Nov 2024 (42096241100196)
</t>
    </r>
    <r>
      <rPr>
        <b/>
        <sz val="12"/>
        <color rgb="FFFF0000"/>
        <rFont val="Arial Nova Cond"/>
        <family val="2"/>
      </rPr>
      <t>Trail :-02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:Drier and suction tube replaced</t>
    </r>
  </si>
  <si>
    <r>
      <t xml:space="preserve">LT-System-QA BEE Energy Test
 - Nov 2024 (42096241100184)
</t>
    </r>
    <r>
      <rPr>
        <b/>
        <sz val="12"/>
        <color rgb="FF0000FF"/>
        <rFont val="Arial Nova Cond"/>
        <family val="2"/>
      </rPr>
      <t>Remarks :New FG Units</t>
    </r>
  </si>
  <si>
    <t>F450GL25E/ EMC3130U - ENERGY Consumption &amp; Start rating</t>
  </si>
  <si>
    <r>
      <t xml:space="preserve">LT-System-QA BEE Energy Test
 - Nov 2024 (41759241101451)
</t>
    </r>
    <r>
      <rPr>
        <b/>
        <sz val="12"/>
        <color rgb="FFFF0000"/>
        <rFont val="Arial Nova Cond"/>
        <family val="2"/>
      </rPr>
      <t>Trail :-02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:Drier and suction tube replaced</t>
    </r>
  </si>
  <si>
    <t>F450GL25E LT Sys PDC Lab Approvel Unit
Comp-EMC3130U</t>
  </si>
  <si>
    <t>LT-System-QA BEE Energy Test
 -Jan2025 (41902250100061)</t>
  </si>
  <si>
    <t>LT-System-QA BEE Energy Test
 - Jan2025 (41902250100045)</t>
  </si>
  <si>
    <r>
      <t xml:space="preserve">LT-System-QA BEE Energy Test
 - Nov 2024 (41759241101451)
</t>
    </r>
    <r>
      <rPr>
        <b/>
        <sz val="12"/>
        <color rgb="FFFF0000"/>
        <rFont val="Arial Nova Cond"/>
        <family val="2"/>
      </rPr>
      <t>Trail :-03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:Re-gas Unit</t>
    </r>
  </si>
  <si>
    <t>D525H224/ L76WU1 - ENERGY Consumption &amp; Start rating</t>
  </si>
  <si>
    <t>D525H224 LT Sys PDC Lab Approvel Unit
Comp-L76WU1</t>
  </si>
  <si>
    <t>LT-System-QA BEE Energy Test
 -Sept2023 (41738230911287)</t>
  </si>
  <si>
    <t>LT-System-QA BEE Energy Test
 - Jan2024 (41738240101593)</t>
  </si>
  <si>
    <t xml:space="preserve">LT-System-QA BEE Energy Test
 - Jan2025 (41738250100136)
</t>
  </si>
  <si>
    <t>LT-System-QA BEE Energy Test
 -Oct2023 (41653221200192)</t>
  </si>
  <si>
    <t>LT-System-QA BEE Energy Test
 - Jan2024 (41906240100400)</t>
  </si>
  <si>
    <t xml:space="preserve">LT-System-QA BEE Energy Test
 - Jan2025 (41906250100027)
</t>
  </si>
  <si>
    <t>F350GL25D/ L68WU1 - ENERGY Consumption &amp; Start rating</t>
  </si>
  <si>
    <t>F350GL25D LT Sys PDC Lab Approvel Unit
Comp-L68WU1</t>
  </si>
  <si>
    <t>LT-System-QA BEE Energy Test
 -Augt2023 (41731230800150)</t>
  </si>
  <si>
    <t>LT-System-QA BEE Energy Test
 - Jan2024 (41949240100227)</t>
  </si>
  <si>
    <t xml:space="preserve">LT-System-QA BEE Energy Test
 - Aug 2024 (S417312468056300)
Remark :- Re-Test Unit
</t>
  </si>
  <si>
    <t xml:space="preserve">LT-System-QA BEE Energy Test
 -Jan 2025 (41731250100513)
</t>
  </si>
  <si>
    <r>
      <t xml:space="preserve">LT-System-QA BEE Energy Test
 - Jan 2025(41898250101333)
</t>
    </r>
    <r>
      <rPr>
        <b/>
        <sz val="12"/>
        <color rgb="FF0000FF"/>
        <rFont val="Arial Nova Cond"/>
        <family val="2"/>
      </rPr>
      <t>Remarks :New FG Units</t>
    </r>
  </si>
  <si>
    <r>
      <t xml:space="preserve">LT-System-QA BEE Energy Test
 -Jan 2025 (41731250100513)
</t>
    </r>
    <r>
      <rPr>
        <b/>
        <sz val="12"/>
        <color rgb="FFFF0000"/>
        <rFont val="Arial Nova Cond"/>
        <family val="2"/>
      </rPr>
      <t xml:space="preserve">Remark : Re- Test
</t>
    </r>
    <r>
      <rPr>
        <b/>
        <sz val="12"/>
        <color theme="1"/>
        <rFont val="Arial Nova Cond"/>
        <family val="2"/>
      </rPr>
      <t xml:space="preserve">
</t>
    </r>
  </si>
  <si>
    <t xml:space="preserve">LT-System-QA BEE Energy Test
 - May 2024 (41902240505155)
</t>
  </si>
  <si>
    <t>Cabinet Avg air @-18°C                     
"With MASS "
( &lt; 200 Minute)</t>
  </si>
  <si>
    <t>72 min</t>
  </si>
  <si>
    <t>73min</t>
  </si>
  <si>
    <t>69 min</t>
  </si>
  <si>
    <t>F350GT25/ L68WU1 - ENERGY Consumption &amp; Start rating</t>
  </si>
  <si>
    <t>F325H224E/ L68WU1 - ENERGY Consumption &amp; Start rating</t>
  </si>
  <si>
    <t>F425GC24/ L68WU1 - ENERGY Consumption &amp; Start rating</t>
  </si>
  <si>
    <t>F325GC24/ L68WU1 - ENERGY Consumption &amp; Start rating</t>
  </si>
  <si>
    <t>D070H161/ PZ59F1E-9 - ENERGY Consumption &amp; Start rating</t>
  </si>
  <si>
    <t>D070H161 LT Sys PDC Lab Approvel Unit
Comp- PZ59F1E-9</t>
  </si>
  <si>
    <t>D225H122/ PA35EIC-N - ENERGY Consumption &amp; Start rating</t>
  </si>
  <si>
    <t>D225H122 LT Sys PDC Lab Approvel Unit
Comp-PA35EIC-N</t>
  </si>
  <si>
    <t>F250GT25/ SU50DU1 - ENERGY Consumption &amp; Start rating</t>
  </si>
  <si>
    <t>F250GT25 LT Sys PDC Lab Approvel Unit
Comp-SU50DU1</t>
  </si>
  <si>
    <t>F250GL25G/ PA45E1E - ENERGY Consumption &amp; Start rating</t>
  </si>
  <si>
    <t>F250GL25G LT Sys PDC Lab Approvel Unit
Comp-PA45E1E</t>
  </si>
  <si>
    <t>F250GL25E/ EM2X3117U - ENERGY Consumption &amp; Start rating</t>
  </si>
  <si>
    <t>F250GL25E LT Sys PDC Lab Approvel Unit
Comp-EM2X3117U</t>
  </si>
  <si>
    <t>F325H223/ PA45E1E - ENERGY Consumption &amp; Start rating</t>
  </si>
  <si>
    <t>F325H223 LT Sys PDC Lab Approvel Unit
Comp-PA45E1E</t>
  </si>
  <si>
    <t>D325H223/ PA45E1E - ENERGY Consumption &amp; Start rating</t>
  </si>
  <si>
    <t>D325H223 LT Sys PDC Lab Approvel Unit
Comp-PA45E1E</t>
  </si>
  <si>
    <t>D350H225 LT Sys PDC Lab Approvel Unit
Comp-PA45E1E</t>
  </si>
  <si>
    <t>D375H225/ PA45E1E - ENERGY Consumption &amp; Start rating</t>
  </si>
  <si>
    <t>D375H225 LT Sys PDC Lab Approvel Unit
Comp-PA45E1E</t>
  </si>
  <si>
    <t>F350GT25 LT Sys PDC Lab Approvel Unit
Comp-L68WU1</t>
  </si>
  <si>
    <t>F350GT25E/ EM2X3121U - ENERGY Consumption &amp; Start rating</t>
  </si>
  <si>
    <t>F350GT25E LT Sys PDC Lab Approvel Unit
Comp-EM2X3121U</t>
  </si>
  <si>
    <t>F350GL25E/ EM2X3117U - ENERGY Consumption &amp; Start rating</t>
  </si>
  <si>
    <t>F350GL25E LT Sys PDC Lab Approvel Unit
Comp-EM2X3117U</t>
  </si>
  <si>
    <t>F475H225/ EM2X3125U - ENERGY Consumption &amp; Start rating</t>
  </si>
  <si>
    <t>F475H225 LT Sys PDC Lab Approvel Unit
Comp-EM2X3125U</t>
  </si>
  <si>
    <t>D475H224/L58WU1 - ENERGY Consumption &amp; Start rating</t>
  </si>
  <si>
    <t>D475H224 LT Sys PDC Lab Approvel Unit
Comp-L58WU1</t>
  </si>
  <si>
    <t>F450GT25 LT Sys PDC Lab Approvel Unit
Comp-L68WU1</t>
  </si>
  <si>
    <t>F450GT25/L68WU1 - ENERGY Consumption &amp; Start rating</t>
  </si>
  <si>
    <t>F450GT25E/EMC3130U - ENERGY Consumption &amp; Start rating</t>
  </si>
  <si>
    <t>F450GT25E LT Sys PDC Lab Approvel Unit
Comp-EMC3130U</t>
  </si>
  <si>
    <t>F450GL25G/ PA65H1C - ENERGY Consumption &amp; Start rating</t>
  </si>
  <si>
    <t>F450GL25G LT Sys PDC Lab Approvel Unit
Comp-PA65H1C</t>
  </si>
  <si>
    <t>F550GT25/KK550WU1S - ENERGY Consumption &amp; Start rating</t>
  </si>
  <si>
    <t>F550GT25 LT Sys PDC Lab Approvel Unit
Comp-KK550WU1S</t>
  </si>
  <si>
    <t>F550GL25/ KK550WU1S - ENERGY Consumption &amp; Start rating</t>
  </si>
  <si>
    <t>F550GL25 LT Sys PDC Lab Approvel Unit
Comp-KK550WU1S</t>
  </si>
  <si>
    <t>F550GL25E LT Sys PDC Lab Approvel Unit
Comp-EMC3145U</t>
  </si>
  <si>
    <t>F550GL25E/ EMC3145U - ENERGY Consumption &amp; Start rating</t>
  </si>
  <si>
    <t>D575H225/ PA80HIC - ENERGY Consumption &amp; Start rating</t>
  </si>
  <si>
    <t>D575H225 LT Sys PDC Lab Approvel Unit
Comp-PA80HIC</t>
  </si>
  <si>
    <t>D625H225/ L76WU1 - ENERGY Consumption &amp; Start rating</t>
  </si>
  <si>
    <t>D625H225 LT Sys PDC Lab Approvel Unit
Comp-L76WU1</t>
  </si>
  <si>
    <t>D875H25D/KK550WU1S - ENERGY Consumption &amp; Start rating</t>
  </si>
  <si>
    <t>D875H25D LT Sys PDC Lab Approvel Unit
Comp-KK550WU1S</t>
  </si>
  <si>
    <t>F325GC23 LT Sys PDC Lab Approvel Unit
Comp-L68WU1</t>
  </si>
  <si>
    <t>F325GC23/L68WU1 - ENERGY Consumption &amp; Start rating</t>
  </si>
  <si>
    <t>F325GC24 LT Sys PDC Lab Approvel Unit
Comp-L68WU1</t>
  </si>
  <si>
    <t>F425GC23/ PA80HIC - ENERGY Consumption &amp; Start rating</t>
  </si>
  <si>
    <t>F425GC23 LT Sys PDC Lab Approvel Unit
Com-PA80HIC</t>
  </si>
  <si>
    <t>F425GC24 LT Sys PDC Lab Approvel Unit
Comp-L68WU1</t>
  </si>
  <si>
    <t>F325H224E LT Sys PDC Lab Approvel Unit
Comp-L68WU1</t>
  </si>
  <si>
    <t>LT-System-QA BEE Energy Test
 -June 2023 (41788230601623)</t>
  </si>
  <si>
    <t>LT-System-QA BEE Energy Test
 - July 2024 (41788240701002)</t>
  </si>
  <si>
    <t>LT-System-QA BEE Energy Test
 -Augt2023 (41703230900280)</t>
  </si>
  <si>
    <t>LT-System-QA BEE Energy Test
 - Feb2024 (41703240200691)</t>
  </si>
  <si>
    <t>LT-System-QA BEE Energy Test
 -Feb2024 (41899240200042)</t>
  </si>
  <si>
    <t>LT-System-QA BEE Energy Test
 -Augt2023 (41752230810414)</t>
  </si>
  <si>
    <t>LT-System-QA BEE Energy Test
 -Nov 2023 (41767230900002)</t>
  </si>
  <si>
    <t>LT-System-QA BEE Energy Test
 - Oct 2024 (41752240800509)</t>
  </si>
  <si>
    <t>LT-System-QA BEE Energy Test
 -Augt2023 (41761230801487)</t>
  </si>
  <si>
    <t>LT-System-QA BEE Energy Test
 -June2023 (41751230601450)</t>
  </si>
  <si>
    <t>LT-System-QA BEE Energy Test
 - Jan2024 (41724240100306)</t>
  </si>
  <si>
    <t>LT-System-QA BEE Energy Test
 -Sept2023 (40002230803683)</t>
  </si>
  <si>
    <t>LT-System-QA BEE Energy Test
 -Mar2024 (41911240303457)</t>
  </si>
  <si>
    <t>LT-System-QA BEE Energy Test
 -Dec2023 ()</t>
  </si>
  <si>
    <t>LT-System-QA BEE Energy Test
 -Oct2023 (41714230100351)</t>
  </si>
  <si>
    <t>LT-System-QA BEE Energy Test
 - Jan2024 (41755240100870)</t>
  </si>
  <si>
    <t>LT-System-QA BEE Energy Test
 -Jan2024 (41964240100046)</t>
  </si>
  <si>
    <t>LT-System-QA BEE Energy Test
 -Sep2023 (41780230800534)</t>
  </si>
  <si>
    <t>LT-System-QA BEE Energy Test
 -Sep2023 (41708230800036)</t>
  </si>
  <si>
    <t>LT-System-QA BEE Energy Test
 - Jan2024 (41741240100496)</t>
  </si>
  <si>
    <t>LT-System-QA BEE Energy Test
 - Aug 2024 (42019240700317)</t>
  </si>
  <si>
    <t>LT-System-QA BEE Energy Test
 -Augt2023 (41751230701839)</t>
  </si>
  <si>
    <t>LT-System-QA BEE Energy Test
 - Sep2024 (41749240800483)</t>
  </si>
  <si>
    <t>LT-System-QA BEE Energy Test
 -Sep2023 (41863230800041)</t>
  </si>
  <si>
    <t>LT-System-QA BEE Energy Test
 - Jan2024 (41863240100198)</t>
  </si>
  <si>
    <t>LT-System-QA BEE Energy Test
 -Augt2024 (41923240801907)</t>
  </si>
  <si>
    <t>LT-System-QA BEE Energy Test
 -Augt2023 (41775230800604)</t>
  </si>
  <si>
    <t>LT-System-QA BEE Energy Test
 -Apr2024 (42009240300495)</t>
  </si>
  <si>
    <t>LT-System-QA BEE Energy Test
 -Oct2023 (41818230800009)</t>
  </si>
  <si>
    <t>LT-System-QA BEE Energy Test
 - May2024 (41696240400785)</t>
  </si>
  <si>
    <t>LT-System-QA BEE Energy Test
 -Sept2023 (41772230700002)</t>
  </si>
  <si>
    <t>LT-System-QA BEE Energy Test
 -Augt2024 (42092240800001)</t>
  </si>
  <si>
    <t xml:space="preserve">LT-System-QA BEE Energy Test
 - May 2024 (41902240506976)
</t>
  </si>
  <si>
    <t>LT-System-QA BEE Energy Test
 -Sept2023 (41780230800534)</t>
  </si>
  <si>
    <t>LT-System-QA BEE Energy Test
 - May 2024 (41902240505155)</t>
  </si>
  <si>
    <t>LT-System-QA BEE Energy Test
 -Jan 2025 (41902250100058)</t>
  </si>
  <si>
    <t>LT-System-QA BEE Energy Test
 -Jan 2025 (41914250100142)</t>
  </si>
  <si>
    <t>D070H161</t>
  </si>
  <si>
    <t>D150H164</t>
  </si>
  <si>
    <t>D225H122</t>
  </si>
  <si>
    <t>F250GT25</t>
  </si>
  <si>
    <t>F250GL25E</t>
  </si>
  <si>
    <t>D300H124</t>
  </si>
  <si>
    <t>D300H224</t>
  </si>
  <si>
    <t>F325H223</t>
  </si>
  <si>
    <t>D325H223</t>
  </si>
  <si>
    <t>D350H225</t>
  </si>
  <si>
    <t>D375H225</t>
  </si>
  <si>
    <t>F350GT25</t>
  </si>
  <si>
    <t>F350GT25E</t>
  </si>
  <si>
    <t>F350GL25D</t>
  </si>
  <si>
    <t>F350GL25E</t>
  </si>
  <si>
    <t>F475H225</t>
  </si>
  <si>
    <t>D475H224</t>
  </si>
  <si>
    <t>F450GT25</t>
  </si>
  <si>
    <t>F450GT25E</t>
  </si>
  <si>
    <t>F450GL25D</t>
  </si>
  <si>
    <t>D525H224</t>
  </si>
  <si>
    <t>D550H225</t>
  </si>
  <si>
    <t>F550GT25</t>
  </si>
  <si>
    <t>F550GL25</t>
  </si>
  <si>
    <t>F550GL25E</t>
  </si>
  <si>
    <t>D575H225</t>
  </si>
  <si>
    <t>D625H225</t>
  </si>
  <si>
    <t>D875H325D</t>
  </si>
  <si>
    <t>F325GC23</t>
  </si>
  <si>
    <t>F425GC24</t>
  </si>
  <si>
    <t>F425GC23</t>
  </si>
  <si>
    <t>F325GC24</t>
  </si>
  <si>
    <t>F250GL25G</t>
  </si>
  <si>
    <t>F450GL25E</t>
  </si>
  <si>
    <t>LT-System-QA BEE Energy Test
 -Jan 2025 (41902250100321)</t>
  </si>
  <si>
    <t>LT-System-QA BEE Energy Test
 -Jan 2025 (41902250100185)</t>
  </si>
  <si>
    <t>LT-System-QA BEE Energy Test
 -Jan 2025 (41902250100175)</t>
  </si>
  <si>
    <t>LT-System-QA BEE Energy Test
 -Jan 2025 (41902250100103)</t>
  </si>
  <si>
    <t>LT-System-QA BEE Energy Test
 -Jan 2025 (41902250100303)</t>
  </si>
  <si>
    <t xml:space="preserve">LT-System-QA BEE Energy Test
 - Jan2025 (41902250100037)
</t>
  </si>
  <si>
    <t xml:space="preserve">LT-System-QA BEE Energy Test
 - May 2024 (41902240505155) Regas and thermosat change (WPF 36)
</t>
  </si>
  <si>
    <t>LT-System-QA BEE Energy Test
 -Jan2025 (41902250100061) Test with WPF 36 Thermosat</t>
  </si>
  <si>
    <t>LT-System-QA BEE Energy Test
 -Feb 2025 (41914250208170)</t>
  </si>
  <si>
    <r>
      <t xml:space="preserve">LT-System-QA BEE Energy Test
 -  Feb 2025(41898250202509)
</t>
    </r>
    <r>
      <rPr>
        <b/>
        <sz val="12"/>
        <color rgb="FF0000FF"/>
        <rFont val="Arial Nova Cond"/>
        <family val="2"/>
      </rPr>
      <t>Remarks :New FG Units</t>
    </r>
  </si>
  <si>
    <r>
      <t xml:space="preserve">LT-System-QA BEE Energy Test
 - Nov 2024 (41759241101451)
</t>
    </r>
    <r>
      <rPr>
        <b/>
        <sz val="12"/>
        <color rgb="FFFF0000"/>
        <rFont val="Arial Nova Cond"/>
        <family val="2"/>
      </rPr>
      <t>Trail :-04</t>
    </r>
    <r>
      <rPr>
        <b/>
        <sz val="12"/>
        <rFont val="Arial Nova Cond"/>
        <family val="2"/>
      </rPr>
      <t xml:space="preserve">
</t>
    </r>
    <r>
      <rPr>
        <b/>
        <sz val="12"/>
        <color rgb="FF0000FF"/>
        <rFont val="Arial Nova Cond"/>
        <family val="2"/>
      </rPr>
      <t>Remarks : New foam body</t>
    </r>
  </si>
  <si>
    <t>D875H325D/ L68WU1 - ENERGY Consumption &amp; Start rating</t>
  </si>
  <si>
    <t>LT-System-QA BEE Energy Test
 - Feb 2025 (41696250200341)</t>
  </si>
  <si>
    <t>LT-System-QA BEE Energy Test
 - Feb 2025 (41800250100491)</t>
  </si>
  <si>
    <t>LT-System-QA BEE Energy Test
 -Jan 2025 (41902250100319)</t>
  </si>
  <si>
    <t>LT-System-QA BEE Energy Test
 -Jan 2025 (41902250100036)</t>
  </si>
  <si>
    <t>LT-System-QA BEE Energy Test
 -Jan 2025 (41902250100187)</t>
  </si>
  <si>
    <t xml:space="preserve">LT-System-QA BEE Energy Test
 - May 2024 (41902240505155) Regas 
</t>
  </si>
  <si>
    <t>LT-System-QA BEE Energy Test
 -Jan 2025 (41902250100036) Regas</t>
  </si>
  <si>
    <t xml:space="preserve">LT-System-QA BEE Energy Test
 - May 2024 (41902240506976) Regas
</t>
  </si>
  <si>
    <t>LT-System-QA BEE Energy Test
 -Jan2025 (41902250100061) Regas</t>
  </si>
  <si>
    <t>LT-System-QA BEE Energy Test
 -Jan 2025 (41902250100033)</t>
  </si>
  <si>
    <t>LT-System-QA BEE Energy Test
 - Feb 2025 (42004250200292)</t>
  </si>
  <si>
    <r>
      <t xml:space="preserve">LT-System-QA BEE Energy Test
 -MAR 2025 </t>
    </r>
    <r>
      <rPr>
        <b/>
        <sz val="14"/>
        <color theme="1"/>
        <rFont val="Arial Nova Cond"/>
        <family val="2"/>
      </rPr>
      <t xml:space="preserve">(41902250313652) </t>
    </r>
  </si>
  <si>
    <t>RT-System-QA BEE Energy Test
 -March 2025 (42191250300326)</t>
  </si>
  <si>
    <t>RT-System-QA BEE Energy Test
 - March 2025 (42260250300013)</t>
  </si>
  <si>
    <t>RT-System-QA BEE Energy Test
 - March  2025 (42260250300012)</t>
  </si>
  <si>
    <t>RT-System-QA BEE Energy Test
 - March 2025 (42260250300358)</t>
  </si>
  <si>
    <t>RT-System-QA BEE Energy Test
 - March 2025 (42183250300088)</t>
  </si>
  <si>
    <t>RT-System-QA BEE Energy Test
 -March 2025 (42191250300325)</t>
  </si>
  <si>
    <t>RT-System-QA BEE Energy Test
 - March 2025 (42183250300300)</t>
  </si>
  <si>
    <t>RT-System-QA BEE Energy Test
 -March 2025 (42191250300325) Retest</t>
  </si>
  <si>
    <t xml:space="preserve">RT-System-QA BEE Energy Test
 - March2025 (42184250300029)  System
</t>
  </si>
  <si>
    <t xml:space="preserve">RT-System-QA BEE Energy Test
 -March 2025 (42184250300030)
</t>
  </si>
  <si>
    <t xml:space="preserve">RT-System-QA BEE Energy Test
 -March 2025 (42268250400236)
</t>
  </si>
  <si>
    <t>LT-System-QA BEE Energy Test
 -March2025 (41923250303233)</t>
  </si>
  <si>
    <t xml:space="preserve">LT-System-QA BEE Energy Test
 -April 2025 (41902250415087) </t>
  </si>
  <si>
    <t>RT-System-QA BEE Energy Test
 - March 2025 (42183250300720)</t>
  </si>
  <si>
    <t>RT-System-QA BEE Energy Test
 - April 2025 (42264250400058)</t>
  </si>
  <si>
    <r>
      <t xml:space="preserve">RT-System-QA BEE Energy Test </t>
    </r>
    <r>
      <rPr>
        <b/>
        <sz val="12"/>
        <color rgb="FFFF0000"/>
        <rFont val="Arial Nova Cond"/>
        <family val="2"/>
      </rPr>
      <t>(Post foaming 6:28AM, FG :9:53AM)</t>
    </r>
    <r>
      <rPr>
        <b/>
        <sz val="12"/>
        <color theme="1"/>
        <rFont val="Arial Nova Cond"/>
        <family val="2"/>
      </rPr>
      <t xml:space="preserve">
 -March 2025 (42268250402081)
</t>
    </r>
  </si>
  <si>
    <r>
      <t xml:space="preserve">RT-System-QA BEE Energy Test </t>
    </r>
    <r>
      <rPr>
        <b/>
        <sz val="12"/>
        <color rgb="FFFF0000"/>
        <rFont val="Arial Nova Cond"/>
        <family val="2"/>
      </rPr>
      <t>(Post Foaming : 00:09 AM, FG : 3:11AM)</t>
    </r>
    <r>
      <rPr>
        <b/>
        <sz val="12"/>
        <color theme="1"/>
        <rFont val="Arial Nova Cond"/>
        <family val="2"/>
      </rPr>
      <t xml:space="preserve">
 -March 2025 (42268250402026)
</t>
    </r>
  </si>
  <si>
    <r>
      <t xml:space="preserve">LT-System-QA BEE Energy Test
 -Jan 2025 (41731250100513)
</t>
    </r>
    <r>
      <rPr>
        <b/>
        <sz val="12"/>
        <rFont val="Arial Nova Cond"/>
        <family val="2"/>
      </rPr>
      <t>Remark : Re- Test</t>
    </r>
    <r>
      <rPr>
        <b/>
        <sz val="12"/>
        <color rgb="FFFF0000"/>
        <rFont val="Arial Nova Cond"/>
        <family val="2"/>
      </rPr>
      <t xml:space="preserve">
</t>
    </r>
    <r>
      <rPr>
        <b/>
        <sz val="12"/>
        <color theme="1"/>
        <rFont val="Arial Nova Cond"/>
        <family val="2"/>
      </rPr>
      <t xml:space="preserve">
</t>
    </r>
  </si>
  <si>
    <r>
      <t xml:space="preserve">LT-System-QA BEE Energy Test
 -Jan 2025 (41731250100513)
</t>
    </r>
    <r>
      <rPr>
        <b/>
        <sz val="12"/>
        <rFont val="Arial Nova Cond"/>
        <family val="2"/>
      </rPr>
      <t>Remark : Re- Test with Wpf-36 Thermosat</t>
    </r>
    <r>
      <rPr>
        <b/>
        <sz val="12"/>
        <color rgb="FFFF0000"/>
        <rFont val="Arial Nova Cond"/>
        <family val="2"/>
      </rPr>
      <t xml:space="preserve">
</t>
    </r>
    <r>
      <rPr>
        <b/>
        <sz val="12"/>
        <color theme="1"/>
        <rFont val="Arial Nova Cond"/>
        <family val="2"/>
      </rPr>
      <t xml:space="preserve">
</t>
    </r>
  </si>
  <si>
    <r>
      <t xml:space="preserve">LT-System-QA BEE Energy Test
 -Jan 2025 (41731250100513)
</t>
    </r>
    <r>
      <rPr>
        <b/>
        <sz val="12"/>
        <rFont val="Arial Nova Cond"/>
        <family val="2"/>
      </rPr>
      <t>Remark : Re- Test with Wpf-36 Thermosat and Regas</t>
    </r>
    <r>
      <rPr>
        <b/>
        <sz val="12"/>
        <color rgb="FFFF0000"/>
        <rFont val="Arial Nova Cond"/>
        <family val="2"/>
      </rPr>
      <t xml:space="preserve">
</t>
    </r>
    <r>
      <rPr>
        <b/>
        <sz val="12"/>
        <color theme="1"/>
        <rFont val="Arial Nova Cond"/>
        <family val="2"/>
      </rPr>
      <t xml:space="preserve">
</t>
    </r>
  </si>
  <si>
    <r>
      <t xml:space="preserve">LT-System-QA BEE Energy Test
 -Jan 2025 (41731250100513)
</t>
    </r>
    <r>
      <rPr>
        <b/>
        <sz val="12"/>
        <rFont val="Arial Nova Cond"/>
        <family val="2"/>
      </rPr>
      <t>Remark : New FG Unit Retest</t>
    </r>
    <r>
      <rPr>
        <b/>
        <sz val="12"/>
        <color rgb="FFFF0000"/>
        <rFont val="Arial Nova Cond"/>
        <family val="2"/>
      </rPr>
      <t xml:space="preserve">
</t>
    </r>
    <r>
      <rPr>
        <b/>
        <sz val="12"/>
        <color theme="1"/>
        <rFont val="Arial Nova Cond"/>
        <family val="2"/>
      </rPr>
      <t xml:space="preserve">
</t>
    </r>
  </si>
  <si>
    <r>
      <t xml:space="preserve">LT-System-QA BEE Energy Test
 -Jan 2025 (41731250100513)
</t>
    </r>
    <r>
      <rPr>
        <b/>
        <sz val="12"/>
        <rFont val="Arial Nova Cond"/>
        <family val="2"/>
      </rPr>
      <t>Remark : New FG Unit</t>
    </r>
    <r>
      <rPr>
        <b/>
        <sz val="12"/>
        <color rgb="FFFF0000"/>
        <rFont val="Arial Nova Cond"/>
        <family val="2"/>
      </rPr>
      <t xml:space="preserve">
</t>
    </r>
    <r>
      <rPr>
        <b/>
        <sz val="12"/>
        <color theme="1"/>
        <rFont val="Arial Nova Cond"/>
        <family val="2"/>
      </rPr>
      <t xml:space="preserve">
</t>
    </r>
  </si>
  <si>
    <t>LT-System-QA BEE Energy Test
 - April 2025 (41800250400790)</t>
  </si>
  <si>
    <r>
      <t xml:space="preserve">LT-System-QA BEE Energy Test
 -April 2025 (42189250400197)
</t>
    </r>
    <r>
      <rPr>
        <b/>
        <sz val="12"/>
        <rFont val="Arial Nova Cond"/>
        <family val="2"/>
      </rPr>
      <t>Remark : New FG Unit (GMCC Compressor and regas the unit)</t>
    </r>
    <r>
      <rPr>
        <b/>
        <sz val="12"/>
        <color rgb="FFFF0000"/>
        <rFont val="Arial Nova Cond"/>
        <family val="2"/>
      </rPr>
      <t xml:space="preserve">
</t>
    </r>
    <r>
      <rPr>
        <b/>
        <sz val="12"/>
        <color theme="1"/>
        <rFont val="Arial Nova Cond"/>
        <family val="2"/>
      </rPr>
      <t xml:space="preserve">
</t>
    </r>
  </si>
  <si>
    <r>
      <t xml:space="preserve">LT-System-QA BEE Energy Test
 -April 2025 (42189250400197)
</t>
    </r>
    <r>
      <rPr>
        <b/>
        <sz val="12"/>
        <rFont val="Arial Nova Cond"/>
        <family val="2"/>
      </rPr>
      <t>Remark : New FG Unit (GMCC Compressor and Sunction change)</t>
    </r>
    <r>
      <rPr>
        <b/>
        <sz val="12"/>
        <color rgb="FFFF0000"/>
        <rFont val="Arial Nova Cond"/>
        <family val="2"/>
      </rPr>
      <t xml:space="preserve">
</t>
    </r>
    <r>
      <rPr>
        <b/>
        <sz val="12"/>
        <color theme="1"/>
        <rFont val="Arial Nova Cond"/>
        <family val="2"/>
      </rPr>
      <t xml:space="preserve">
</t>
    </r>
  </si>
  <si>
    <t>LT-System-QA BEE Energy Test
 - April 2025 (41752250400307)</t>
  </si>
  <si>
    <r>
      <t xml:space="preserve">LT-System-QA BEE Energy Test
 -April 2025 (41731250403143)
</t>
    </r>
    <r>
      <rPr>
        <b/>
        <sz val="12"/>
        <rFont val="Arial Nova Cond"/>
        <family val="2"/>
      </rPr>
      <t xml:space="preserve">Remark : New FG Unit </t>
    </r>
    <r>
      <rPr>
        <b/>
        <sz val="12"/>
        <color rgb="FFFF0000"/>
        <rFont val="Arial Nova Cond"/>
        <family val="2"/>
      </rPr>
      <t xml:space="preserve">
</t>
    </r>
    <r>
      <rPr>
        <b/>
        <sz val="12"/>
        <color theme="1"/>
        <rFont val="Arial Nova Cond"/>
        <family val="2"/>
      </rPr>
      <t xml:space="preserve">
</t>
    </r>
  </si>
  <si>
    <t>LT-System-QA BEE Energy Test
 - April  2025 (42297250400089)</t>
  </si>
  <si>
    <t>LT-System-QA BEE Energy Test
 - April 2025 (42015250401959)</t>
  </si>
  <si>
    <t>RT-System-QA BEE Energy Test
 -May 2025 (42266250500125)</t>
  </si>
  <si>
    <t xml:space="preserve">Model Name </t>
  </si>
  <si>
    <t>Declared</t>
  </si>
  <si>
    <t>YR-2023</t>
  </si>
  <si>
    <t>YR-2024</t>
  </si>
  <si>
    <t>YR-2025</t>
  </si>
  <si>
    <t>Diff-2023</t>
  </si>
  <si>
    <t>Diff-2024</t>
  </si>
  <si>
    <t>Diff-2025</t>
  </si>
  <si>
    <t>Arrow</t>
  </si>
  <si>
    <t>RT-System-QA BEE Energy Test
 - May 2025 (42318250500099)</t>
  </si>
  <si>
    <t>RT-System-QA BEE Energy Test
 - May 2025 (New FG unit with GMCC Compressor and Emboss sheet 42312250500582)</t>
  </si>
  <si>
    <r>
      <t xml:space="preserve">RT-System-QA BEE Energy Test
 -June 2025 (42303250601082)
</t>
    </r>
    <r>
      <rPr>
        <b/>
        <sz val="12"/>
        <rFont val="Arial Nova Cond"/>
        <family val="2"/>
      </rPr>
      <t xml:space="preserve">Remark : New FG Unit </t>
    </r>
    <r>
      <rPr>
        <b/>
        <sz val="12"/>
        <color rgb="FFFF0000"/>
        <rFont val="Arial Nova Cond"/>
        <family val="2"/>
      </rPr>
      <t xml:space="preserve">
</t>
    </r>
    <r>
      <rPr>
        <b/>
        <sz val="12"/>
        <color theme="1"/>
        <rFont val="Arial Nova Cond"/>
        <family val="2"/>
      </rPr>
      <t xml:space="preserve">
</t>
    </r>
  </si>
  <si>
    <t>RT-System-QA BEE Energy Test
 - June 2025 (42323250500125)</t>
  </si>
  <si>
    <t>RT-System-QA BEE Energy Test
 - May 2025 (42298250500096)</t>
  </si>
  <si>
    <t>RT-System-QA BEE Energy Test
May -2025 (Emboss sheet 42314250500132)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</si>
</sst>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name val="Tahoma"/>
      <family val="2"/>
    </font>
    <font>
      <b/>
      <sz val="11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Cambria"/>
      <family val="1"/>
    </font>
    <font>
      <sz val="12"/>
      <name val="Arial Narrow"/>
      <family val="2"/>
    </font>
    <font>
      <sz val="14"/>
      <name val="Cambria"/>
      <family val="1"/>
    </font>
    <font>
      <sz val="12"/>
      <name val="Calibri"/>
      <family val="2"/>
      <scheme val="minor"/>
    </font>
    <font>
      <sz val="12"/>
      <color rgb="FFFF0000"/>
      <name val="Arial Narrow"/>
      <family val="2"/>
    </font>
    <font>
      <sz val="12"/>
      <color rgb="FFFF0000"/>
      <name val="Cambria"/>
      <family val="1"/>
    </font>
    <font>
      <b/>
      <sz val="14"/>
      <name val="Cambria"/>
      <family val="1"/>
    </font>
    <font>
      <b/>
      <sz val="12"/>
      <name val="Arial Narrow"/>
      <family val="2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sz val="14"/>
      <color rgb="FF0000FF"/>
      <name val="Calibri"/>
      <family val="2"/>
      <scheme val="minor"/>
    </font>
    <font>
      <sz val="11"/>
      <color theme="1"/>
      <name val="Arial Nova Cond"/>
      <family val="2"/>
    </font>
    <font>
      <b/>
      <sz val="28"/>
      <color theme="1"/>
      <name val="Arial Nova Cond"/>
      <family val="2"/>
    </font>
    <font>
      <b/>
      <sz val="11"/>
      <name val="Arial Nova Cond"/>
      <family val="2"/>
    </font>
    <font>
      <b/>
      <sz val="16"/>
      <name val="Arial Nova Cond"/>
      <family val="2"/>
    </font>
    <font>
      <b/>
      <sz val="12"/>
      <color theme="1"/>
      <name val="Arial Nova Cond"/>
      <family val="2"/>
    </font>
    <font>
      <b/>
      <sz val="14"/>
      <color theme="1"/>
      <name val="Arial Nova Cond"/>
      <family val="2"/>
    </font>
    <font>
      <b/>
      <sz val="11"/>
      <color theme="0"/>
      <name val="Arial Nova Cond"/>
      <family val="2"/>
    </font>
    <font>
      <b/>
      <sz val="11"/>
      <color rgb="FFC00000"/>
      <name val="Arial Nova Cond"/>
      <family val="2"/>
    </font>
    <font>
      <b/>
      <sz val="11"/>
      <color rgb="FF0000FF"/>
      <name val="Arial Nova Cond"/>
      <family val="2"/>
    </font>
    <font>
      <b/>
      <sz val="14"/>
      <color theme="0"/>
      <name val="Arial Nova Cond"/>
      <family val="2"/>
    </font>
    <font>
      <b/>
      <sz val="12"/>
      <name val="Arial Nova Cond"/>
      <family val="2"/>
    </font>
    <font>
      <b/>
      <sz val="11"/>
      <color rgb="FFFF0000"/>
      <name val="Arial Nova Cond"/>
      <family val="2"/>
    </font>
    <font>
      <sz val="11"/>
      <color rgb="FFFF0000"/>
      <name val="Arial Nova Cond"/>
      <family val="2"/>
    </font>
    <font>
      <sz val="12"/>
      <color theme="1"/>
      <name val="Arial Nova Cond"/>
      <family val="2"/>
    </font>
    <font>
      <sz val="12"/>
      <color rgb="FFFF0000"/>
      <name val="Arial Nova Cond"/>
      <family val="2"/>
    </font>
    <font>
      <sz val="14"/>
      <color rgb="FFFF0000"/>
      <name val="Arial Nova Cond"/>
      <family val="2"/>
    </font>
    <font>
      <sz val="14"/>
      <name val="Arial Nova Cond"/>
      <family val="2"/>
    </font>
    <font>
      <sz val="12"/>
      <name val="Arial Nova Cond"/>
      <family val="2"/>
    </font>
    <font>
      <sz val="11"/>
      <name val="Arial Nova Cond"/>
      <family val="2"/>
    </font>
    <font>
      <b/>
      <sz val="14"/>
      <color rgb="FFFF0000"/>
      <name val="Arial Nova Cond"/>
      <family val="2"/>
    </font>
    <font>
      <b/>
      <sz val="14"/>
      <name val="Arial Nova Cond"/>
      <family val="2"/>
    </font>
    <font>
      <sz val="11"/>
      <color rgb="FF0000FF"/>
      <name val="Arial Nova Cond"/>
      <family val="2"/>
    </font>
    <font>
      <b/>
      <sz val="26"/>
      <color theme="0"/>
      <name val="Arial Nova Cond"/>
      <family val="2"/>
    </font>
    <font>
      <b/>
      <sz val="12"/>
      <color rgb="FFFF0000"/>
      <name val="Arial Nova Cond"/>
      <family val="2"/>
    </font>
    <font>
      <sz val="14"/>
      <color theme="1"/>
      <name val="Arial Nova Cond"/>
      <family val="2"/>
    </font>
    <font>
      <sz val="16"/>
      <color theme="1"/>
      <name val="Arial Nova Cond"/>
      <family val="2"/>
    </font>
    <font>
      <b/>
      <sz val="11"/>
      <color theme="1"/>
      <name val="Arial Nova Cond"/>
      <family val="2"/>
    </font>
    <font>
      <b/>
      <sz val="16"/>
      <color theme="1"/>
      <name val="Arial Nova Cond"/>
      <family val="2"/>
    </font>
    <font>
      <b/>
      <u/>
      <sz val="24"/>
      <color rgb="FFFF0000"/>
      <name val="Arial Nova Cond"/>
      <family val="2"/>
    </font>
    <font>
      <b/>
      <sz val="12"/>
      <color rgb="FF0000FF"/>
      <name val="Arial Nova Cond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18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</cellStyleXfs>
  <cellXfs count="805">
    <xf numFmtId="0" fontId="0" fillId="0" borderId="0" xfId="0"/>
    <xf numFmtId="0" fontId="1" fillId="0" borderId="0" xfId="2"/>
    <xf numFmtId="0" fontId="5" fillId="0" borderId="0" xfId="2" applyFont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0" fontId="8" fillId="7" borderId="1" xfId="2" applyFont="1" applyFill="1" applyBorder="1" applyAlignment="1">
      <alignment horizontal="center" vertical="center"/>
    </xf>
    <xf numFmtId="0" fontId="1" fillId="0" borderId="1" xfId="2" applyBorder="1"/>
    <xf numFmtId="0" fontId="6" fillId="3" borderId="1" xfId="2" applyFont="1" applyFill="1" applyBorder="1" applyAlignment="1">
      <alignment vertical="center" wrapText="1"/>
    </xf>
    <xf numFmtId="0" fontId="2" fillId="8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top" wrapText="1"/>
    </xf>
    <xf numFmtId="0" fontId="13" fillId="3" borderId="1" xfId="2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top" wrapText="1"/>
    </xf>
    <xf numFmtId="0" fontId="14" fillId="8" borderId="1" xfId="2" applyFont="1" applyFill="1" applyBorder="1" applyAlignment="1">
      <alignment horizontal="center" vertical="center" wrapText="1"/>
    </xf>
    <xf numFmtId="0" fontId="15" fillId="3" borderId="1" xfId="2" applyFont="1" applyFill="1" applyBorder="1" applyAlignment="1">
      <alignment horizontal="center" vertical="center" wrapText="1"/>
    </xf>
    <xf numFmtId="1" fontId="17" fillId="7" borderId="1" xfId="2" applyNumberFormat="1" applyFont="1" applyFill="1" applyBorder="1" applyAlignment="1">
      <alignment horizontal="center" vertical="center"/>
    </xf>
    <xf numFmtId="164" fontId="1" fillId="7" borderId="1" xfId="2" applyNumberFormat="1" applyFill="1" applyBorder="1" applyAlignment="1">
      <alignment horizontal="center" vertical="center"/>
    </xf>
    <xf numFmtId="165" fontId="1" fillId="7" borderId="1" xfId="2" applyNumberFormat="1" applyFill="1" applyBorder="1" applyAlignment="1">
      <alignment horizontal="center" vertical="center"/>
    </xf>
    <xf numFmtId="2" fontId="1" fillId="7" borderId="1" xfId="2" applyNumberFormat="1" applyFill="1" applyBorder="1" applyAlignment="1">
      <alignment horizontal="center" vertical="center"/>
    </xf>
    <xf numFmtId="10" fontId="20" fillId="7" borderId="1" xfId="2" applyNumberFormat="1" applyFont="1" applyFill="1" applyBorder="1" applyAlignment="1">
      <alignment horizontal="center" vertical="center"/>
    </xf>
    <xf numFmtId="2" fontId="20" fillId="7" borderId="1" xfId="2" applyNumberFormat="1" applyFont="1" applyFill="1" applyBorder="1" applyAlignment="1">
      <alignment horizontal="center" vertical="center"/>
    </xf>
    <xf numFmtId="1" fontId="20" fillId="7" borderId="1" xfId="2" applyNumberFormat="1" applyFont="1" applyFill="1" applyBorder="1" applyAlignment="1">
      <alignment horizontal="center" vertical="center"/>
    </xf>
    <xf numFmtId="165" fontId="21" fillId="7" borderId="1" xfId="3" applyNumberFormat="1" applyFont="1" applyFill="1" applyBorder="1" applyAlignment="1">
      <alignment horizontal="center" vertical="center" wrapText="1"/>
    </xf>
    <xf numFmtId="165" fontId="24" fillId="0" borderId="1" xfId="4" applyNumberFormat="1" applyFont="1" applyBorder="1" applyAlignment="1">
      <alignment horizontal="center" vertical="center"/>
    </xf>
    <xf numFmtId="165" fontId="22" fillId="0" borderId="1" xfId="4" applyNumberFormat="1" applyFont="1" applyBorder="1" applyAlignment="1">
      <alignment horizontal="center" vertical="center"/>
    </xf>
    <xf numFmtId="165" fontId="24" fillId="6" borderId="1" xfId="4" applyNumberFormat="1" applyFont="1" applyFill="1" applyBorder="1" applyAlignment="1">
      <alignment horizontal="center" vertical="center"/>
    </xf>
    <xf numFmtId="165" fontId="24" fillId="10" borderId="1" xfId="4" applyNumberFormat="1" applyFont="1" applyFill="1" applyBorder="1" applyAlignment="1">
      <alignment horizontal="center" vertical="center"/>
    </xf>
    <xf numFmtId="166" fontId="24" fillId="0" borderId="1" xfId="1" applyNumberFormat="1" applyFont="1" applyFill="1" applyBorder="1" applyAlignment="1">
      <alignment horizontal="center" vertical="center"/>
    </xf>
    <xf numFmtId="166" fontId="22" fillId="6" borderId="1" xfId="4" applyNumberFormat="1" applyFont="1" applyFill="1" applyBorder="1" applyAlignment="1">
      <alignment horizontal="center" vertical="center"/>
    </xf>
    <xf numFmtId="166" fontId="23" fillId="11" borderId="1" xfId="5" applyNumberFormat="1" applyFont="1" applyFill="1" applyBorder="1" applyAlignment="1">
      <alignment horizontal="center" vertical="center"/>
    </xf>
    <xf numFmtId="166" fontId="22" fillId="11" borderId="1" xfId="5" applyNumberFormat="1" applyFont="1" applyFill="1" applyBorder="1" applyAlignment="1">
      <alignment horizontal="center" vertical="center"/>
    </xf>
    <xf numFmtId="0" fontId="19" fillId="0" borderId="1" xfId="2" applyFont="1" applyBorder="1" applyAlignment="1">
      <alignment horizontal="left" vertical="center"/>
    </xf>
    <xf numFmtId="164" fontId="19" fillId="7" borderId="1" xfId="2" applyNumberFormat="1" applyFont="1" applyFill="1" applyBorder="1" applyAlignment="1">
      <alignment horizontal="center" vertical="center"/>
    </xf>
    <xf numFmtId="0" fontId="19" fillId="7" borderId="1" xfId="2" applyFont="1" applyFill="1" applyBorder="1" applyAlignment="1">
      <alignment horizontal="center" vertical="center"/>
    </xf>
    <xf numFmtId="10" fontId="25" fillId="7" borderId="1" xfId="2" applyNumberFormat="1" applyFont="1" applyFill="1" applyBorder="1" applyAlignment="1">
      <alignment horizontal="center" vertical="center"/>
    </xf>
    <xf numFmtId="1" fontId="25" fillId="7" borderId="1" xfId="2" applyNumberFormat="1" applyFont="1" applyFill="1" applyBorder="1" applyAlignment="1">
      <alignment horizontal="center" vertical="center"/>
    </xf>
    <xf numFmtId="165" fontId="26" fillId="0" borderId="1" xfId="5" applyNumberFormat="1" applyFont="1" applyFill="1" applyBorder="1" applyAlignment="1">
      <alignment horizontal="center" vertical="center"/>
    </xf>
    <xf numFmtId="10" fontId="26" fillId="0" borderId="1" xfId="5" applyNumberFormat="1" applyFont="1" applyFill="1" applyBorder="1" applyAlignment="1">
      <alignment horizontal="center" vertical="center"/>
    </xf>
    <xf numFmtId="10" fontId="23" fillId="0" borderId="1" xfId="5" applyNumberFormat="1" applyFont="1" applyFill="1" applyBorder="1" applyAlignment="1">
      <alignment horizontal="center" vertical="center"/>
    </xf>
    <xf numFmtId="1" fontId="23" fillId="12" borderId="1" xfId="5" applyNumberFormat="1" applyFont="1" applyFill="1" applyBorder="1" applyAlignment="1">
      <alignment horizontal="center" vertical="center"/>
    </xf>
    <xf numFmtId="166" fontId="27" fillId="0" borderId="6" xfId="4" applyNumberFormat="1" applyFont="1" applyBorder="1" applyAlignment="1">
      <alignment vertical="center"/>
    </xf>
    <xf numFmtId="10" fontId="26" fillId="0" borderId="6" xfId="5" applyNumberFormat="1" applyFont="1" applyFill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16" fillId="7" borderId="1" xfId="2" applyFont="1" applyFill="1" applyBorder="1" applyAlignment="1">
      <alignment vertical="center"/>
    </xf>
    <xf numFmtId="0" fontId="3" fillId="7" borderId="1" xfId="2" applyFont="1" applyFill="1" applyBorder="1"/>
    <xf numFmtId="165" fontId="19" fillId="7" borderId="1" xfId="2" applyNumberFormat="1" applyFont="1" applyFill="1" applyBorder="1" applyAlignment="1">
      <alignment horizontal="center" vertical="center"/>
    </xf>
    <xf numFmtId="1" fontId="19" fillId="7" borderId="1" xfId="2" applyNumberFormat="1" applyFont="1" applyFill="1" applyBorder="1" applyAlignment="1">
      <alignment horizontal="center" vertical="center"/>
    </xf>
    <xf numFmtId="2" fontId="25" fillId="7" borderId="1" xfId="2" applyNumberFormat="1" applyFont="1" applyFill="1" applyBorder="1" applyAlignment="1">
      <alignment horizontal="center" vertical="center"/>
    </xf>
    <xf numFmtId="165" fontId="28" fillId="0" borderId="1" xfId="4" applyNumberFormat="1" applyFont="1" applyBorder="1" applyAlignment="1">
      <alignment horizontal="center" vertical="center"/>
    </xf>
    <xf numFmtId="166" fontId="23" fillId="0" borderId="1" xfId="5" applyNumberFormat="1" applyFont="1" applyFill="1" applyBorder="1" applyAlignment="1">
      <alignment horizontal="center" vertical="center"/>
    </xf>
    <xf numFmtId="165" fontId="29" fillId="12" borderId="1" xfId="5" applyNumberFormat="1" applyFont="1" applyFill="1" applyBorder="1" applyAlignment="1">
      <alignment horizontal="center" vertical="center"/>
    </xf>
    <xf numFmtId="10" fontId="26" fillId="0" borderId="5" xfId="5" applyNumberFormat="1" applyFont="1" applyFill="1" applyBorder="1" applyAlignment="1">
      <alignment horizontal="center" vertical="center"/>
    </xf>
    <xf numFmtId="10" fontId="26" fillId="0" borderId="6" xfId="5" applyNumberFormat="1" applyFont="1" applyFill="1" applyBorder="1" applyAlignment="1">
      <alignment horizontal="center" vertical="center"/>
    </xf>
    <xf numFmtId="10" fontId="26" fillId="11" borderId="5" xfId="5" applyNumberFormat="1" applyFont="1" applyFill="1" applyBorder="1" applyAlignment="1">
      <alignment horizontal="center" vertical="center"/>
    </xf>
    <xf numFmtId="10" fontId="17" fillId="13" borderId="0" xfId="2" applyNumberFormat="1" applyFont="1" applyFill="1" applyAlignment="1">
      <alignment horizontal="center" vertical="center"/>
    </xf>
    <xf numFmtId="1" fontId="3" fillId="13" borderId="0" xfId="2" applyNumberFormat="1" applyFont="1" applyFill="1" applyAlignment="1">
      <alignment horizontal="center" vertical="center"/>
    </xf>
    <xf numFmtId="2" fontId="3" fillId="13" borderId="0" xfId="2" applyNumberFormat="1" applyFont="1" applyFill="1" applyAlignment="1">
      <alignment horizontal="center" vertical="center"/>
    </xf>
    <xf numFmtId="1" fontId="17" fillId="13" borderId="1" xfId="2" applyNumberFormat="1" applyFont="1" applyFill="1" applyBorder="1" applyAlignment="1">
      <alignment horizontal="center" vertical="center"/>
    </xf>
    <xf numFmtId="164" fontId="3" fillId="13" borderId="0" xfId="2" applyNumberFormat="1" applyFont="1" applyFill="1" applyAlignment="1">
      <alignment horizontal="center" vertical="center"/>
    </xf>
    <xf numFmtId="164" fontId="1" fillId="13" borderId="1" xfId="2" applyNumberFormat="1" applyFill="1" applyBorder="1" applyAlignment="1">
      <alignment horizontal="center" vertical="center"/>
    </xf>
    <xf numFmtId="165" fontId="1" fillId="13" borderId="1" xfId="2" applyNumberFormat="1" applyFill="1" applyBorder="1" applyAlignment="1">
      <alignment horizontal="center" vertical="center"/>
    </xf>
    <xf numFmtId="2" fontId="1" fillId="13" borderId="1" xfId="2" applyNumberFormat="1" applyFill="1" applyBorder="1" applyAlignment="1">
      <alignment horizontal="center" vertical="center"/>
    </xf>
    <xf numFmtId="10" fontId="20" fillId="13" borderId="1" xfId="2" applyNumberFormat="1" applyFont="1" applyFill="1" applyBorder="1" applyAlignment="1">
      <alignment horizontal="center" vertical="center"/>
    </xf>
    <xf numFmtId="2" fontId="20" fillId="13" borderId="1" xfId="2" applyNumberFormat="1" applyFont="1" applyFill="1" applyBorder="1" applyAlignment="1">
      <alignment horizontal="center" vertical="center"/>
    </xf>
    <xf numFmtId="1" fontId="20" fillId="13" borderId="1" xfId="2" applyNumberFormat="1" applyFont="1" applyFill="1" applyBorder="1" applyAlignment="1">
      <alignment horizontal="center" vertical="center"/>
    </xf>
    <xf numFmtId="166" fontId="21" fillId="6" borderId="1" xfId="3" applyNumberFormat="1" applyFont="1" applyFill="1" applyBorder="1" applyAlignment="1">
      <alignment horizontal="center" vertical="center" wrapText="1"/>
    </xf>
    <xf numFmtId="10" fontId="3" fillId="13" borderId="0" xfId="2" applyNumberFormat="1" applyFont="1" applyFill="1" applyAlignment="1">
      <alignment horizontal="center" vertical="center"/>
    </xf>
    <xf numFmtId="165" fontId="24" fillId="13" borderId="1" xfId="4" applyNumberFormat="1" applyFont="1" applyFill="1" applyBorder="1" applyAlignment="1">
      <alignment horizontal="center" vertical="center"/>
    </xf>
    <xf numFmtId="165" fontId="22" fillId="13" borderId="1" xfId="4" applyNumberFormat="1" applyFont="1" applyFill="1" applyBorder="1" applyAlignment="1">
      <alignment horizontal="center" vertical="center"/>
    </xf>
    <xf numFmtId="9" fontId="24" fillId="6" borderId="1" xfId="1" applyFont="1" applyFill="1" applyBorder="1" applyAlignment="1">
      <alignment horizontal="center" vertical="center"/>
    </xf>
    <xf numFmtId="164" fontId="19" fillId="13" borderId="1" xfId="2" applyNumberFormat="1" applyFont="1" applyFill="1" applyBorder="1" applyAlignment="1">
      <alignment horizontal="center" vertical="center"/>
    </xf>
    <xf numFmtId="0" fontId="19" fillId="13" borderId="1" xfId="2" applyFont="1" applyFill="1" applyBorder="1" applyAlignment="1">
      <alignment horizontal="center" vertical="center"/>
    </xf>
    <xf numFmtId="10" fontId="25" fillId="13" borderId="1" xfId="2" applyNumberFormat="1" applyFont="1" applyFill="1" applyBorder="1" applyAlignment="1">
      <alignment horizontal="center" vertical="center"/>
    </xf>
    <xf numFmtId="1" fontId="25" fillId="13" borderId="1" xfId="2" applyNumberFormat="1" applyFont="1" applyFill="1" applyBorder="1" applyAlignment="1">
      <alignment horizontal="center" vertical="center"/>
    </xf>
    <xf numFmtId="165" fontId="21" fillId="13" borderId="1" xfId="3" applyNumberFormat="1" applyFont="1" applyFill="1" applyBorder="1" applyAlignment="1">
      <alignment horizontal="center" vertical="center" wrapText="1"/>
    </xf>
    <xf numFmtId="165" fontId="26" fillId="13" borderId="1" xfId="5" applyNumberFormat="1" applyFont="1" applyFill="1" applyBorder="1" applyAlignment="1">
      <alignment horizontal="center" vertical="center"/>
    </xf>
    <xf numFmtId="10" fontId="26" fillId="13" borderId="1" xfId="5" applyNumberFormat="1" applyFont="1" applyFill="1" applyBorder="1" applyAlignment="1">
      <alignment horizontal="center" vertical="center"/>
    </xf>
    <xf numFmtId="165" fontId="21" fillId="13" borderId="1" xfId="3" applyNumberFormat="1" applyFont="1" applyFill="1" applyBorder="1" applyAlignment="1">
      <alignment horizontal="center" vertical="center" wrapText="1"/>
    </xf>
    <xf numFmtId="0" fontId="1" fillId="0" borderId="0" xfId="2" applyAlignment="1">
      <alignment horizontal="center"/>
    </xf>
    <xf numFmtId="164" fontId="3" fillId="7" borderId="1" xfId="2" applyNumberFormat="1" applyFont="1" applyFill="1" applyBorder="1" applyAlignment="1">
      <alignment horizontal="center" vertical="center"/>
    </xf>
    <xf numFmtId="164" fontId="3" fillId="13" borderId="1" xfId="2" applyNumberFormat="1" applyFont="1" applyFill="1" applyBorder="1" applyAlignment="1">
      <alignment horizontal="center" vertical="center"/>
    </xf>
    <xf numFmtId="165" fontId="3" fillId="13" borderId="1" xfId="2" applyNumberFormat="1" applyFont="1" applyFill="1" applyBorder="1" applyAlignment="1">
      <alignment horizontal="center" vertical="center"/>
    </xf>
    <xf numFmtId="2" fontId="3" fillId="13" borderId="1" xfId="2" applyNumberFormat="1" applyFont="1" applyFill="1" applyBorder="1" applyAlignment="1">
      <alignment horizontal="center" vertical="center"/>
    </xf>
    <xf numFmtId="10" fontId="31" fillId="13" borderId="1" xfId="2" applyNumberFormat="1" applyFont="1" applyFill="1" applyBorder="1" applyAlignment="1">
      <alignment horizontal="center" vertical="center"/>
    </xf>
    <xf numFmtId="2" fontId="31" fillId="13" borderId="1" xfId="2" applyNumberFormat="1" applyFont="1" applyFill="1" applyBorder="1" applyAlignment="1">
      <alignment horizontal="center" vertical="center"/>
    </xf>
    <xf numFmtId="1" fontId="31" fillId="13" borderId="1" xfId="2" applyNumberFormat="1" applyFont="1" applyFill="1" applyBorder="1" applyAlignment="1">
      <alignment horizontal="center" vertical="center"/>
    </xf>
    <xf numFmtId="164" fontId="1" fillId="13" borderId="1" xfId="2" applyNumberFormat="1" applyFont="1" applyFill="1" applyBorder="1" applyAlignment="1">
      <alignment horizontal="center" vertical="center"/>
    </xf>
    <xf numFmtId="0" fontId="1" fillId="13" borderId="1" xfId="2" applyFont="1" applyFill="1" applyBorder="1" applyAlignment="1">
      <alignment horizontal="center" vertical="center"/>
    </xf>
    <xf numFmtId="165" fontId="3" fillId="7" borderId="1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5" fontId="19" fillId="13" borderId="1" xfId="2" applyNumberFormat="1" applyFont="1" applyFill="1" applyBorder="1" applyAlignment="1">
      <alignment horizontal="center" vertical="center"/>
    </xf>
    <xf numFmtId="2" fontId="19" fillId="13" borderId="1" xfId="2" applyNumberFormat="1" applyFont="1" applyFill="1" applyBorder="1" applyAlignment="1">
      <alignment horizontal="center" vertical="center"/>
    </xf>
    <xf numFmtId="2" fontId="25" fillId="13" borderId="1" xfId="2" applyNumberFormat="1" applyFont="1" applyFill="1" applyBorder="1" applyAlignment="1">
      <alignment horizontal="center" vertical="center"/>
    </xf>
    <xf numFmtId="10" fontId="19" fillId="13" borderId="0" xfId="2" applyNumberFormat="1" applyFont="1" applyFill="1" applyAlignment="1">
      <alignment horizontal="center" vertical="center"/>
    </xf>
    <xf numFmtId="165" fontId="23" fillId="13" borderId="1" xfId="5" applyNumberFormat="1" applyFont="1" applyFill="1" applyBorder="1" applyAlignment="1">
      <alignment horizontal="center" vertical="center"/>
    </xf>
    <xf numFmtId="10" fontId="23" fillId="13" borderId="1" xfId="5" applyNumberFormat="1" applyFont="1" applyFill="1" applyBorder="1" applyAlignment="1">
      <alignment horizontal="center" vertical="center"/>
    </xf>
    <xf numFmtId="0" fontId="34" fillId="0" borderId="0" xfId="2" applyFont="1"/>
    <xf numFmtId="0" fontId="35" fillId="0" borderId="0" xfId="2" applyFont="1" applyAlignment="1">
      <alignment horizontal="center" vertical="center"/>
    </xf>
    <xf numFmtId="0" fontId="36" fillId="3" borderId="1" xfId="2" applyFont="1" applyFill="1" applyBorder="1" applyAlignment="1">
      <alignment horizontal="center" vertical="center" wrapText="1"/>
    </xf>
    <xf numFmtId="0" fontId="34" fillId="0" borderId="1" xfId="2" applyFont="1" applyBorder="1"/>
    <xf numFmtId="0" fontId="36" fillId="3" borderId="1" xfId="2" applyFont="1" applyFill="1" applyBorder="1" applyAlignment="1">
      <alignment vertical="center" wrapText="1"/>
    </xf>
    <xf numFmtId="0" fontId="40" fillId="8" borderId="1" xfId="2" applyFont="1" applyFill="1" applyBorder="1" applyAlignment="1">
      <alignment horizontal="center" vertical="center" wrapText="1"/>
    </xf>
    <xf numFmtId="0" fontId="41" fillId="3" borderId="1" xfId="2" applyFont="1" applyFill="1" applyBorder="1" applyAlignment="1">
      <alignment horizontal="center" vertical="center" wrapText="1"/>
    </xf>
    <xf numFmtId="0" fontId="42" fillId="3" borderId="1" xfId="2" applyFont="1" applyFill="1" applyBorder="1" applyAlignment="1">
      <alignment horizontal="center" vertical="center" wrapText="1"/>
    </xf>
    <xf numFmtId="0" fontId="43" fillId="8" borderId="1" xfId="2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1" fontId="46" fillId="7" borderId="1" xfId="2" applyNumberFormat="1" applyFont="1" applyFill="1" applyBorder="1" applyAlignment="1">
      <alignment horizontal="center" vertical="center"/>
    </xf>
    <xf numFmtId="164" fontId="34" fillId="7" borderId="1" xfId="2" applyNumberFormat="1" applyFont="1" applyFill="1" applyBorder="1" applyAlignment="1">
      <alignment horizontal="center" vertical="center"/>
    </xf>
    <xf numFmtId="165" fontId="34" fillId="7" borderId="1" xfId="2" applyNumberFormat="1" applyFont="1" applyFill="1" applyBorder="1" applyAlignment="1">
      <alignment horizontal="center" vertical="center"/>
    </xf>
    <xf numFmtId="10" fontId="47" fillId="7" borderId="1" xfId="2" applyNumberFormat="1" applyFont="1" applyFill="1" applyBorder="1" applyAlignment="1">
      <alignment horizontal="center" vertical="center"/>
    </xf>
    <xf numFmtId="10" fontId="48" fillId="7" borderId="1" xfId="2" applyNumberFormat="1" applyFont="1" applyFill="1" applyBorder="1" applyAlignment="1">
      <alignment horizontal="center" vertical="center"/>
    </xf>
    <xf numFmtId="2" fontId="47" fillId="7" borderId="1" xfId="2" applyNumberFormat="1" applyFont="1" applyFill="1" applyBorder="1" applyAlignment="1">
      <alignment horizontal="center" vertical="center"/>
    </xf>
    <xf numFmtId="1" fontId="47" fillId="7" borderId="1" xfId="2" applyNumberFormat="1" applyFont="1" applyFill="1" applyBorder="1" applyAlignment="1">
      <alignment horizontal="center" vertical="center"/>
    </xf>
    <xf numFmtId="165" fontId="48" fillId="7" borderId="1" xfId="3" applyNumberFormat="1" applyFont="1" applyFill="1" applyBorder="1" applyAlignment="1">
      <alignment horizontal="center" vertical="center" wrapText="1"/>
    </xf>
    <xf numFmtId="165" fontId="49" fillId="0" borderId="1" xfId="4" applyNumberFormat="1" applyFont="1" applyBorder="1" applyAlignment="1">
      <alignment horizontal="center" vertical="center"/>
    </xf>
    <xf numFmtId="165" fontId="48" fillId="0" borderId="1" xfId="4" applyNumberFormat="1" applyFont="1" applyBorder="1" applyAlignment="1">
      <alignment horizontal="center" vertical="center"/>
    </xf>
    <xf numFmtId="165" fontId="49" fillId="6" borderId="1" xfId="4" applyNumberFormat="1" applyFont="1" applyFill="1" applyBorder="1" applyAlignment="1">
      <alignment horizontal="center" vertical="center"/>
    </xf>
    <xf numFmtId="165" fontId="49" fillId="10" borderId="1" xfId="4" applyNumberFormat="1" applyFont="1" applyFill="1" applyBorder="1" applyAlignment="1">
      <alignment horizontal="center" vertical="center"/>
    </xf>
    <xf numFmtId="166" fontId="50" fillId="0" borderId="1" xfId="1" applyNumberFormat="1" applyFont="1" applyFill="1" applyBorder="1" applyAlignment="1">
      <alignment horizontal="center" vertical="center"/>
    </xf>
    <xf numFmtId="165" fontId="50" fillId="6" borderId="1" xfId="4" applyNumberFormat="1" applyFont="1" applyFill="1" applyBorder="1" applyAlignment="1">
      <alignment horizontal="center" vertical="center"/>
    </xf>
    <xf numFmtId="166" fontId="51" fillId="6" borderId="1" xfId="4" applyNumberFormat="1" applyFont="1" applyFill="1" applyBorder="1" applyAlignment="1">
      <alignment horizontal="center" vertical="center"/>
    </xf>
    <xf numFmtId="166" fontId="51" fillId="11" borderId="1" xfId="5" applyNumberFormat="1" applyFont="1" applyFill="1" applyBorder="1" applyAlignment="1">
      <alignment horizontal="center" vertical="center"/>
    </xf>
    <xf numFmtId="0" fontId="52" fillId="0" borderId="1" xfId="2" applyFont="1" applyBorder="1" applyAlignment="1">
      <alignment horizontal="left" vertical="center"/>
    </xf>
    <xf numFmtId="0" fontId="34" fillId="7" borderId="1" xfId="2" applyFont="1" applyFill="1" applyBorder="1" applyAlignment="1">
      <alignment horizontal="center" vertical="center"/>
    </xf>
    <xf numFmtId="165" fontId="48" fillId="0" borderId="1" xfId="5" applyNumberFormat="1" applyFont="1" applyFill="1" applyBorder="1" applyAlignment="1">
      <alignment horizontal="center" vertical="center"/>
    </xf>
    <xf numFmtId="10" fontId="48" fillId="0" borderId="1" xfId="5" applyNumberFormat="1" applyFont="1" applyFill="1" applyBorder="1" applyAlignment="1">
      <alignment horizontal="center" vertical="center"/>
    </xf>
    <xf numFmtId="10" fontId="51" fillId="0" borderId="1" xfId="5" applyNumberFormat="1" applyFont="1" applyFill="1" applyBorder="1" applyAlignment="1">
      <alignment horizontal="center" vertical="center"/>
    </xf>
    <xf numFmtId="1" fontId="51" fillId="12" borderId="1" xfId="5" applyNumberFormat="1" applyFont="1" applyFill="1" applyBorder="1" applyAlignment="1">
      <alignment horizontal="center" vertical="center"/>
    </xf>
    <xf numFmtId="166" fontId="48" fillId="0" borderId="6" xfId="4" applyNumberFormat="1" applyFont="1" applyBorder="1" applyAlignment="1">
      <alignment vertical="center"/>
    </xf>
    <xf numFmtId="10" fontId="48" fillId="0" borderId="6" xfId="5" applyNumberFormat="1" applyFont="1" applyFill="1" applyBorder="1" applyAlignment="1">
      <alignment vertical="center"/>
    </xf>
    <xf numFmtId="0" fontId="46" fillId="0" borderId="1" xfId="2" applyFont="1" applyBorder="1" applyAlignment="1">
      <alignment horizontal="center" vertical="center"/>
    </xf>
    <xf numFmtId="0" fontId="46" fillId="7" borderId="1" xfId="2" applyFont="1" applyFill="1" applyBorder="1"/>
    <xf numFmtId="164" fontId="46" fillId="7" borderId="1" xfId="2" applyNumberFormat="1" applyFont="1" applyFill="1" applyBorder="1" applyAlignment="1">
      <alignment horizontal="center" vertical="center"/>
    </xf>
    <xf numFmtId="165" fontId="46" fillId="7" borderId="1" xfId="2" applyNumberFormat="1" applyFont="1" applyFill="1" applyBorder="1" applyAlignment="1">
      <alignment horizontal="center" vertical="center"/>
    </xf>
    <xf numFmtId="2" fontId="48" fillId="7" borderId="1" xfId="2" applyNumberFormat="1" applyFont="1" applyFill="1" applyBorder="1" applyAlignment="1">
      <alignment horizontal="center" vertical="center"/>
    </xf>
    <xf numFmtId="1" fontId="48" fillId="7" borderId="1" xfId="2" applyNumberFormat="1" applyFont="1" applyFill="1" applyBorder="1" applyAlignment="1">
      <alignment horizontal="center" vertical="center"/>
    </xf>
    <xf numFmtId="165" fontId="53" fillId="0" borderId="1" xfId="4" applyNumberFormat="1" applyFont="1" applyBorder="1" applyAlignment="1">
      <alignment horizontal="center" vertical="center"/>
    </xf>
    <xf numFmtId="166" fontId="51" fillId="0" borderId="1" xfId="5" applyNumberFormat="1" applyFont="1" applyFill="1" applyBorder="1" applyAlignment="1">
      <alignment horizontal="center" vertical="center"/>
    </xf>
    <xf numFmtId="165" fontId="44" fillId="12" borderId="1" xfId="5" applyNumberFormat="1" applyFont="1" applyFill="1" applyBorder="1" applyAlignment="1">
      <alignment horizontal="center" vertical="center"/>
    </xf>
    <xf numFmtId="10" fontId="48" fillId="0" borderId="5" xfId="5" applyNumberFormat="1" applyFont="1" applyFill="1" applyBorder="1" applyAlignment="1">
      <alignment horizontal="center" vertical="center"/>
    </xf>
    <xf numFmtId="0" fontId="46" fillId="7" borderId="1" xfId="2" applyFont="1" applyFill="1" applyBorder="1" applyAlignment="1">
      <alignment horizontal="center" vertical="center"/>
    </xf>
    <xf numFmtId="10" fontId="48" fillId="0" borderId="6" xfId="5" applyNumberFormat="1" applyFont="1" applyFill="1" applyBorder="1" applyAlignment="1">
      <alignment horizontal="center" vertical="center"/>
    </xf>
    <xf numFmtId="10" fontId="48" fillId="11" borderId="5" xfId="5" applyNumberFormat="1" applyFont="1" applyFill="1" applyBorder="1" applyAlignment="1">
      <alignment horizontal="center" vertical="center"/>
    </xf>
    <xf numFmtId="10" fontId="55" fillId="13" borderId="0" xfId="2" applyNumberFormat="1" applyFont="1" applyFill="1" applyAlignment="1">
      <alignment horizontal="center" vertical="center"/>
    </xf>
    <xf numFmtId="1" fontId="46" fillId="13" borderId="0" xfId="2" applyNumberFormat="1" applyFont="1" applyFill="1" applyAlignment="1">
      <alignment horizontal="center" vertical="center"/>
    </xf>
    <xf numFmtId="2" fontId="46" fillId="13" borderId="0" xfId="2" applyNumberFormat="1" applyFont="1" applyFill="1" applyAlignment="1">
      <alignment horizontal="center" vertical="center"/>
    </xf>
    <xf numFmtId="1" fontId="55" fillId="13" borderId="1" xfId="2" applyNumberFormat="1" applyFont="1" applyFill="1" applyBorder="1" applyAlignment="1">
      <alignment horizontal="center" vertical="center"/>
    </xf>
    <xf numFmtId="164" fontId="46" fillId="13" borderId="0" xfId="2" applyNumberFormat="1" applyFont="1" applyFill="1" applyAlignment="1">
      <alignment horizontal="center" vertical="center"/>
    </xf>
    <xf numFmtId="164" fontId="34" fillId="13" borderId="1" xfId="2" applyNumberFormat="1" applyFont="1" applyFill="1" applyBorder="1" applyAlignment="1">
      <alignment horizontal="center" vertical="center"/>
    </xf>
    <xf numFmtId="165" fontId="34" fillId="13" borderId="1" xfId="2" applyNumberFormat="1" applyFont="1" applyFill="1" applyBorder="1" applyAlignment="1">
      <alignment horizontal="center" vertical="center"/>
    </xf>
    <xf numFmtId="10" fontId="47" fillId="13" borderId="1" xfId="2" applyNumberFormat="1" applyFont="1" applyFill="1" applyBorder="1" applyAlignment="1">
      <alignment horizontal="center" vertical="center"/>
    </xf>
    <xf numFmtId="164" fontId="47" fillId="13" borderId="1" xfId="2" applyNumberFormat="1" applyFont="1" applyFill="1" applyBorder="1" applyAlignment="1">
      <alignment horizontal="center" vertical="center"/>
    </xf>
    <xf numFmtId="1" fontId="47" fillId="13" borderId="1" xfId="2" applyNumberFormat="1" applyFont="1" applyFill="1" applyBorder="1" applyAlignment="1">
      <alignment horizontal="center" vertical="center"/>
    </xf>
    <xf numFmtId="166" fontId="51" fillId="6" borderId="1" xfId="3" applyNumberFormat="1" applyFont="1" applyFill="1" applyBorder="1" applyAlignment="1">
      <alignment horizontal="center" vertical="center" wrapText="1"/>
    </xf>
    <xf numFmtId="10" fontId="46" fillId="13" borderId="0" xfId="2" applyNumberFormat="1" applyFont="1" applyFill="1" applyAlignment="1">
      <alignment horizontal="center" vertical="center"/>
    </xf>
    <xf numFmtId="165" fontId="50" fillId="13" borderId="1" xfId="4" applyNumberFormat="1" applyFont="1" applyFill="1" applyBorder="1" applyAlignment="1">
      <alignment horizontal="center" vertical="center"/>
    </xf>
    <xf numFmtId="165" fontId="51" fillId="13" borderId="1" xfId="4" applyNumberFormat="1" applyFont="1" applyFill="1" applyBorder="1" applyAlignment="1">
      <alignment horizontal="center" vertical="center"/>
    </xf>
    <xf numFmtId="9" fontId="50" fillId="6" borderId="1" xfId="1" applyFont="1" applyFill="1" applyBorder="1" applyAlignment="1">
      <alignment horizontal="center" vertical="center"/>
    </xf>
    <xf numFmtId="164" fontId="52" fillId="13" borderId="1" xfId="2" applyNumberFormat="1" applyFont="1" applyFill="1" applyBorder="1" applyAlignment="1">
      <alignment horizontal="center" vertical="center"/>
    </xf>
    <xf numFmtId="0" fontId="52" fillId="13" borderId="1" xfId="2" applyFont="1" applyFill="1" applyBorder="1" applyAlignment="1">
      <alignment horizontal="center" vertical="center"/>
    </xf>
    <xf numFmtId="10" fontId="51" fillId="13" borderId="1" xfId="2" applyNumberFormat="1" applyFont="1" applyFill="1" applyBorder="1" applyAlignment="1">
      <alignment horizontal="center" vertical="center"/>
    </xf>
    <xf numFmtId="1" fontId="51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65" fontId="48" fillId="13" borderId="1" xfId="5" applyNumberFormat="1" applyFont="1" applyFill="1" applyBorder="1" applyAlignment="1">
      <alignment horizontal="center" vertical="center"/>
    </xf>
    <xf numFmtId="10" fontId="48" fillId="13" borderId="1" xfId="5" applyNumberFormat="1" applyFont="1" applyFill="1" applyBorder="1" applyAlignment="1">
      <alignment horizontal="center" vertical="center"/>
    </xf>
    <xf numFmtId="0" fontId="34" fillId="13" borderId="1" xfId="2" applyFont="1" applyFill="1" applyBorder="1" applyAlignment="1">
      <alignment horizontal="center" vertical="center"/>
    </xf>
    <xf numFmtId="2" fontId="47" fillId="13" borderId="1" xfId="2" applyNumberFormat="1" applyFont="1" applyFill="1" applyBorder="1" applyAlignment="1">
      <alignment horizontal="center" vertical="center"/>
    </xf>
    <xf numFmtId="10" fontId="52" fillId="13" borderId="0" xfId="2" applyNumberFormat="1" applyFont="1" applyFill="1" applyAlignment="1">
      <alignment horizontal="center" vertical="center"/>
    </xf>
    <xf numFmtId="164" fontId="51" fillId="13" borderId="1" xfId="2" applyNumberFormat="1" applyFont="1" applyFill="1" applyBorder="1" applyAlignment="1">
      <alignment horizontal="center" vertical="center"/>
    </xf>
    <xf numFmtId="165" fontId="51" fillId="13" borderId="1" xfId="5" applyNumberFormat="1" applyFont="1" applyFill="1" applyBorder="1" applyAlignment="1">
      <alignment horizontal="center" vertical="center"/>
    </xf>
    <xf numFmtId="10" fontId="51" fillId="13" borderId="1" xfId="5" applyNumberFormat="1" applyFont="1" applyFill="1" applyBorder="1" applyAlignment="1">
      <alignment horizontal="center" vertical="center"/>
    </xf>
    <xf numFmtId="165" fontId="52" fillId="13" borderId="1" xfId="2" applyNumberFormat="1" applyFont="1" applyFill="1" applyBorder="1" applyAlignment="1">
      <alignment horizontal="center" vertical="center"/>
    </xf>
    <xf numFmtId="2" fontId="51" fillId="13" borderId="1" xfId="2" applyNumberFormat="1" applyFont="1" applyFill="1" applyBorder="1" applyAlignment="1">
      <alignment horizontal="center" vertical="center"/>
    </xf>
    <xf numFmtId="0" fontId="34" fillId="0" borderId="0" xfId="2" applyFont="1" applyAlignment="1">
      <alignment horizontal="center"/>
    </xf>
    <xf numFmtId="0" fontId="48" fillId="7" borderId="1" xfId="2" applyFont="1" applyFill="1" applyBorder="1" applyAlignment="1">
      <alignment vertical="center"/>
    </xf>
    <xf numFmtId="0" fontId="46" fillId="7" borderId="5" xfId="2" applyFont="1" applyFill="1" applyBorder="1" applyAlignment="1">
      <alignment horizontal="center" vertical="center"/>
    </xf>
    <xf numFmtId="164" fontId="46" fillId="7" borderId="5" xfId="2" applyNumberFormat="1" applyFont="1" applyFill="1" applyBorder="1" applyAlignment="1">
      <alignment horizontal="center" vertical="center"/>
    </xf>
    <xf numFmtId="0" fontId="46" fillId="7" borderId="5" xfId="2" applyFont="1" applyFill="1" applyBorder="1"/>
    <xf numFmtId="1" fontId="46" fillId="7" borderId="5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0" fontId="36" fillId="3" borderId="1" xfId="2" applyFont="1" applyFill="1" applyBorder="1" applyAlignment="1">
      <alignment horizontal="center" vertical="center" wrapText="1"/>
    </xf>
    <xf numFmtId="1" fontId="34" fillId="0" borderId="0" xfId="2" applyNumberFormat="1" applyFont="1" applyAlignment="1">
      <alignment horizontal="center" vertical="center"/>
    </xf>
    <xf numFmtId="0" fontId="60" fillId="0" borderId="0" xfId="2" applyFont="1" applyAlignment="1">
      <alignment horizontal="center" vertical="center" wrapText="1"/>
    </xf>
    <xf numFmtId="0" fontId="43" fillId="8" borderId="5" xfId="2" applyFont="1" applyFill="1" applyBorder="1" applyAlignment="1">
      <alignment horizontal="center" vertical="center" wrapText="1"/>
    </xf>
    <xf numFmtId="164" fontId="59" fillId="6" borderId="1" xfId="2" applyNumberFormat="1" applyFont="1" applyFill="1" applyBorder="1" applyAlignment="1">
      <alignment horizontal="center" vertical="center"/>
    </xf>
    <xf numFmtId="2" fontId="61" fillId="14" borderId="1" xfId="2" applyNumberFormat="1" applyFont="1" applyFill="1" applyBorder="1" applyAlignment="1">
      <alignment horizontal="center" vertical="center"/>
    </xf>
    <xf numFmtId="0" fontId="42" fillId="9" borderId="1" xfId="2" applyFont="1" applyFill="1" applyBorder="1" applyAlignment="1">
      <alignment horizontal="center" vertical="center" wrapText="1"/>
    </xf>
    <xf numFmtId="10" fontId="58" fillId="0" borderId="1" xfId="2" applyNumberFormat="1" applyFont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5" fontId="48" fillId="7" borderId="1" xfId="3" applyNumberFormat="1" applyFont="1" applyFill="1" applyBorder="1" applyAlignment="1">
      <alignment horizontal="center" vertical="center" wrapText="1"/>
    </xf>
    <xf numFmtId="0" fontId="36" fillId="3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/>
    </xf>
    <xf numFmtId="164" fontId="46" fillId="7" borderId="1" xfId="2" applyNumberFormat="1" applyFont="1" applyFill="1" applyBorder="1" applyAlignment="1">
      <alignment horizontal="center" vertical="center"/>
    </xf>
    <xf numFmtId="166" fontId="47" fillId="7" borderId="1" xfId="4" applyNumberFormat="1" applyFont="1" applyFill="1" applyBorder="1" applyAlignment="1">
      <alignment horizontal="center" vertical="center"/>
    </xf>
    <xf numFmtId="165" fontId="51" fillId="13" borderId="5" xfId="3" applyNumberFormat="1" applyFont="1" applyFill="1" applyBorder="1" applyAlignment="1">
      <alignment horizontal="center" vertical="center" wrapText="1"/>
    </xf>
    <xf numFmtId="165" fontId="51" fillId="13" borderId="6" xfId="3" applyNumberFormat="1" applyFont="1" applyFill="1" applyBorder="1" applyAlignment="1">
      <alignment horizontal="center" vertical="center" wrapText="1"/>
    </xf>
    <xf numFmtId="165" fontId="48" fillId="7" borderId="5" xfId="3" applyNumberFormat="1" applyFont="1" applyFill="1" applyBorder="1" applyAlignment="1">
      <alignment horizontal="center" vertical="center" wrapText="1"/>
    </xf>
    <xf numFmtId="165" fontId="48" fillId="7" borderId="6" xfId="3" applyNumberFormat="1" applyFont="1" applyFill="1" applyBorder="1" applyAlignment="1">
      <alignment horizontal="center" vertical="center" wrapText="1"/>
    </xf>
    <xf numFmtId="0" fontId="34" fillId="0" borderId="0" xfId="2" applyFont="1" applyAlignment="1">
      <alignment vertical="center"/>
    </xf>
    <xf numFmtId="165" fontId="48" fillId="7" borderId="7" xfId="3" applyNumberFormat="1" applyFont="1" applyFill="1" applyBorder="1" applyAlignment="1">
      <alignment horizontal="center" vertical="center" wrapText="1"/>
    </xf>
    <xf numFmtId="0" fontId="36" fillId="13" borderId="7" xfId="2" applyFont="1" applyFill="1" applyBorder="1" applyAlignment="1">
      <alignment horizontal="center" vertical="center"/>
    </xf>
    <xf numFmtId="164" fontId="55" fillId="13" borderId="7" xfId="2" applyNumberFormat="1" applyFont="1" applyFill="1" applyBorder="1" applyAlignment="1">
      <alignment horizontal="center" vertical="center"/>
    </xf>
    <xf numFmtId="10" fontId="46" fillId="13" borderId="7" xfId="1" applyNumberFormat="1" applyFont="1" applyFill="1" applyBorder="1" applyAlignment="1">
      <alignment horizontal="center" vertical="center"/>
    </xf>
    <xf numFmtId="1" fontId="46" fillId="7" borderId="6" xfId="2" applyNumberFormat="1" applyFont="1" applyFill="1" applyBorder="1" applyAlignment="1">
      <alignment horizontal="center" vertical="center"/>
    </xf>
    <xf numFmtId="1" fontId="46" fillId="13" borderId="7" xfId="2" applyNumberFormat="1" applyFont="1" applyFill="1" applyBorder="1" applyAlignment="1">
      <alignment horizontal="center" vertical="center"/>
    </xf>
    <xf numFmtId="1" fontId="52" fillId="13" borderId="7" xfId="2" applyNumberFormat="1" applyFont="1" applyFill="1" applyBorder="1" applyAlignment="1">
      <alignment horizontal="center" vertical="center"/>
    </xf>
    <xf numFmtId="164" fontId="34" fillId="13" borderId="6" xfId="2" applyNumberFormat="1" applyFont="1" applyFill="1" applyBorder="1" applyAlignment="1">
      <alignment horizontal="center" vertical="center"/>
    </xf>
    <xf numFmtId="165" fontId="34" fillId="13" borderId="6" xfId="2" applyNumberFormat="1" applyFont="1" applyFill="1" applyBorder="1" applyAlignment="1">
      <alignment horizontal="center" vertical="center"/>
    </xf>
    <xf numFmtId="10" fontId="47" fillId="13" borderId="6" xfId="2" applyNumberFormat="1" applyFont="1" applyFill="1" applyBorder="1" applyAlignment="1">
      <alignment horizontal="center" vertical="center"/>
    </xf>
    <xf numFmtId="164" fontId="47" fillId="13" borderId="6" xfId="2" applyNumberFormat="1" applyFont="1" applyFill="1" applyBorder="1" applyAlignment="1">
      <alignment horizontal="center" vertical="center"/>
    </xf>
    <xf numFmtId="1" fontId="47" fillId="13" borderId="6" xfId="2" applyNumberFormat="1" applyFont="1" applyFill="1" applyBorder="1" applyAlignment="1">
      <alignment horizontal="center" vertical="center"/>
    </xf>
    <xf numFmtId="166" fontId="51" fillId="6" borderId="6" xfId="3" applyNumberFormat="1" applyFont="1" applyFill="1" applyBorder="1" applyAlignment="1">
      <alignment horizontal="center" vertical="center" wrapText="1"/>
    </xf>
    <xf numFmtId="10" fontId="47" fillId="7" borderId="7" xfId="5" applyNumberFormat="1" applyFont="1" applyFill="1" applyBorder="1" applyAlignment="1">
      <alignment horizontal="center" vertical="center"/>
    </xf>
    <xf numFmtId="165" fontId="50" fillId="13" borderId="6" xfId="4" applyNumberFormat="1" applyFont="1" applyFill="1" applyBorder="1" applyAlignment="1">
      <alignment horizontal="center" vertical="center"/>
    </xf>
    <xf numFmtId="165" fontId="51" fillId="13" borderId="6" xfId="4" applyNumberFormat="1" applyFont="1" applyFill="1" applyBorder="1" applyAlignment="1">
      <alignment horizontal="center" vertical="center"/>
    </xf>
    <xf numFmtId="9" fontId="50" fillId="6" borderId="6" xfId="1" applyFont="1" applyFill="1" applyBorder="1" applyAlignment="1">
      <alignment horizontal="center" vertical="center"/>
    </xf>
    <xf numFmtId="166" fontId="50" fillId="0" borderId="6" xfId="1" applyNumberFormat="1" applyFont="1" applyFill="1" applyBorder="1" applyAlignment="1">
      <alignment horizontal="center" vertical="center"/>
    </xf>
    <xf numFmtId="165" fontId="50" fillId="6" borderId="6" xfId="4" applyNumberFormat="1" applyFont="1" applyFill="1" applyBorder="1" applyAlignment="1">
      <alignment horizontal="center" vertical="center"/>
    </xf>
    <xf numFmtId="166" fontId="51" fillId="6" borderId="6" xfId="4" applyNumberFormat="1" applyFont="1" applyFill="1" applyBorder="1" applyAlignment="1">
      <alignment horizontal="center" vertical="center"/>
    </xf>
    <xf numFmtId="166" fontId="51" fillId="11" borderId="6" xfId="5" applyNumberFormat="1" applyFont="1" applyFill="1" applyBorder="1" applyAlignment="1">
      <alignment horizontal="center" vertical="center"/>
    </xf>
    <xf numFmtId="0" fontId="52" fillId="0" borderId="6" xfId="2" applyFont="1" applyBorder="1" applyAlignment="1">
      <alignment horizontal="left" vertical="center"/>
    </xf>
    <xf numFmtId="164" fontId="59" fillId="6" borderId="6" xfId="2" applyNumberFormat="1" applyFont="1" applyFill="1" applyBorder="1" applyAlignment="1">
      <alignment horizontal="center" vertical="center"/>
    </xf>
    <xf numFmtId="2" fontId="61" fillId="14" borderId="6" xfId="2" applyNumberFormat="1" applyFont="1" applyFill="1" applyBorder="1" applyAlignment="1">
      <alignment horizontal="center" vertical="center"/>
    </xf>
    <xf numFmtId="0" fontId="48" fillId="7" borderId="5" xfId="2" applyFont="1" applyFill="1" applyBorder="1" applyAlignment="1">
      <alignment vertical="center"/>
    </xf>
    <xf numFmtId="0" fontId="46" fillId="7" borderId="5" xfId="2" applyFont="1" applyFill="1" applyBorder="1" applyAlignment="1">
      <alignment horizontal="center" vertical="center"/>
    </xf>
    <xf numFmtId="164" fontId="46" fillId="7" borderId="5" xfId="2" applyNumberFormat="1" applyFont="1" applyFill="1" applyBorder="1" applyAlignment="1">
      <alignment horizontal="center" vertical="center"/>
    </xf>
    <xf numFmtId="1" fontId="46" fillId="7" borderId="5" xfId="2" applyNumberFormat="1" applyFont="1" applyFill="1" applyBorder="1" applyAlignment="1">
      <alignment horizontal="center" vertical="center"/>
    </xf>
    <xf numFmtId="10" fontId="48" fillId="7" borderId="5" xfId="2" applyNumberFormat="1" applyFont="1" applyFill="1" applyBorder="1" applyAlignment="1">
      <alignment horizontal="center" vertical="center"/>
    </xf>
    <xf numFmtId="2" fontId="48" fillId="7" borderId="5" xfId="2" applyNumberFormat="1" applyFont="1" applyFill="1" applyBorder="1" applyAlignment="1">
      <alignment horizontal="center" vertical="center"/>
    </xf>
    <xf numFmtId="1" fontId="48" fillId="7" borderId="5" xfId="2" applyNumberFormat="1" applyFont="1" applyFill="1" applyBorder="1" applyAlignment="1">
      <alignment horizontal="center" vertical="center"/>
    </xf>
    <xf numFmtId="165" fontId="48" fillId="7" borderId="5" xfId="3" applyNumberFormat="1" applyFont="1" applyFill="1" applyBorder="1" applyAlignment="1">
      <alignment horizontal="center" vertical="center" wrapText="1"/>
    </xf>
    <xf numFmtId="9" fontId="50" fillId="6" borderId="5" xfId="1" applyFont="1" applyFill="1" applyBorder="1" applyAlignment="1">
      <alignment horizontal="center" vertical="center"/>
    </xf>
    <xf numFmtId="10" fontId="48" fillId="0" borderId="7" xfId="5" applyNumberFormat="1" applyFont="1" applyFill="1" applyBorder="1" applyAlignment="1">
      <alignment horizontal="center" vertical="center"/>
    </xf>
    <xf numFmtId="0" fontId="46" fillId="0" borderId="5" xfId="2" applyFont="1" applyBorder="1" applyAlignment="1">
      <alignment horizontal="center" vertical="center"/>
    </xf>
    <xf numFmtId="0" fontId="34" fillId="0" borderId="5" xfId="2" applyFont="1" applyBorder="1"/>
    <xf numFmtId="0" fontId="62" fillId="15" borderId="1" xfId="2" applyFont="1" applyFill="1" applyBorder="1" applyAlignment="1">
      <alignment horizontal="left" vertical="center"/>
    </xf>
    <xf numFmtId="10" fontId="58" fillId="0" borderId="0" xfId="2" applyNumberFormat="1" applyFont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0" fontId="46" fillId="13" borderId="7" xfId="1" applyNumberFormat="1" applyFont="1" applyFill="1" applyBorder="1" applyAlignment="1">
      <alignment horizontal="center" vertical="center"/>
    </xf>
    <xf numFmtId="1" fontId="46" fillId="13" borderId="7" xfId="2" applyNumberFormat="1" applyFont="1" applyFill="1" applyBorder="1" applyAlignment="1">
      <alignment horizontal="center" vertical="center"/>
    </xf>
    <xf numFmtId="1" fontId="52" fillId="13" borderId="7" xfId="2" applyNumberFormat="1" applyFont="1" applyFill="1" applyBorder="1" applyAlignment="1">
      <alignment horizontal="center" vertical="center"/>
    </xf>
    <xf numFmtId="0" fontId="36" fillId="13" borderId="7" xfId="2" applyFont="1" applyFill="1" applyBorder="1" applyAlignment="1">
      <alignment horizontal="center" vertical="center"/>
    </xf>
    <xf numFmtId="164" fontId="55" fillId="13" borderId="7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6" fontId="47" fillId="7" borderId="1" xfId="4" applyNumberFormat="1" applyFont="1" applyFill="1" applyBorder="1" applyAlignment="1">
      <alignment horizontal="center" vertical="center"/>
    </xf>
    <xf numFmtId="10" fontId="47" fillId="7" borderId="7" xfId="5" applyNumberFormat="1" applyFont="1" applyFill="1" applyBorder="1" applyAlignment="1">
      <alignment horizontal="center" vertical="center"/>
    </xf>
    <xf numFmtId="165" fontId="48" fillId="7" borderId="1" xfId="3" applyNumberFormat="1" applyFont="1" applyFill="1" applyBorder="1" applyAlignment="1">
      <alignment horizontal="center" vertical="center" wrapText="1"/>
    </xf>
    <xf numFmtId="0" fontId="46" fillId="7" borderId="5" xfId="2" applyFont="1" applyFill="1" applyBorder="1" applyAlignment="1">
      <alignment horizontal="center" vertical="center"/>
    </xf>
    <xf numFmtId="164" fontId="46" fillId="7" borderId="1" xfId="2" applyNumberFormat="1" applyFont="1" applyFill="1" applyBorder="1" applyAlignment="1">
      <alignment horizontal="center" vertical="center"/>
    </xf>
    <xf numFmtId="164" fontId="46" fillId="7" borderId="5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46" fillId="7" borderId="5" xfId="2" applyNumberFormat="1" applyFont="1" applyFill="1" applyBorder="1" applyAlignment="1">
      <alignment horizontal="center" vertical="center"/>
    </xf>
    <xf numFmtId="0" fontId="46" fillId="7" borderId="1" xfId="2" applyFont="1" applyFill="1" applyBorder="1" applyAlignment="1">
      <alignment horizontal="center" vertical="center"/>
    </xf>
    <xf numFmtId="165" fontId="48" fillId="7" borderId="5" xfId="3" applyNumberFormat="1" applyFont="1" applyFill="1" applyBorder="1" applyAlignment="1">
      <alignment horizontal="center" vertical="center" wrapText="1"/>
    </xf>
    <xf numFmtId="0" fontId="36" fillId="3" borderId="1" xfId="2" applyFont="1" applyFill="1" applyBorder="1" applyAlignment="1">
      <alignment horizontal="center" vertical="center" wrapText="1"/>
    </xf>
    <xf numFmtId="165" fontId="51" fillId="13" borderId="1" xfId="3" applyNumberFormat="1" applyFont="1" applyFill="1" applyBorder="1" applyAlignment="1">
      <alignment horizontal="center" vertical="center" wrapText="1"/>
    </xf>
    <xf numFmtId="164" fontId="46" fillId="13" borderId="1" xfId="2" applyNumberFormat="1" applyFont="1" applyFill="1" applyBorder="1" applyAlignment="1">
      <alignment horizontal="center" vertical="center"/>
    </xf>
    <xf numFmtId="165" fontId="46" fillId="13" borderId="1" xfId="2" applyNumberFormat="1" applyFont="1" applyFill="1" applyBorder="1" applyAlignment="1">
      <alignment horizontal="center" vertical="center"/>
    </xf>
    <xf numFmtId="10" fontId="48" fillId="13" borderId="1" xfId="2" applyNumberFormat="1" applyFont="1" applyFill="1" applyBorder="1" applyAlignment="1">
      <alignment horizontal="center" vertical="center"/>
    </xf>
    <xf numFmtId="164" fontId="48" fillId="13" borderId="1" xfId="2" applyNumberFormat="1" applyFont="1" applyFill="1" applyBorder="1" applyAlignment="1">
      <alignment horizontal="center" vertical="center"/>
    </xf>
    <xf numFmtId="1" fontId="48" fillId="13" borderId="1" xfId="2" applyNumberFormat="1" applyFont="1" applyFill="1" applyBorder="1" applyAlignment="1">
      <alignment horizontal="center" vertical="center"/>
    </xf>
    <xf numFmtId="0" fontId="46" fillId="13" borderId="1" xfId="2" applyFont="1" applyFill="1" applyBorder="1" applyAlignment="1">
      <alignment horizontal="center" vertical="center"/>
    </xf>
    <xf numFmtId="2" fontId="48" fillId="13" borderId="1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6" fontId="47" fillId="7" borderId="1" xfId="4" applyNumberFormat="1" applyFont="1" applyFill="1" applyBorder="1" applyAlignment="1">
      <alignment horizontal="center" vertical="center"/>
    </xf>
    <xf numFmtId="10" fontId="47" fillId="7" borderId="7" xfId="5" applyNumberFormat="1" applyFont="1" applyFill="1" applyBorder="1" applyAlignment="1">
      <alignment horizontal="center" vertical="center"/>
    </xf>
    <xf numFmtId="165" fontId="48" fillId="7" borderId="1" xfId="3" applyNumberFormat="1" applyFont="1" applyFill="1" applyBorder="1" applyAlignment="1">
      <alignment horizontal="center" vertical="center" wrapText="1"/>
    </xf>
    <xf numFmtId="0" fontId="46" fillId="7" borderId="5" xfId="2" applyFont="1" applyFill="1" applyBorder="1" applyAlignment="1">
      <alignment horizontal="center" vertical="center"/>
    </xf>
    <xf numFmtId="164" fontId="46" fillId="7" borderId="1" xfId="2" applyNumberFormat="1" applyFont="1" applyFill="1" applyBorder="1" applyAlignment="1">
      <alignment horizontal="center" vertical="center"/>
    </xf>
    <xf numFmtId="164" fontId="46" fillId="7" borderId="5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46" fillId="7" borderId="5" xfId="2" applyNumberFormat="1" applyFont="1" applyFill="1" applyBorder="1" applyAlignment="1">
      <alignment horizontal="center" vertical="center"/>
    </xf>
    <xf numFmtId="0" fontId="46" fillId="7" borderId="1" xfId="2" applyFont="1" applyFill="1" applyBorder="1" applyAlignment="1">
      <alignment horizontal="center" vertical="center"/>
    </xf>
    <xf numFmtId="165" fontId="48" fillId="7" borderId="5" xfId="3" applyNumberFormat="1" applyFont="1" applyFill="1" applyBorder="1" applyAlignment="1">
      <alignment horizontal="center" vertical="center" wrapText="1"/>
    </xf>
    <xf numFmtId="0" fontId="36" fillId="3" borderId="1" xfId="2" applyFont="1" applyFill="1" applyBorder="1" applyAlignment="1">
      <alignment horizontal="center" vertical="center" wrapText="1"/>
    </xf>
    <xf numFmtId="165" fontId="51" fillId="13" borderId="1" xfId="3" applyNumberFormat="1" applyFont="1" applyFill="1" applyBorder="1" applyAlignment="1">
      <alignment horizontal="center" vertical="center" wrapText="1"/>
    </xf>
    <xf numFmtId="1" fontId="34" fillId="7" borderId="1" xfId="2" applyNumberFormat="1" applyFont="1" applyFill="1" applyBorder="1" applyAlignment="1">
      <alignment horizontal="center" vertical="center"/>
    </xf>
    <xf numFmtId="10" fontId="34" fillId="13" borderId="0" xfId="2" applyNumberFormat="1" applyFont="1" applyFill="1" applyAlignment="1">
      <alignment horizontal="center" vertical="center"/>
    </xf>
    <xf numFmtId="1" fontId="34" fillId="13" borderId="0" xfId="2" applyNumberFormat="1" applyFont="1" applyFill="1" applyAlignment="1">
      <alignment horizontal="center" vertical="center"/>
    </xf>
    <xf numFmtId="2" fontId="34" fillId="13" borderId="0" xfId="2" applyNumberFormat="1" applyFont="1" applyFill="1" applyAlignment="1">
      <alignment horizontal="center" vertical="center"/>
    </xf>
    <xf numFmtId="164" fontId="34" fillId="13" borderId="0" xfId="2" applyNumberFormat="1" applyFont="1" applyFill="1" applyAlignment="1">
      <alignment horizontal="center" vertical="center"/>
    </xf>
    <xf numFmtId="166" fontId="47" fillId="7" borderId="1" xfId="4" applyNumberFormat="1" applyFont="1" applyFill="1" applyBorder="1" applyAlignment="1">
      <alignment horizontal="center" vertical="center"/>
    </xf>
    <xf numFmtId="10" fontId="47" fillId="7" borderId="7" xfId="5" applyNumberFormat="1" applyFont="1" applyFill="1" applyBorder="1" applyAlignment="1">
      <alignment horizontal="center" vertical="center"/>
    </xf>
    <xf numFmtId="10" fontId="46" fillId="13" borderId="7" xfId="1" applyNumberFormat="1" applyFont="1" applyFill="1" applyBorder="1" applyAlignment="1">
      <alignment horizontal="center" vertical="center"/>
    </xf>
    <xf numFmtId="1" fontId="46" fillId="13" borderId="7" xfId="2" applyNumberFormat="1" applyFont="1" applyFill="1" applyBorder="1" applyAlignment="1">
      <alignment horizontal="center" vertical="center"/>
    </xf>
    <xf numFmtId="1" fontId="52" fillId="13" borderId="7" xfId="2" applyNumberFormat="1" applyFont="1" applyFill="1" applyBorder="1" applyAlignment="1">
      <alignment horizontal="center" vertical="center"/>
    </xf>
    <xf numFmtId="0" fontId="36" fillId="13" borderId="7" xfId="2" applyFont="1" applyFill="1" applyBorder="1" applyAlignment="1">
      <alignment horizontal="center" vertical="center"/>
    </xf>
    <xf numFmtId="164" fontId="55" fillId="13" borderId="7" xfId="2" applyNumberFormat="1" applyFont="1" applyFill="1" applyBorder="1" applyAlignment="1">
      <alignment horizontal="center" vertical="center"/>
    </xf>
    <xf numFmtId="165" fontId="48" fillId="7" borderId="1" xfId="3" applyNumberFormat="1" applyFont="1" applyFill="1" applyBorder="1" applyAlignment="1">
      <alignment horizontal="center" vertical="center" wrapText="1"/>
    </xf>
    <xf numFmtId="0" fontId="46" fillId="7" borderId="5" xfId="2" applyFont="1" applyFill="1" applyBorder="1" applyAlignment="1">
      <alignment horizontal="center" vertical="center"/>
    </xf>
    <xf numFmtId="164" fontId="46" fillId="7" borderId="1" xfId="2" applyNumberFormat="1" applyFont="1" applyFill="1" applyBorder="1" applyAlignment="1">
      <alignment horizontal="center" vertical="center"/>
    </xf>
    <xf numFmtId="164" fontId="46" fillId="7" borderId="5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46" fillId="7" borderId="5" xfId="2" applyNumberFormat="1" applyFont="1" applyFill="1" applyBorder="1" applyAlignment="1">
      <alignment horizontal="center" vertical="center"/>
    </xf>
    <xf numFmtId="0" fontId="46" fillId="7" borderId="1" xfId="2" applyFont="1" applyFill="1" applyBorder="1" applyAlignment="1">
      <alignment horizontal="center" vertical="center"/>
    </xf>
    <xf numFmtId="165" fontId="48" fillId="7" borderId="5" xfId="3" applyNumberFormat="1" applyFont="1" applyFill="1" applyBorder="1" applyAlignment="1">
      <alignment horizontal="center" vertical="center" wrapText="1"/>
    </xf>
    <xf numFmtId="1" fontId="34" fillId="7" borderId="1" xfId="2" applyNumberFormat="1" applyFont="1" applyFill="1" applyBorder="1" applyAlignment="1">
      <alignment horizontal="center" vertical="center"/>
    </xf>
    <xf numFmtId="0" fontId="36" fillId="3" borderId="1" xfId="2" applyFont="1" applyFill="1" applyBorder="1" applyAlignment="1">
      <alignment horizontal="center" vertical="center" wrapText="1"/>
    </xf>
    <xf numFmtId="165" fontId="51" fillId="13" borderId="1" xfId="3" applyNumberFormat="1" applyFont="1" applyFill="1" applyBorder="1" applyAlignment="1">
      <alignment horizontal="center" vertical="center" wrapText="1"/>
    </xf>
    <xf numFmtId="0" fontId="60" fillId="13" borderId="7" xfId="2" applyFont="1" applyFill="1" applyBorder="1" applyAlignment="1">
      <alignment horizontal="center" vertical="center"/>
    </xf>
    <xf numFmtId="164" fontId="34" fillId="13" borderId="7" xfId="2" applyNumberFormat="1" applyFont="1" applyFill="1" applyBorder="1" applyAlignment="1">
      <alignment horizontal="center" vertical="center"/>
    </xf>
    <xf numFmtId="10" fontId="34" fillId="13" borderId="7" xfId="1" applyNumberFormat="1" applyFont="1" applyFill="1" applyBorder="1" applyAlignment="1">
      <alignment horizontal="center" vertical="center"/>
    </xf>
    <xf numFmtId="1" fontId="34" fillId="13" borderId="7" xfId="2" applyNumberFormat="1" applyFont="1" applyFill="1" applyBorder="1" applyAlignment="1">
      <alignment horizontal="center" vertical="center"/>
    </xf>
    <xf numFmtId="1" fontId="34" fillId="7" borderId="1" xfId="2" applyNumberFormat="1" applyFont="1" applyFill="1" applyBorder="1" applyAlignment="1">
      <alignment horizontal="center" vertical="center"/>
    </xf>
    <xf numFmtId="0" fontId="34" fillId="0" borderId="0" xfId="2" applyFont="1" applyFill="1"/>
    <xf numFmtId="1" fontId="34" fillId="13" borderId="1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46" fillId="7" borderId="5" xfId="2" applyNumberFormat="1" applyFont="1" applyFill="1" applyBorder="1" applyAlignment="1">
      <alignment horizontal="center" vertical="center"/>
    </xf>
    <xf numFmtId="1" fontId="34" fillId="7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64" fontId="34" fillId="13" borderId="5" xfId="2" applyNumberFormat="1" applyFont="1" applyFill="1" applyBorder="1" applyAlignment="1">
      <alignment horizontal="center" vertical="center"/>
    </xf>
    <xf numFmtId="166" fontId="47" fillId="7" borderId="1" xfId="4" applyNumberFormat="1" applyFont="1" applyFill="1" applyBorder="1" applyAlignment="1">
      <alignment horizontal="center" vertical="center"/>
    </xf>
    <xf numFmtId="164" fontId="46" fillId="7" borderId="1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5" fontId="48" fillId="7" borderId="1" xfId="3" applyNumberFormat="1" applyFont="1" applyFill="1" applyBorder="1" applyAlignment="1">
      <alignment horizontal="center" vertical="center" wrapText="1"/>
    </xf>
    <xf numFmtId="165" fontId="48" fillId="7" borderId="5" xfId="3" applyNumberFormat="1" applyFont="1" applyFill="1" applyBorder="1" applyAlignment="1">
      <alignment horizontal="center" vertical="center" wrapText="1"/>
    </xf>
    <xf numFmtId="1" fontId="34" fillId="7" borderId="1" xfId="2" applyNumberFormat="1" applyFont="1" applyFill="1" applyBorder="1" applyAlignment="1">
      <alignment horizontal="center" vertical="center"/>
    </xf>
    <xf numFmtId="0" fontId="36" fillId="3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/>
    </xf>
    <xf numFmtId="164" fontId="46" fillId="7" borderId="5" xfId="2" applyNumberFormat="1" applyFont="1" applyFill="1" applyBorder="1" applyAlignment="1">
      <alignment horizontal="center" vertical="center"/>
    </xf>
    <xf numFmtId="0" fontId="46" fillId="7" borderId="5" xfId="2" applyFont="1" applyFill="1" applyBorder="1" applyAlignment="1">
      <alignment horizontal="center" vertical="center"/>
    </xf>
    <xf numFmtId="1" fontId="46" fillId="7" borderId="5" xfId="2" applyNumberFormat="1" applyFont="1" applyFill="1" applyBorder="1" applyAlignment="1">
      <alignment horizontal="center" vertical="center"/>
    </xf>
    <xf numFmtId="10" fontId="46" fillId="13" borderId="7" xfId="1" applyNumberFormat="1" applyFont="1" applyFill="1" applyBorder="1" applyAlignment="1">
      <alignment horizontal="center" vertical="center"/>
    </xf>
    <xf numFmtId="1" fontId="46" fillId="13" borderId="7" xfId="2" applyNumberFormat="1" applyFont="1" applyFill="1" applyBorder="1" applyAlignment="1">
      <alignment horizontal="center" vertical="center"/>
    </xf>
    <xf numFmtId="1" fontId="52" fillId="13" borderId="7" xfId="2" applyNumberFormat="1" applyFont="1" applyFill="1" applyBorder="1" applyAlignment="1">
      <alignment horizontal="center" vertical="center"/>
    </xf>
    <xf numFmtId="0" fontId="36" fillId="13" borderId="7" xfId="2" applyFont="1" applyFill="1" applyBorder="1" applyAlignment="1">
      <alignment horizontal="center" vertical="center"/>
    </xf>
    <xf numFmtId="164" fontId="55" fillId="13" borderId="7" xfId="2" applyNumberFormat="1" applyFont="1" applyFill="1" applyBorder="1" applyAlignment="1">
      <alignment horizontal="center" vertical="center"/>
    </xf>
    <xf numFmtId="10" fontId="47" fillId="7" borderId="7" xfId="5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0" fontId="60" fillId="15" borderId="1" xfId="2" applyFont="1" applyFill="1" applyBorder="1" applyAlignment="1">
      <alignment horizontal="left" vertical="center"/>
    </xf>
    <xf numFmtId="1" fontId="34" fillId="13" borderId="7" xfId="2" applyNumberFormat="1" applyFont="1" applyFill="1" applyBorder="1" applyAlignment="1">
      <alignment horizontal="center" vertical="center"/>
    </xf>
    <xf numFmtId="0" fontId="60" fillId="13" borderId="7" xfId="2" applyFont="1" applyFill="1" applyBorder="1" applyAlignment="1">
      <alignment horizontal="center" vertical="center"/>
    </xf>
    <xf numFmtId="164" fontId="34" fillId="13" borderId="7" xfId="2" applyNumberFormat="1" applyFont="1" applyFill="1" applyBorder="1" applyAlignment="1">
      <alignment horizontal="center" vertical="center"/>
    </xf>
    <xf numFmtId="10" fontId="34" fillId="13" borderId="7" xfId="1" applyNumberFormat="1" applyFont="1" applyFill="1" applyBorder="1" applyAlignment="1">
      <alignment horizontal="center" vertical="center"/>
    </xf>
    <xf numFmtId="1" fontId="34" fillId="7" borderId="5" xfId="2" applyNumberFormat="1" applyFont="1" applyFill="1" applyBorder="1" applyAlignment="1">
      <alignment horizontal="center" vertical="center"/>
    </xf>
    <xf numFmtId="0" fontId="34" fillId="13" borderId="5" xfId="2" applyFont="1" applyFill="1" applyBorder="1" applyAlignment="1">
      <alignment horizontal="center" vertical="center"/>
    </xf>
    <xf numFmtId="10" fontId="47" fillId="13" borderId="5" xfId="2" applyNumberFormat="1" applyFont="1" applyFill="1" applyBorder="1" applyAlignment="1">
      <alignment horizontal="center" vertical="center"/>
    </xf>
    <xf numFmtId="164" fontId="47" fillId="13" borderId="5" xfId="2" applyNumberFormat="1" applyFont="1" applyFill="1" applyBorder="1" applyAlignment="1">
      <alignment horizontal="center" vertical="center"/>
    </xf>
    <xf numFmtId="1" fontId="47" fillId="13" borderId="5" xfId="2" applyNumberFormat="1" applyFont="1" applyFill="1" applyBorder="1" applyAlignment="1">
      <alignment horizontal="center" vertical="center"/>
    </xf>
    <xf numFmtId="10" fontId="46" fillId="13" borderId="1" xfId="2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2" fontId="46" fillId="13" borderId="1" xfId="2" applyNumberFormat="1" applyFont="1" applyFill="1" applyBorder="1" applyAlignment="1">
      <alignment horizontal="center" vertical="center"/>
    </xf>
    <xf numFmtId="0" fontId="45" fillId="13" borderId="1" xfId="2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0" fontId="55" fillId="13" borderId="1" xfId="2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0" fontId="36" fillId="3" borderId="6" xfId="2" applyFont="1" applyFill="1" applyBorder="1" applyAlignment="1">
      <alignment horizontal="center" vertical="center" wrapText="1"/>
    </xf>
    <xf numFmtId="0" fontId="36" fillId="3" borderId="7" xfId="2" applyFont="1" applyFill="1" applyBorder="1" applyAlignment="1">
      <alignment horizontal="center" vertical="center" wrapText="1"/>
    </xf>
    <xf numFmtId="0" fontId="42" fillId="3" borderId="6" xfId="2" applyFont="1" applyFill="1" applyBorder="1" applyAlignment="1">
      <alignment horizontal="center" vertical="center" wrapText="1"/>
    </xf>
    <xf numFmtId="0" fontId="42" fillId="9" borderId="0" xfId="2" applyFont="1" applyFill="1" applyBorder="1" applyAlignment="1">
      <alignment horizontal="center" vertical="center" wrapText="1"/>
    </xf>
    <xf numFmtId="0" fontId="40" fillId="8" borderId="6" xfId="2" applyFont="1" applyFill="1" applyBorder="1" applyAlignment="1">
      <alignment horizontal="center" vertical="center" wrapText="1"/>
    </xf>
    <xf numFmtId="0" fontId="43" fillId="8" borderId="6" xfId="2" applyFont="1" applyFill="1" applyBorder="1" applyAlignment="1">
      <alignment horizontal="center" vertical="center" wrapText="1"/>
    </xf>
    <xf numFmtId="0" fontId="41" fillId="3" borderId="6" xfId="2" applyFont="1" applyFill="1" applyBorder="1" applyAlignment="1">
      <alignment horizontal="center" vertical="center" wrapText="1"/>
    </xf>
    <xf numFmtId="0" fontId="44" fillId="3" borderId="6" xfId="2" applyFont="1" applyFill="1" applyBorder="1" applyAlignment="1">
      <alignment horizontal="center" vertical="center" wrapText="1"/>
    </xf>
    <xf numFmtId="0" fontId="43" fillId="8" borderId="7" xfId="2" applyFont="1" applyFill="1" applyBorder="1" applyAlignment="1">
      <alignment horizontal="center" vertical="center" wrapText="1"/>
    </xf>
    <xf numFmtId="164" fontId="34" fillId="13" borderId="1" xfId="2" applyNumberFormat="1" applyFont="1" applyFill="1" applyBorder="1" applyAlignment="1">
      <alignment horizontal="center" vertical="center"/>
    </xf>
    <xf numFmtId="10" fontId="34" fillId="13" borderId="1" xfId="2" applyNumberFormat="1" applyFont="1" applyFill="1" applyBorder="1" applyAlignment="1">
      <alignment horizontal="center" vertical="center"/>
    </xf>
    <xf numFmtId="2" fontId="34" fillId="13" borderId="1" xfId="2" applyNumberFormat="1" applyFont="1" applyFill="1" applyBorder="1" applyAlignment="1">
      <alignment horizontal="center" vertical="center"/>
    </xf>
    <xf numFmtId="0" fontId="60" fillId="13" borderId="1" xfId="2" applyFont="1" applyFill="1" applyBorder="1" applyAlignment="1">
      <alignment horizontal="center" vertical="center"/>
    </xf>
    <xf numFmtId="10" fontId="34" fillId="13" borderId="1" xfId="1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46" fillId="7" borderId="5" xfId="2" applyNumberFormat="1" applyFont="1" applyFill="1" applyBorder="1" applyAlignment="1">
      <alignment horizontal="center" vertical="center"/>
    </xf>
    <xf numFmtId="1" fontId="34" fillId="7" borderId="1" xfId="2" applyNumberFormat="1" applyFont="1" applyFill="1" applyBorder="1" applyAlignment="1">
      <alignment horizontal="center" vertical="center"/>
    </xf>
    <xf numFmtId="1" fontId="34" fillId="13" borderId="1" xfId="2" applyNumberFormat="1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2" fontId="46" fillId="13" borderId="1" xfId="2" applyNumberFormat="1" applyFont="1" applyFill="1" applyBorder="1" applyAlignment="1">
      <alignment horizontal="center" vertical="center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2" fontId="34" fillId="13" borderId="1" xfId="2" applyNumberFormat="1" applyFont="1" applyFill="1" applyBorder="1" applyAlignment="1">
      <alignment horizontal="center" vertical="center"/>
    </xf>
    <xf numFmtId="164" fontId="34" fillId="13" borderId="5" xfId="2" applyNumberFormat="1" applyFont="1" applyFill="1" applyBorder="1" applyAlignment="1">
      <alignment horizontal="center" vertical="center"/>
    </xf>
    <xf numFmtId="0" fontId="60" fillId="13" borderId="1" xfId="2" applyFont="1" applyFill="1" applyBorder="1" applyAlignment="1">
      <alignment horizontal="center" vertical="center"/>
    </xf>
    <xf numFmtId="164" fontId="34" fillId="13" borderId="1" xfId="2" applyNumberFormat="1" applyFont="1" applyFill="1" applyBorder="1" applyAlignment="1">
      <alignment horizontal="center" vertical="center"/>
    </xf>
    <xf numFmtId="10" fontId="34" fillId="13" borderId="1" xfId="1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4" fontId="34" fillId="13" borderId="1" xfId="2" applyNumberFormat="1" applyFont="1" applyFill="1" applyBorder="1" applyAlignment="1">
      <alignment horizontal="center" vertical="center"/>
    </xf>
    <xf numFmtId="164" fontId="34" fillId="13" borderId="1" xfId="2" applyNumberFormat="1" applyFont="1" applyFill="1" applyBorder="1" applyAlignment="1">
      <alignment horizontal="center" vertical="center"/>
    </xf>
    <xf numFmtId="0" fontId="34" fillId="0" borderId="0" xfId="0" applyFont="1"/>
    <xf numFmtId="0" fontId="34" fillId="0" borderId="0" xfId="0" applyFont="1" applyAlignment="1">
      <alignment horizontal="center" vertical="center"/>
    </xf>
    <xf numFmtId="0" fontId="46" fillId="7" borderId="1" xfId="2" applyFont="1" applyFill="1" applyBorder="1" applyAlignment="1">
      <alignment horizontal="center" vertical="center"/>
    </xf>
    <xf numFmtId="164" fontId="46" fillId="7" borderId="1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46" fillId="7" borderId="5" xfId="2" applyNumberFormat="1" applyFont="1" applyFill="1" applyBorder="1" applyAlignment="1">
      <alignment horizontal="center" vertical="center"/>
    </xf>
    <xf numFmtId="164" fontId="46" fillId="7" borderId="5" xfId="2" applyNumberFormat="1" applyFont="1" applyFill="1" applyBorder="1" applyAlignment="1">
      <alignment horizontal="center" vertical="center"/>
    </xf>
    <xf numFmtId="0" fontId="46" fillId="7" borderId="5" xfId="2" applyFont="1" applyFill="1" applyBorder="1" applyAlignment="1">
      <alignment horizontal="center" vertical="center"/>
    </xf>
    <xf numFmtId="165" fontId="48" fillId="7" borderId="5" xfId="3" applyNumberFormat="1" applyFont="1" applyFill="1" applyBorder="1" applyAlignment="1">
      <alignment horizontal="center" vertical="center" wrapText="1"/>
    </xf>
    <xf numFmtId="164" fontId="46" fillId="13" borderId="1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6" fontId="47" fillId="7" borderId="1" xfId="4" applyNumberFormat="1" applyFont="1" applyFill="1" applyBorder="1" applyAlignment="1">
      <alignment horizontal="center" vertical="center"/>
    </xf>
    <xf numFmtId="1" fontId="34" fillId="7" borderId="1" xfId="2" applyNumberFormat="1" applyFont="1" applyFill="1" applyBorder="1" applyAlignment="1">
      <alignment horizontal="center" vertical="center"/>
    </xf>
    <xf numFmtId="10" fontId="47" fillId="7" borderId="7" xfId="5" applyNumberFormat="1" applyFont="1" applyFill="1" applyBorder="1" applyAlignment="1">
      <alignment horizontal="center" vertical="center"/>
    </xf>
    <xf numFmtId="1" fontId="34" fillId="13" borderId="1" xfId="2" applyNumberFormat="1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2" fontId="46" fillId="13" borderId="1" xfId="2" applyNumberFormat="1" applyFont="1" applyFill="1" applyBorder="1" applyAlignment="1">
      <alignment horizontal="center" vertical="center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2" fontId="34" fillId="13" borderId="1" xfId="2" applyNumberFormat="1" applyFont="1" applyFill="1" applyBorder="1" applyAlignment="1">
      <alignment horizontal="center" vertical="center"/>
    </xf>
    <xf numFmtId="2" fontId="34" fillId="0" borderId="0" xfId="2" applyNumberFormat="1" applyFont="1"/>
    <xf numFmtId="10" fontId="51" fillId="13" borderId="5" xfId="5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" fontId="34" fillId="13" borderId="1" xfId="2" applyNumberFormat="1" applyFont="1" applyFill="1" applyBorder="1" applyAlignment="1">
      <alignment horizontal="center" vertical="center"/>
    </xf>
    <xf numFmtId="2" fontId="34" fillId="13" borderId="1" xfId="2" applyNumberFormat="1" applyFont="1" applyFill="1" applyBorder="1" applyAlignment="1">
      <alignment horizontal="center" vertical="center"/>
    </xf>
    <xf numFmtId="165" fontId="51" fillId="13" borderId="5" xfId="3" applyNumberFormat="1" applyFont="1" applyFill="1" applyBorder="1" applyAlignment="1">
      <alignment horizontal="center" vertical="center" wrapText="1"/>
    </xf>
    <xf numFmtId="165" fontId="51" fillId="13" borderId="6" xfId="3" applyNumberFormat="1" applyFont="1" applyFill="1" applyBorder="1" applyAlignment="1">
      <alignment horizontal="center" vertical="center" wrapText="1"/>
    </xf>
    <xf numFmtId="2" fontId="46" fillId="13" borderId="1" xfId="2" applyNumberFormat="1" applyFont="1" applyFill="1" applyBorder="1" applyAlignment="1">
      <alignment horizontal="center" vertical="center"/>
    </xf>
    <xf numFmtId="166" fontId="47" fillId="7" borderId="1" xfId="4" applyNumberFormat="1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" fontId="34" fillId="13" borderId="5" xfId="2" applyNumberFormat="1" applyFont="1" applyFill="1" applyBorder="1" applyAlignment="1">
      <alignment horizontal="center" vertical="center"/>
    </xf>
    <xf numFmtId="1" fontId="46" fillId="13" borderId="6" xfId="2" applyNumberFormat="1" applyFont="1" applyFill="1" applyBorder="1" applyAlignment="1">
      <alignment horizontal="center" vertical="center"/>
    </xf>
    <xf numFmtId="164" fontId="46" fillId="13" borderId="6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34" fillId="7" borderId="1" xfId="2" applyNumberFormat="1" applyFont="1" applyFill="1" applyBorder="1" applyAlignment="1">
      <alignment horizontal="center" vertical="center"/>
    </xf>
    <xf numFmtId="2" fontId="34" fillId="13" borderId="5" xfId="2" applyNumberFormat="1" applyFont="1" applyFill="1" applyBorder="1" applyAlignment="1">
      <alignment horizontal="center" vertical="center"/>
    </xf>
    <xf numFmtId="0" fontId="60" fillId="13" borderId="5" xfId="2" applyFont="1" applyFill="1" applyBorder="1" applyAlignment="1">
      <alignment horizontal="center" vertical="center"/>
    </xf>
    <xf numFmtId="164" fontId="34" fillId="13" borderId="5" xfId="2" applyNumberFormat="1" applyFont="1" applyFill="1" applyBorder="1" applyAlignment="1">
      <alignment horizontal="center" vertical="center"/>
    </xf>
    <xf numFmtId="10" fontId="34" fillId="13" borderId="5" xfId="1" applyNumberFormat="1" applyFont="1" applyFill="1" applyBorder="1" applyAlignment="1">
      <alignment horizontal="center" vertical="center"/>
    </xf>
    <xf numFmtId="2" fontId="46" fillId="13" borderId="6" xfId="2" applyNumberFormat="1" applyFont="1" applyFill="1" applyBorder="1" applyAlignment="1">
      <alignment horizontal="center" vertical="center"/>
    </xf>
    <xf numFmtId="166" fontId="47" fillId="7" borderId="5" xfId="4" applyNumberFormat="1" applyFont="1" applyFill="1" applyBorder="1" applyAlignment="1">
      <alignment horizontal="center" vertical="center"/>
    </xf>
    <xf numFmtId="10" fontId="34" fillId="13" borderId="5" xfId="2" applyNumberFormat="1" applyFont="1" applyFill="1" applyBorder="1" applyAlignment="1">
      <alignment horizontal="center" vertical="center"/>
    </xf>
    <xf numFmtId="165" fontId="51" fillId="13" borderId="5" xfId="5" applyNumberFormat="1" applyFont="1" applyFill="1" applyBorder="1" applyAlignment="1">
      <alignment horizontal="center" vertical="center"/>
    </xf>
    <xf numFmtId="165" fontId="49" fillId="6" borderId="5" xfId="4" applyNumberFormat="1" applyFont="1" applyFill="1" applyBorder="1" applyAlignment="1">
      <alignment horizontal="center" vertical="center"/>
    </xf>
    <xf numFmtId="165" fontId="49" fillId="10" borderId="5" xfId="4" applyNumberFormat="1" applyFont="1" applyFill="1" applyBorder="1" applyAlignment="1">
      <alignment horizontal="center" vertical="center"/>
    </xf>
    <xf numFmtId="10" fontId="51" fillId="0" borderId="5" xfId="5" applyNumberFormat="1" applyFont="1" applyFill="1" applyBorder="1" applyAlignment="1">
      <alignment horizontal="center" vertical="center"/>
    </xf>
    <xf numFmtId="1" fontId="51" fillId="12" borderId="5" xfId="5" applyNumberFormat="1" applyFont="1" applyFill="1" applyBorder="1" applyAlignment="1">
      <alignment horizontal="center" vertical="center"/>
    </xf>
    <xf numFmtId="166" fontId="48" fillId="0" borderId="7" xfId="4" applyNumberFormat="1" applyFont="1" applyBorder="1" applyAlignment="1">
      <alignment vertical="center"/>
    </xf>
    <xf numFmtId="10" fontId="48" fillId="0" borderId="7" xfId="5" applyNumberFormat="1" applyFont="1" applyFill="1" applyBorder="1" applyAlignment="1">
      <alignment vertical="center"/>
    </xf>
    <xf numFmtId="10" fontId="55" fillId="13" borderId="6" xfId="2" applyNumberFormat="1" applyFont="1" applyFill="1" applyBorder="1" applyAlignment="1">
      <alignment horizontal="center" vertical="center"/>
    </xf>
    <xf numFmtId="1" fontId="55" fillId="13" borderId="6" xfId="2" applyNumberFormat="1" applyFont="1" applyFill="1" applyBorder="1" applyAlignment="1">
      <alignment horizontal="center" vertical="center"/>
    </xf>
    <xf numFmtId="164" fontId="52" fillId="13" borderId="6" xfId="2" applyNumberFormat="1" applyFont="1" applyFill="1" applyBorder="1" applyAlignment="1">
      <alignment horizontal="center" vertical="center"/>
    </xf>
    <xf numFmtId="165" fontId="52" fillId="13" borderId="6" xfId="2" applyNumberFormat="1" applyFont="1" applyFill="1" applyBorder="1" applyAlignment="1">
      <alignment horizontal="center" vertical="center"/>
    </xf>
    <xf numFmtId="10" fontId="51" fillId="13" borderId="6" xfId="2" applyNumberFormat="1" applyFont="1" applyFill="1" applyBorder="1" applyAlignment="1">
      <alignment horizontal="center" vertical="center"/>
    </xf>
    <xf numFmtId="2" fontId="51" fillId="13" borderId="6" xfId="2" applyNumberFormat="1" applyFont="1" applyFill="1" applyBorder="1" applyAlignment="1">
      <alignment horizontal="center" vertical="center"/>
    </xf>
    <xf numFmtId="1" fontId="51" fillId="13" borderId="6" xfId="2" applyNumberFormat="1" applyFont="1" applyFill="1" applyBorder="1" applyAlignment="1">
      <alignment horizontal="center" vertical="center"/>
    </xf>
    <xf numFmtId="10" fontId="47" fillId="7" borderId="1" xfId="5" applyNumberFormat="1" applyFont="1" applyFill="1" applyBorder="1" applyAlignment="1">
      <alignment horizontal="center" vertical="center"/>
    </xf>
    <xf numFmtId="10" fontId="52" fillId="13" borderId="1" xfId="2" applyNumberFormat="1" applyFont="1" applyFill="1" applyBorder="1" applyAlignment="1">
      <alignment horizontal="center" vertical="center"/>
    </xf>
    <xf numFmtId="166" fontId="48" fillId="0" borderId="1" xfId="4" applyNumberFormat="1" applyFont="1" applyBorder="1" applyAlignment="1">
      <alignment vertical="center"/>
    </xf>
    <xf numFmtId="10" fontId="48" fillId="0" borderId="1" xfId="5" applyNumberFormat="1" applyFont="1" applyFill="1" applyBorder="1" applyAlignment="1">
      <alignment vertical="center"/>
    </xf>
    <xf numFmtId="0" fontId="38" fillId="0" borderId="1" xfId="2" applyFont="1" applyFill="1" applyBorder="1" applyAlignment="1">
      <alignment horizontal="center" vertical="center" wrapText="1"/>
    </xf>
    <xf numFmtId="1" fontId="46" fillId="7" borderId="1" xfId="2" applyNumberFormat="1" applyFont="1" applyFill="1" applyBorder="1" applyAlignment="1">
      <alignment horizontal="center" vertical="center"/>
    </xf>
    <xf numFmtId="165" fontId="51" fillId="13" borderId="6" xfId="3" applyNumberFormat="1" applyFont="1" applyFill="1" applyBorder="1" applyAlignment="1">
      <alignment horizontal="center" vertical="center" wrapText="1"/>
    </xf>
    <xf numFmtId="1" fontId="46" fillId="13" borderId="6" xfId="2" applyNumberFormat="1" applyFont="1" applyFill="1" applyBorder="1" applyAlignment="1">
      <alignment horizontal="center" vertical="center"/>
    </xf>
    <xf numFmtId="164" fontId="46" fillId="13" borderId="6" xfId="2" applyNumberFormat="1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2" fontId="46" fillId="13" borderId="1" xfId="2" applyNumberFormat="1" applyFont="1" applyFill="1" applyBorder="1" applyAlignment="1">
      <alignment horizontal="center" vertical="center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0" fontId="51" fillId="13" borderId="5" xfId="5" applyNumberFormat="1" applyFont="1" applyFill="1" applyBorder="1" applyAlignment="1">
      <alignment horizontal="center" vertical="center"/>
    </xf>
    <xf numFmtId="10" fontId="51" fillId="13" borderId="6" xfId="5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66" fontId="51" fillId="13" borderId="1" xfId="4" applyNumberFormat="1" applyFont="1" applyFill="1" applyBorder="1" applyAlignment="1">
      <alignment horizontal="center" vertical="center"/>
    </xf>
    <xf numFmtId="2" fontId="46" fillId="13" borderId="6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65" fontId="51" fillId="13" borderId="1" xfId="3" applyNumberFormat="1" applyFont="1" applyFill="1" applyBorder="1" applyAlignment="1">
      <alignment horizontal="center" vertical="center" wrapText="1"/>
    </xf>
    <xf numFmtId="1" fontId="46" fillId="7" borderId="1" xfId="2" applyNumberFormat="1" applyFont="1" applyFill="1" applyBorder="1" applyAlignment="1">
      <alignment horizontal="center" vertical="center"/>
    </xf>
    <xf numFmtId="165" fontId="51" fillId="13" borderId="0" xfId="3" applyNumberFormat="1" applyFont="1" applyFill="1" applyBorder="1" applyAlignment="1">
      <alignment horizontal="center" vertical="center" wrapText="1"/>
    </xf>
    <xf numFmtId="166" fontId="51" fillId="13" borderId="0" xfId="4" applyNumberFormat="1" applyFont="1" applyFill="1" applyBorder="1" applyAlignment="1">
      <alignment horizontal="center" vertical="center"/>
    </xf>
    <xf numFmtId="10" fontId="51" fillId="13" borderId="0" xfId="5" applyNumberFormat="1" applyFont="1" applyFill="1" applyBorder="1" applyAlignment="1">
      <alignment horizontal="center" vertical="center"/>
    </xf>
    <xf numFmtId="165" fontId="51" fillId="13" borderId="0" xfId="5" applyNumberFormat="1" applyFont="1" applyFill="1" applyBorder="1" applyAlignment="1">
      <alignment horizontal="center" vertical="center"/>
    </xf>
    <xf numFmtId="10" fontId="51" fillId="0" borderId="0" xfId="5" applyNumberFormat="1" applyFont="1" applyFill="1" applyBorder="1" applyAlignment="1">
      <alignment horizontal="center" vertical="center"/>
    </xf>
    <xf numFmtId="1" fontId="51" fillId="12" borderId="0" xfId="5" applyNumberFormat="1" applyFont="1" applyFill="1" applyBorder="1" applyAlignment="1">
      <alignment horizontal="center" vertical="center"/>
    </xf>
    <xf numFmtId="166" fontId="48" fillId="0" borderId="0" xfId="4" applyNumberFormat="1" applyFont="1" applyBorder="1" applyAlignment="1">
      <alignment vertical="center"/>
    </xf>
    <xf numFmtId="10" fontId="48" fillId="0" borderId="0" xfId="5" applyNumberFormat="1" applyFont="1" applyFill="1" applyBorder="1" applyAlignment="1">
      <alignment vertical="center"/>
    </xf>
    <xf numFmtId="0" fontId="46" fillId="0" borderId="0" xfId="2" applyFont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" fontId="46" fillId="7" borderId="1" xfId="2" applyNumberFormat="1" applyFont="1" applyFill="1" applyBorder="1" applyAlignment="1">
      <alignment horizontal="center" vertical="center"/>
    </xf>
    <xf numFmtId="0" fontId="34" fillId="0" borderId="0" xfId="2" applyFont="1" applyAlignment="1">
      <alignment horizontal="left" vertical="center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0" fontId="51" fillId="13" borderId="5" xfId="5" applyNumberFormat="1" applyFont="1" applyFill="1" applyBorder="1" applyAlignment="1">
      <alignment horizontal="center" vertical="center"/>
    </xf>
    <xf numFmtId="10" fontId="51" fillId="13" borderId="6" xfId="5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66" fontId="51" fillId="13" borderId="1" xfId="4" applyNumberFormat="1" applyFont="1" applyFill="1" applyBorder="1" applyAlignment="1">
      <alignment horizontal="center" vertical="center"/>
    </xf>
    <xf numFmtId="165" fontId="51" fillId="13" borderId="6" xfId="3" applyNumberFormat="1" applyFont="1" applyFill="1" applyBorder="1" applyAlignment="1">
      <alignment horizontal="center" vertical="center" wrapText="1"/>
    </xf>
    <xf numFmtId="2" fontId="46" fillId="13" borderId="1" xfId="2" applyNumberFormat="1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" fontId="46" fillId="13" borderId="6" xfId="2" applyNumberFormat="1" applyFont="1" applyFill="1" applyBorder="1" applyAlignment="1">
      <alignment horizontal="center" vertical="center"/>
    </xf>
    <xf numFmtId="164" fontId="46" fillId="13" borderId="6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2" fontId="46" fillId="13" borderId="6" xfId="2" applyNumberFormat="1" applyFont="1" applyFill="1" applyBorder="1" applyAlignment="1">
      <alignment horizontal="center" vertical="center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65" fontId="51" fillId="13" borderId="6" xfId="3" applyNumberFormat="1" applyFont="1" applyFill="1" applyBorder="1" applyAlignment="1">
      <alignment horizontal="center" vertical="center" wrapText="1"/>
    </xf>
    <xf numFmtId="2" fontId="46" fillId="13" borderId="1" xfId="2" applyNumberFormat="1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" fontId="46" fillId="13" borderId="6" xfId="2" applyNumberFormat="1" applyFont="1" applyFill="1" applyBorder="1" applyAlignment="1">
      <alignment horizontal="center" vertical="center"/>
    </xf>
    <xf numFmtId="164" fontId="46" fillId="13" borderId="6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2" fontId="46" fillId="13" borderId="6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46" fillId="13" borderId="6" xfId="2" applyNumberFormat="1" applyFont="1" applyFill="1" applyBorder="1" applyAlignment="1">
      <alignment horizontal="center" vertical="center"/>
    </xf>
    <xf numFmtId="164" fontId="46" fillId="13" borderId="6" xfId="2" applyNumberFormat="1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2" fontId="46" fillId="13" borderId="1" xfId="2" applyNumberFormat="1" applyFont="1" applyFill="1" applyBorder="1" applyAlignment="1">
      <alignment horizontal="center" vertical="center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2" fontId="46" fillId="13" borderId="6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5" fontId="51" fillId="13" borderId="6" xfId="3" applyNumberFormat="1" applyFont="1" applyFill="1" applyBorder="1" applyAlignment="1">
      <alignment horizontal="center" vertical="center" wrapText="1"/>
    </xf>
    <xf numFmtId="1" fontId="46" fillId="13" borderId="6" xfId="2" applyNumberFormat="1" applyFont="1" applyFill="1" applyBorder="1" applyAlignment="1">
      <alignment horizontal="center" vertical="center"/>
    </xf>
    <xf numFmtId="164" fontId="46" fillId="13" borderId="6" xfId="2" applyNumberFormat="1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2" fontId="46" fillId="13" borderId="1" xfId="2" applyNumberFormat="1" applyFont="1" applyFill="1" applyBorder="1" applyAlignment="1">
      <alignment horizontal="center" vertical="center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2" fontId="46" fillId="13" borderId="6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34" fillId="7" borderId="1" xfId="2" applyNumberFormat="1" applyFont="1" applyFill="1" applyBorder="1" applyAlignment="1">
      <alignment horizontal="center" vertical="center"/>
    </xf>
    <xf numFmtId="0" fontId="36" fillId="13" borderId="7" xfId="2" applyFont="1" applyFill="1" applyBorder="1" applyAlignment="1">
      <alignment horizontal="center" vertical="center"/>
    </xf>
    <xf numFmtId="164" fontId="55" fillId="13" borderId="7" xfId="2" applyNumberFormat="1" applyFont="1" applyFill="1" applyBorder="1" applyAlignment="1">
      <alignment horizontal="center" vertical="center"/>
    </xf>
    <xf numFmtId="10" fontId="46" fillId="13" borderId="7" xfId="1" applyNumberFormat="1" applyFont="1" applyFill="1" applyBorder="1" applyAlignment="1">
      <alignment horizontal="center" vertical="center"/>
    </xf>
    <xf numFmtId="1" fontId="46" fillId="13" borderId="7" xfId="2" applyNumberFormat="1" applyFont="1" applyFill="1" applyBorder="1" applyAlignment="1">
      <alignment horizontal="center" vertical="center"/>
    </xf>
    <xf numFmtId="1" fontId="52" fillId="13" borderId="7" xfId="2" applyNumberFormat="1" applyFont="1" applyFill="1" applyBorder="1" applyAlignment="1">
      <alignment horizontal="center" vertical="center"/>
    </xf>
    <xf numFmtId="1" fontId="34" fillId="13" borderId="7" xfId="2" applyNumberFormat="1" applyFont="1" applyFill="1" applyBorder="1" applyAlignment="1">
      <alignment horizontal="center" vertical="center"/>
    </xf>
    <xf numFmtId="0" fontId="60" fillId="13" borderId="7" xfId="2" applyFont="1" applyFill="1" applyBorder="1" applyAlignment="1">
      <alignment horizontal="center" vertical="center"/>
    </xf>
    <xf numFmtId="164" fontId="34" fillId="13" borderId="7" xfId="2" applyNumberFormat="1" applyFont="1" applyFill="1" applyBorder="1" applyAlignment="1">
      <alignment horizontal="center" vertical="center"/>
    </xf>
    <xf numFmtId="10" fontId="34" fillId="13" borderId="7" xfId="1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0" fontId="36" fillId="13" borderId="7" xfId="2" applyFont="1" applyFill="1" applyBorder="1" applyAlignment="1">
      <alignment horizontal="center" vertical="center"/>
    </xf>
    <xf numFmtId="164" fontId="55" fillId="13" borderId="7" xfId="2" applyNumberFormat="1" applyFont="1" applyFill="1" applyBorder="1" applyAlignment="1">
      <alignment horizontal="center" vertical="center"/>
    </xf>
    <xf numFmtId="10" fontId="46" fillId="13" borderId="7" xfId="1" applyNumberFormat="1" applyFont="1" applyFill="1" applyBorder="1" applyAlignment="1">
      <alignment horizontal="center" vertical="center"/>
    </xf>
    <xf numFmtId="1" fontId="46" fillId="13" borderId="7" xfId="2" applyNumberFormat="1" applyFont="1" applyFill="1" applyBorder="1" applyAlignment="1">
      <alignment horizontal="center" vertical="center"/>
    </xf>
    <xf numFmtId="1" fontId="52" fillId="13" borderId="7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2" fontId="46" fillId="13" borderId="1" xfId="2" applyNumberFormat="1" applyFont="1" applyFill="1" applyBorder="1" applyAlignment="1">
      <alignment horizontal="center" vertical="center"/>
    </xf>
    <xf numFmtId="0" fontId="45" fillId="13" borderId="1" xfId="2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65" fontId="51" fillId="13" borderId="6" xfId="3" applyNumberFormat="1" applyFont="1" applyFill="1" applyBorder="1" applyAlignment="1">
      <alignment horizontal="center" vertical="center" wrapText="1"/>
    </xf>
    <xf numFmtId="2" fontId="46" fillId="13" borderId="1" xfId="2" applyNumberFormat="1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" fontId="46" fillId="13" borderId="6" xfId="2" applyNumberFormat="1" applyFont="1" applyFill="1" applyBorder="1" applyAlignment="1">
      <alignment horizontal="center" vertical="center"/>
    </xf>
    <xf numFmtId="164" fontId="46" fillId="13" borderId="6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2" fontId="46" fillId="13" borderId="6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0" fontId="46" fillId="13" borderId="7" xfId="1" applyNumberFormat="1" applyFont="1" applyFill="1" applyBorder="1" applyAlignment="1">
      <alignment horizontal="center" vertical="center"/>
    </xf>
    <xf numFmtId="1" fontId="46" fillId="13" borderId="7" xfId="2" applyNumberFormat="1" applyFont="1" applyFill="1" applyBorder="1" applyAlignment="1">
      <alignment horizontal="center" vertical="center"/>
    </xf>
    <xf numFmtId="0" fontId="36" fillId="13" borderId="7" xfId="2" applyFont="1" applyFill="1" applyBorder="1" applyAlignment="1">
      <alignment horizontal="center" vertical="center"/>
    </xf>
    <xf numFmtId="164" fontId="55" fillId="13" borderId="7" xfId="2" applyNumberFormat="1" applyFont="1" applyFill="1" applyBorder="1" applyAlignment="1">
      <alignment horizontal="center" vertical="center"/>
    </xf>
    <xf numFmtId="1" fontId="52" fillId="13" borderId="7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0" fontId="45" fillId="13" borderId="1" xfId="2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1" fontId="46" fillId="13" borderId="1" xfId="2" applyNumberFormat="1" applyFont="1" applyFill="1" applyBorder="1" applyAlignment="1">
      <alignment horizontal="center" vertical="center"/>
    </xf>
    <xf numFmtId="2" fontId="46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0" fontId="47" fillId="13" borderId="1" xfId="2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" fontId="46" fillId="7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" fontId="46" fillId="7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" fontId="46" fillId="7" borderId="1" xfId="2" applyNumberFormat="1" applyFont="1" applyFill="1" applyBorder="1" applyAlignment="1">
      <alignment horizontal="center" vertical="center"/>
    </xf>
    <xf numFmtId="1" fontId="34" fillId="7" borderId="1" xfId="2" applyNumberFormat="1" applyFont="1" applyFill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" fontId="46" fillId="7" borderId="1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66" fontId="22" fillId="13" borderId="1" xfId="4" applyNumberFormat="1" applyFont="1" applyFill="1" applyBorder="1" applyAlignment="1">
      <alignment horizontal="center" vertical="center"/>
    </xf>
    <xf numFmtId="10" fontId="23" fillId="13" borderId="5" xfId="5" applyNumberFormat="1" applyFont="1" applyFill="1" applyBorder="1" applyAlignment="1">
      <alignment horizontal="center" vertical="center"/>
    </xf>
    <xf numFmtId="10" fontId="23" fillId="13" borderId="6" xfId="5" applyNumberFormat="1" applyFont="1" applyFill="1" applyBorder="1" applyAlignment="1">
      <alignment horizontal="center" vertical="center"/>
    </xf>
    <xf numFmtId="10" fontId="3" fillId="13" borderId="5" xfId="1" applyNumberFormat="1" applyFont="1" applyFill="1" applyBorder="1" applyAlignment="1">
      <alignment horizontal="center" vertical="center"/>
    </xf>
    <xf numFmtId="10" fontId="3" fillId="13" borderId="6" xfId="1" applyNumberFormat="1" applyFont="1" applyFill="1" applyBorder="1" applyAlignment="1">
      <alignment horizontal="center" vertical="center"/>
    </xf>
    <xf numFmtId="0" fontId="30" fillId="13" borderId="1" xfId="2" applyFont="1" applyFill="1" applyBorder="1" applyAlignment="1">
      <alignment horizontal="center" vertical="center" wrapText="1"/>
    </xf>
    <xf numFmtId="0" fontId="6" fillId="13" borderId="5" xfId="2" applyFont="1" applyFill="1" applyBorder="1" applyAlignment="1">
      <alignment horizontal="center" vertical="center"/>
    </xf>
    <xf numFmtId="0" fontId="6" fillId="13" borderId="6" xfId="2" applyFont="1" applyFill="1" applyBorder="1" applyAlignment="1">
      <alignment horizontal="center" vertical="center"/>
    </xf>
    <xf numFmtId="164" fontId="17" fillId="13" borderId="5" xfId="2" applyNumberFormat="1" applyFont="1" applyFill="1" applyBorder="1" applyAlignment="1">
      <alignment horizontal="center" vertical="center"/>
    </xf>
    <xf numFmtId="164" fontId="17" fillId="13" borderId="6" xfId="2" applyNumberFormat="1" applyFont="1" applyFill="1" applyBorder="1" applyAlignment="1">
      <alignment horizontal="center" vertical="center"/>
    </xf>
    <xf numFmtId="0" fontId="30" fillId="13" borderId="7" xfId="2" applyFont="1" applyFill="1" applyBorder="1" applyAlignment="1">
      <alignment horizontal="center" vertical="center" wrapText="1"/>
    </xf>
    <xf numFmtId="0" fontId="30" fillId="13" borderId="6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/>
    </xf>
    <xf numFmtId="0" fontId="9" fillId="6" borderId="2" xfId="2" applyFont="1" applyFill="1" applyBorder="1" applyAlignment="1">
      <alignment horizontal="left" vertical="center"/>
    </xf>
    <xf numFmtId="0" fontId="9" fillId="6" borderId="3" xfId="2" applyFont="1" applyFill="1" applyBorder="1" applyAlignment="1">
      <alignment horizontal="left" vertical="center"/>
    </xf>
    <xf numFmtId="0" fontId="9" fillId="6" borderId="4" xfId="2" applyFont="1" applyFill="1" applyBorder="1" applyAlignment="1">
      <alignment horizontal="left" vertical="center"/>
    </xf>
    <xf numFmtId="0" fontId="8" fillId="7" borderId="2" xfId="2" applyFont="1" applyFill="1" applyBorder="1" applyAlignment="1">
      <alignment horizontal="center" vertical="center"/>
    </xf>
    <xf numFmtId="0" fontId="8" fillId="7" borderId="3" xfId="2" applyFont="1" applyFill="1" applyBorder="1" applyAlignment="1">
      <alignment horizontal="center" vertical="center"/>
    </xf>
    <xf numFmtId="0" fontId="8" fillId="7" borderId="4" xfId="2" applyFont="1" applyFill="1" applyBorder="1" applyAlignment="1">
      <alignment horizontal="center" vertical="center"/>
    </xf>
    <xf numFmtId="1" fontId="3" fillId="7" borderId="1" xfId="2" applyNumberFormat="1" applyFont="1" applyFill="1" applyBorder="1" applyAlignment="1">
      <alignment horizontal="center" vertical="center"/>
    </xf>
    <xf numFmtId="0" fontId="16" fillId="7" borderId="5" xfId="2" applyFont="1" applyFill="1" applyBorder="1" applyAlignment="1">
      <alignment horizontal="center" vertical="center" wrapText="1"/>
    </xf>
    <xf numFmtId="0" fontId="16" fillId="7" borderId="6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center" vertical="center"/>
    </xf>
    <xf numFmtId="0" fontId="19" fillId="7" borderId="1" xfId="2" applyFont="1" applyFill="1" applyBorder="1" applyAlignment="1">
      <alignment horizontal="center" vertical="center"/>
    </xf>
    <xf numFmtId="164" fontId="17" fillId="7" borderId="1" xfId="2" applyNumberFormat="1" applyFont="1" applyFill="1" applyBorder="1" applyAlignment="1">
      <alignment horizontal="center" vertical="center"/>
    </xf>
    <xf numFmtId="10" fontId="17" fillId="7" borderId="1" xfId="2" applyNumberFormat="1" applyFont="1" applyFill="1" applyBorder="1" applyAlignment="1">
      <alignment horizontal="center" vertical="center"/>
    </xf>
    <xf numFmtId="2" fontId="3" fillId="7" borderId="1" xfId="2" applyNumberFormat="1" applyFont="1" applyFill="1" applyBorder="1" applyAlignment="1">
      <alignment horizontal="center" vertical="center"/>
    </xf>
    <xf numFmtId="164" fontId="3" fillId="7" borderId="1" xfId="2" applyNumberFormat="1" applyFont="1" applyFill="1" applyBorder="1" applyAlignment="1">
      <alignment horizontal="center" vertical="center"/>
    </xf>
    <xf numFmtId="1" fontId="19" fillId="7" borderId="1" xfId="2" applyNumberFormat="1" applyFont="1" applyFill="1" applyBorder="1" applyAlignment="1">
      <alignment horizontal="center" vertical="center"/>
    </xf>
    <xf numFmtId="1" fontId="1" fillId="7" borderId="1" xfId="2" applyNumberFormat="1" applyFill="1" applyBorder="1" applyAlignment="1">
      <alignment horizontal="center" vertical="center"/>
    </xf>
    <xf numFmtId="10" fontId="3" fillId="7" borderId="1" xfId="1" applyNumberFormat="1" applyFont="1" applyFill="1" applyBorder="1" applyAlignment="1">
      <alignment horizontal="center" vertical="center"/>
    </xf>
    <xf numFmtId="165" fontId="21" fillId="7" borderId="1" xfId="3" applyNumberFormat="1" applyFont="1" applyFill="1" applyBorder="1" applyAlignment="1">
      <alignment horizontal="center" vertical="center" wrapText="1"/>
    </xf>
    <xf numFmtId="166" fontId="22" fillId="7" borderId="1" xfId="4" applyNumberFormat="1" applyFont="1" applyFill="1" applyBorder="1" applyAlignment="1">
      <alignment horizontal="center" vertical="center"/>
    </xf>
    <xf numFmtId="10" fontId="23" fillId="7" borderId="5" xfId="5" applyNumberFormat="1" applyFont="1" applyFill="1" applyBorder="1" applyAlignment="1">
      <alignment horizontal="center" vertical="center"/>
    </xf>
    <xf numFmtId="10" fontId="23" fillId="7" borderId="6" xfId="5" applyNumberFormat="1" applyFont="1" applyFill="1" applyBorder="1" applyAlignment="1">
      <alignment horizontal="center" vertical="center"/>
    </xf>
    <xf numFmtId="10" fontId="3" fillId="7" borderId="1" xfId="2" applyNumberFormat="1" applyFont="1" applyFill="1" applyBorder="1" applyAlignment="1">
      <alignment horizontal="center" vertical="center"/>
    </xf>
    <xf numFmtId="1" fontId="3" fillId="13" borderId="5" xfId="2" applyNumberFormat="1" applyFont="1" applyFill="1" applyBorder="1" applyAlignment="1">
      <alignment horizontal="center" vertical="center"/>
    </xf>
    <xf numFmtId="1" fontId="3" fillId="13" borderId="6" xfId="2" applyNumberFormat="1" applyFont="1" applyFill="1" applyBorder="1" applyAlignment="1">
      <alignment horizontal="center" vertical="center"/>
    </xf>
    <xf numFmtId="1" fontId="19" fillId="13" borderId="5" xfId="2" applyNumberFormat="1" applyFont="1" applyFill="1" applyBorder="1" applyAlignment="1">
      <alignment horizontal="center" vertical="center"/>
    </xf>
    <xf numFmtId="1" fontId="19" fillId="13" borderId="6" xfId="2" applyNumberFormat="1" applyFont="1" applyFill="1" applyBorder="1" applyAlignment="1">
      <alignment horizontal="center" vertical="center"/>
    </xf>
    <xf numFmtId="165" fontId="21" fillId="13" borderId="5" xfId="3" applyNumberFormat="1" applyFont="1" applyFill="1" applyBorder="1" applyAlignment="1">
      <alignment horizontal="center" vertical="center" wrapText="1"/>
    </xf>
    <xf numFmtId="165" fontId="21" fillId="13" borderId="6" xfId="3" applyNumberFormat="1" applyFont="1" applyFill="1" applyBorder="1" applyAlignment="1">
      <alignment horizontal="center" vertical="center" wrapText="1"/>
    </xf>
    <xf numFmtId="165" fontId="32" fillId="13" borderId="5" xfId="3" applyNumberFormat="1" applyFont="1" applyFill="1" applyBorder="1" applyAlignment="1">
      <alignment horizontal="center" vertical="center" wrapText="1"/>
    </xf>
    <xf numFmtId="165" fontId="32" fillId="13" borderId="6" xfId="3" applyNumberFormat="1" applyFont="1" applyFill="1" applyBorder="1" applyAlignment="1">
      <alignment horizontal="center" vertical="center" wrapText="1"/>
    </xf>
    <xf numFmtId="0" fontId="47" fillId="7" borderId="5" xfId="2" applyFont="1" applyFill="1" applyBorder="1" applyAlignment="1">
      <alignment horizontal="center" vertical="center" wrapText="1"/>
    </xf>
    <xf numFmtId="0" fontId="47" fillId="7" borderId="6" xfId="2" applyFont="1" applyFill="1" applyBorder="1" applyAlignment="1">
      <alignment horizontal="center" vertical="center" wrapText="1"/>
    </xf>
    <xf numFmtId="0" fontId="45" fillId="7" borderId="1" xfId="2" applyFont="1" applyFill="1" applyBorder="1" applyAlignment="1">
      <alignment horizontal="center" vertical="center"/>
    </xf>
    <xf numFmtId="0" fontId="46" fillId="7" borderId="1" xfId="2" applyFont="1" applyFill="1" applyBorder="1" applyAlignment="1">
      <alignment horizontal="center" vertical="center"/>
    </xf>
    <xf numFmtId="164" fontId="46" fillId="7" borderId="1" xfId="2" applyNumberFormat="1" applyFont="1" applyFill="1" applyBorder="1" applyAlignment="1">
      <alignment horizontal="center" vertical="center"/>
    </xf>
    <xf numFmtId="10" fontId="46" fillId="7" borderId="1" xfId="2" applyNumberFormat="1" applyFont="1" applyFill="1" applyBorder="1" applyAlignment="1">
      <alignment horizontal="center" vertical="center"/>
    </xf>
    <xf numFmtId="10" fontId="46" fillId="7" borderId="5" xfId="2" applyNumberFormat="1" applyFont="1" applyFill="1" applyBorder="1" applyAlignment="1">
      <alignment horizontal="center" vertical="center"/>
    </xf>
    <xf numFmtId="1" fontId="46" fillId="7" borderId="1" xfId="2" applyNumberFormat="1" applyFont="1" applyFill="1" applyBorder="1" applyAlignment="1">
      <alignment horizontal="center" vertical="center"/>
    </xf>
    <xf numFmtId="1" fontId="46" fillId="7" borderId="5" xfId="2" applyNumberFormat="1" applyFont="1" applyFill="1" applyBorder="1" applyAlignment="1">
      <alignment horizontal="center" vertical="center"/>
    </xf>
    <xf numFmtId="2" fontId="46" fillId="7" borderId="1" xfId="2" applyNumberFormat="1" applyFont="1" applyFill="1" applyBorder="1" applyAlignment="1">
      <alignment horizontal="center" vertical="center"/>
    </xf>
    <xf numFmtId="2" fontId="46" fillId="7" borderId="5" xfId="2" applyNumberFormat="1" applyFont="1" applyFill="1" applyBorder="1" applyAlignment="1">
      <alignment horizontal="center" vertical="center"/>
    </xf>
    <xf numFmtId="0" fontId="56" fillId="2" borderId="8" xfId="2" applyFont="1" applyFill="1" applyBorder="1" applyAlignment="1">
      <alignment horizontal="center" vertical="center"/>
    </xf>
    <xf numFmtId="0" fontId="56" fillId="2" borderId="0" xfId="2" applyFont="1" applyFill="1" applyBorder="1" applyAlignment="1">
      <alignment horizontal="center" vertical="center"/>
    </xf>
    <xf numFmtId="0" fontId="37" fillId="3" borderId="1" xfId="2" applyFont="1" applyFill="1" applyBorder="1" applyAlignment="1">
      <alignment horizontal="center" vertical="center"/>
    </xf>
    <xf numFmtId="0" fontId="36" fillId="3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8" fillId="5" borderId="1" xfId="2" applyFont="1" applyFill="1" applyBorder="1" applyAlignment="1">
      <alignment horizontal="center" vertical="center"/>
    </xf>
    <xf numFmtId="0" fontId="39" fillId="6" borderId="8" xfId="2" applyFont="1" applyFill="1" applyBorder="1" applyAlignment="1">
      <alignment horizontal="center" vertical="center"/>
    </xf>
    <xf numFmtId="0" fontId="39" fillId="6" borderId="0" xfId="2" applyFont="1" applyFill="1" applyBorder="1" applyAlignment="1">
      <alignment horizontal="center" vertical="center"/>
    </xf>
    <xf numFmtId="10" fontId="46" fillId="7" borderId="1" xfId="1" applyNumberFormat="1" applyFont="1" applyFill="1" applyBorder="1" applyAlignment="1">
      <alignment horizontal="center" vertical="center"/>
    </xf>
    <xf numFmtId="164" fontId="46" fillId="7" borderId="5" xfId="2" applyNumberFormat="1" applyFont="1" applyFill="1" applyBorder="1" applyAlignment="1">
      <alignment horizontal="center" vertical="center"/>
    </xf>
    <xf numFmtId="1" fontId="47" fillId="7" borderId="5" xfId="3" applyNumberFormat="1" applyFont="1" applyFill="1" applyBorder="1" applyAlignment="1">
      <alignment horizontal="center" vertical="center" wrapText="1"/>
    </xf>
    <xf numFmtId="1" fontId="47" fillId="7" borderId="6" xfId="3" applyNumberFormat="1" applyFont="1" applyFill="1" applyBorder="1" applyAlignment="1">
      <alignment horizontal="center" vertical="center" wrapText="1"/>
    </xf>
    <xf numFmtId="165" fontId="47" fillId="7" borderId="5" xfId="3" applyNumberFormat="1" applyFont="1" applyFill="1" applyBorder="1" applyAlignment="1">
      <alignment horizontal="center" vertical="center" wrapText="1"/>
    </xf>
    <xf numFmtId="165" fontId="47" fillId="7" borderId="6" xfId="3" applyNumberFormat="1" applyFont="1" applyFill="1" applyBorder="1" applyAlignment="1">
      <alignment horizontal="center" vertical="center" wrapText="1"/>
    </xf>
    <xf numFmtId="166" fontId="47" fillId="7" borderId="1" xfId="4" applyNumberFormat="1" applyFont="1" applyFill="1" applyBorder="1" applyAlignment="1">
      <alignment horizontal="center" vertical="center"/>
    </xf>
    <xf numFmtId="10" fontId="47" fillId="7" borderId="5" xfId="5" applyNumberFormat="1" applyFont="1" applyFill="1" applyBorder="1" applyAlignment="1">
      <alignment horizontal="center" vertical="center"/>
    </xf>
    <xf numFmtId="10" fontId="47" fillId="7" borderId="6" xfId="5" applyNumberFormat="1" applyFont="1" applyFill="1" applyBorder="1" applyAlignment="1">
      <alignment horizontal="center" vertical="center"/>
    </xf>
    <xf numFmtId="1" fontId="34" fillId="7" borderId="1" xfId="2" applyNumberFormat="1" applyFont="1" applyFill="1" applyBorder="1" applyAlignment="1">
      <alignment horizontal="center" vertical="center"/>
    </xf>
    <xf numFmtId="2" fontId="34" fillId="7" borderId="5" xfId="2" applyNumberFormat="1" applyFont="1" applyFill="1" applyBorder="1" applyAlignment="1">
      <alignment horizontal="center" vertical="center"/>
    </xf>
    <xf numFmtId="2" fontId="34" fillId="7" borderId="6" xfId="2" applyNumberFormat="1" applyFont="1" applyFill="1" applyBorder="1" applyAlignment="1">
      <alignment horizontal="center" vertical="center"/>
    </xf>
    <xf numFmtId="165" fontId="47" fillId="7" borderId="1" xfId="3" applyNumberFormat="1" applyFont="1" applyFill="1" applyBorder="1" applyAlignment="1">
      <alignment horizontal="center" vertical="center" wrapText="1"/>
    </xf>
    <xf numFmtId="165" fontId="48" fillId="7" borderId="1" xfId="3" applyNumberFormat="1" applyFont="1" applyFill="1" applyBorder="1" applyAlignment="1">
      <alignment horizontal="center" vertical="center" wrapText="1"/>
    </xf>
    <xf numFmtId="166" fontId="48" fillId="7" borderId="1" xfId="4" applyNumberFormat="1" applyFont="1" applyFill="1" applyBorder="1" applyAlignment="1">
      <alignment horizontal="center" vertical="center"/>
    </xf>
    <xf numFmtId="10" fontId="48" fillId="7" borderId="5" xfId="5" applyNumberFormat="1" applyFont="1" applyFill="1" applyBorder="1" applyAlignment="1">
      <alignment horizontal="center" vertical="center"/>
    </xf>
    <xf numFmtId="10" fontId="48" fillId="7" borderId="6" xfId="5" applyNumberFormat="1" applyFont="1" applyFill="1" applyBorder="1" applyAlignment="1">
      <alignment horizontal="center" vertical="center"/>
    </xf>
    <xf numFmtId="0" fontId="46" fillId="7" borderId="5" xfId="2" applyFont="1" applyFill="1" applyBorder="1" applyAlignment="1">
      <alignment horizontal="center" vertical="center"/>
    </xf>
    <xf numFmtId="165" fontId="48" fillId="7" borderId="5" xfId="3" applyNumberFormat="1" applyFont="1" applyFill="1" applyBorder="1" applyAlignment="1">
      <alignment horizontal="center" vertical="center" wrapText="1"/>
    </xf>
    <xf numFmtId="166" fontId="48" fillId="7" borderId="5" xfId="4" applyNumberFormat="1" applyFont="1" applyFill="1" applyBorder="1" applyAlignment="1">
      <alignment horizontal="center" vertical="center"/>
    </xf>
    <xf numFmtId="10" fontId="48" fillId="7" borderId="7" xfId="5" applyNumberFormat="1" applyFont="1" applyFill="1" applyBorder="1" applyAlignment="1">
      <alignment horizontal="center" vertical="center"/>
    </xf>
    <xf numFmtId="0" fontId="62" fillId="15" borderId="9" xfId="2" applyFont="1" applyFill="1" applyBorder="1" applyAlignment="1">
      <alignment horizontal="center" vertical="center"/>
    </xf>
    <xf numFmtId="0" fontId="62" fillId="15" borderId="10" xfId="2" applyFont="1" applyFill="1" applyBorder="1" applyAlignment="1">
      <alignment horizontal="center" vertical="center"/>
    </xf>
    <xf numFmtId="0" fontId="62" fillId="15" borderId="11" xfId="2" applyFont="1" applyFill="1" applyBorder="1" applyAlignment="1">
      <alignment horizontal="center" vertical="center"/>
    </xf>
    <xf numFmtId="0" fontId="44" fillId="13" borderId="7" xfId="2" applyFont="1" applyFill="1" applyBorder="1" applyAlignment="1">
      <alignment horizontal="center" vertical="center" wrapText="1"/>
    </xf>
    <xf numFmtId="0" fontId="44" fillId="13" borderId="6" xfId="2" applyFont="1" applyFill="1" applyBorder="1" applyAlignment="1">
      <alignment horizontal="center" vertical="center" wrapText="1"/>
    </xf>
    <xf numFmtId="0" fontId="36" fillId="13" borderId="7" xfId="2" applyFont="1" applyFill="1" applyBorder="1" applyAlignment="1">
      <alignment horizontal="center" vertical="center"/>
    </xf>
    <xf numFmtId="0" fontId="36" fillId="13" borderId="6" xfId="2" applyFont="1" applyFill="1" applyBorder="1" applyAlignment="1">
      <alignment horizontal="center" vertical="center"/>
    </xf>
    <xf numFmtId="164" fontId="55" fillId="13" borderId="7" xfId="2" applyNumberFormat="1" applyFont="1" applyFill="1" applyBorder="1" applyAlignment="1">
      <alignment horizontal="center" vertical="center"/>
    </xf>
    <xf numFmtId="164" fontId="55" fillId="13" borderId="6" xfId="2" applyNumberFormat="1" applyFont="1" applyFill="1" applyBorder="1" applyAlignment="1">
      <alignment horizontal="center" vertical="center"/>
    </xf>
    <xf numFmtId="10" fontId="46" fillId="13" borderId="7" xfId="1" applyNumberFormat="1" applyFont="1" applyFill="1" applyBorder="1" applyAlignment="1">
      <alignment horizontal="center" vertical="center"/>
    </xf>
    <xf numFmtId="10" fontId="46" fillId="13" borderId="6" xfId="1" applyNumberFormat="1" applyFont="1" applyFill="1" applyBorder="1" applyAlignment="1">
      <alignment horizontal="center" vertical="center"/>
    </xf>
    <xf numFmtId="165" fontId="51" fillId="13" borderId="7" xfId="3" applyNumberFormat="1" applyFont="1" applyFill="1" applyBorder="1" applyAlignment="1">
      <alignment horizontal="center" vertical="center" wrapText="1"/>
    </xf>
    <xf numFmtId="165" fontId="51" fillId="13" borderId="6" xfId="3" applyNumberFormat="1" applyFont="1" applyFill="1" applyBorder="1" applyAlignment="1">
      <alignment horizontal="center" vertical="center" wrapText="1"/>
    </xf>
    <xf numFmtId="166" fontId="47" fillId="7" borderId="6" xfId="4" applyNumberFormat="1" applyFont="1" applyFill="1" applyBorder="1" applyAlignment="1">
      <alignment horizontal="center" vertical="center"/>
    </xf>
    <xf numFmtId="10" fontId="47" fillId="7" borderId="7" xfId="5" applyNumberFormat="1" applyFont="1" applyFill="1" applyBorder="1" applyAlignment="1">
      <alignment horizontal="center" vertical="center"/>
    </xf>
    <xf numFmtId="1" fontId="46" fillId="13" borderId="7" xfId="2" applyNumberFormat="1" applyFont="1" applyFill="1" applyBorder="1" applyAlignment="1">
      <alignment horizontal="center" vertical="center"/>
    </xf>
    <xf numFmtId="1" fontId="46" fillId="13" borderId="6" xfId="2" applyNumberFormat="1" applyFont="1" applyFill="1" applyBorder="1" applyAlignment="1">
      <alignment horizontal="center" vertical="center"/>
    </xf>
    <xf numFmtId="1" fontId="52" fillId="13" borderId="7" xfId="2" applyNumberFormat="1" applyFont="1" applyFill="1" applyBorder="1" applyAlignment="1">
      <alignment horizontal="center" vertical="center"/>
    </xf>
    <xf numFmtId="1" fontId="52" fillId="13" borderId="6" xfId="2" applyNumberFormat="1" applyFont="1" applyFill="1" applyBorder="1" applyAlignment="1">
      <alignment horizontal="center" vertical="center"/>
    </xf>
    <xf numFmtId="1" fontId="34" fillId="13" borderId="6" xfId="2" applyNumberFormat="1" applyFont="1" applyFill="1" applyBorder="1" applyAlignment="1">
      <alignment horizontal="center" vertical="center"/>
    </xf>
    <xf numFmtId="1" fontId="34" fillId="13" borderId="1" xfId="2" applyNumberFormat="1" applyFont="1" applyFill="1" applyBorder="1" applyAlignment="1">
      <alignment horizontal="center" vertical="center"/>
    </xf>
    <xf numFmtId="2" fontId="34" fillId="13" borderId="7" xfId="2" applyNumberFormat="1" applyFont="1" applyFill="1" applyBorder="1" applyAlignment="1">
      <alignment horizontal="center" vertical="center"/>
    </xf>
    <xf numFmtId="2" fontId="34" fillId="13" borderId="6" xfId="2" applyNumberFormat="1" applyFont="1" applyFill="1" applyBorder="1" applyAlignment="1">
      <alignment horizontal="center" vertical="center"/>
    </xf>
    <xf numFmtId="2" fontId="51" fillId="13" borderId="7" xfId="3" applyNumberFormat="1" applyFont="1" applyFill="1" applyBorder="1" applyAlignment="1">
      <alignment horizontal="center" vertical="center" wrapText="1"/>
    </xf>
    <xf numFmtId="2" fontId="51" fillId="13" borderId="6" xfId="3" applyNumberFormat="1" applyFont="1" applyFill="1" applyBorder="1" applyAlignment="1">
      <alignment horizontal="center" vertical="center" wrapText="1"/>
    </xf>
    <xf numFmtId="0" fontId="38" fillId="13" borderId="7" xfId="2" applyFont="1" applyFill="1" applyBorder="1" applyAlignment="1">
      <alignment horizontal="center" vertical="center" wrapText="1"/>
    </xf>
    <xf numFmtId="0" fontId="57" fillId="13" borderId="6" xfId="2" applyFont="1" applyFill="1" applyBorder="1" applyAlignment="1">
      <alignment horizontal="center" vertical="center" wrapText="1"/>
    </xf>
    <xf numFmtId="0" fontId="45" fillId="13" borderId="5" xfId="2" applyFont="1" applyFill="1" applyBorder="1" applyAlignment="1">
      <alignment horizontal="center" vertical="center"/>
    </xf>
    <xf numFmtId="0" fontId="45" fillId="13" borderId="6" xfId="2" applyFont="1" applyFill="1" applyBorder="1" applyAlignment="1">
      <alignment horizontal="center" vertical="center"/>
    </xf>
    <xf numFmtId="164" fontId="46" fillId="13" borderId="5" xfId="2" applyNumberFormat="1" applyFont="1" applyFill="1" applyBorder="1" applyAlignment="1">
      <alignment horizontal="center" vertical="center"/>
    </xf>
    <xf numFmtId="164" fontId="46" fillId="13" borderId="6" xfId="2" applyNumberFormat="1" applyFont="1" applyFill="1" applyBorder="1" applyAlignment="1">
      <alignment horizontal="center" vertical="center"/>
    </xf>
    <xf numFmtId="10" fontId="46" fillId="13" borderId="5" xfId="1" applyNumberFormat="1" applyFont="1" applyFill="1" applyBorder="1" applyAlignment="1">
      <alignment horizontal="center" vertical="center"/>
    </xf>
    <xf numFmtId="9" fontId="51" fillId="13" borderId="7" xfId="1" applyFont="1" applyFill="1" applyBorder="1" applyAlignment="1">
      <alignment horizontal="center" vertical="center" wrapText="1"/>
    </xf>
    <xf numFmtId="9" fontId="51" fillId="13" borderId="6" xfId="1" applyFont="1" applyFill="1" applyBorder="1" applyAlignment="1">
      <alignment horizontal="center" vertical="center" wrapText="1"/>
    </xf>
    <xf numFmtId="9" fontId="47" fillId="13" borderId="7" xfId="1" applyFont="1" applyFill="1" applyBorder="1" applyAlignment="1">
      <alignment horizontal="center" vertical="center" wrapText="1"/>
    </xf>
    <xf numFmtId="9" fontId="47" fillId="13" borderId="6" xfId="1" applyFont="1" applyFill="1" applyBorder="1" applyAlignment="1">
      <alignment horizontal="center" vertical="center" wrapText="1"/>
    </xf>
    <xf numFmtId="165" fontId="51" fillId="13" borderId="5" xfId="3" applyNumberFormat="1" applyFont="1" applyFill="1" applyBorder="1" applyAlignment="1">
      <alignment horizontal="center" vertical="center" wrapText="1"/>
    </xf>
    <xf numFmtId="1" fontId="46" fillId="13" borderId="5" xfId="2" applyNumberFormat="1" applyFont="1" applyFill="1" applyBorder="1" applyAlignment="1">
      <alignment horizontal="center" vertical="center"/>
    </xf>
    <xf numFmtId="1" fontId="34" fillId="13" borderId="5" xfId="2" applyNumberFormat="1" applyFont="1" applyFill="1" applyBorder="1" applyAlignment="1">
      <alignment horizontal="center" vertical="center"/>
    </xf>
    <xf numFmtId="165" fontId="47" fillId="13" borderId="5" xfId="3" applyNumberFormat="1" applyFont="1" applyFill="1" applyBorder="1" applyAlignment="1">
      <alignment horizontal="center" vertical="center" wrapText="1"/>
    </xf>
    <xf numFmtId="165" fontId="47" fillId="13" borderId="6" xfId="3" applyNumberFormat="1" applyFont="1" applyFill="1" applyBorder="1" applyAlignment="1">
      <alignment horizontal="center" vertical="center" wrapText="1"/>
    </xf>
    <xf numFmtId="2" fontId="47" fillId="13" borderId="5" xfId="3" applyNumberFormat="1" applyFont="1" applyFill="1" applyBorder="1" applyAlignment="1">
      <alignment horizontal="center" vertical="center" wrapText="1"/>
    </xf>
    <xf numFmtId="2" fontId="47" fillId="13" borderId="6" xfId="3" applyNumberFormat="1" applyFont="1" applyFill="1" applyBorder="1" applyAlignment="1">
      <alignment horizontal="center" vertical="center" wrapText="1"/>
    </xf>
    <xf numFmtId="1" fontId="34" fillId="13" borderId="7" xfId="2" applyNumberFormat="1" applyFont="1" applyFill="1" applyBorder="1" applyAlignment="1">
      <alignment horizontal="center" vertical="center"/>
    </xf>
    <xf numFmtId="165" fontId="47" fillId="13" borderId="7" xfId="3" applyNumberFormat="1" applyFont="1" applyFill="1" applyBorder="1" applyAlignment="1">
      <alignment horizontal="center" vertical="center" wrapText="1"/>
    </xf>
    <xf numFmtId="2" fontId="47" fillId="13" borderId="7" xfId="3" applyNumberFormat="1" applyFont="1" applyFill="1" applyBorder="1" applyAlignment="1">
      <alignment horizontal="center" vertical="center" wrapText="1"/>
    </xf>
    <xf numFmtId="0" fontId="57" fillId="13" borderId="1" xfId="2" applyFont="1" applyFill="1" applyBorder="1" applyAlignment="1">
      <alignment horizontal="center" vertical="center" wrapText="1"/>
    </xf>
    <xf numFmtId="0" fontId="45" fillId="13" borderId="1" xfId="2" applyFont="1" applyFill="1" applyBorder="1" applyAlignment="1">
      <alignment horizontal="center" vertical="center"/>
    </xf>
    <xf numFmtId="164" fontId="46" fillId="13" borderId="1" xfId="2" applyNumberFormat="1" applyFont="1" applyFill="1" applyBorder="1" applyAlignment="1">
      <alignment horizontal="center" vertical="center"/>
    </xf>
    <xf numFmtId="10" fontId="46" fillId="13" borderId="1" xfId="1" applyNumberFormat="1" applyFont="1" applyFill="1" applyBorder="1" applyAlignment="1">
      <alignment horizontal="center" vertical="center"/>
    </xf>
    <xf numFmtId="0" fontId="45" fillId="13" borderId="7" xfId="2" applyFont="1" applyFill="1" applyBorder="1" applyAlignment="1">
      <alignment horizontal="center" vertical="center"/>
    </xf>
    <xf numFmtId="164" fontId="46" fillId="13" borderId="7" xfId="2" applyNumberFormat="1" applyFont="1" applyFill="1" applyBorder="1" applyAlignment="1">
      <alignment horizontal="center" vertical="center"/>
    </xf>
    <xf numFmtId="9" fontId="48" fillId="13" borderId="1" xfId="1" applyFont="1" applyFill="1" applyBorder="1" applyAlignment="1">
      <alignment horizontal="center" vertical="center" wrapText="1"/>
    </xf>
    <xf numFmtId="1" fontId="46" fillId="13" borderId="1" xfId="2" applyNumberFormat="1" applyFont="1" applyFill="1" applyBorder="1" applyAlignment="1">
      <alignment horizontal="center" vertical="center"/>
    </xf>
    <xf numFmtId="2" fontId="46" fillId="13" borderId="1" xfId="2" applyNumberFormat="1" applyFont="1" applyFill="1" applyBorder="1" applyAlignment="1">
      <alignment horizontal="center" vertical="center"/>
    </xf>
    <xf numFmtId="165" fontId="48" fillId="13" borderId="1" xfId="3" applyNumberFormat="1" applyFont="1" applyFill="1" applyBorder="1" applyAlignment="1">
      <alignment horizontal="center" vertical="center" wrapText="1"/>
    </xf>
    <xf numFmtId="2" fontId="48" fillId="13" borderId="1" xfId="3" applyNumberFormat="1" applyFont="1" applyFill="1" applyBorder="1" applyAlignment="1">
      <alignment horizontal="center" vertical="center" wrapText="1"/>
    </xf>
    <xf numFmtId="0" fontId="38" fillId="0" borderId="0" xfId="2" applyFont="1" applyFill="1" applyAlignment="1">
      <alignment horizontal="center" vertical="center" wrapText="1"/>
    </xf>
    <xf numFmtId="0" fontId="54" fillId="13" borderId="1" xfId="2" applyFont="1" applyFill="1" applyBorder="1" applyAlignment="1">
      <alignment horizontal="center" vertical="center" wrapText="1"/>
    </xf>
    <xf numFmtId="0" fontId="36" fillId="13" borderId="1" xfId="2" applyFont="1" applyFill="1" applyBorder="1" applyAlignment="1">
      <alignment horizontal="center" vertical="center"/>
    </xf>
    <xf numFmtId="164" fontId="55" fillId="13" borderId="1" xfId="2" applyNumberFormat="1" applyFont="1" applyFill="1" applyBorder="1" applyAlignment="1">
      <alignment horizontal="center" vertical="center"/>
    </xf>
    <xf numFmtId="10" fontId="51" fillId="13" borderId="5" xfId="5" applyNumberFormat="1" applyFont="1" applyFill="1" applyBorder="1" applyAlignment="1">
      <alignment horizontal="center" vertical="center"/>
    </xf>
    <xf numFmtId="10" fontId="51" fillId="13" borderId="6" xfId="5" applyNumberFormat="1" applyFont="1" applyFill="1" applyBorder="1" applyAlignment="1">
      <alignment horizontal="center" vertical="center"/>
    </xf>
    <xf numFmtId="1" fontId="52" fillId="13" borderId="1" xfId="2" applyNumberFormat="1" applyFont="1" applyFill="1" applyBorder="1" applyAlignment="1">
      <alignment horizontal="center" vertical="center"/>
    </xf>
    <xf numFmtId="2" fontId="52" fillId="13" borderId="1" xfId="2" applyNumberFormat="1" applyFont="1" applyFill="1" applyBorder="1" applyAlignment="1">
      <alignment horizontal="center" vertical="center"/>
    </xf>
    <xf numFmtId="165" fontId="51" fillId="13" borderId="1" xfId="3" applyNumberFormat="1" applyFont="1" applyFill="1" applyBorder="1" applyAlignment="1">
      <alignment horizontal="center" vertical="center" wrapText="1"/>
    </xf>
    <xf numFmtId="166" fontId="51" fillId="13" borderId="1" xfId="4" applyNumberFormat="1" applyFont="1" applyFill="1" applyBorder="1" applyAlignment="1">
      <alignment horizontal="center" vertical="center"/>
    </xf>
    <xf numFmtId="0" fontId="44" fillId="13" borderId="1" xfId="2" applyFont="1" applyFill="1" applyBorder="1" applyAlignment="1">
      <alignment horizontal="center" vertical="center" wrapText="1"/>
    </xf>
    <xf numFmtId="2" fontId="34" fillId="13" borderId="1" xfId="2" applyNumberFormat="1" applyFont="1" applyFill="1" applyBorder="1" applyAlignment="1">
      <alignment horizontal="center" vertical="center"/>
    </xf>
    <xf numFmtId="165" fontId="47" fillId="13" borderId="1" xfId="3" applyNumberFormat="1" applyFont="1" applyFill="1" applyBorder="1" applyAlignment="1">
      <alignment horizontal="center" vertical="center" wrapText="1"/>
    </xf>
    <xf numFmtId="2" fontId="51" fillId="13" borderId="1" xfId="3" applyNumberFormat="1" applyFont="1" applyFill="1" applyBorder="1" applyAlignment="1">
      <alignment horizontal="center" vertical="center" wrapText="1"/>
    </xf>
    <xf numFmtId="9" fontId="51" fillId="13" borderId="1" xfId="1" applyFont="1" applyFill="1" applyBorder="1" applyAlignment="1">
      <alignment horizontal="center" vertical="center" wrapText="1"/>
    </xf>
    <xf numFmtId="2" fontId="51" fillId="13" borderId="5" xfId="3" applyNumberFormat="1" applyFont="1" applyFill="1" applyBorder="1" applyAlignment="1">
      <alignment horizontal="center" vertical="center" wrapText="1"/>
    </xf>
    <xf numFmtId="2" fontId="34" fillId="13" borderId="5" xfId="2" applyNumberFormat="1" applyFont="1" applyFill="1" applyBorder="1" applyAlignment="1">
      <alignment horizontal="center" vertical="center"/>
    </xf>
    <xf numFmtId="1" fontId="52" fillId="13" borderId="5" xfId="2" applyNumberFormat="1" applyFont="1" applyFill="1" applyBorder="1" applyAlignment="1">
      <alignment horizontal="center" vertical="center"/>
    </xf>
    <xf numFmtId="0" fontId="36" fillId="13" borderId="5" xfId="2" applyFont="1" applyFill="1" applyBorder="1" applyAlignment="1">
      <alignment horizontal="center" vertical="center"/>
    </xf>
    <xf numFmtId="164" fontId="55" fillId="13" borderId="5" xfId="2" applyNumberFormat="1" applyFont="1" applyFill="1" applyBorder="1" applyAlignment="1">
      <alignment horizontal="center" vertical="center"/>
    </xf>
    <xf numFmtId="0" fontId="44" fillId="13" borderId="5" xfId="2" applyFont="1" applyFill="1" applyBorder="1" applyAlignment="1">
      <alignment horizontal="center" vertical="center" wrapText="1"/>
    </xf>
    <xf numFmtId="2" fontId="47" fillId="13" borderId="1" xfId="3" applyNumberFormat="1" applyFont="1" applyFill="1" applyBorder="1" applyAlignment="1">
      <alignment horizontal="center" vertical="center" wrapText="1"/>
    </xf>
    <xf numFmtId="9" fontId="47" fillId="13" borderId="1" xfId="1" applyFont="1" applyFill="1" applyBorder="1" applyAlignment="1">
      <alignment horizontal="center" vertical="center" wrapText="1"/>
    </xf>
    <xf numFmtId="0" fontId="38" fillId="13" borderId="1" xfId="2" applyFont="1" applyFill="1" applyBorder="1" applyAlignment="1">
      <alignment horizontal="center" vertical="center" wrapText="1"/>
    </xf>
    <xf numFmtId="0" fontId="38" fillId="13" borderId="6" xfId="2" applyFont="1" applyFill="1" applyBorder="1" applyAlignment="1">
      <alignment horizontal="center" vertical="center" wrapText="1"/>
    </xf>
    <xf numFmtId="0" fontId="60" fillId="13" borderId="5" xfId="2" applyFont="1" applyFill="1" applyBorder="1" applyAlignment="1">
      <alignment horizontal="center" vertical="center"/>
    </xf>
    <xf numFmtId="0" fontId="60" fillId="13" borderId="6" xfId="2" applyFont="1" applyFill="1" applyBorder="1" applyAlignment="1">
      <alignment horizontal="center" vertical="center"/>
    </xf>
    <xf numFmtId="164" fontId="34" fillId="13" borderId="5" xfId="2" applyNumberFormat="1" applyFont="1" applyFill="1" applyBorder="1" applyAlignment="1">
      <alignment horizontal="center" vertical="center"/>
    </xf>
    <xf numFmtId="164" fontId="34" fillId="13" borderId="6" xfId="2" applyNumberFormat="1" applyFont="1" applyFill="1" applyBorder="1" applyAlignment="1">
      <alignment horizontal="center" vertical="center"/>
    </xf>
    <xf numFmtId="10" fontId="34" fillId="13" borderId="5" xfId="1" applyNumberFormat="1" applyFont="1" applyFill="1" applyBorder="1" applyAlignment="1">
      <alignment horizontal="center" vertical="center"/>
    </xf>
    <xf numFmtId="10" fontId="34" fillId="13" borderId="6" xfId="1" applyNumberFormat="1" applyFont="1" applyFill="1" applyBorder="1" applyAlignment="1">
      <alignment horizontal="center" vertical="center"/>
    </xf>
    <xf numFmtId="2" fontId="52" fillId="13" borderId="5" xfId="2" applyNumberFormat="1" applyFont="1" applyFill="1" applyBorder="1" applyAlignment="1">
      <alignment horizontal="center" vertical="center"/>
    </xf>
    <xf numFmtId="2" fontId="52" fillId="13" borderId="6" xfId="2" applyNumberFormat="1" applyFont="1" applyFill="1" applyBorder="1" applyAlignment="1">
      <alignment horizontal="center" vertical="center"/>
    </xf>
    <xf numFmtId="9" fontId="51" fillId="13" borderId="5" xfId="1" applyFont="1" applyFill="1" applyBorder="1" applyAlignment="1">
      <alignment horizontal="center" vertical="center" wrapText="1"/>
    </xf>
    <xf numFmtId="0" fontId="38" fillId="13" borderId="5" xfId="2" applyFont="1" applyFill="1" applyBorder="1" applyAlignment="1">
      <alignment horizontal="center" vertical="center" wrapText="1"/>
    </xf>
    <xf numFmtId="2" fontId="46" fillId="13" borderId="7" xfId="2" applyNumberFormat="1" applyFont="1" applyFill="1" applyBorder="1" applyAlignment="1">
      <alignment horizontal="center" vertical="center"/>
    </xf>
    <xf numFmtId="2" fontId="46" fillId="13" borderId="6" xfId="2" applyNumberFormat="1" applyFont="1" applyFill="1" applyBorder="1" applyAlignment="1">
      <alignment horizontal="center" vertical="center"/>
    </xf>
    <xf numFmtId="165" fontId="48" fillId="13" borderId="5" xfId="3" applyNumberFormat="1" applyFont="1" applyFill="1" applyBorder="1" applyAlignment="1">
      <alignment horizontal="center" vertical="center" wrapText="1"/>
    </xf>
    <xf numFmtId="165" fontId="48" fillId="13" borderId="6" xfId="3" applyNumberFormat="1" applyFont="1" applyFill="1" applyBorder="1" applyAlignment="1">
      <alignment horizontal="center" vertical="center" wrapText="1"/>
    </xf>
    <xf numFmtId="2" fontId="48" fillId="13" borderId="5" xfId="3" applyNumberFormat="1" applyFont="1" applyFill="1" applyBorder="1" applyAlignment="1">
      <alignment horizontal="center" vertical="center" wrapText="1"/>
    </xf>
    <xf numFmtId="2" fontId="48" fillId="13" borderId="6" xfId="3" applyNumberFormat="1" applyFont="1" applyFill="1" applyBorder="1" applyAlignment="1">
      <alignment horizontal="center" vertical="center" wrapText="1"/>
    </xf>
    <xf numFmtId="9" fontId="48" fillId="13" borderId="7" xfId="1" applyFont="1" applyFill="1" applyBorder="1" applyAlignment="1">
      <alignment horizontal="center" vertical="center" wrapText="1"/>
    </xf>
    <xf numFmtId="9" fontId="48" fillId="13" borderId="6" xfId="1" applyFont="1" applyFill="1" applyBorder="1" applyAlignment="1">
      <alignment horizontal="center" vertical="center" wrapText="1"/>
    </xf>
    <xf numFmtId="9" fontId="47" fillId="13" borderId="5" xfId="1" applyFont="1" applyFill="1" applyBorder="1" applyAlignment="1">
      <alignment horizontal="center" vertical="center" wrapText="1"/>
    </xf>
    <xf numFmtId="166" fontId="47" fillId="7" borderId="5" xfId="4" applyNumberFormat="1" applyFont="1" applyFill="1" applyBorder="1" applyAlignment="1">
      <alignment horizontal="center" vertical="center"/>
    </xf>
    <xf numFmtId="0" fontId="38" fillId="3" borderId="0" xfId="2" applyFont="1" applyFill="1" applyAlignment="1">
      <alignment horizontal="center" vertical="center" wrapText="1"/>
    </xf>
    <xf numFmtId="165" fontId="48" fillId="7" borderId="6" xfId="3" applyNumberFormat="1" applyFont="1" applyFill="1" applyBorder="1" applyAlignment="1">
      <alignment horizontal="center" vertical="center" wrapText="1"/>
    </xf>
    <xf numFmtId="2" fontId="46" fillId="7" borderId="6" xfId="2" applyNumberFormat="1" applyFont="1" applyFill="1" applyBorder="1" applyAlignment="1">
      <alignment horizontal="center" vertical="center"/>
    </xf>
    <xf numFmtId="0" fontId="48" fillId="7" borderId="5" xfId="2" applyFont="1" applyFill="1" applyBorder="1" applyAlignment="1">
      <alignment horizontal="center" vertical="center" wrapText="1"/>
    </xf>
    <xf numFmtId="0" fontId="48" fillId="7" borderId="6" xfId="2" applyFont="1" applyFill="1" applyBorder="1" applyAlignment="1">
      <alignment horizontal="center" vertical="center" wrapText="1"/>
    </xf>
    <xf numFmtId="1" fontId="48" fillId="7" borderId="5" xfId="3" applyNumberFormat="1" applyFont="1" applyFill="1" applyBorder="1" applyAlignment="1">
      <alignment horizontal="center" vertical="center" wrapText="1"/>
    </xf>
    <xf numFmtId="1" fontId="48" fillId="7" borderId="6" xfId="3" applyNumberFormat="1" applyFont="1" applyFill="1" applyBorder="1" applyAlignment="1">
      <alignment horizontal="center" vertical="center" wrapText="1"/>
    </xf>
    <xf numFmtId="0" fontId="39" fillId="13" borderId="5" xfId="2" applyFont="1" applyFill="1" applyBorder="1" applyAlignment="1">
      <alignment horizontal="center" vertical="center" wrapText="1"/>
    </xf>
    <xf numFmtId="0" fontId="39" fillId="13" borderId="6" xfId="2" applyFont="1" applyFill="1" applyBorder="1" applyAlignment="1">
      <alignment horizontal="center" vertical="center" wrapText="1"/>
    </xf>
    <xf numFmtId="0" fontId="53" fillId="13" borderId="7" xfId="2" applyFont="1" applyFill="1" applyBorder="1" applyAlignment="1">
      <alignment horizontal="center" vertical="center" wrapText="1"/>
    </xf>
    <xf numFmtId="0" fontId="53" fillId="13" borderId="6" xfId="2" applyFont="1" applyFill="1" applyBorder="1" applyAlignment="1">
      <alignment horizontal="center" vertical="center" wrapText="1"/>
    </xf>
    <xf numFmtId="0" fontId="54" fillId="13" borderId="5" xfId="2" applyFont="1" applyFill="1" applyBorder="1" applyAlignment="1">
      <alignment horizontal="center" vertical="center" wrapText="1"/>
    </xf>
    <xf numFmtId="0" fontId="54" fillId="13" borderId="6" xfId="2" applyFont="1" applyFill="1" applyBorder="1" applyAlignment="1">
      <alignment horizontal="center" vertical="center" wrapText="1"/>
    </xf>
    <xf numFmtId="0" fontId="39" fillId="13" borderId="7" xfId="2" applyFont="1" applyFill="1" applyBorder="1" applyAlignment="1">
      <alignment horizontal="center" vertical="center" wrapText="1"/>
    </xf>
    <xf numFmtId="0" fontId="60" fillId="13" borderId="7" xfId="2" applyFont="1" applyFill="1" applyBorder="1" applyAlignment="1">
      <alignment horizontal="center" vertical="center"/>
    </xf>
    <xf numFmtId="164" fontId="34" fillId="13" borderId="7" xfId="2" applyNumberFormat="1" applyFont="1" applyFill="1" applyBorder="1" applyAlignment="1">
      <alignment horizontal="center" vertical="center"/>
    </xf>
    <xf numFmtId="10" fontId="34" fillId="13" borderId="7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2" xr:uid="{38D8FCCC-F963-45B0-BCED-E417AAE7C3CE}"/>
    <cellStyle name="Normal 2 2" xfId="3" xr:uid="{91DD5CFC-0EF1-4308-B5DB-F7129DB5FCD0}"/>
    <cellStyle name="Normal 4" xfId="4" xr:uid="{225424E6-5093-4E77-BE11-8566E4D7ECC7}"/>
    <cellStyle name="Percent" xfId="1" builtinId="5"/>
    <cellStyle name="Percent 3" xfId="5" xr:uid="{AFD844B0-287D-4854-A92B-9619CADA9BAA}"/>
  </cellStyles>
  <dxfs count="0"/>
  <tableStyles count="0" defaultTableStyle="TableStyleMedium2" defaultPivotStyle="PivotStyleLight16"/>
  <colors>
    <mruColors>
      <color rgb="FF00FF00"/>
      <color rgb="FF006666"/>
      <color rgb="FF0000CC"/>
      <color rgb="FFFFFF66"/>
      <color rgb="FF336699"/>
      <color rgb="FF0000FF"/>
      <color rgb="FF0066FF"/>
      <color rgb="FF3399FF"/>
      <color rgb="FFFFFF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  <a:latin typeface="Arial Nova Cond" panose="020B0506020202020204" pitchFamily="34" charset="0"/>
              </a:rPr>
              <a:t>Energy</a:t>
            </a:r>
            <a:r>
              <a:rPr lang="en-IN" baseline="0">
                <a:solidFill>
                  <a:schemeClr val="tx1"/>
                </a:solidFill>
                <a:latin typeface="Arial Nova Cond" panose="020B0506020202020204" pitchFamily="34" charset="0"/>
              </a:rPr>
              <a:t> comparison 2023 vs 2024 vs 2025</a:t>
            </a:r>
            <a:endParaRPr lang="en-IN">
              <a:solidFill>
                <a:schemeClr val="tx1"/>
              </a:solidFill>
              <a:latin typeface="Arial Nova Cond" panose="020B0506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 Nova Cond" panose="020B05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Energy!$B$6</c:f>
              <c:strCache>
                <c:ptCount val="1"/>
                <c:pt idx="0">
                  <c:v>Declared</c:v>
                </c:pt>
              </c:strCache>
            </c:strRef>
          </c:tx>
          <c:spPr>
            <a:solidFill>
              <a:srgbClr val="006666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Energy!$A$7:$A$40</c:f>
              <c:strCache>
                <c:ptCount val="34"/>
                <c:pt idx="0">
                  <c:v>D070H161</c:v>
                </c:pt>
                <c:pt idx="1">
                  <c:v>D150H164</c:v>
                </c:pt>
                <c:pt idx="2">
                  <c:v>D225H122</c:v>
                </c:pt>
                <c:pt idx="3">
                  <c:v>F250GT25</c:v>
                </c:pt>
                <c:pt idx="4">
                  <c:v>F250GL25G</c:v>
                </c:pt>
                <c:pt idx="5">
                  <c:v>F250GL25E</c:v>
                </c:pt>
                <c:pt idx="6">
                  <c:v>D300H124</c:v>
                </c:pt>
                <c:pt idx="7">
                  <c:v>D300H224</c:v>
                </c:pt>
                <c:pt idx="8">
                  <c:v>F325H223</c:v>
                </c:pt>
                <c:pt idx="9">
                  <c:v>D325H223</c:v>
                </c:pt>
                <c:pt idx="10">
                  <c:v>D350H225</c:v>
                </c:pt>
                <c:pt idx="11">
                  <c:v>D375H225</c:v>
                </c:pt>
                <c:pt idx="12">
                  <c:v>F350GT25</c:v>
                </c:pt>
                <c:pt idx="13">
                  <c:v>F350GT25E</c:v>
                </c:pt>
                <c:pt idx="14">
                  <c:v>F350GL25D</c:v>
                </c:pt>
                <c:pt idx="15">
                  <c:v>F350GL25E</c:v>
                </c:pt>
                <c:pt idx="16">
                  <c:v>F475H225</c:v>
                </c:pt>
                <c:pt idx="17">
                  <c:v>D475H224</c:v>
                </c:pt>
                <c:pt idx="18">
                  <c:v>F450GT25</c:v>
                </c:pt>
                <c:pt idx="19">
                  <c:v>F450GT25E</c:v>
                </c:pt>
                <c:pt idx="20">
                  <c:v>F450GL25D</c:v>
                </c:pt>
                <c:pt idx="21">
                  <c:v>F450GL25E</c:v>
                </c:pt>
                <c:pt idx="22">
                  <c:v>D525H224</c:v>
                </c:pt>
                <c:pt idx="23">
                  <c:v>D550H225</c:v>
                </c:pt>
                <c:pt idx="24">
                  <c:v>F550GT25</c:v>
                </c:pt>
                <c:pt idx="25">
                  <c:v>F550GL25</c:v>
                </c:pt>
                <c:pt idx="26">
                  <c:v>F550GL25E</c:v>
                </c:pt>
                <c:pt idx="27">
                  <c:v>D575H225</c:v>
                </c:pt>
                <c:pt idx="28">
                  <c:v>D625H225</c:v>
                </c:pt>
                <c:pt idx="29">
                  <c:v>D875H325D</c:v>
                </c:pt>
                <c:pt idx="30">
                  <c:v>F325GC23</c:v>
                </c:pt>
                <c:pt idx="31">
                  <c:v>F425GC24</c:v>
                </c:pt>
                <c:pt idx="32">
                  <c:v>F425GC23</c:v>
                </c:pt>
                <c:pt idx="33">
                  <c:v>F325GC24</c:v>
                </c:pt>
              </c:strCache>
            </c:strRef>
          </c:cat>
          <c:val>
            <c:numRef>
              <c:f>Energy!$B$7:$B$40</c:f>
              <c:numCache>
                <c:formatCode>General</c:formatCode>
                <c:ptCount val="34"/>
                <c:pt idx="0">
                  <c:v>446</c:v>
                </c:pt>
                <c:pt idx="1">
                  <c:v>340</c:v>
                </c:pt>
                <c:pt idx="2">
                  <c:v>813</c:v>
                </c:pt>
                <c:pt idx="3">
                  <c:v>930</c:v>
                </c:pt>
                <c:pt idx="4">
                  <c:v>922</c:v>
                </c:pt>
                <c:pt idx="5">
                  <c:v>868</c:v>
                </c:pt>
                <c:pt idx="6">
                  <c:v>642</c:v>
                </c:pt>
                <c:pt idx="7">
                  <c:v>638</c:v>
                </c:pt>
                <c:pt idx="8">
                  <c:v>895</c:v>
                </c:pt>
                <c:pt idx="9">
                  <c:v>909</c:v>
                </c:pt>
                <c:pt idx="10">
                  <c:v>652</c:v>
                </c:pt>
                <c:pt idx="11">
                  <c:v>726</c:v>
                </c:pt>
                <c:pt idx="12">
                  <c:v>1273</c:v>
                </c:pt>
                <c:pt idx="13">
                  <c:v>1039</c:v>
                </c:pt>
                <c:pt idx="14">
                  <c:v>1138</c:v>
                </c:pt>
                <c:pt idx="15">
                  <c:v>1084</c:v>
                </c:pt>
                <c:pt idx="16">
                  <c:v>888</c:v>
                </c:pt>
                <c:pt idx="17">
                  <c:v>1155</c:v>
                </c:pt>
                <c:pt idx="18">
                  <c:v>1508</c:v>
                </c:pt>
                <c:pt idx="19">
                  <c:v>1165</c:v>
                </c:pt>
                <c:pt idx="20">
                  <c:v>1628</c:v>
                </c:pt>
                <c:pt idx="21">
                  <c:v>1164</c:v>
                </c:pt>
                <c:pt idx="22">
                  <c:v>1265</c:v>
                </c:pt>
                <c:pt idx="23">
                  <c:v>1185</c:v>
                </c:pt>
                <c:pt idx="24">
                  <c:v>1973</c:v>
                </c:pt>
                <c:pt idx="25">
                  <c:v>2007</c:v>
                </c:pt>
                <c:pt idx="26">
                  <c:v>1715</c:v>
                </c:pt>
                <c:pt idx="27">
                  <c:v>1269</c:v>
                </c:pt>
                <c:pt idx="28">
                  <c:v>1269</c:v>
                </c:pt>
                <c:pt idx="29">
                  <c:v>1624</c:v>
                </c:pt>
                <c:pt idx="30">
                  <c:v>1834</c:v>
                </c:pt>
                <c:pt idx="31">
                  <c:v>1621</c:v>
                </c:pt>
                <c:pt idx="32">
                  <c:v>2010</c:v>
                </c:pt>
                <c:pt idx="33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5-4FF0-A72C-786BA0F65089}"/>
            </c:ext>
          </c:extLst>
        </c:ser>
        <c:ser>
          <c:idx val="1"/>
          <c:order val="1"/>
          <c:tx>
            <c:strRef>
              <c:f>Energy!$C$6</c:f>
              <c:strCache>
                <c:ptCount val="1"/>
                <c:pt idx="0">
                  <c:v>YR-2023</c:v>
                </c:pt>
              </c:strCache>
            </c:strRef>
          </c:tx>
          <c:spPr>
            <a:solidFill>
              <a:srgbClr val="0000CC"/>
            </a:solidFill>
            <a:ln>
              <a:solidFill>
                <a:srgbClr val="0000C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Energy!$A$7:$A$40</c:f>
              <c:strCache>
                <c:ptCount val="34"/>
                <c:pt idx="0">
                  <c:v>D070H161</c:v>
                </c:pt>
                <c:pt idx="1">
                  <c:v>D150H164</c:v>
                </c:pt>
                <c:pt idx="2">
                  <c:v>D225H122</c:v>
                </c:pt>
                <c:pt idx="3">
                  <c:v>F250GT25</c:v>
                </c:pt>
                <c:pt idx="4">
                  <c:v>F250GL25G</c:v>
                </c:pt>
                <c:pt idx="5">
                  <c:v>F250GL25E</c:v>
                </c:pt>
                <c:pt idx="6">
                  <c:v>D300H124</c:v>
                </c:pt>
                <c:pt idx="7">
                  <c:v>D300H224</c:v>
                </c:pt>
                <c:pt idx="8">
                  <c:v>F325H223</c:v>
                </c:pt>
                <c:pt idx="9">
                  <c:v>D325H223</c:v>
                </c:pt>
                <c:pt idx="10">
                  <c:v>D350H225</c:v>
                </c:pt>
                <c:pt idx="11">
                  <c:v>D375H225</c:v>
                </c:pt>
                <c:pt idx="12">
                  <c:v>F350GT25</c:v>
                </c:pt>
                <c:pt idx="13">
                  <c:v>F350GT25E</c:v>
                </c:pt>
                <c:pt idx="14">
                  <c:v>F350GL25D</c:v>
                </c:pt>
                <c:pt idx="15">
                  <c:v>F350GL25E</c:v>
                </c:pt>
                <c:pt idx="16">
                  <c:v>F475H225</c:v>
                </c:pt>
                <c:pt idx="17">
                  <c:v>D475H224</c:v>
                </c:pt>
                <c:pt idx="18">
                  <c:v>F450GT25</c:v>
                </c:pt>
                <c:pt idx="19">
                  <c:v>F450GT25E</c:v>
                </c:pt>
                <c:pt idx="20">
                  <c:v>F450GL25D</c:v>
                </c:pt>
                <c:pt idx="21">
                  <c:v>F450GL25E</c:v>
                </c:pt>
                <c:pt idx="22">
                  <c:v>D525H224</c:v>
                </c:pt>
                <c:pt idx="23">
                  <c:v>D550H225</c:v>
                </c:pt>
                <c:pt idx="24">
                  <c:v>F550GT25</c:v>
                </c:pt>
                <c:pt idx="25">
                  <c:v>F550GL25</c:v>
                </c:pt>
                <c:pt idx="26">
                  <c:v>F550GL25E</c:v>
                </c:pt>
                <c:pt idx="27">
                  <c:v>D575H225</c:v>
                </c:pt>
                <c:pt idx="28">
                  <c:v>D625H225</c:v>
                </c:pt>
                <c:pt idx="29">
                  <c:v>D875H325D</c:v>
                </c:pt>
                <c:pt idx="30">
                  <c:v>F325GC23</c:v>
                </c:pt>
                <c:pt idx="31">
                  <c:v>F425GC24</c:v>
                </c:pt>
                <c:pt idx="32">
                  <c:v>F425GC23</c:v>
                </c:pt>
                <c:pt idx="33">
                  <c:v>F325GC24</c:v>
                </c:pt>
              </c:strCache>
            </c:strRef>
          </c:cat>
          <c:val>
            <c:numRef>
              <c:f>Energy!$C$7:$C$40</c:f>
              <c:numCache>
                <c:formatCode>General</c:formatCode>
                <c:ptCount val="34"/>
                <c:pt idx="0">
                  <c:v>426</c:v>
                </c:pt>
                <c:pt idx="1">
                  <c:v>320</c:v>
                </c:pt>
                <c:pt idx="2">
                  <c:v>638</c:v>
                </c:pt>
                <c:pt idx="3">
                  <c:v>762</c:v>
                </c:pt>
                <c:pt idx="4">
                  <c:v>845</c:v>
                </c:pt>
                <c:pt idx="5">
                  <c:v>845</c:v>
                </c:pt>
                <c:pt idx="6">
                  <c:v>519</c:v>
                </c:pt>
                <c:pt idx="7">
                  <c:v>590</c:v>
                </c:pt>
                <c:pt idx="8">
                  <c:v>804</c:v>
                </c:pt>
                <c:pt idx="9">
                  <c:v>741</c:v>
                </c:pt>
                <c:pt idx="10">
                  <c:v>608</c:v>
                </c:pt>
                <c:pt idx="11">
                  <c:v>672</c:v>
                </c:pt>
                <c:pt idx="12">
                  <c:v>961</c:v>
                </c:pt>
                <c:pt idx="13">
                  <c:v>961</c:v>
                </c:pt>
                <c:pt idx="14">
                  <c:v>1112</c:v>
                </c:pt>
                <c:pt idx="15">
                  <c:v>1084</c:v>
                </c:pt>
                <c:pt idx="16">
                  <c:v>0</c:v>
                </c:pt>
                <c:pt idx="17">
                  <c:v>1023</c:v>
                </c:pt>
                <c:pt idx="18">
                  <c:v>1209</c:v>
                </c:pt>
                <c:pt idx="19">
                  <c:v>1235</c:v>
                </c:pt>
                <c:pt idx="20">
                  <c:v>1299</c:v>
                </c:pt>
                <c:pt idx="21">
                  <c:v>0</c:v>
                </c:pt>
                <c:pt idx="22">
                  <c:v>1110</c:v>
                </c:pt>
                <c:pt idx="23">
                  <c:v>1159</c:v>
                </c:pt>
                <c:pt idx="24">
                  <c:v>1645</c:v>
                </c:pt>
                <c:pt idx="25">
                  <c:v>1755</c:v>
                </c:pt>
                <c:pt idx="26">
                  <c:v>0</c:v>
                </c:pt>
                <c:pt idx="27">
                  <c:v>1180</c:v>
                </c:pt>
                <c:pt idx="28">
                  <c:v>0</c:v>
                </c:pt>
                <c:pt idx="29">
                  <c:v>1473</c:v>
                </c:pt>
                <c:pt idx="30">
                  <c:v>0</c:v>
                </c:pt>
                <c:pt idx="31">
                  <c:v>1650</c:v>
                </c:pt>
                <c:pt idx="32">
                  <c:v>1650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5-4FF0-A72C-786BA0F65089}"/>
            </c:ext>
          </c:extLst>
        </c:ser>
        <c:ser>
          <c:idx val="2"/>
          <c:order val="2"/>
          <c:tx>
            <c:strRef>
              <c:f>Energy!$D$6</c:f>
              <c:strCache>
                <c:ptCount val="1"/>
                <c:pt idx="0">
                  <c:v>YR-2024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Energy!$A$7:$A$40</c:f>
              <c:strCache>
                <c:ptCount val="34"/>
                <c:pt idx="0">
                  <c:v>D070H161</c:v>
                </c:pt>
                <c:pt idx="1">
                  <c:v>D150H164</c:v>
                </c:pt>
                <c:pt idx="2">
                  <c:v>D225H122</c:v>
                </c:pt>
                <c:pt idx="3">
                  <c:v>F250GT25</c:v>
                </c:pt>
                <c:pt idx="4">
                  <c:v>F250GL25G</c:v>
                </c:pt>
                <c:pt idx="5">
                  <c:v>F250GL25E</c:v>
                </c:pt>
                <c:pt idx="6">
                  <c:v>D300H124</c:v>
                </c:pt>
                <c:pt idx="7">
                  <c:v>D300H224</c:v>
                </c:pt>
                <c:pt idx="8">
                  <c:v>F325H223</c:v>
                </c:pt>
                <c:pt idx="9">
                  <c:v>D325H223</c:v>
                </c:pt>
                <c:pt idx="10">
                  <c:v>D350H225</c:v>
                </c:pt>
                <c:pt idx="11">
                  <c:v>D375H225</c:v>
                </c:pt>
                <c:pt idx="12">
                  <c:v>F350GT25</c:v>
                </c:pt>
                <c:pt idx="13">
                  <c:v>F350GT25E</c:v>
                </c:pt>
                <c:pt idx="14">
                  <c:v>F350GL25D</c:v>
                </c:pt>
                <c:pt idx="15">
                  <c:v>F350GL25E</c:v>
                </c:pt>
                <c:pt idx="16">
                  <c:v>F475H225</c:v>
                </c:pt>
                <c:pt idx="17">
                  <c:v>D475H224</c:v>
                </c:pt>
                <c:pt idx="18">
                  <c:v>F450GT25</c:v>
                </c:pt>
                <c:pt idx="19">
                  <c:v>F450GT25E</c:v>
                </c:pt>
                <c:pt idx="20">
                  <c:v>F450GL25D</c:v>
                </c:pt>
                <c:pt idx="21">
                  <c:v>F450GL25E</c:v>
                </c:pt>
                <c:pt idx="22">
                  <c:v>D525H224</c:v>
                </c:pt>
                <c:pt idx="23">
                  <c:v>D550H225</c:v>
                </c:pt>
                <c:pt idx="24">
                  <c:v>F550GT25</c:v>
                </c:pt>
                <c:pt idx="25">
                  <c:v>F550GL25</c:v>
                </c:pt>
                <c:pt idx="26">
                  <c:v>F550GL25E</c:v>
                </c:pt>
                <c:pt idx="27">
                  <c:v>D575H225</c:v>
                </c:pt>
                <c:pt idx="28">
                  <c:v>D625H225</c:v>
                </c:pt>
                <c:pt idx="29">
                  <c:v>D875H325D</c:v>
                </c:pt>
                <c:pt idx="30">
                  <c:v>F325GC23</c:v>
                </c:pt>
                <c:pt idx="31">
                  <c:v>F425GC24</c:v>
                </c:pt>
                <c:pt idx="32">
                  <c:v>F425GC23</c:v>
                </c:pt>
                <c:pt idx="33">
                  <c:v>F325GC24</c:v>
                </c:pt>
              </c:strCache>
            </c:strRef>
          </c:cat>
          <c:val>
            <c:numRef>
              <c:f>Energy!$D$7:$D$40</c:f>
              <c:numCache>
                <c:formatCode>General</c:formatCode>
                <c:ptCount val="34"/>
                <c:pt idx="0">
                  <c:v>462</c:v>
                </c:pt>
                <c:pt idx="1">
                  <c:v>337</c:v>
                </c:pt>
                <c:pt idx="2">
                  <c:v>680</c:v>
                </c:pt>
                <c:pt idx="3">
                  <c:v>0</c:v>
                </c:pt>
                <c:pt idx="4">
                  <c:v>844</c:v>
                </c:pt>
                <c:pt idx="5">
                  <c:v>833</c:v>
                </c:pt>
                <c:pt idx="6">
                  <c:v>515</c:v>
                </c:pt>
                <c:pt idx="7">
                  <c:v>683</c:v>
                </c:pt>
                <c:pt idx="8">
                  <c:v>0</c:v>
                </c:pt>
                <c:pt idx="9">
                  <c:v>818</c:v>
                </c:pt>
                <c:pt idx="10">
                  <c:v>697</c:v>
                </c:pt>
                <c:pt idx="11">
                  <c:v>0</c:v>
                </c:pt>
                <c:pt idx="12">
                  <c:v>1005</c:v>
                </c:pt>
                <c:pt idx="13">
                  <c:v>0</c:v>
                </c:pt>
                <c:pt idx="14">
                  <c:v>1114</c:v>
                </c:pt>
                <c:pt idx="15">
                  <c:v>992</c:v>
                </c:pt>
                <c:pt idx="16">
                  <c:v>0</c:v>
                </c:pt>
                <c:pt idx="17">
                  <c:v>1073</c:v>
                </c:pt>
                <c:pt idx="18">
                  <c:v>0</c:v>
                </c:pt>
                <c:pt idx="19">
                  <c:v>0</c:v>
                </c:pt>
                <c:pt idx="20">
                  <c:v>1231</c:v>
                </c:pt>
                <c:pt idx="21">
                  <c:v>1239</c:v>
                </c:pt>
                <c:pt idx="22">
                  <c:v>1126</c:v>
                </c:pt>
                <c:pt idx="23">
                  <c:v>1172</c:v>
                </c:pt>
                <c:pt idx="24">
                  <c:v>1744</c:v>
                </c:pt>
                <c:pt idx="25">
                  <c:v>1864</c:v>
                </c:pt>
                <c:pt idx="26">
                  <c:v>1631</c:v>
                </c:pt>
                <c:pt idx="27">
                  <c:v>0</c:v>
                </c:pt>
                <c:pt idx="28">
                  <c:v>1237</c:v>
                </c:pt>
                <c:pt idx="29">
                  <c:v>1489</c:v>
                </c:pt>
                <c:pt idx="30">
                  <c:v>1284</c:v>
                </c:pt>
                <c:pt idx="31">
                  <c:v>0</c:v>
                </c:pt>
                <c:pt idx="32">
                  <c:v>1284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5-4FF0-A72C-786BA0F65089}"/>
            </c:ext>
          </c:extLst>
        </c:ser>
        <c:ser>
          <c:idx val="3"/>
          <c:order val="3"/>
          <c:tx>
            <c:strRef>
              <c:f>Energy!$E$6</c:f>
              <c:strCache>
                <c:ptCount val="1"/>
                <c:pt idx="0">
                  <c:v>YR-2025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Energy!$A$7:$A$40</c:f>
              <c:strCache>
                <c:ptCount val="34"/>
                <c:pt idx="0">
                  <c:v>D070H161</c:v>
                </c:pt>
                <c:pt idx="1">
                  <c:v>D150H164</c:v>
                </c:pt>
                <c:pt idx="2">
                  <c:v>D225H122</c:v>
                </c:pt>
                <c:pt idx="3">
                  <c:v>F250GT25</c:v>
                </c:pt>
                <c:pt idx="4">
                  <c:v>F250GL25G</c:v>
                </c:pt>
                <c:pt idx="5">
                  <c:v>F250GL25E</c:v>
                </c:pt>
                <c:pt idx="6">
                  <c:v>D300H124</c:v>
                </c:pt>
                <c:pt idx="7">
                  <c:v>D300H224</c:v>
                </c:pt>
                <c:pt idx="8">
                  <c:v>F325H223</c:v>
                </c:pt>
                <c:pt idx="9">
                  <c:v>D325H223</c:v>
                </c:pt>
                <c:pt idx="10">
                  <c:v>D350H225</c:v>
                </c:pt>
                <c:pt idx="11">
                  <c:v>D375H225</c:v>
                </c:pt>
                <c:pt idx="12">
                  <c:v>F350GT25</c:v>
                </c:pt>
                <c:pt idx="13">
                  <c:v>F350GT25E</c:v>
                </c:pt>
                <c:pt idx="14">
                  <c:v>F350GL25D</c:v>
                </c:pt>
                <c:pt idx="15">
                  <c:v>F350GL25E</c:v>
                </c:pt>
                <c:pt idx="16">
                  <c:v>F475H225</c:v>
                </c:pt>
                <c:pt idx="17">
                  <c:v>D475H224</c:v>
                </c:pt>
                <c:pt idx="18">
                  <c:v>F450GT25</c:v>
                </c:pt>
                <c:pt idx="19">
                  <c:v>F450GT25E</c:v>
                </c:pt>
                <c:pt idx="20">
                  <c:v>F450GL25D</c:v>
                </c:pt>
                <c:pt idx="21">
                  <c:v>F450GL25E</c:v>
                </c:pt>
                <c:pt idx="22">
                  <c:v>D525H224</c:v>
                </c:pt>
                <c:pt idx="23">
                  <c:v>D550H225</c:v>
                </c:pt>
                <c:pt idx="24">
                  <c:v>F550GT25</c:v>
                </c:pt>
                <c:pt idx="25">
                  <c:v>F550GL25</c:v>
                </c:pt>
                <c:pt idx="26">
                  <c:v>F550GL25E</c:v>
                </c:pt>
                <c:pt idx="27">
                  <c:v>D575H225</c:v>
                </c:pt>
                <c:pt idx="28">
                  <c:v>D625H225</c:v>
                </c:pt>
                <c:pt idx="29">
                  <c:v>D875H325D</c:v>
                </c:pt>
                <c:pt idx="30">
                  <c:v>F325GC23</c:v>
                </c:pt>
                <c:pt idx="31">
                  <c:v>F425GC24</c:v>
                </c:pt>
                <c:pt idx="32">
                  <c:v>F425GC23</c:v>
                </c:pt>
                <c:pt idx="33">
                  <c:v>F325GC24</c:v>
                </c:pt>
              </c:strCache>
            </c:strRef>
          </c:cat>
          <c:val>
            <c:numRef>
              <c:f>Energy!$E$7:$E$40</c:f>
              <c:numCache>
                <c:formatCode>General</c:formatCode>
                <c:ptCount val="34"/>
                <c:pt idx="0">
                  <c:v>442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901</c:v>
                </c:pt>
                <c:pt idx="5">
                  <c:v>0</c:v>
                </c:pt>
                <c:pt idx="6">
                  <c:v>589</c:v>
                </c:pt>
                <c:pt idx="7">
                  <c:v>0</c:v>
                </c:pt>
                <c:pt idx="8">
                  <c:v>0</c:v>
                </c:pt>
                <c:pt idx="9">
                  <c:v>819</c:v>
                </c:pt>
                <c:pt idx="10">
                  <c:v>652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1159</c:v>
                </c:pt>
                <c:pt idx="15">
                  <c:v>1025</c:v>
                </c:pt>
                <c:pt idx="16">
                  <c:v>906</c:v>
                </c:pt>
                <c:pt idx="17">
                  <c:v>1214</c:v>
                </c:pt>
                <c:pt idx="18">
                  <c:v>0</c:v>
                </c:pt>
                <c:pt idx="19">
                  <c:v>0</c:v>
                </c:pt>
                <c:pt idx="20">
                  <c:v>1480.56</c:v>
                </c:pt>
                <c:pt idx="21">
                  <c:v>1165</c:v>
                </c:pt>
                <c:pt idx="22">
                  <c:v>1196</c:v>
                </c:pt>
                <c:pt idx="23">
                  <c:v>1207</c:v>
                </c:pt>
                <c:pt idx="24">
                  <c:v>0</c:v>
                </c:pt>
                <c:pt idx="25">
                  <c:v>0</c:v>
                </c:pt>
                <c:pt idx="26">
                  <c:v>1673</c:v>
                </c:pt>
                <c:pt idx="27">
                  <c:v>0</c:v>
                </c:pt>
                <c:pt idx="28">
                  <c:v>1287</c:v>
                </c:pt>
                <c:pt idx="29">
                  <c:v>1635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5-4FF0-A72C-786BA0F65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7328"/>
        <c:axId val="5148144"/>
      </c:barChart>
      <c:catAx>
        <c:axId val="51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44"/>
        <c:crosses val="autoZero"/>
        <c:auto val="1"/>
        <c:lblAlgn val="ctr"/>
        <c:lblOffset val="100"/>
        <c:noMultiLvlLbl val="0"/>
      </c:catAx>
      <c:valAx>
        <c:axId val="5148144"/>
        <c:scaling>
          <c:orientation val="minMax"/>
          <c:max val="23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137328"/>
        <c:crosses val="autoZero"/>
        <c:crossBetween val="between"/>
        <c:majorUnit val="3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ova Cond" panose="020B05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#F350GT25E!A1"/><Relationship Id="rId18" Type="http://schemas.openxmlformats.org/officeDocument/2006/relationships/hyperlink" Target="#F425GC24!A1"/><Relationship Id="rId26" Type="http://schemas.openxmlformats.org/officeDocument/2006/relationships/hyperlink" Target="#D525H224!A1"/><Relationship Id="rId3" Type="http://schemas.openxmlformats.org/officeDocument/2006/relationships/hyperlink" Target="#D150H164!A1"/><Relationship Id="rId21" Type="http://schemas.openxmlformats.org/officeDocument/2006/relationships/hyperlink" Target="#D325H223!A1"/><Relationship Id="rId7" Type="http://schemas.openxmlformats.org/officeDocument/2006/relationships/hyperlink" Target="#F250GL25E!A1"/><Relationship Id="rId12" Type="http://schemas.openxmlformats.org/officeDocument/2006/relationships/hyperlink" Target="#F350GT25!A1"/><Relationship Id="rId17" Type="http://schemas.openxmlformats.org/officeDocument/2006/relationships/hyperlink" Target="#F425GC23!A1"/><Relationship Id="rId25" Type="http://schemas.openxmlformats.org/officeDocument/2006/relationships/hyperlink" Target="#D475H224!A1"/><Relationship Id="rId33" Type="http://schemas.openxmlformats.org/officeDocument/2006/relationships/hyperlink" Target="#D575H225!A1"/><Relationship Id="rId2" Type="http://schemas.openxmlformats.org/officeDocument/2006/relationships/hyperlink" Target="#D070H161!A1"/><Relationship Id="rId16" Type="http://schemas.openxmlformats.org/officeDocument/2006/relationships/hyperlink" Target="#F450GL25E!A1"/><Relationship Id="rId20" Type="http://schemas.openxmlformats.org/officeDocument/2006/relationships/hyperlink" Target="#F325GC23!A1"/><Relationship Id="rId29" Type="http://schemas.openxmlformats.org/officeDocument/2006/relationships/hyperlink" Target="#F550GL25!A1"/><Relationship Id="rId1" Type="http://schemas.openxmlformats.org/officeDocument/2006/relationships/chart" Target="../charts/chart1.xml"/><Relationship Id="rId6" Type="http://schemas.openxmlformats.org/officeDocument/2006/relationships/hyperlink" Target="#F250GL25G!A1"/><Relationship Id="rId11" Type="http://schemas.openxmlformats.org/officeDocument/2006/relationships/hyperlink" Target="#D375H225!A1"/><Relationship Id="rId24" Type="http://schemas.openxmlformats.org/officeDocument/2006/relationships/hyperlink" Target="#F350GL25E!A1"/><Relationship Id="rId32" Type="http://schemas.openxmlformats.org/officeDocument/2006/relationships/hyperlink" Target="#D875H325D!A1"/><Relationship Id="rId5" Type="http://schemas.openxmlformats.org/officeDocument/2006/relationships/hyperlink" Target="#F250GT25!A1"/><Relationship Id="rId15" Type="http://schemas.openxmlformats.org/officeDocument/2006/relationships/hyperlink" Target="#F450GL25D!A1"/><Relationship Id="rId23" Type="http://schemas.openxmlformats.org/officeDocument/2006/relationships/hyperlink" Target="#F350GL25D!A1"/><Relationship Id="rId28" Type="http://schemas.openxmlformats.org/officeDocument/2006/relationships/hyperlink" Target="#F550GT25!A1"/><Relationship Id="rId10" Type="http://schemas.openxmlformats.org/officeDocument/2006/relationships/hyperlink" Target="#F325H223!A1"/><Relationship Id="rId19" Type="http://schemas.openxmlformats.org/officeDocument/2006/relationships/hyperlink" Target="#F325GC24!A1"/><Relationship Id="rId31" Type="http://schemas.openxmlformats.org/officeDocument/2006/relationships/hyperlink" Target="#D625H225!A1"/><Relationship Id="rId4" Type="http://schemas.openxmlformats.org/officeDocument/2006/relationships/hyperlink" Target="#D225H122!A1"/><Relationship Id="rId9" Type="http://schemas.openxmlformats.org/officeDocument/2006/relationships/hyperlink" Target="#D300H224!A1"/><Relationship Id="rId14" Type="http://schemas.openxmlformats.org/officeDocument/2006/relationships/hyperlink" Target="#F475H225!A1"/><Relationship Id="rId22" Type="http://schemas.openxmlformats.org/officeDocument/2006/relationships/hyperlink" Target="#D350H225!A1"/><Relationship Id="rId27" Type="http://schemas.openxmlformats.org/officeDocument/2006/relationships/hyperlink" Target="#D550H225!A1"/><Relationship Id="rId30" Type="http://schemas.openxmlformats.org/officeDocument/2006/relationships/hyperlink" Target="#F550GL25E!A1"/><Relationship Id="rId8" Type="http://schemas.openxmlformats.org/officeDocument/2006/relationships/hyperlink" Target="#D300H124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Model List 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Model List 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Model List 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Model List '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Energ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137160</xdr:rowOff>
    </xdr:from>
    <xdr:to>
      <xdr:col>20</xdr:col>
      <xdr:colOff>76200</xdr:colOff>
      <xdr:row>57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FDA65-EF50-4462-8EDE-18ED2FAB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6</xdr:row>
      <xdr:rowOff>76200</xdr:rowOff>
    </xdr:from>
    <xdr:to>
      <xdr:col>8</xdr:col>
      <xdr:colOff>495300</xdr:colOff>
      <xdr:row>6</xdr:row>
      <xdr:rowOff>365760</xdr:rowOff>
    </xdr:to>
    <xdr:sp macro="" textlink="">
      <xdr:nvSpPr>
        <xdr:cNvPr id="4" name="Arrow: Up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8C0F8F-E718-4D54-B3AB-3F523F354652}"/>
            </a:ext>
          </a:extLst>
        </xdr:cNvPr>
        <xdr:cNvSpPr/>
      </xdr:nvSpPr>
      <xdr:spPr>
        <a:xfrm rot="10800000">
          <a:off x="5852160" y="112776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289560</xdr:colOff>
      <xdr:row>7</xdr:row>
      <xdr:rowOff>99060</xdr:rowOff>
    </xdr:from>
    <xdr:to>
      <xdr:col>8</xdr:col>
      <xdr:colOff>487680</xdr:colOff>
      <xdr:row>7</xdr:row>
      <xdr:rowOff>388620</xdr:rowOff>
    </xdr:to>
    <xdr:sp macro="" textlink="">
      <xdr:nvSpPr>
        <xdr:cNvPr id="5" name="Arrow: Up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E04F36-3D5B-4A45-8907-BDAB06C22360}"/>
            </a:ext>
          </a:extLst>
        </xdr:cNvPr>
        <xdr:cNvSpPr/>
      </xdr:nvSpPr>
      <xdr:spPr>
        <a:xfrm rot="10800000">
          <a:off x="5844540" y="157734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281940</xdr:colOff>
      <xdr:row>8</xdr:row>
      <xdr:rowOff>106680</xdr:rowOff>
    </xdr:from>
    <xdr:to>
      <xdr:col>8</xdr:col>
      <xdr:colOff>480060</xdr:colOff>
      <xdr:row>8</xdr:row>
      <xdr:rowOff>396240</xdr:rowOff>
    </xdr:to>
    <xdr:sp macro="" textlink="">
      <xdr:nvSpPr>
        <xdr:cNvPr id="6" name="Arrow: Up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AA5132-F384-4561-87EB-D13F53D9F565}"/>
            </a:ext>
          </a:extLst>
        </xdr:cNvPr>
        <xdr:cNvSpPr/>
      </xdr:nvSpPr>
      <xdr:spPr>
        <a:xfrm rot="10800000">
          <a:off x="5836920" y="201168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289560</xdr:colOff>
      <xdr:row>9</xdr:row>
      <xdr:rowOff>76200</xdr:rowOff>
    </xdr:from>
    <xdr:to>
      <xdr:col>8</xdr:col>
      <xdr:colOff>487680</xdr:colOff>
      <xdr:row>9</xdr:row>
      <xdr:rowOff>365760</xdr:rowOff>
    </xdr:to>
    <xdr:sp macro="" textlink="">
      <xdr:nvSpPr>
        <xdr:cNvPr id="7" name="Arrow: Up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2EAE84-E018-4A65-8139-7CA4A6221AAC}"/>
            </a:ext>
          </a:extLst>
        </xdr:cNvPr>
        <xdr:cNvSpPr/>
      </xdr:nvSpPr>
      <xdr:spPr>
        <a:xfrm>
          <a:off x="5844540" y="240792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281940</xdr:colOff>
      <xdr:row>10</xdr:row>
      <xdr:rowOff>83820</xdr:rowOff>
    </xdr:from>
    <xdr:to>
      <xdr:col>8</xdr:col>
      <xdr:colOff>480060</xdr:colOff>
      <xdr:row>10</xdr:row>
      <xdr:rowOff>373380</xdr:rowOff>
    </xdr:to>
    <xdr:sp macro="" textlink="">
      <xdr:nvSpPr>
        <xdr:cNvPr id="8" name="Arrow: Up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C94DE1-5FA7-4F15-899B-3EB25212DC51}"/>
            </a:ext>
          </a:extLst>
        </xdr:cNvPr>
        <xdr:cNvSpPr/>
      </xdr:nvSpPr>
      <xdr:spPr>
        <a:xfrm>
          <a:off x="5836920" y="284226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281940</xdr:colOff>
      <xdr:row>11</xdr:row>
      <xdr:rowOff>68580</xdr:rowOff>
    </xdr:from>
    <xdr:to>
      <xdr:col>8</xdr:col>
      <xdr:colOff>480060</xdr:colOff>
      <xdr:row>11</xdr:row>
      <xdr:rowOff>358140</xdr:rowOff>
    </xdr:to>
    <xdr:sp macro="" textlink="">
      <xdr:nvSpPr>
        <xdr:cNvPr id="9" name="Arrow: Up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901E95C-3750-4792-A5A6-9D499DFF870A}"/>
            </a:ext>
          </a:extLst>
        </xdr:cNvPr>
        <xdr:cNvSpPr/>
      </xdr:nvSpPr>
      <xdr:spPr>
        <a:xfrm>
          <a:off x="5836920" y="325374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281940</xdr:colOff>
      <xdr:row>12</xdr:row>
      <xdr:rowOff>68580</xdr:rowOff>
    </xdr:from>
    <xdr:to>
      <xdr:col>8</xdr:col>
      <xdr:colOff>480060</xdr:colOff>
      <xdr:row>12</xdr:row>
      <xdr:rowOff>358140</xdr:rowOff>
    </xdr:to>
    <xdr:sp macro="" textlink="">
      <xdr:nvSpPr>
        <xdr:cNvPr id="10" name="Arrow: Up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C85D281-E8D4-483B-959E-C5B62E5D1DA3}"/>
            </a:ext>
          </a:extLst>
        </xdr:cNvPr>
        <xdr:cNvSpPr/>
      </xdr:nvSpPr>
      <xdr:spPr>
        <a:xfrm rot="10800000">
          <a:off x="5836920" y="368046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289560</xdr:colOff>
      <xdr:row>13</xdr:row>
      <xdr:rowOff>53340</xdr:rowOff>
    </xdr:from>
    <xdr:to>
      <xdr:col>8</xdr:col>
      <xdr:colOff>487680</xdr:colOff>
      <xdr:row>13</xdr:row>
      <xdr:rowOff>342900</xdr:rowOff>
    </xdr:to>
    <xdr:sp macro="" textlink="">
      <xdr:nvSpPr>
        <xdr:cNvPr id="11" name="Arrow: Up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EDA5FE9-B519-4034-82A1-6AF74E36EE9C}"/>
            </a:ext>
          </a:extLst>
        </xdr:cNvPr>
        <xdr:cNvSpPr/>
      </xdr:nvSpPr>
      <xdr:spPr>
        <a:xfrm>
          <a:off x="5844540" y="409194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297180</xdr:colOff>
      <xdr:row>14</xdr:row>
      <xdr:rowOff>91440</xdr:rowOff>
    </xdr:from>
    <xdr:to>
      <xdr:col>8</xdr:col>
      <xdr:colOff>495300</xdr:colOff>
      <xdr:row>14</xdr:row>
      <xdr:rowOff>381000</xdr:rowOff>
    </xdr:to>
    <xdr:sp macro="" textlink="">
      <xdr:nvSpPr>
        <xdr:cNvPr id="12" name="Arrow: Up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106E49-5CCC-4CC0-BC33-E1E21CB58E2C}"/>
            </a:ext>
          </a:extLst>
        </xdr:cNvPr>
        <xdr:cNvSpPr/>
      </xdr:nvSpPr>
      <xdr:spPr>
        <a:xfrm>
          <a:off x="5852160" y="455676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304800</xdr:colOff>
      <xdr:row>17</xdr:row>
      <xdr:rowOff>83820</xdr:rowOff>
    </xdr:from>
    <xdr:to>
      <xdr:col>8</xdr:col>
      <xdr:colOff>502920</xdr:colOff>
      <xdr:row>17</xdr:row>
      <xdr:rowOff>373380</xdr:rowOff>
    </xdr:to>
    <xdr:sp macro="" textlink="">
      <xdr:nvSpPr>
        <xdr:cNvPr id="13" name="Arrow: Up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1FB702-BC1A-4ADC-B783-5C7121C6DC14}"/>
            </a:ext>
          </a:extLst>
        </xdr:cNvPr>
        <xdr:cNvSpPr/>
      </xdr:nvSpPr>
      <xdr:spPr>
        <a:xfrm>
          <a:off x="5859780" y="582930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312420</xdr:colOff>
      <xdr:row>18</xdr:row>
      <xdr:rowOff>83820</xdr:rowOff>
    </xdr:from>
    <xdr:to>
      <xdr:col>8</xdr:col>
      <xdr:colOff>510540</xdr:colOff>
      <xdr:row>18</xdr:row>
      <xdr:rowOff>373380</xdr:rowOff>
    </xdr:to>
    <xdr:sp macro="" textlink="">
      <xdr:nvSpPr>
        <xdr:cNvPr id="14" name="Arrow: Up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A7456FF-FEE1-48D8-8B90-4C6B55E6F46E}"/>
            </a:ext>
          </a:extLst>
        </xdr:cNvPr>
        <xdr:cNvSpPr/>
      </xdr:nvSpPr>
      <xdr:spPr>
        <a:xfrm>
          <a:off x="5867400" y="625602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312420</xdr:colOff>
      <xdr:row>19</xdr:row>
      <xdr:rowOff>99060</xdr:rowOff>
    </xdr:from>
    <xdr:to>
      <xdr:col>8</xdr:col>
      <xdr:colOff>510540</xdr:colOff>
      <xdr:row>19</xdr:row>
      <xdr:rowOff>388620</xdr:rowOff>
    </xdr:to>
    <xdr:sp macro="" textlink="">
      <xdr:nvSpPr>
        <xdr:cNvPr id="15" name="Arrow: Up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3066BDE-73E9-403B-98C6-A8AE5C9E3C91}"/>
            </a:ext>
          </a:extLst>
        </xdr:cNvPr>
        <xdr:cNvSpPr/>
      </xdr:nvSpPr>
      <xdr:spPr>
        <a:xfrm>
          <a:off x="5867400" y="669798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297180</xdr:colOff>
      <xdr:row>22</xdr:row>
      <xdr:rowOff>60960</xdr:rowOff>
    </xdr:from>
    <xdr:to>
      <xdr:col>8</xdr:col>
      <xdr:colOff>495300</xdr:colOff>
      <xdr:row>22</xdr:row>
      <xdr:rowOff>350520</xdr:rowOff>
    </xdr:to>
    <xdr:sp macro="" textlink="">
      <xdr:nvSpPr>
        <xdr:cNvPr id="16" name="Arrow: Up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0EC1C7B-A241-40F9-B6D4-9E0E01228645}"/>
            </a:ext>
          </a:extLst>
        </xdr:cNvPr>
        <xdr:cNvSpPr/>
      </xdr:nvSpPr>
      <xdr:spPr>
        <a:xfrm>
          <a:off x="5852160" y="794004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289560</xdr:colOff>
      <xdr:row>24</xdr:row>
      <xdr:rowOff>83820</xdr:rowOff>
    </xdr:from>
    <xdr:to>
      <xdr:col>8</xdr:col>
      <xdr:colOff>487680</xdr:colOff>
      <xdr:row>24</xdr:row>
      <xdr:rowOff>373380</xdr:rowOff>
    </xdr:to>
    <xdr:sp macro="" textlink="">
      <xdr:nvSpPr>
        <xdr:cNvPr id="17" name="Arrow: Up 16">
          <a:extLst>
            <a:ext uri="{FF2B5EF4-FFF2-40B4-BE49-F238E27FC236}">
              <a16:creationId xmlns:a16="http://schemas.microsoft.com/office/drawing/2014/main" id="{2284225F-B0F3-4C0F-B187-FA5F3A9A806B}"/>
            </a:ext>
          </a:extLst>
        </xdr:cNvPr>
        <xdr:cNvSpPr/>
      </xdr:nvSpPr>
      <xdr:spPr>
        <a:xfrm>
          <a:off x="5844540" y="881634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297180</xdr:colOff>
      <xdr:row>26</xdr:row>
      <xdr:rowOff>83820</xdr:rowOff>
    </xdr:from>
    <xdr:to>
      <xdr:col>8</xdr:col>
      <xdr:colOff>495300</xdr:colOff>
      <xdr:row>26</xdr:row>
      <xdr:rowOff>373380</xdr:rowOff>
    </xdr:to>
    <xdr:sp macro="" textlink="">
      <xdr:nvSpPr>
        <xdr:cNvPr id="18" name="Arrow: Up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A86D01C-C15A-449C-BFE7-27FE3AB39A6D}"/>
            </a:ext>
          </a:extLst>
        </xdr:cNvPr>
        <xdr:cNvSpPr/>
      </xdr:nvSpPr>
      <xdr:spPr>
        <a:xfrm>
          <a:off x="5852160" y="966978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304800</xdr:colOff>
      <xdr:row>27</xdr:row>
      <xdr:rowOff>91440</xdr:rowOff>
    </xdr:from>
    <xdr:to>
      <xdr:col>8</xdr:col>
      <xdr:colOff>502920</xdr:colOff>
      <xdr:row>27</xdr:row>
      <xdr:rowOff>381000</xdr:rowOff>
    </xdr:to>
    <xdr:sp macro="" textlink="">
      <xdr:nvSpPr>
        <xdr:cNvPr id="19" name="Arrow: Up 1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11A7710-FC0B-4D0D-95A5-DCA4D0D3834A}"/>
            </a:ext>
          </a:extLst>
        </xdr:cNvPr>
        <xdr:cNvSpPr/>
      </xdr:nvSpPr>
      <xdr:spPr>
        <a:xfrm>
          <a:off x="5859780" y="1010412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297180</xdr:colOff>
      <xdr:row>38</xdr:row>
      <xdr:rowOff>68580</xdr:rowOff>
    </xdr:from>
    <xdr:to>
      <xdr:col>8</xdr:col>
      <xdr:colOff>495300</xdr:colOff>
      <xdr:row>38</xdr:row>
      <xdr:rowOff>358140</xdr:rowOff>
    </xdr:to>
    <xdr:sp macro="" textlink="">
      <xdr:nvSpPr>
        <xdr:cNvPr id="20" name="Arrow: Up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294E11E-9575-4B35-A269-1F995482F9A0}"/>
            </a:ext>
          </a:extLst>
        </xdr:cNvPr>
        <xdr:cNvSpPr/>
      </xdr:nvSpPr>
      <xdr:spPr>
        <a:xfrm>
          <a:off x="5852160" y="1477518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312420</xdr:colOff>
      <xdr:row>39</xdr:row>
      <xdr:rowOff>91440</xdr:rowOff>
    </xdr:from>
    <xdr:to>
      <xdr:col>8</xdr:col>
      <xdr:colOff>510540</xdr:colOff>
      <xdr:row>39</xdr:row>
      <xdr:rowOff>381000</xdr:rowOff>
    </xdr:to>
    <xdr:sp macro="" textlink="">
      <xdr:nvSpPr>
        <xdr:cNvPr id="21" name="Arrow: Up 2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95227C20-8A9D-435B-BD93-9D7006E6A6EE}"/>
            </a:ext>
          </a:extLst>
        </xdr:cNvPr>
        <xdr:cNvSpPr/>
      </xdr:nvSpPr>
      <xdr:spPr>
        <a:xfrm>
          <a:off x="5867400" y="1522476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297180</xdr:colOff>
      <xdr:row>37</xdr:row>
      <xdr:rowOff>76200</xdr:rowOff>
    </xdr:from>
    <xdr:to>
      <xdr:col>8</xdr:col>
      <xdr:colOff>495300</xdr:colOff>
      <xdr:row>37</xdr:row>
      <xdr:rowOff>365760</xdr:rowOff>
    </xdr:to>
    <xdr:sp macro="" textlink="">
      <xdr:nvSpPr>
        <xdr:cNvPr id="22" name="Arrow: Up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C1306A4-A9E3-415E-997D-42E107A1C8D7}"/>
            </a:ext>
          </a:extLst>
        </xdr:cNvPr>
        <xdr:cNvSpPr/>
      </xdr:nvSpPr>
      <xdr:spPr>
        <a:xfrm>
          <a:off x="5852160" y="1435608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312420</xdr:colOff>
      <xdr:row>36</xdr:row>
      <xdr:rowOff>83820</xdr:rowOff>
    </xdr:from>
    <xdr:to>
      <xdr:col>8</xdr:col>
      <xdr:colOff>510540</xdr:colOff>
      <xdr:row>36</xdr:row>
      <xdr:rowOff>373380</xdr:rowOff>
    </xdr:to>
    <xdr:sp macro="" textlink="">
      <xdr:nvSpPr>
        <xdr:cNvPr id="23" name="Arrow: Up 2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11B053F-0E25-4759-9887-00DC081222D4}"/>
            </a:ext>
          </a:extLst>
        </xdr:cNvPr>
        <xdr:cNvSpPr/>
      </xdr:nvSpPr>
      <xdr:spPr>
        <a:xfrm>
          <a:off x="5867400" y="1393698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297180</xdr:colOff>
      <xdr:row>15</xdr:row>
      <xdr:rowOff>91440</xdr:rowOff>
    </xdr:from>
    <xdr:to>
      <xdr:col>8</xdr:col>
      <xdr:colOff>495300</xdr:colOff>
      <xdr:row>15</xdr:row>
      <xdr:rowOff>381000</xdr:rowOff>
    </xdr:to>
    <xdr:sp macro="" textlink="">
      <xdr:nvSpPr>
        <xdr:cNvPr id="24" name="Arrow: Up 23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2750081-D389-4E68-843C-F9F2F07436E8}"/>
            </a:ext>
          </a:extLst>
        </xdr:cNvPr>
        <xdr:cNvSpPr/>
      </xdr:nvSpPr>
      <xdr:spPr>
        <a:xfrm rot="10800000">
          <a:off x="5852160" y="498348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259080</xdr:colOff>
      <xdr:row>16</xdr:row>
      <xdr:rowOff>83820</xdr:rowOff>
    </xdr:from>
    <xdr:to>
      <xdr:col>8</xdr:col>
      <xdr:colOff>533400</xdr:colOff>
      <xdr:row>16</xdr:row>
      <xdr:rowOff>373380</xdr:rowOff>
    </xdr:to>
    <xdr:sp macro="" textlink="">
      <xdr:nvSpPr>
        <xdr:cNvPr id="26" name="Arrow: Up 2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5B3AD62-D4BA-47EA-B1D4-15D938EA704A}"/>
            </a:ext>
          </a:extLst>
        </xdr:cNvPr>
        <xdr:cNvSpPr/>
      </xdr:nvSpPr>
      <xdr:spPr>
        <a:xfrm>
          <a:off x="5814060" y="5402580"/>
          <a:ext cx="2743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320040</xdr:colOff>
      <xdr:row>20</xdr:row>
      <xdr:rowOff>76200</xdr:rowOff>
    </xdr:from>
    <xdr:to>
      <xdr:col>8</xdr:col>
      <xdr:colOff>518160</xdr:colOff>
      <xdr:row>20</xdr:row>
      <xdr:rowOff>365760</xdr:rowOff>
    </xdr:to>
    <xdr:sp macro="" textlink="">
      <xdr:nvSpPr>
        <xdr:cNvPr id="27" name="Arrow: Up 2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D3E64C9-7B36-4966-8170-4B36D4FDE1C2}"/>
            </a:ext>
          </a:extLst>
        </xdr:cNvPr>
        <xdr:cNvSpPr/>
      </xdr:nvSpPr>
      <xdr:spPr>
        <a:xfrm rot="10800000">
          <a:off x="5875020" y="710184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320040</xdr:colOff>
      <xdr:row>21</xdr:row>
      <xdr:rowOff>76200</xdr:rowOff>
    </xdr:from>
    <xdr:to>
      <xdr:col>8</xdr:col>
      <xdr:colOff>518160</xdr:colOff>
      <xdr:row>21</xdr:row>
      <xdr:rowOff>365760</xdr:rowOff>
    </xdr:to>
    <xdr:sp macro="" textlink="">
      <xdr:nvSpPr>
        <xdr:cNvPr id="28" name="Arrow: Up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D98776F-17EF-461D-820B-A1AD33FF4741}"/>
            </a:ext>
          </a:extLst>
        </xdr:cNvPr>
        <xdr:cNvSpPr/>
      </xdr:nvSpPr>
      <xdr:spPr>
        <a:xfrm rot="10800000">
          <a:off x="5875020" y="752856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297180</xdr:colOff>
      <xdr:row>23</xdr:row>
      <xdr:rowOff>99060</xdr:rowOff>
    </xdr:from>
    <xdr:to>
      <xdr:col>8</xdr:col>
      <xdr:colOff>495300</xdr:colOff>
      <xdr:row>23</xdr:row>
      <xdr:rowOff>388620</xdr:rowOff>
    </xdr:to>
    <xdr:sp macro="" textlink="">
      <xdr:nvSpPr>
        <xdr:cNvPr id="29" name="Arrow: Up 28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356DD46C-FB29-452E-BA02-C82443A67549}"/>
            </a:ext>
          </a:extLst>
        </xdr:cNvPr>
        <xdr:cNvSpPr/>
      </xdr:nvSpPr>
      <xdr:spPr>
        <a:xfrm rot="10800000">
          <a:off x="5852160" y="840486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297180</xdr:colOff>
      <xdr:row>25</xdr:row>
      <xdr:rowOff>68580</xdr:rowOff>
    </xdr:from>
    <xdr:to>
      <xdr:col>8</xdr:col>
      <xdr:colOff>495300</xdr:colOff>
      <xdr:row>25</xdr:row>
      <xdr:rowOff>358140</xdr:rowOff>
    </xdr:to>
    <xdr:sp macro="" textlink="">
      <xdr:nvSpPr>
        <xdr:cNvPr id="30" name="Arrow: Up 29">
          <a:extLst>
            <a:ext uri="{FF2B5EF4-FFF2-40B4-BE49-F238E27FC236}">
              <a16:creationId xmlns:a16="http://schemas.microsoft.com/office/drawing/2014/main" id="{2C53EF76-2750-42EF-8889-31F24FFF551E}"/>
            </a:ext>
          </a:extLst>
        </xdr:cNvPr>
        <xdr:cNvSpPr/>
      </xdr:nvSpPr>
      <xdr:spPr>
        <a:xfrm rot="10800000">
          <a:off x="5852160" y="922782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297180</xdr:colOff>
      <xdr:row>28</xdr:row>
      <xdr:rowOff>99060</xdr:rowOff>
    </xdr:from>
    <xdr:to>
      <xdr:col>8</xdr:col>
      <xdr:colOff>495300</xdr:colOff>
      <xdr:row>28</xdr:row>
      <xdr:rowOff>388620</xdr:rowOff>
    </xdr:to>
    <xdr:sp macro="" textlink="">
      <xdr:nvSpPr>
        <xdr:cNvPr id="31" name="Arrow: Up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DABC3F5E-10E3-4AFA-BA55-C00E044DCF4D}"/>
            </a:ext>
          </a:extLst>
        </xdr:cNvPr>
        <xdr:cNvSpPr/>
      </xdr:nvSpPr>
      <xdr:spPr>
        <a:xfrm rot="10800000">
          <a:off x="5852160" y="1053846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289560</xdr:colOff>
      <xdr:row>29</xdr:row>
      <xdr:rowOff>83820</xdr:rowOff>
    </xdr:from>
    <xdr:to>
      <xdr:col>8</xdr:col>
      <xdr:colOff>487680</xdr:colOff>
      <xdr:row>29</xdr:row>
      <xdr:rowOff>373380</xdr:rowOff>
    </xdr:to>
    <xdr:sp macro="" textlink="">
      <xdr:nvSpPr>
        <xdr:cNvPr id="32" name="Arrow: Up 31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16A10873-513D-4701-A93E-A049466D356F}"/>
            </a:ext>
          </a:extLst>
        </xdr:cNvPr>
        <xdr:cNvSpPr/>
      </xdr:nvSpPr>
      <xdr:spPr>
        <a:xfrm rot="10800000">
          <a:off x="5844540" y="1094994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281940</xdr:colOff>
      <xdr:row>30</xdr:row>
      <xdr:rowOff>99060</xdr:rowOff>
    </xdr:from>
    <xdr:to>
      <xdr:col>8</xdr:col>
      <xdr:colOff>480060</xdr:colOff>
      <xdr:row>30</xdr:row>
      <xdr:rowOff>388620</xdr:rowOff>
    </xdr:to>
    <xdr:sp macro="" textlink="">
      <xdr:nvSpPr>
        <xdr:cNvPr id="33" name="Arrow: Up 32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01AC571-4820-4D77-860D-89ED3E7F431C}"/>
            </a:ext>
          </a:extLst>
        </xdr:cNvPr>
        <xdr:cNvSpPr/>
      </xdr:nvSpPr>
      <xdr:spPr>
        <a:xfrm rot="10800000">
          <a:off x="5836920" y="1139190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266700</xdr:colOff>
      <xdr:row>31</xdr:row>
      <xdr:rowOff>91440</xdr:rowOff>
    </xdr:from>
    <xdr:to>
      <xdr:col>8</xdr:col>
      <xdr:colOff>464820</xdr:colOff>
      <xdr:row>31</xdr:row>
      <xdr:rowOff>381000</xdr:rowOff>
    </xdr:to>
    <xdr:sp macro="" textlink="">
      <xdr:nvSpPr>
        <xdr:cNvPr id="34" name="Arrow: Up 33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BBE03BE-1F6A-4B79-A591-9752E1EF9310}"/>
            </a:ext>
          </a:extLst>
        </xdr:cNvPr>
        <xdr:cNvSpPr/>
      </xdr:nvSpPr>
      <xdr:spPr>
        <a:xfrm rot="10800000">
          <a:off x="5821680" y="1181100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266700</xdr:colOff>
      <xdr:row>32</xdr:row>
      <xdr:rowOff>76200</xdr:rowOff>
    </xdr:from>
    <xdr:to>
      <xdr:col>8</xdr:col>
      <xdr:colOff>464820</xdr:colOff>
      <xdr:row>32</xdr:row>
      <xdr:rowOff>365760</xdr:rowOff>
    </xdr:to>
    <xdr:sp macro="" textlink="">
      <xdr:nvSpPr>
        <xdr:cNvPr id="35" name="Arrow: Up 34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2CC3ADC-25EA-4D90-BBE9-6CD507102FB7}"/>
            </a:ext>
          </a:extLst>
        </xdr:cNvPr>
        <xdr:cNvSpPr/>
      </xdr:nvSpPr>
      <xdr:spPr>
        <a:xfrm rot="10800000">
          <a:off x="5821680" y="1222248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281940</xdr:colOff>
      <xdr:row>34</xdr:row>
      <xdr:rowOff>68580</xdr:rowOff>
    </xdr:from>
    <xdr:to>
      <xdr:col>8</xdr:col>
      <xdr:colOff>480060</xdr:colOff>
      <xdr:row>34</xdr:row>
      <xdr:rowOff>358140</xdr:rowOff>
    </xdr:to>
    <xdr:sp macro="" textlink="">
      <xdr:nvSpPr>
        <xdr:cNvPr id="36" name="Arrow: Up 35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BEA5FF0-D157-4F74-9E3C-65F81941F1C0}"/>
            </a:ext>
          </a:extLst>
        </xdr:cNvPr>
        <xdr:cNvSpPr/>
      </xdr:nvSpPr>
      <xdr:spPr>
        <a:xfrm rot="10800000">
          <a:off x="5836920" y="1306830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289560</xdr:colOff>
      <xdr:row>35</xdr:row>
      <xdr:rowOff>76200</xdr:rowOff>
    </xdr:from>
    <xdr:to>
      <xdr:col>8</xdr:col>
      <xdr:colOff>487680</xdr:colOff>
      <xdr:row>35</xdr:row>
      <xdr:rowOff>365760</xdr:rowOff>
    </xdr:to>
    <xdr:sp macro="" textlink="">
      <xdr:nvSpPr>
        <xdr:cNvPr id="37" name="Arrow: Up 36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357FD569-57F0-4146-B617-0471B2E388FA}"/>
            </a:ext>
          </a:extLst>
        </xdr:cNvPr>
        <xdr:cNvSpPr/>
      </xdr:nvSpPr>
      <xdr:spPr>
        <a:xfrm rot="10800000">
          <a:off x="5844540" y="1350264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289560</xdr:colOff>
      <xdr:row>33</xdr:row>
      <xdr:rowOff>76200</xdr:rowOff>
    </xdr:from>
    <xdr:to>
      <xdr:col>8</xdr:col>
      <xdr:colOff>487680</xdr:colOff>
      <xdr:row>33</xdr:row>
      <xdr:rowOff>365760</xdr:rowOff>
    </xdr:to>
    <xdr:sp macro="" textlink="">
      <xdr:nvSpPr>
        <xdr:cNvPr id="38" name="Arrow: Up 3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65F38CF-8AF8-4BC3-B815-B2AB23B79962}"/>
            </a:ext>
          </a:extLst>
        </xdr:cNvPr>
        <xdr:cNvSpPr/>
      </xdr:nvSpPr>
      <xdr:spPr>
        <a:xfrm>
          <a:off x="5844540" y="1264920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121920</xdr:colOff>
      <xdr:row>0</xdr:row>
      <xdr:rowOff>121920</xdr:rowOff>
    </xdr:from>
    <xdr:to>
      <xdr:col>12</xdr:col>
      <xdr:colOff>571500</xdr:colOff>
      <xdr:row>4</xdr:row>
      <xdr:rowOff>60960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C500DBD8-479A-4752-83A8-22182FA0955F}"/>
            </a:ext>
          </a:extLst>
        </xdr:cNvPr>
        <xdr:cNvSpPr/>
      </xdr:nvSpPr>
      <xdr:spPr>
        <a:xfrm>
          <a:off x="5676900" y="121920"/>
          <a:ext cx="3101340" cy="640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latin typeface="Arial Nova Cond" panose="020B0506020202020204" pitchFamily="34" charset="0"/>
            </a:rPr>
            <a:t>           </a:t>
          </a:r>
          <a:r>
            <a:rPr lang="en-IN" sz="1100">
              <a:solidFill>
                <a:schemeClr val="tx1"/>
              </a:solidFill>
              <a:latin typeface="Arial Nova Cond" panose="020B0506020202020204" pitchFamily="34" charset="0"/>
            </a:rPr>
            <a:t>Energy </a:t>
          </a:r>
          <a:r>
            <a:rPr lang="en-IN" sz="1100" b="1">
              <a:solidFill>
                <a:schemeClr val="tx1"/>
              </a:solidFill>
              <a:latin typeface="Arial Nova Cond" panose="020B0506020202020204" pitchFamily="34" charset="0"/>
            </a:rPr>
            <a:t>Decrease</a:t>
          </a:r>
          <a:r>
            <a:rPr lang="en-IN" sz="1100">
              <a:solidFill>
                <a:schemeClr val="tx1"/>
              </a:solidFill>
              <a:latin typeface="Arial Nova Cond" panose="020B0506020202020204" pitchFamily="34" charset="0"/>
            </a:rPr>
            <a:t> from</a:t>
          </a:r>
          <a:r>
            <a:rPr lang="en-IN" sz="1100" baseline="0">
              <a:solidFill>
                <a:schemeClr val="tx1"/>
              </a:solidFill>
              <a:latin typeface="Arial Nova Cond" panose="020B0506020202020204" pitchFamily="34" charset="0"/>
            </a:rPr>
            <a:t> the previous year.</a:t>
          </a:r>
          <a:endParaRPr lang="en-IN" sz="1100" baseline="0">
            <a:solidFill>
              <a:schemeClr val="tx1"/>
            </a:solidFill>
            <a:effectLst/>
            <a:latin typeface="Arial Nova Cond" panose="020B0506020202020204" pitchFamily="34" charset="0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tx1"/>
              </a:solidFill>
              <a:effectLst/>
              <a:latin typeface="Arial Nova Cond" panose="020B0506020202020204" pitchFamily="34" charset="0"/>
              <a:ea typeface="+mn-ea"/>
              <a:cs typeface="+mn-cs"/>
            </a:rPr>
            <a:t>            </a:t>
          </a:r>
          <a:endParaRPr lang="en-IN" sz="110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8</xdr:col>
      <xdr:colOff>304800</xdr:colOff>
      <xdr:row>1</xdr:row>
      <xdr:rowOff>15240</xdr:rowOff>
    </xdr:from>
    <xdr:to>
      <xdr:col>8</xdr:col>
      <xdr:colOff>594360</xdr:colOff>
      <xdr:row>2</xdr:row>
      <xdr:rowOff>38100</xdr:rowOff>
    </xdr:to>
    <xdr:sp macro="" textlink="">
      <xdr:nvSpPr>
        <xdr:cNvPr id="39" name="Arrow: Up 38">
          <a:extLst>
            <a:ext uri="{FF2B5EF4-FFF2-40B4-BE49-F238E27FC236}">
              <a16:creationId xmlns:a16="http://schemas.microsoft.com/office/drawing/2014/main" id="{327B4F7F-B54B-4BBF-BC12-BBF36004238A}"/>
            </a:ext>
          </a:extLst>
        </xdr:cNvPr>
        <xdr:cNvSpPr/>
      </xdr:nvSpPr>
      <xdr:spPr>
        <a:xfrm rot="5400000">
          <a:off x="5905500" y="144780"/>
          <a:ext cx="198120" cy="289560"/>
        </a:xfrm>
        <a:prstGeom prst="up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320040</xdr:colOff>
      <xdr:row>2</xdr:row>
      <xdr:rowOff>76200</xdr:rowOff>
    </xdr:from>
    <xdr:to>
      <xdr:col>8</xdr:col>
      <xdr:colOff>609600</xdr:colOff>
      <xdr:row>3</xdr:row>
      <xdr:rowOff>99060</xdr:rowOff>
    </xdr:to>
    <xdr:sp macro="" textlink="">
      <xdr:nvSpPr>
        <xdr:cNvPr id="40" name="Arrow: Up 39">
          <a:extLst>
            <a:ext uri="{FF2B5EF4-FFF2-40B4-BE49-F238E27FC236}">
              <a16:creationId xmlns:a16="http://schemas.microsoft.com/office/drawing/2014/main" id="{1DFF87E1-26D7-4023-BE3B-BA85A8762854}"/>
            </a:ext>
          </a:extLst>
        </xdr:cNvPr>
        <xdr:cNvSpPr/>
      </xdr:nvSpPr>
      <xdr:spPr>
        <a:xfrm rot="5400000">
          <a:off x="5920740" y="381000"/>
          <a:ext cx="198120" cy="289560"/>
        </a:xfrm>
        <a:prstGeom prst="upArrow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815340</xdr:colOff>
      <xdr:row>3</xdr:row>
      <xdr:rowOff>106680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A96E075-5D1C-4F68-9317-FD26C931B293}"/>
            </a:ext>
          </a:extLst>
        </xdr:cNvPr>
        <xdr:cNvSpPr txBox="1"/>
      </xdr:nvSpPr>
      <xdr:spPr>
        <a:xfrm>
          <a:off x="6370320" y="632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8</xdr:col>
      <xdr:colOff>586740</xdr:colOff>
      <xdr:row>2</xdr:row>
      <xdr:rowOff>30480</xdr:rowOff>
    </xdr:from>
    <xdr:ext cx="2516202" cy="2514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F985A61-D88A-4AD9-BD37-C5ABB7397928}"/>
            </a:ext>
          </a:extLst>
        </xdr:cNvPr>
        <xdr:cNvSpPr txBox="1"/>
      </xdr:nvSpPr>
      <xdr:spPr>
        <a:xfrm>
          <a:off x="6141720" y="381000"/>
          <a:ext cx="2516202" cy="251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tx1"/>
              </a:solidFill>
              <a:effectLst/>
              <a:latin typeface="Arial Nova Cond" panose="020B0506020202020204" pitchFamily="34" charset="0"/>
              <a:ea typeface="+mn-ea"/>
              <a:cs typeface="+mn-cs"/>
            </a:rPr>
            <a:t>Energy </a:t>
          </a:r>
          <a:r>
            <a:rPr lang="en-IN" sz="1100" b="1">
              <a:solidFill>
                <a:schemeClr val="tx1"/>
              </a:solidFill>
              <a:effectLst/>
              <a:latin typeface="Arial Nova Cond" panose="020B0506020202020204" pitchFamily="34" charset="0"/>
              <a:ea typeface="+mn-ea"/>
              <a:cs typeface="+mn-cs"/>
            </a:rPr>
            <a:t>Increase</a:t>
          </a:r>
          <a:r>
            <a:rPr lang="en-IN" sz="1100">
              <a:solidFill>
                <a:schemeClr val="tx1"/>
              </a:solidFill>
              <a:effectLst/>
              <a:latin typeface="Arial Nova Cond" panose="020B0506020202020204" pitchFamily="34" charset="0"/>
              <a:ea typeface="+mn-ea"/>
              <a:cs typeface="+mn-cs"/>
            </a:rPr>
            <a:t> from</a:t>
          </a:r>
          <a:r>
            <a:rPr lang="en-IN" sz="1100" baseline="0">
              <a:solidFill>
                <a:schemeClr val="tx1"/>
              </a:solidFill>
              <a:effectLst/>
              <a:latin typeface="Arial Nova Cond" panose="020B0506020202020204" pitchFamily="34" charset="0"/>
              <a:ea typeface="+mn-ea"/>
              <a:cs typeface="+mn-cs"/>
            </a:rPr>
            <a:t> the previous year.</a:t>
          </a:r>
          <a:endParaRPr lang="en-IN">
            <a:effectLst/>
            <a:latin typeface="Arial Nova Cond" panose="020B0506020202020204" pitchFamily="34" charset="0"/>
          </a:endParaRPr>
        </a:p>
        <a:p>
          <a:endParaRPr lang="en-IN" sz="1100">
            <a:latin typeface="Arial Nova Cond" panose="020B0506020202020204" pitchFamily="34" charset="0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364000-4279-49CF-9374-C26785C1E685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3C5C25-F753-4219-BC7B-54831E19DDF1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95993</xdr:colOff>
      <xdr:row>1</xdr:row>
      <xdr:rowOff>181099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59AC8-4605-481F-9F34-1E9021FC53F0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3D8677-B631-4121-9D52-C82CCC02A01D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529328-113F-47C2-B608-69DB1443760D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312BA8-5FD7-4DD8-AEAC-EF7FF96F5D67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7A40A4-5D3F-4F3A-85FB-EBC91A1B79C1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B4EB66-5068-4D6F-980C-5F88CB1892CD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7737D4-411A-4B05-8E83-FA1FDC528155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C715C-BAFF-449B-842A-0096A2BE5FFC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0</xdr:row>
      <xdr:rowOff>65314</xdr:rowOff>
    </xdr:from>
    <xdr:to>
      <xdr:col>1</xdr:col>
      <xdr:colOff>544286</xdr:colOff>
      <xdr:row>1</xdr:row>
      <xdr:rowOff>250372</xdr:rowOff>
    </xdr:to>
    <xdr:sp macro="" textlink="">
      <xdr:nvSpPr>
        <xdr:cNvPr id="3" name="Arrow: Up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81E49-92B1-4139-9097-341171B1D6A7}"/>
            </a:ext>
          </a:extLst>
        </xdr:cNvPr>
        <xdr:cNvSpPr/>
      </xdr:nvSpPr>
      <xdr:spPr>
        <a:xfrm>
          <a:off x="446314" y="65314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3FC51D-B091-4E95-9BD9-74ADA9D57B02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54B4B7-5E36-4601-A96D-EFA53EFF5A3E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01BCE-88F5-44EB-8F84-633BCE6E451A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D1FB81-2E47-4A42-8889-6655809587B3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D079DD-DB40-4B8A-A034-01D9F538AF48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6DCE82-836A-49CC-AA60-9212D77C1B43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14513-E8B6-4308-8481-BED7377F02DA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07058B-D3C8-4387-9410-9A59C712DE71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A444C-2BF0-4D18-AA4D-BAEB97B631CD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4F08F-9850-4195-82C6-D49D8064A2E7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29775C-627F-4EB8-A7DB-3A16E025CA8E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F3E89-DF68-4B92-8A1E-5F20B4760610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1D277D-9D7A-4B79-B082-703A8CFE89E7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4584BD-FC01-472D-855A-4591CE492AB6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01D27-AA9A-4EDA-83F0-986D296598B0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9A7C-773F-4517-93D2-36B9FD0168EE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FED16C-F350-477E-BA2D-CBFCF4A3F285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199AA4-6625-4F2C-9880-D5360FB6AEB4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9FD47B-76C8-443F-B102-8725F35A80CA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2EA13-ABD3-4704-BD98-FEBBF4376160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6DF2C4-8D88-494D-81AD-CA9B8BB4F0D5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C7D131-10B0-4C05-94CF-B3AA90858E65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D114F4-9CE7-4FBC-B2D0-E572A9A9944E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103020</xdr:colOff>
      <xdr:row>1</xdr:row>
      <xdr:rowOff>178589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0B5EB-CCCE-48F9-A0B3-1F35D784DC6A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97972</xdr:colOff>
      <xdr:row>1</xdr:row>
      <xdr:rowOff>185058</xdr:rowOff>
    </xdr:to>
    <xdr:sp macro="" textlink="">
      <xdr:nvSpPr>
        <xdr:cNvPr id="2" name="Arrow: 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7993-0C9A-42BD-829A-C5F0D910BFF3}"/>
            </a:ext>
          </a:extLst>
        </xdr:cNvPr>
        <xdr:cNvSpPr/>
      </xdr:nvSpPr>
      <xdr:spPr>
        <a:xfrm>
          <a:off x="0" y="0"/>
          <a:ext cx="511629" cy="631372"/>
        </a:xfrm>
        <a:prstGeom prst="upArrow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74E7A1-0053-4899-97E6-4024E73BDBC9}">
  <we:reference id="wa104168603" version="1.0.0.6" store="en-US" storeType="OMEX"/>
  <we:alternateReferences>
    <we:reference id="WA104168603" version="1.0.0.6" store="WA1041686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5E69-C31F-44E0-ACE5-40A13837F910}">
  <sheetPr>
    <tabColor theme="5" tint="0.79998168889431442"/>
  </sheetPr>
  <dimension ref="A1:BG19"/>
  <sheetViews>
    <sheetView zoomScale="85" zoomScaleNormal="85" zoomScaleSheetLayoutView="82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O17" sqref="AO17"/>
    </sheetView>
  </sheetViews>
  <sheetFormatPr defaultColWidth="9.140625" defaultRowHeight="15" x14ac:dyDescent="0.25"/>
  <cols>
    <col min="1" max="1" width="6" style="1" customWidth="1"/>
    <col min="2" max="2" width="50.140625" style="1" customWidth="1"/>
    <col min="3" max="3" width="50.140625" style="77" hidden="1" customWidth="1"/>
    <col min="4" max="5" width="50.140625" style="1" hidden="1" customWidth="1"/>
    <col min="6" max="7" width="50.140625" style="77" hidden="1" customWidth="1"/>
    <col min="8" max="16" width="50.140625" style="1" hidden="1" customWidth="1"/>
    <col min="17" max="17" width="29.42578125" style="1" customWidth="1"/>
    <col min="18" max="18" width="15.85546875" style="1" customWidth="1"/>
    <col min="19" max="19" width="15.85546875" style="1" hidden="1" customWidth="1"/>
    <col min="20" max="20" width="15.85546875" style="1" customWidth="1"/>
    <col min="21" max="21" width="15.85546875" style="1" hidden="1" customWidth="1"/>
    <col min="22" max="23" width="13.140625" style="1" customWidth="1"/>
    <col min="24" max="24" width="9.85546875" style="1" customWidth="1"/>
    <col min="25" max="26" width="14" style="1" customWidth="1"/>
    <col min="27" max="27" width="11.140625" style="1" customWidth="1"/>
    <col min="28" max="28" width="12.85546875" style="1" customWidth="1"/>
    <col min="29" max="29" width="15.28515625" style="1" hidden="1" customWidth="1"/>
    <col min="30" max="30" width="13.28515625" style="1" hidden="1" customWidth="1"/>
    <col min="31" max="31" width="15.85546875" style="1" hidden="1" customWidth="1"/>
    <col min="32" max="32" width="13.42578125" style="1" customWidth="1"/>
    <col min="33" max="33" width="18.5703125" style="1" customWidth="1"/>
    <col min="34" max="38" width="15.85546875" style="1" hidden="1" customWidth="1"/>
    <col min="39" max="39" width="71.28515625" style="1" hidden="1" customWidth="1"/>
    <col min="40" max="40" width="47" style="1" customWidth="1"/>
    <col min="41" max="61" width="12.7109375" style="1" customWidth="1"/>
    <col min="62" max="62" width="10.5703125" style="1" customWidth="1"/>
    <col min="63" max="63" width="9.140625" style="1"/>
    <col min="64" max="64" width="11" style="1" customWidth="1"/>
    <col min="65" max="16384" width="9.140625" style="1"/>
  </cols>
  <sheetData>
    <row r="1" spans="1:59" ht="36" x14ac:dyDescent="0.25">
      <c r="B1" s="610" t="s">
        <v>0</v>
      </c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610"/>
      <c r="S1" s="610"/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44.25" customHeight="1" x14ac:dyDescent="0.25">
      <c r="B2" s="611" t="s">
        <v>1</v>
      </c>
      <c r="C2" s="612" t="s">
        <v>2</v>
      </c>
      <c r="D2" s="3"/>
      <c r="E2" s="3"/>
      <c r="F2" s="613" t="s">
        <v>3</v>
      </c>
      <c r="G2" s="613"/>
      <c r="H2" s="613"/>
      <c r="I2" s="613"/>
      <c r="J2" s="613"/>
      <c r="K2" s="613"/>
      <c r="L2" s="613"/>
      <c r="M2" s="613"/>
      <c r="N2" s="613"/>
      <c r="O2" s="614" t="s">
        <v>4</v>
      </c>
      <c r="P2" s="614"/>
      <c r="Q2" s="615" t="s">
        <v>5</v>
      </c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7"/>
      <c r="AI2" s="618" t="s">
        <v>6</v>
      </c>
      <c r="AJ2" s="619"/>
      <c r="AK2" s="620"/>
      <c r="AL2" s="4"/>
      <c r="AM2" s="5"/>
    </row>
    <row r="3" spans="1:59" ht="53.25" customHeight="1" x14ac:dyDescent="0.25">
      <c r="B3" s="611"/>
      <c r="C3" s="612"/>
      <c r="D3" s="6" t="s">
        <v>7</v>
      </c>
      <c r="E3" s="6" t="s">
        <v>8</v>
      </c>
      <c r="F3" s="7" t="s">
        <v>9</v>
      </c>
      <c r="G3" s="3" t="s">
        <v>10</v>
      </c>
      <c r="H3" s="8" t="s">
        <v>11</v>
      </c>
      <c r="I3" s="3" t="s">
        <v>12</v>
      </c>
      <c r="J3" s="7" t="s">
        <v>13</v>
      </c>
      <c r="K3" s="6" t="s">
        <v>12</v>
      </c>
      <c r="L3" s="6" t="s">
        <v>14</v>
      </c>
      <c r="M3" s="3" t="s">
        <v>15</v>
      </c>
      <c r="N3" s="8" t="s">
        <v>11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/>
      <c r="V3" s="3" t="s">
        <v>22</v>
      </c>
      <c r="W3" s="3" t="s">
        <v>23</v>
      </c>
      <c r="X3" s="3" t="s">
        <v>24</v>
      </c>
      <c r="Y3" s="9" t="s">
        <v>25</v>
      </c>
      <c r="Z3" s="9" t="s">
        <v>26</v>
      </c>
      <c r="AA3" s="10" t="s">
        <v>27</v>
      </c>
      <c r="AB3" s="9" t="s">
        <v>28</v>
      </c>
      <c r="AC3" s="11" t="s">
        <v>29</v>
      </c>
      <c r="AD3" s="10" t="s">
        <v>30</v>
      </c>
      <c r="AE3" s="7" t="s">
        <v>31</v>
      </c>
      <c r="AF3" s="10" t="s">
        <v>32</v>
      </c>
      <c r="AG3" s="12" t="s">
        <v>33</v>
      </c>
      <c r="AH3" s="8" t="s">
        <v>34</v>
      </c>
      <c r="AI3" s="10" t="s">
        <v>35</v>
      </c>
      <c r="AJ3" s="10" t="s">
        <v>36</v>
      </c>
      <c r="AK3" s="10" t="s">
        <v>28</v>
      </c>
      <c r="AL3" s="10" t="s">
        <v>37</v>
      </c>
      <c r="AM3" s="13" t="s">
        <v>38</v>
      </c>
    </row>
    <row r="4" spans="1:59" ht="42.75" customHeight="1" x14ac:dyDescent="0.25">
      <c r="B4" s="622" t="s">
        <v>39</v>
      </c>
      <c r="C4" s="624">
        <v>1</v>
      </c>
      <c r="D4" s="626"/>
      <c r="E4" s="627" t="e">
        <f>((MAX(D4:D9)-F4)/F4)</f>
        <v>#DIV/0!</v>
      </c>
      <c r="F4" s="621"/>
      <c r="G4" s="628"/>
      <c r="H4" s="632">
        <f>(192-186.53)/186.53</f>
        <v>2.932504154827641E-2</v>
      </c>
      <c r="I4" s="14">
        <v>258</v>
      </c>
      <c r="J4" s="14">
        <v>258</v>
      </c>
      <c r="K4" s="626"/>
      <c r="L4" s="627">
        <f>((MAX(K4:K9)-J4)/J4)</f>
        <v>-1</v>
      </c>
      <c r="M4" s="629">
        <f>ABS((J4*3/100)-J4)</f>
        <v>250.26</v>
      </c>
      <c r="N4" s="632">
        <f>(161-156.5)/156.55</f>
        <v>2.8744809964867453E-2</v>
      </c>
      <c r="O4" s="621"/>
      <c r="P4" s="630"/>
      <c r="Q4" s="15">
        <v>-16.399999999999999</v>
      </c>
      <c r="R4" s="16">
        <v>2.6240000000000001</v>
      </c>
      <c r="S4" s="17"/>
      <c r="T4" s="18">
        <v>0.59499999999999997</v>
      </c>
      <c r="U4" s="18"/>
      <c r="V4" s="19">
        <v>15.3</v>
      </c>
      <c r="W4" s="19">
        <v>10.4</v>
      </c>
      <c r="X4" s="20">
        <v>179</v>
      </c>
      <c r="Y4" s="633">
        <f>R4+(R5-R4)*(-18-Q4)/(Q5-Q4)</f>
        <v>2.8278709677419358</v>
      </c>
      <c r="Z4" s="21"/>
      <c r="AA4" s="634" t="str">
        <f>IF(Y4&lt;((4.09*J4)+272.62)/365,"*****5",IF(Y4&lt;((5.12*J4)+340.78)/365,"****4",IF(Y4&lt;((6.4*J4)+425.97)/365,"***3",IF(Y4&lt;((7.68*J4)+511.17)/365,"**2",IF(Y4&lt;((9.21*J4)+613.4)/365,"*1","")))))</f>
        <v>*****5</v>
      </c>
      <c r="AB4" s="635">
        <f>IF(Y4&lt;((4.09*I4+272.62)/365),(((4.09*I4+272.62)/365)-Y4)/((4.09*I4+272.62)/365),IF(Y4&lt;((5.12*I4+340.78)/365),(((5.12*I4+340.78)/365)-Y4)/((5.12*I4+340.78)/365),IF(Y4&lt;((6.4*I4+425.97)/365),(((6.4*I4+425.97)/365)-Y4)/((6.4*I4+425.97)/365),IF(Y4&lt;((7.68*I4+511.17)/365),(((7.68*I4+511.17)/365)-Y4)/((7.68*I4+511.17)/365),(((9.21*I4+613.4)/365)-Y4)/((9.21*I4+613.4)/365)))))</f>
        <v>0.22266771356051449</v>
      </c>
      <c r="AC4" s="637"/>
      <c r="AD4" s="22">
        <f>MAX(Y4:Y9)</f>
        <v>2.8278709677419358</v>
      </c>
      <c r="AE4" s="23"/>
      <c r="AF4" s="24">
        <f>AD4*1.05</f>
        <v>2.9692645161290327</v>
      </c>
      <c r="AG4" s="25">
        <f>AF4*1.1</f>
        <v>3.2661909677419363</v>
      </c>
      <c r="AH4" s="26">
        <f>(AG4-AD4)/AD4</f>
        <v>0.15500000000000017</v>
      </c>
      <c r="AI4" s="24">
        <f>AF4</f>
        <v>2.9692645161290327</v>
      </c>
      <c r="AJ4" s="27" t="str">
        <f>IF(AI4&lt;((4.09*J4)+272.62)/365,"*****5",IF(AI4&lt;((5.12*J4)+340.78)/365,"****4",IF(AI4&lt;((6.4*J4)+425.97)/365,"***3",IF(AI4&lt;((7.68*J4)+511.17)/365,"**2",IF(AI4&lt;((9.21*J4)+613.4)/365,"*1","")))))</f>
        <v>*****5</v>
      </c>
      <c r="AK4" s="28">
        <f>IF(AI4&lt;((4.09*J4+272.62)/365),(((4.09*J4+272.62)/365)-AI4)/AI4,IF(AI4&lt;((5.12*J4+340.78)/365),(((5.12*J4+340.78)/365)-AI4)/AI4,IF(AI4&lt;((6.4*J4+425.97)/365),(((6.4*J4+425.97)/365)-AI4)/AI4,IF(AI4&lt;((7.68*J4+511.17)/365),(((7.68*J4+511.17)/365)-AI4)/AI4,(((9.21*J4+613.4)/365)-AI4)/AI4))))</f>
        <v>0.22519155449372188</v>
      </c>
      <c r="AL4" s="29"/>
      <c r="AM4" s="30" t="s">
        <v>40</v>
      </c>
    </row>
    <row r="5" spans="1:59" ht="52.5" customHeight="1" x14ac:dyDescent="0.25">
      <c r="B5" s="623"/>
      <c r="C5" s="625"/>
      <c r="D5" s="626"/>
      <c r="E5" s="627"/>
      <c r="F5" s="621"/>
      <c r="G5" s="628"/>
      <c r="H5" s="632"/>
      <c r="I5" s="14">
        <v>258</v>
      </c>
      <c r="J5" s="14">
        <v>258</v>
      </c>
      <c r="K5" s="626"/>
      <c r="L5" s="627"/>
      <c r="M5" s="629"/>
      <c r="N5" s="632"/>
      <c r="O5" s="621"/>
      <c r="P5" s="630"/>
      <c r="Q5" s="31">
        <v>-19.5</v>
      </c>
      <c r="R5" s="32">
        <v>3.0190000000000001</v>
      </c>
      <c r="S5" s="32"/>
      <c r="T5" s="33">
        <v>0.73099999999999998</v>
      </c>
      <c r="U5" s="33"/>
      <c r="V5" s="19">
        <v>27.5</v>
      </c>
      <c r="W5" s="19">
        <v>10.1</v>
      </c>
      <c r="X5" s="34">
        <v>169</v>
      </c>
      <c r="Y5" s="633"/>
      <c r="Z5" s="21"/>
      <c r="AA5" s="634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B5" s="636"/>
      <c r="AC5" s="637"/>
      <c r="AD5" s="35"/>
      <c r="AE5" s="36"/>
      <c r="AF5" s="36"/>
      <c r="AG5" s="36"/>
      <c r="AH5" s="37"/>
      <c r="AI5" s="38">
        <f>AI4*365</f>
        <v>1083.781548387097</v>
      </c>
      <c r="AJ5" s="39"/>
      <c r="AK5" s="40"/>
      <c r="AL5" s="40"/>
      <c r="AM5" s="41"/>
    </row>
    <row r="6" spans="1:59" ht="18" hidden="1" customHeight="1" x14ac:dyDescent="0.25">
      <c r="B6" s="42"/>
      <c r="C6" s="624">
        <v>2</v>
      </c>
      <c r="D6" s="626"/>
      <c r="E6" s="627"/>
      <c r="F6" s="621"/>
      <c r="G6" s="628"/>
      <c r="H6" s="629"/>
      <c r="I6" s="14">
        <v>258</v>
      </c>
      <c r="J6" s="14">
        <v>258</v>
      </c>
      <c r="K6" s="626"/>
      <c r="L6" s="627"/>
      <c r="M6" s="629"/>
      <c r="N6" s="43"/>
      <c r="O6" s="631"/>
      <c r="P6" s="630"/>
      <c r="Q6" s="31">
        <v>-16.5</v>
      </c>
      <c r="R6" s="44">
        <v>2.58</v>
      </c>
      <c r="S6" s="45"/>
      <c r="T6" s="33">
        <v>0.58399999999999996</v>
      </c>
      <c r="U6" s="33"/>
      <c r="V6" s="46">
        <v>15.6</v>
      </c>
      <c r="W6" s="46">
        <v>11.1</v>
      </c>
      <c r="X6" s="34">
        <v>181</v>
      </c>
      <c r="Y6" s="633">
        <f>R6+(R7-R6)*(-18-Q6)/(Q7-Q6)</f>
        <v>2.7590000000000003</v>
      </c>
      <c r="Z6" s="21"/>
      <c r="AA6" s="634" t="str">
        <f>IF(Y6&lt;((4.09*J6)+272.62)/365,"*****5",IF(Y6&lt;((5.12*J6)+340.78)/365,"****4",IF(Y6&lt;((6.4*J6)+425.97)/365,"***3",IF(Y6&lt;((7.68*J6)+511.17)/365,"**2",IF(Y6&lt;((9.21*J6)+613.4)/365,"*1","")))))</f>
        <v>*****5</v>
      </c>
      <c r="AB6" s="635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0.24159913845041572</v>
      </c>
      <c r="AC6" s="637"/>
      <c r="AD6" s="47"/>
      <c r="AE6" s="23"/>
      <c r="AF6" s="24">
        <f>Y6*1.05</f>
        <v>2.8969500000000004</v>
      </c>
      <c r="AG6" s="36"/>
      <c r="AH6" s="48"/>
      <c r="AI6" s="49">
        <f>(AI4*AH6)+AI4</f>
        <v>2.9692645161290327</v>
      </c>
      <c r="AJ6" s="50"/>
      <c r="AK6" s="50"/>
      <c r="AL6" s="50"/>
      <c r="AM6" s="41"/>
    </row>
    <row r="7" spans="1:59" ht="15.75" hidden="1" customHeight="1" x14ac:dyDescent="0.25">
      <c r="A7" s="1" t="s">
        <v>41</v>
      </c>
      <c r="B7" s="42"/>
      <c r="C7" s="625"/>
      <c r="D7" s="626"/>
      <c r="E7" s="627"/>
      <c r="F7" s="621"/>
      <c r="G7" s="628"/>
      <c r="H7" s="629"/>
      <c r="I7" s="14">
        <v>258</v>
      </c>
      <c r="J7" s="14">
        <v>258</v>
      </c>
      <c r="K7" s="626"/>
      <c r="L7" s="627"/>
      <c r="M7" s="629"/>
      <c r="N7" s="43"/>
      <c r="O7" s="631"/>
      <c r="P7" s="630"/>
      <c r="Q7" s="31">
        <v>-19.5</v>
      </c>
      <c r="R7" s="44">
        <v>2.9380000000000002</v>
      </c>
      <c r="S7" s="32"/>
      <c r="T7" s="33">
        <v>0.69799999999999995</v>
      </c>
      <c r="U7" s="33"/>
      <c r="V7" s="46">
        <v>24.8</v>
      </c>
      <c r="W7" s="46">
        <v>10.7</v>
      </c>
      <c r="X7" s="34">
        <v>173</v>
      </c>
      <c r="Y7" s="633"/>
      <c r="Z7" s="21"/>
      <c r="AA7" s="634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B7" s="636"/>
      <c r="AC7" s="637"/>
      <c r="AD7" s="35"/>
      <c r="AE7" s="36"/>
      <c r="AF7" s="36"/>
      <c r="AG7" s="36"/>
      <c r="AH7" s="48"/>
      <c r="AI7" s="49">
        <f>(AI4*AH7)+AI4</f>
        <v>2.9692645161290327</v>
      </c>
      <c r="AJ7" s="51"/>
      <c r="AK7" s="51"/>
      <c r="AL7" s="51"/>
      <c r="AM7" s="41"/>
    </row>
    <row r="8" spans="1:59" ht="18" hidden="1" customHeight="1" x14ac:dyDescent="0.25">
      <c r="B8" s="42"/>
      <c r="C8" s="624">
        <v>3</v>
      </c>
      <c r="D8" s="626"/>
      <c r="E8" s="627"/>
      <c r="F8" s="621"/>
      <c r="G8" s="628"/>
      <c r="H8" s="629"/>
      <c r="I8" s="14">
        <v>258</v>
      </c>
      <c r="J8" s="14">
        <v>258</v>
      </c>
      <c r="K8" s="626"/>
      <c r="L8" s="627"/>
      <c r="M8" s="629"/>
      <c r="N8" s="43"/>
      <c r="O8" s="631"/>
      <c r="P8" s="630"/>
      <c r="Q8" s="31">
        <v>-16.600000000000001</v>
      </c>
      <c r="R8" s="32">
        <v>2.4950000000000001</v>
      </c>
      <c r="S8" s="32"/>
      <c r="T8" s="33">
        <v>0.57099999999999995</v>
      </c>
      <c r="U8" s="33"/>
      <c r="V8" s="46">
        <v>16.100000000000001</v>
      </c>
      <c r="W8" s="46">
        <v>12.1</v>
      </c>
      <c r="X8" s="34">
        <v>178</v>
      </c>
      <c r="Y8" s="633">
        <f>R8+(R9-R8)*(-18-Q8)/(Q9-Q8)</f>
        <v>2.6581724137931033</v>
      </c>
      <c r="Z8" s="21"/>
      <c r="AA8" s="634" t="str">
        <f>IF(Y8&lt;((4.09*J8)+272.62)/365,"*****5",IF(Y8&lt;((5.12*J8)+340.78)/365,"****4",IF(Y8&lt;((6.4*J8)+425.97)/365,"***3",IF(Y8&lt;((7.68*J8)+511.17)/365,"**2",IF(Y8&lt;((9.21*J8)+613.4)/365,"*1","")))))</f>
        <v>*****5</v>
      </c>
      <c r="AB8" s="635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0.26931487902572404</v>
      </c>
      <c r="AC8" s="637"/>
      <c r="AD8" s="36"/>
      <c r="AE8" s="36"/>
      <c r="AF8" s="24">
        <f>Y8*1.05</f>
        <v>2.7910810344827586</v>
      </c>
      <c r="AG8" s="36"/>
      <c r="AH8" s="36"/>
      <c r="AI8" s="51"/>
      <c r="AJ8" s="52" t="e">
        <f>(#REF!-AI4)/AI4</f>
        <v>#REF!</v>
      </c>
      <c r="AK8" s="50"/>
      <c r="AL8" s="50"/>
      <c r="AM8" s="41"/>
    </row>
    <row r="9" spans="1:59" ht="15.75" hidden="1" customHeight="1" x14ac:dyDescent="0.25">
      <c r="B9" s="42"/>
      <c r="C9" s="625"/>
      <c r="D9" s="626"/>
      <c r="E9" s="627"/>
      <c r="F9" s="621"/>
      <c r="G9" s="628"/>
      <c r="H9" s="629"/>
      <c r="I9" s="14">
        <v>258</v>
      </c>
      <c r="J9" s="14">
        <v>258</v>
      </c>
      <c r="K9" s="626"/>
      <c r="L9" s="627"/>
      <c r="M9" s="629"/>
      <c r="N9" s="43"/>
      <c r="O9" s="631"/>
      <c r="P9" s="630"/>
      <c r="Q9" s="31">
        <v>-19.5</v>
      </c>
      <c r="R9" s="32">
        <v>2.8330000000000002</v>
      </c>
      <c r="S9" s="32"/>
      <c r="T9" s="33">
        <v>0.68400000000000005</v>
      </c>
      <c r="U9" s="33"/>
      <c r="V9" s="46">
        <v>25.3</v>
      </c>
      <c r="W9" s="46">
        <v>11.7</v>
      </c>
      <c r="X9" s="34">
        <v>169</v>
      </c>
      <c r="Y9" s="633"/>
      <c r="Z9" s="21"/>
      <c r="AA9" s="63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B9" s="636"/>
      <c r="AC9" s="637"/>
      <c r="AD9" s="36"/>
      <c r="AE9" s="36"/>
      <c r="AF9" s="36"/>
      <c r="AG9" s="36"/>
      <c r="AH9" s="36"/>
      <c r="AI9" s="51"/>
      <c r="AJ9" s="51"/>
      <c r="AK9" s="51"/>
      <c r="AL9" s="51"/>
      <c r="AM9" s="41"/>
    </row>
    <row r="10" spans="1:59" ht="42.75" customHeight="1" x14ac:dyDescent="0.25">
      <c r="B10" s="608" t="s">
        <v>42</v>
      </c>
      <c r="C10" s="604">
        <v>1</v>
      </c>
      <c r="D10" s="606"/>
      <c r="E10" s="53"/>
      <c r="F10" s="54"/>
      <c r="G10" s="55"/>
      <c r="H10" s="601">
        <f>(192-186.53)/186.53</f>
        <v>2.932504154827641E-2</v>
      </c>
      <c r="I10" s="56">
        <v>258</v>
      </c>
      <c r="J10" s="56">
        <v>258</v>
      </c>
      <c r="K10" s="606"/>
      <c r="L10" s="53"/>
      <c r="M10" s="57"/>
      <c r="N10" s="601">
        <f>(161-156.5)/156.55</f>
        <v>2.8744809964867453E-2</v>
      </c>
      <c r="O10" s="638"/>
      <c r="P10" s="640"/>
      <c r="Q10" s="58">
        <v>-16.3</v>
      </c>
      <c r="R10" s="59">
        <v>2.5030000000000001</v>
      </c>
      <c r="S10" s="60"/>
      <c r="T10" s="61">
        <v>0.57899999999999996</v>
      </c>
      <c r="U10" s="61"/>
      <c r="V10" s="62">
        <v>13.9</v>
      </c>
      <c r="W10" s="62">
        <v>10.1</v>
      </c>
      <c r="X10" s="63">
        <v>175</v>
      </c>
      <c r="Y10" s="642">
        <f>R10+(R11-R10)*(-18-Q10)/(Q11-Q10)</f>
        <v>2.7198787878787876</v>
      </c>
      <c r="Z10" s="64">
        <f>(Y10-Y4)/Y10</f>
        <v>-3.9704776677702801E-2</v>
      </c>
      <c r="AA10" s="598" t="str">
        <f>IF(Y10&lt;((4.09*J10)+272.62)/365,"*****5",IF(Y10&lt;((5.12*J10)+340.78)/365,"****4",IF(Y10&lt;((6.4*J10)+425.97)/365,"***3",IF(Y10&lt;((7.68*J10)+511.17)/365,"**2",IF(Y10&lt;((9.21*J10)+613.4)/365,"*1","")))))</f>
        <v>*****5</v>
      </c>
      <c r="AB10" s="599">
        <f>IF(Y10&lt;((4.09*I10+272.62)/365),(((4.09*I10+272.62)/365)-Y10)/((4.09*I10+272.62)/365),IF(Y10&lt;((5.12*I10+340.78)/365),(((5.12*I10+340.78)/365)-Y10)/((5.12*I10+340.78)/365),IF(Y10&lt;((6.4*I10+425.97)/365),(((6.4*I10+425.97)/365)-Y10)/((6.4*I10+425.97)/365),IF(Y10&lt;((7.68*I10+511.17)/365),(((7.68*I10+511.17)/365)-Y10)/((7.68*I10+511.17)/365),(((9.21*I10+613.4)/365)-Y10)/((9.21*I10+613.4)/365)))))</f>
        <v>0.25235287566592562</v>
      </c>
      <c r="AC10" s="65"/>
      <c r="AD10" s="66">
        <f>MAX(Y10:Y13)</f>
        <v>2.8816551724137933</v>
      </c>
      <c r="AE10" s="67"/>
      <c r="AF10" s="68">
        <f>(Y10-AF4)/AF4</f>
        <v>-8.3989057524374452E-2</v>
      </c>
      <c r="AG10" s="68">
        <f>(Y10-$AG$4)/$AG$4</f>
        <v>-0.16726277956761321</v>
      </c>
      <c r="AH10" s="26">
        <f>(AG10-AD10)/AD10</f>
        <v>-1.0580439953984873</v>
      </c>
      <c r="AI10" s="24">
        <f>AF10</f>
        <v>-8.3989057524374452E-2</v>
      </c>
      <c r="AJ10" s="27" t="str">
        <f>IF(AI10&lt;((4.09*J10)+272.62)/365,"*****5",IF(AI10&lt;((5.12*J10)+340.78)/365,"****4",IF(AI10&lt;((6.4*J10)+425.97)/365,"***3",IF(AI10&lt;((7.68*J10)+511.17)/365,"**2",IF(AI10&lt;((9.21*J10)+613.4)/365,"*1","")))))</f>
        <v>*****5</v>
      </c>
      <c r="AK10" s="28">
        <f>IF(AI10&lt;((4.09*J10+272.62)/365),(((4.09*J10+272.62)/365)-AI10)/AI10,IF(AI10&lt;((5.12*J10+340.78)/365),(((5.12*J10+340.78)/365)-AI10)/AI10,IF(AI10&lt;((6.4*J10+425.97)/365),(((6.4*J10+425.97)/365)-AI10)/AI10,IF(AI10&lt;((7.68*J10+511.17)/365),(((7.68*J10+511.17)/365)-AI10)/AI10,(((9.21*J10+613.4)/365)-AI10)/AI10))))</f>
        <v>-44.314187769798693</v>
      </c>
      <c r="AL10" s="29"/>
      <c r="AM10" s="30" t="s">
        <v>40</v>
      </c>
    </row>
    <row r="11" spans="1:59" ht="52.5" customHeight="1" x14ac:dyDescent="0.25">
      <c r="B11" s="609"/>
      <c r="C11" s="605"/>
      <c r="D11" s="607"/>
      <c r="E11" s="53"/>
      <c r="F11" s="54"/>
      <c r="G11" s="55"/>
      <c r="H11" s="602"/>
      <c r="I11" s="56">
        <v>258</v>
      </c>
      <c r="J11" s="56">
        <v>258</v>
      </c>
      <c r="K11" s="607"/>
      <c r="L11" s="53"/>
      <c r="M11" s="57"/>
      <c r="N11" s="602"/>
      <c r="O11" s="639"/>
      <c r="P11" s="641"/>
      <c r="Q11" s="69">
        <v>-19.600000000000001</v>
      </c>
      <c r="R11" s="70">
        <v>2.9239999999999999</v>
      </c>
      <c r="S11" s="70"/>
      <c r="T11" s="71">
        <v>0.72</v>
      </c>
      <c r="U11" s="71"/>
      <c r="V11" s="62">
        <v>23.3</v>
      </c>
      <c r="W11" s="62">
        <v>9.1999999999999993</v>
      </c>
      <c r="X11" s="72">
        <v>167</v>
      </c>
      <c r="Y11" s="643"/>
      <c r="Z11" s="73"/>
      <c r="AA11" s="598" t="e">
        <f>IF(#REF!&lt;((4.09*J11)+272.62)/365,"*****5",IF(#REF!&lt;((5.12*J11)+340.78)/365,"****4",IF(#REF!&lt;((6.4*J11)+425.97)/365,"***3",IF(#REF!&lt;((7.68*J11)+511.17)/365,"**2",IF(#REF!&lt;((9.21*J11)+613.4)/365,"*1","")))))</f>
        <v>#REF!</v>
      </c>
      <c r="AB11" s="600"/>
      <c r="AC11" s="65"/>
      <c r="AD11" s="74"/>
      <c r="AE11" s="75"/>
      <c r="AF11" s="75"/>
      <c r="AG11" s="75"/>
      <c r="AH11" s="37"/>
      <c r="AI11" s="38">
        <f>AI10*365</f>
        <v>-30.656005996396676</v>
      </c>
      <c r="AJ11" s="39"/>
      <c r="AK11" s="40"/>
      <c r="AL11" s="40"/>
      <c r="AM11" s="41"/>
    </row>
    <row r="12" spans="1:59" ht="42.75" customHeight="1" x14ac:dyDescent="0.25">
      <c r="B12" s="608" t="s">
        <v>44</v>
      </c>
      <c r="C12" s="604">
        <v>1</v>
      </c>
      <c r="D12" s="606"/>
      <c r="E12" s="53"/>
      <c r="F12" s="54"/>
      <c r="G12" s="55"/>
      <c r="H12" s="601">
        <f>(192-186.53)/186.53</f>
        <v>2.932504154827641E-2</v>
      </c>
      <c r="I12" s="56">
        <v>258</v>
      </c>
      <c r="J12" s="56">
        <v>258</v>
      </c>
      <c r="K12" s="606"/>
      <c r="L12" s="53"/>
      <c r="M12" s="57"/>
      <c r="N12" s="601">
        <f>(161-156.5)/156.55</f>
        <v>2.8744809964867453E-2</v>
      </c>
      <c r="O12" s="638"/>
      <c r="P12" s="640"/>
      <c r="Q12" s="78">
        <v>-16.399999999999999</v>
      </c>
      <c r="R12" s="87">
        <v>2.6240000000000001</v>
      </c>
      <c r="S12" s="81"/>
      <c r="T12" s="82">
        <v>0.57899999999999996</v>
      </c>
      <c r="U12" s="82"/>
      <c r="V12" s="83">
        <v>13.9</v>
      </c>
      <c r="W12" s="83">
        <v>10.1</v>
      </c>
      <c r="X12" s="84">
        <v>175</v>
      </c>
      <c r="Y12" s="644">
        <f>R12+(R13-R12)*(-18-Q12)/(Q13-Q12)</f>
        <v>2.8816551724137933</v>
      </c>
      <c r="Z12" s="64">
        <f>(Y12-Y4)/Y12</f>
        <v>1.8664344431886224E-2</v>
      </c>
      <c r="AA12" s="598" t="str">
        <f>IF(Y12&lt;((4.09*J12)+272.62)/365,"*****5",IF(Y12&lt;((5.12*J12)+340.78)/365,"****4",IF(Y12&lt;((6.4*J12)+425.97)/365,"***3",IF(Y12&lt;((7.68*J12)+511.17)/365,"**2",IF(Y12&lt;((9.21*J12)+613.4)/365,"*1","")))))</f>
        <v>*****5</v>
      </c>
      <c r="AB12" s="599">
        <f>IF(Y12&lt;((4.09*I12+272.62)/365),(((4.09*I12+272.62)/365)-Y12)/((4.09*I12+272.62)/365),IF(Y12&lt;((5.12*I12+340.78)/365),(((5.12*I12+340.78)/365)-Y12)/((5.12*I12+340.78)/365),IF(Y12&lt;((6.4*I12+425.97)/365),(((6.4*I12+425.97)/365)-Y12)/((6.4*I12+425.97)/365),IF(Y12&lt;((7.68*I12+511.17)/365),(((7.68*I12+511.17)/365)-Y12)/((7.68*I12+511.17)/365),(((9.21*I12+613.4)/365)-Y12)/((9.21*I12+613.4)/365)))))</f>
        <v>0.20788337606109589</v>
      </c>
      <c r="AC12" s="65"/>
      <c r="AD12" s="66">
        <f>MAX(Y12:Y17)</f>
        <v>2.9904000000000002</v>
      </c>
      <c r="AE12" s="67"/>
      <c r="AF12" s="68">
        <f>(Y12-AF4)/AF4</f>
        <v>-2.9505402175975172E-2</v>
      </c>
      <c r="AG12" s="68">
        <f>(Y12-$AG$4)/$AG$4</f>
        <v>-0.11773218379634114</v>
      </c>
      <c r="AH12" s="26">
        <f>(AG12-AD12)/AD12</f>
        <v>-1.0393700454107615</v>
      </c>
      <c r="AI12" s="24">
        <f>AF12</f>
        <v>-2.9505402175975172E-2</v>
      </c>
      <c r="AJ12" s="27" t="str">
        <f>IF(AI12&lt;((4.09*J12)+272.62)/365,"*****5",IF(AI12&lt;((5.12*J12)+340.78)/365,"****4",IF(AI12&lt;((6.4*J12)+425.97)/365,"***3",IF(AI12&lt;((7.68*J12)+511.17)/365,"**2",IF(AI12&lt;((9.21*J12)+613.4)/365,"*1","")))))</f>
        <v>*****5</v>
      </c>
      <c r="AK12" s="28">
        <f>IF(AI12&lt;((4.09*J12+272.62)/365),(((4.09*J12+272.62)/365)-AI12)/AI12,IF(AI12&lt;((5.12*J12+340.78)/365),(((5.12*J12+340.78)/365)-AI12)/AI12,IF(AI12&lt;((6.4*J12+425.97)/365),(((6.4*J12+425.97)/365)-AI12)/AI12,IF(AI12&lt;((7.68*J12+511.17)/365),(((7.68*J12+511.17)/365)-AI12)/AI12,(((9.21*J12+613.4)/365)-AI12)/AI12))))</f>
        <v>-124.29666908188629</v>
      </c>
      <c r="AL12" s="29"/>
      <c r="AM12" s="30" t="s">
        <v>40</v>
      </c>
    </row>
    <row r="13" spans="1:59" ht="52.5" customHeight="1" x14ac:dyDescent="0.25">
      <c r="B13" s="609"/>
      <c r="C13" s="605"/>
      <c r="D13" s="607"/>
      <c r="E13" s="53"/>
      <c r="F13" s="54"/>
      <c r="G13" s="55"/>
      <c r="H13" s="602"/>
      <c r="I13" s="56">
        <v>258</v>
      </c>
      <c r="J13" s="56">
        <v>258</v>
      </c>
      <c r="K13" s="607"/>
      <c r="L13" s="53"/>
      <c r="M13" s="57"/>
      <c r="N13" s="602"/>
      <c r="O13" s="639"/>
      <c r="P13" s="641"/>
      <c r="Q13" s="85">
        <v>-19.3</v>
      </c>
      <c r="R13" s="86">
        <v>3.0910000000000002</v>
      </c>
      <c r="S13" s="86"/>
      <c r="T13" s="61">
        <v>0.77600000000000002</v>
      </c>
      <c r="U13" s="61"/>
      <c r="V13" s="62">
        <v>44.1</v>
      </c>
      <c r="W13" s="62">
        <v>12.7</v>
      </c>
      <c r="X13" s="63">
        <v>163</v>
      </c>
      <c r="Y13" s="645"/>
      <c r="Z13" s="76"/>
      <c r="AA13" s="598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B13" s="600"/>
      <c r="AC13" s="65"/>
      <c r="AD13" s="74"/>
      <c r="AE13" s="75"/>
      <c r="AF13" s="75"/>
      <c r="AG13" s="75"/>
      <c r="AH13" s="37"/>
      <c r="AI13" s="38">
        <f>AI12*365</f>
        <v>-10.769471794230938</v>
      </c>
      <c r="AJ13" s="39"/>
      <c r="AK13" s="40"/>
      <c r="AL13" s="40"/>
      <c r="AM13" s="41"/>
      <c r="AN13" s="88" t="s">
        <v>45</v>
      </c>
    </row>
    <row r="14" spans="1:59" ht="52.5" customHeight="1" x14ac:dyDescent="0.25">
      <c r="B14" s="603" t="s">
        <v>43</v>
      </c>
      <c r="C14" s="604">
        <v>1</v>
      </c>
      <c r="D14" s="606"/>
      <c r="E14" s="53"/>
      <c r="F14" s="54"/>
      <c r="G14" s="55"/>
      <c r="H14" s="601">
        <f>(192-186.53)/186.53</f>
        <v>2.932504154827641E-2</v>
      </c>
      <c r="I14" s="56">
        <v>258</v>
      </c>
      <c r="J14" s="56">
        <v>258</v>
      </c>
      <c r="K14" s="606"/>
      <c r="L14" s="53"/>
      <c r="M14" s="57"/>
      <c r="N14" s="601">
        <f>(161-156.5)/156.55</f>
        <v>2.8744809964867453E-2</v>
      </c>
      <c r="O14" s="638"/>
      <c r="P14" s="640"/>
      <c r="Q14" s="79">
        <v>-16.399999999999999</v>
      </c>
      <c r="R14" s="80">
        <v>2.6240000000000001</v>
      </c>
      <c r="S14" s="81"/>
      <c r="T14" s="82">
        <v>0.57899999999999996</v>
      </c>
      <c r="U14" s="82"/>
      <c r="V14" s="83">
        <v>13.9</v>
      </c>
      <c r="W14" s="83">
        <v>10.1</v>
      </c>
      <c r="X14" s="84">
        <v>175</v>
      </c>
      <c r="Y14" s="644">
        <f>R14+(R15-R14)*(-18-Q14)/(Q15-Q14)</f>
        <v>2.9904000000000002</v>
      </c>
      <c r="Z14" s="64">
        <f>(Y14-Y2)/Y14</f>
        <v>1</v>
      </c>
      <c r="AA14" s="598" t="str">
        <f>IF(Y14&lt;((4.09*J14)+272.62)/365,"*****5",IF(Y14&lt;((5.12*J14)+340.78)/365,"****4",IF(Y14&lt;((6.4*J14)+425.97)/365,"***3",IF(Y14&lt;((7.68*J14)+511.17)/365,"**2",IF(Y14&lt;((9.21*J14)+613.4)/365,"*1","")))))</f>
        <v>*****5</v>
      </c>
      <c r="AB14" s="599">
        <f>IF(Y14&lt;((4.09*I14+272.62)/365),(((4.09*I14+272.62)/365)-Y14)/((4.09*I14+272.62)/365),IF(Y14&lt;((5.12*I14+340.78)/365),(((5.12*I14+340.78)/365)-Y14)/((5.12*I14+340.78)/365),IF(Y14&lt;((6.4*I14+425.97)/365),(((6.4*I14+425.97)/365)-Y14)/((6.4*I14+425.97)/365),IF(Y14&lt;((7.68*I14+511.17)/365),(((7.68*I14+511.17)/365)-Y14)/((7.68*I14+511.17)/365),(((9.21*I14+613.4)/365)-Y14)/((9.21*I14+613.4)/365)))))</f>
        <v>0.1779913242559345</v>
      </c>
      <c r="AC14" s="65"/>
      <c r="AD14" s="66">
        <f>MAX(Y14:Y17)</f>
        <v>2.9904000000000002</v>
      </c>
      <c r="AE14" s="67"/>
      <c r="AF14" s="68">
        <f>(Y14-AF4)/AF4</f>
        <v>7.1180872421973719E-3</v>
      </c>
      <c r="AG14" s="68">
        <f>(Y14-$AG$4)/$AG$4</f>
        <v>-8.4438102507093368E-2</v>
      </c>
      <c r="AH14" s="37"/>
      <c r="AI14" s="38"/>
      <c r="AJ14" s="39"/>
      <c r="AK14" s="40"/>
      <c r="AL14" s="40"/>
      <c r="AM14" s="41"/>
      <c r="AN14" s="88"/>
    </row>
    <row r="15" spans="1:59" ht="52.5" customHeight="1" x14ac:dyDescent="0.25">
      <c r="B15" s="603"/>
      <c r="C15" s="605"/>
      <c r="D15" s="607"/>
      <c r="E15" s="53"/>
      <c r="F15" s="54"/>
      <c r="G15" s="55"/>
      <c r="H15" s="602"/>
      <c r="I15" s="56">
        <v>258</v>
      </c>
      <c r="J15" s="56">
        <v>258</v>
      </c>
      <c r="K15" s="607"/>
      <c r="L15" s="53"/>
      <c r="M15" s="57"/>
      <c r="N15" s="602"/>
      <c r="O15" s="639"/>
      <c r="P15" s="641"/>
      <c r="Q15" s="85">
        <v>-19.399999999999999</v>
      </c>
      <c r="R15" s="86">
        <v>3.3109999999999999</v>
      </c>
      <c r="S15" s="86"/>
      <c r="T15" s="61">
        <v>0.81399999999999995</v>
      </c>
      <c r="U15" s="61"/>
      <c r="V15" s="62">
        <v>55.3</v>
      </c>
      <c r="W15" s="62">
        <v>12.7</v>
      </c>
      <c r="X15" s="63">
        <v>167</v>
      </c>
      <c r="Y15" s="645"/>
      <c r="Z15" s="76"/>
      <c r="AA15" s="598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B15" s="600"/>
      <c r="AC15" s="65"/>
      <c r="AD15" s="74"/>
      <c r="AE15" s="75"/>
      <c r="AF15" s="75"/>
      <c r="AG15" s="75"/>
      <c r="AH15" s="37"/>
      <c r="AI15" s="38"/>
      <c r="AJ15" s="39"/>
      <c r="AK15" s="40"/>
      <c r="AL15" s="40"/>
      <c r="AM15" s="41"/>
      <c r="AN15" s="88"/>
    </row>
    <row r="16" spans="1:59" ht="42.75" customHeight="1" x14ac:dyDescent="0.25">
      <c r="B16" s="603" t="s">
        <v>46</v>
      </c>
      <c r="C16" s="604">
        <v>1</v>
      </c>
      <c r="D16" s="606"/>
      <c r="E16" s="53"/>
      <c r="F16" s="54"/>
      <c r="G16" s="55"/>
      <c r="H16" s="601">
        <f>(192-186.53)/186.53</f>
        <v>2.932504154827641E-2</v>
      </c>
      <c r="I16" s="56">
        <v>258</v>
      </c>
      <c r="J16" s="56">
        <v>258</v>
      </c>
      <c r="K16" s="606"/>
      <c r="L16" s="53"/>
      <c r="M16" s="57"/>
      <c r="N16" s="601">
        <f>(161-156.5)/156.55</f>
        <v>2.8744809964867453E-2</v>
      </c>
      <c r="O16" s="638"/>
      <c r="P16" s="640"/>
      <c r="Q16" s="69">
        <v>-16.100000000000001</v>
      </c>
      <c r="R16" s="89">
        <v>2.641</v>
      </c>
      <c r="S16" s="90"/>
      <c r="T16" s="71">
        <v>0.64</v>
      </c>
      <c r="U16" s="71"/>
      <c r="V16" s="91">
        <v>16</v>
      </c>
      <c r="W16" s="91">
        <v>9</v>
      </c>
      <c r="X16" s="72">
        <v>176</v>
      </c>
      <c r="Y16" s="642">
        <f>R16+(R17-R16)*(-18-Q16)/(Q17-Q16)</f>
        <v>2.8768235294117646</v>
      </c>
      <c r="Z16" s="64">
        <f>(Y16-Y4)/Y16</f>
        <v>1.7016185097678993E-2</v>
      </c>
      <c r="AA16" s="598" t="str">
        <f>IF(Y16&lt;((4.09*J16)+272.62)/365,"*****5",IF(Y16&lt;((5.12*J16)+340.78)/365,"****4",IF(Y16&lt;((6.4*J16)+425.97)/365,"***3",IF(Y16&lt;((7.68*J16)+511.17)/365,"**2",IF(Y16&lt;((9.21*J16)+613.4)/365,"*1","")))))</f>
        <v>*****5</v>
      </c>
      <c r="AB16" s="599">
        <f>IF(Y16&lt;((4.09*I16+272.62)/365),(((4.09*I16+272.62)/365)-Y16)/((4.09*I16+272.62)/365),IF(Y16&lt;((5.12*I16+340.78)/365),(((5.12*I16+340.78)/365)-Y16)/((5.12*I16+340.78)/365),IF(Y16&lt;((6.4*I16+425.97)/365),(((6.4*I16+425.97)/365)-Y16)/((6.4*I16+425.97)/365),IF(Y16&lt;((7.68*I16+511.17)/365),(((7.68*I16+511.17)/365)-Y16)/((7.68*I16+511.17)/365),(((9.21*I16+613.4)/365)-Y16)/((9.21*I16+613.4)/365)))))</f>
        <v>0.209211510245742</v>
      </c>
      <c r="AC16" s="92"/>
      <c r="AD16" s="66">
        <f>MAX(Y16:Y19)</f>
        <v>2.8805000000000001</v>
      </c>
      <c r="AE16" s="67"/>
      <c r="AF16" s="68">
        <f>(Y16-AF4)/4</f>
        <v>-2.3110246679317048E-2</v>
      </c>
      <c r="AG16" s="68">
        <f>(Y16-$AG$4)/$AG$4</f>
        <v>-0.11921147360203461</v>
      </c>
      <c r="AH16" s="26">
        <f>(AG16-AD16)/AD16</f>
        <v>-1.0413856877632475</v>
      </c>
      <c r="AI16" s="24">
        <f>AF16</f>
        <v>-2.3110246679317048E-2</v>
      </c>
      <c r="AJ16" s="27" t="str">
        <f>IF(AI16&lt;((4.09*J16)+272.62)/365,"*****5",IF(AI16&lt;((5.12*J16)+340.78)/365,"****4",IF(AI16&lt;((6.4*J16)+425.97)/365,"***3",IF(AI16&lt;((7.68*J16)+511.17)/365,"**2",IF(AI16&lt;((9.21*J16)+613.4)/365,"*1","")))))</f>
        <v>*****5</v>
      </c>
      <c r="AK16" s="28">
        <f>IF(AI16&lt;((4.09*J16+272.62)/365),(((4.09*J16+272.62)/365)-AI16)/AI16,IF(AI16&lt;((5.12*J16+340.78)/365),(((5.12*J16+340.78)/365)-AI16)/AI16,IF(AI16&lt;((6.4*J16+425.97)/365),(((6.4*J16+425.97)/365)-AI16)/AI16,IF(AI16&lt;((7.68*J16+511.17)/365),(((7.68*J16+511.17)/365)-AI16)/AI16,(((9.21*J16+613.4)/365)-AI16)/AI16))))</f>
        <v>-158.41579303326961</v>
      </c>
      <c r="AL16" s="29"/>
      <c r="AM16" s="30" t="s">
        <v>40</v>
      </c>
    </row>
    <row r="17" spans="2:39" ht="52.5" customHeight="1" x14ac:dyDescent="0.25">
      <c r="B17" s="603"/>
      <c r="C17" s="605"/>
      <c r="D17" s="607"/>
      <c r="E17" s="53"/>
      <c r="F17" s="54"/>
      <c r="G17" s="55"/>
      <c r="H17" s="602"/>
      <c r="I17" s="56">
        <v>258</v>
      </c>
      <c r="J17" s="56">
        <v>258</v>
      </c>
      <c r="K17" s="607"/>
      <c r="L17" s="53"/>
      <c r="M17" s="57"/>
      <c r="N17" s="602"/>
      <c r="O17" s="639"/>
      <c r="P17" s="641"/>
      <c r="Q17" s="69">
        <v>-19.5</v>
      </c>
      <c r="R17" s="70">
        <v>3.0630000000000002</v>
      </c>
      <c r="S17" s="70"/>
      <c r="T17" s="71">
        <v>0.76900000000000002</v>
      </c>
      <c r="U17" s="71"/>
      <c r="V17" s="91">
        <v>41.4</v>
      </c>
      <c r="W17" s="91">
        <v>12.4</v>
      </c>
      <c r="X17" s="72">
        <v>164</v>
      </c>
      <c r="Y17" s="643"/>
      <c r="Z17" s="76"/>
      <c r="AA17" s="598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B17" s="600"/>
      <c r="AC17" s="92"/>
      <c r="AD17" s="93"/>
      <c r="AE17" s="94"/>
      <c r="AF17" s="94"/>
      <c r="AG17" s="94"/>
      <c r="AH17" s="37"/>
      <c r="AI17" s="38">
        <f>AI16*365</f>
        <v>-8.435240037950722</v>
      </c>
      <c r="AJ17" s="39"/>
      <c r="AK17" s="40"/>
      <c r="AL17" s="40"/>
      <c r="AM17" s="41"/>
    </row>
    <row r="18" spans="2:39" ht="42.75" customHeight="1" x14ac:dyDescent="0.25">
      <c r="B18" s="603" t="s">
        <v>47</v>
      </c>
      <c r="C18" s="604">
        <v>1</v>
      </c>
      <c r="D18" s="606"/>
      <c r="E18" s="53"/>
      <c r="F18" s="54"/>
      <c r="G18" s="55"/>
      <c r="H18" s="601">
        <f>(192-186.53)/186.53</f>
        <v>2.932504154827641E-2</v>
      </c>
      <c r="I18" s="56">
        <v>258</v>
      </c>
      <c r="J18" s="56">
        <v>258</v>
      </c>
      <c r="K18" s="606"/>
      <c r="L18" s="53"/>
      <c r="M18" s="57"/>
      <c r="N18" s="601">
        <f>(161-156.5)/156.55</f>
        <v>2.8744809964867453E-2</v>
      </c>
      <c r="O18" s="638"/>
      <c r="P18" s="640"/>
      <c r="Q18" s="69">
        <v>-16.5</v>
      </c>
      <c r="R18" s="89">
        <v>2.6880000000000002</v>
      </c>
      <c r="S18" s="90"/>
      <c r="T18" s="71">
        <v>0.64500000000000002</v>
      </c>
      <c r="U18" s="71"/>
      <c r="V18" s="91">
        <v>20</v>
      </c>
      <c r="W18" s="91">
        <v>11</v>
      </c>
      <c r="X18" s="72">
        <v>173</v>
      </c>
      <c r="Y18" s="642">
        <f>R18+(R19-R18)*(-18-Q18)/(Q19-Q18)</f>
        <v>2.8805000000000001</v>
      </c>
      <c r="Z18" s="64">
        <f>(Y18-Y4)/Y18</f>
        <v>1.8270797520591651E-2</v>
      </c>
      <c r="AA18" s="598" t="str">
        <f>IF(Y18&lt;((4.09*J18)+272.62)/365,"*****5",IF(Y18&lt;((5.12*J18)+340.78)/365,"****4",IF(Y18&lt;((6.4*J18)+425.97)/365,"***3",IF(Y18&lt;((7.68*J18)+511.17)/365,"**2",IF(Y18&lt;((9.21*J18)+613.4)/365,"*1","")))))</f>
        <v>*****5</v>
      </c>
      <c r="AB18" s="599">
        <f>IF(Y18&lt;((4.09*I18+272.62)/365),(((4.09*I18+272.62)/365)-Y18)/((4.09*I18+272.62)/365),IF(Y18&lt;((5.12*I18+340.78)/365),(((5.12*I18+340.78)/365)-Y18)/((5.12*I18+340.78)/365),IF(Y18&lt;((6.4*I18+425.97)/365),(((6.4*I18+425.97)/365)-Y18)/((6.4*I18+425.97)/365),IF(Y18&lt;((7.68*I18+511.17)/365),(((7.68*I18+511.17)/365)-Y18)/((7.68*I18+511.17)/365),(((9.21*I18+613.4)/365)-Y18)/((9.21*I18+613.4)/365)))))</f>
        <v>0.20820091276057365</v>
      </c>
      <c r="AC18" s="92"/>
      <c r="AD18" s="66">
        <f>MAX(Y18:Y21)</f>
        <v>2.8805000000000001</v>
      </c>
      <c r="AE18" s="67"/>
      <c r="AF18" s="68">
        <f>(Y18-AF4)/AF4</f>
        <v>-2.9894445458417126E-2</v>
      </c>
      <c r="AG18" s="68">
        <f>(Y18-$AG$4)/$AG$4</f>
        <v>-0.11808585950765201</v>
      </c>
      <c r="AH18" s="26">
        <f>(AG18-AD18)/AD18</f>
        <v>-1.0409949173781121</v>
      </c>
      <c r="AI18" s="24">
        <f>AF18</f>
        <v>-2.9894445458417126E-2</v>
      </c>
      <c r="AJ18" s="27" t="str">
        <f>IF(AI18&lt;((4.09*J18)+272.62)/365,"*****5",IF(AI18&lt;((5.12*J18)+340.78)/365,"****4",IF(AI18&lt;((6.4*J18)+425.97)/365,"***3",IF(AI18&lt;((7.68*J18)+511.17)/365,"**2",IF(AI18&lt;((9.21*J18)+613.4)/365,"*1","")))))</f>
        <v>*****5</v>
      </c>
      <c r="AK18" s="28">
        <f>IF(AI18&lt;((4.09*J18+272.62)/365),(((4.09*J18+272.62)/365)-AI18)/AI18,IF(AI18&lt;((5.12*J18+340.78)/365),(((5.12*J18+340.78)/365)-AI18)/AI18,IF(AI18&lt;((6.4*J18+425.97)/365),(((6.4*J18+425.97)/365)-AI18)/AI18,IF(AI18&lt;((7.68*J18+511.17)/365),(((7.68*J18+511.17)/365)-AI18)/AI18,(((9.21*J18+613.4)/365)-AI18)/AI18))))</f>
        <v>-122.69209873049779</v>
      </c>
      <c r="AL18" s="29"/>
      <c r="AM18" s="30" t="s">
        <v>40</v>
      </c>
    </row>
    <row r="19" spans="2:39" ht="52.5" customHeight="1" x14ac:dyDescent="0.25">
      <c r="B19" s="603"/>
      <c r="C19" s="605"/>
      <c r="D19" s="607"/>
      <c r="E19" s="53"/>
      <c r="F19" s="54"/>
      <c r="G19" s="55"/>
      <c r="H19" s="602"/>
      <c r="I19" s="56">
        <v>258</v>
      </c>
      <c r="J19" s="56">
        <v>258</v>
      </c>
      <c r="K19" s="607"/>
      <c r="L19" s="53"/>
      <c r="M19" s="57"/>
      <c r="N19" s="602"/>
      <c r="O19" s="639"/>
      <c r="P19" s="641"/>
      <c r="Q19" s="69">
        <v>-19.5</v>
      </c>
      <c r="R19" s="70">
        <v>3.073</v>
      </c>
      <c r="S19" s="70"/>
      <c r="T19" s="71">
        <v>0.77100000000000002</v>
      </c>
      <c r="U19" s="71"/>
      <c r="V19" s="91">
        <v>39.1</v>
      </c>
      <c r="W19" s="91">
        <v>11.6</v>
      </c>
      <c r="X19" s="72">
        <v>163</v>
      </c>
      <c r="Y19" s="643"/>
      <c r="Z19" s="76"/>
      <c r="AA19" s="598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B19" s="600"/>
      <c r="AC19" s="92"/>
      <c r="AD19" s="93"/>
      <c r="AE19" s="94"/>
      <c r="AF19" s="94"/>
      <c r="AG19" s="94"/>
      <c r="AH19" s="37"/>
      <c r="AI19" s="38">
        <f>AI18*365</f>
        <v>-10.911472592322252</v>
      </c>
      <c r="AJ19" s="39"/>
      <c r="AK19" s="40"/>
      <c r="AL19" s="40"/>
      <c r="AM19" s="41"/>
    </row>
  </sheetData>
  <mergeCells count="97">
    <mergeCell ref="AB18:AB19"/>
    <mergeCell ref="K14:K15"/>
    <mergeCell ref="N14:N15"/>
    <mergeCell ref="O14:O15"/>
    <mergeCell ref="N18:N19"/>
    <mergeCell ref="O18:O19"/>
    <mergeCell ref="P18:P19"/>
    <mergeCell ref="Y18:Y19"/>
    <mergeCell ref="AA18:AA19"/>
    <mergeCell ref="P14:P15"/>
    <mergeCell ref="Y14:Y15"/>
    <mergeCell ref="AA14:AA15"/>
    <mergeCell ref="AB14:AB15"/>
    <mergeCell ref="O16:O17"/>
    <mergeCell ref="P16:P17"/>
    <mergeCell ref="Y16:Y17"/>
    <mergeCell ref="B18:B19"/>
    <mergeCell ref="C18:C19"/>
    <mergeCell ref="D18:D19"/>
    <mergeCell ref="H18:H19"/>
    <mergeCell ref="K18:K19"/>
    <mergeCell ref="AB10:AB11"/>
    <mergeCell ref="O12:O13"/>
    <mergeCell ref="P12:P13"/>
    <mergeCell ref="Y12:Y13"/>
    <mergeCell ref="AA12:AA13"/>
    <mergeCell ref="AB12:AB13"/>
    <mergeCell ref="N10:N11"/>
    <mergeCell ref="O10:O11"/>
    <mergeCell ref="P10:P11"/>
    <mergeCell ref="Y10:Y11"/>
    <mergeCell ref="AA10:AA11"/>
    <mergeCell ref="B10:B11"/>
    <mergeCell ref="C10:C11"/>
    <mergeCell ref="D10:D11"/>
    <mergeCell ref="H10:H11"/>
    <mergeCell ref="K10:K11"/>
    <mergeCell ref="Y4:Y5"/>
    <mergeCell ref="AA4:AA5"/>
    <mergeCell ref="AB4:AB5"/>
    <mergeCell ref="AC4:AC9"/>
    <mergeCell ref="P6:P7"/>
    <mergeCell ref="Y6:Y7"/>
    <mergeCell ref="AA6:AA7"/>
    <mergeCell ref="AB6:AB7"/>
    <mergeCell ref="Y8:Y9"/>
    <mergeCell ref="AA8:AA9"/>
    <mergeCell ref="AB8:AB9"/>
    <mergeCell ref="P8:P9"/>
    <mergeCell ref="C8:C9"/>
    <mergeCell ref="D8:D9"/>
    <mergeCell ref="H8:H9"/>
    <mergeCell ref="K8:K9"/>
    <mergeCell ref="P4:P5"/>
    <mergeCell ref="O8:O9"/>
    <mergeCell ref="C6:C7"/>
    <mergeCell ref="D6:D7"/>
    <mergeCell ref="H6:H7"/>
    <mergeCell ref="K6:K7"/>
    <mergeCell ref="O6:O7"/>
    <mergeCell ref="H4:H5"/>
    <mergeCell ref="K4:K5"/>
    <mergeCell ref="L4:L9"/>
    <mergeCell ref="M4:M9"/>
    <mergeCell ref="N4:N5"/>
    <mergeCell ref="D14:D15"/>
    <mergeCell ref="H14:H15"/>
    <mergeCell ref="B1:AM1"/>
    <mergeCell ref="B2:B3"/>
    <mergeCell ref="C2:C3"/>
    <mergeCell ref="F2:N2"/>
    <mergeCell ref="O2:P2"/>
    <mergeCell ref="Q2:AH2"/>
    <mergeCell ref="AI2:AK2"/>
    <mergeCell ref="O4:O5"/>
    <mergeCell ref="B4:B5"/>
    <mergeCell ref="C4:C5"/>
    <mergeCell ref="D4:D5"/>
    <mergeCell ref="E4:E9"/>
    <mergeCell ref="F4:F9"/>
    <mergeCell ref="G4:G9"/>
    <mergeCell ref="AA16:AA17"/>
    <mergeCell ref="AB16:AB17"/>
    <mergeCell ref="N12:N13"/>
    <mergeCell ref="B16:B17"/>
    <mergeCell ref="C16:C17"/>
    <mergeCell ref="D16:D17"/>
    <mergeCell ref="H16:H17"/>
    <mergeCell ref="K16:K17"/>
    <mergeCell ref="N16:N17"/>
    <mergeCell ref="B12:B13"/>
    <mergeCell ref="C12:C13"/>
    <mergeCell ref="D12:D13"/>
    <mergeCell ref="H12:H13"/>
    <mergeCell ref="K12:K13"/>
    <mergeCell ref="B14:B15"/>
    <mergeCell ref="C14:C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7B79-5F6F-4C94-A74C-93D2AA8D7ECB}">
  <sheetPr>
    <tabColor theme="3" tint="0.39997558519241921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6" width="50.14062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bestFit="1" customWidth="1"/>
    <col min="21" max="21" width="11.28515625" style="95" customWidth="1"/>
    <col min="22" max="23" width="13.140625" style="95" customWidth="1"/>
    <col min="24" max="24" width="9.85546875" style="95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189"/>
      <c r="E2" s="189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91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189" t="s">
        <v>56</v>
      </c>
      <c r="H3" s="101" t="s">
        <v>11</v>
      </c>
      <c r="I3" s="189" t="s">
        <v>12</v>
      </c>
      <c r="J3" s="100" t="s">
        <v>13</v>
      </c>
      <c r="K3" s="99" t="s">
        <v>12</v>
      </c>
      <c r="L3" s="99" t="s">
        <v>57</v>
      </c>
      <c r="M3" s="189" t="s">
        <v>58</v>
      </c>
      <c r="N3" s="101" t="s">
        <v>11</v>
      </c>
      <c r="O3" s="189" t="s">
        <v>16</v>
      </c>
      <c r="P3" s="189" t="s">
        <v>59</v>
      </c>
      <c r="Q3" s="189" t="s">
        <v>18</v>
      </c>
      <c r="R3" s="189" t="s">
        <v>19</v>
      </c>
      <c r="S3" s="189" t="s">
        <v>55</v>
      </c>
      <c r="T3" s="189" t="s">
        <v>60</v>
      </c>
      <c r="U3" s="189" t="s">
        <v>21</v>
      </c>
      <c r="V3" s="189" t="s">
        <v>22</v>
      </c>
      <c r="W3" s="189" t="s">
        <v>23</v>
      </c>
      <c r="X3" s="189" t="s">
        <v>24</v>
      </c>
      <c r="Y3" s="189" t="s">
        <v>74</v>
      </c>
      <c r="Z3" s="189" t="s">
        <v>75</v>
      </c>
      <c r="AA3" s="189" t="s">
        <v>76</v>
      </c>
      <c r="AB3" s="189" t="s">
        <v>77</v>
      </c>
      <c r="AC3" s="189" t="s">
        <v>78</v>
      </c>
      <c r="AD3" s="189" t="s">
        <v>79</v>
      </c>
      <c r="AE3" s="189" t="s">
        <v>53</v>
      </c>
      <c r="AF3" s="102" t="s">
        <v>27</v>
      </c>
      <c r="AG3" s="189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92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187">
        <v>105</v>
      </c>
      <c r="J4" s="187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53"/>
      <c r="Q4" s="106">
        <v>-16</v>
      </c>
      <c r="R4" s="107">
        <v>1.456</v>
      </c>
      <c r="S4" s="674">
        <v>638</v>
      </c>
      <c r="T4" s="675">
        <v>607.31600000000003</v>
      </c>
      <c r="U4" s="108">
        <v>0.53800000000000003</v>
      </c>
      <c r="V4" s="110">
        <v>13.2</v>
      </c>
      <c r="W4" s="110">
        <v>11.3</v>
      </c>
      <c r="X4" s="111">
        <v>113</v>
      </c>
      <c r="Y4" s="677">
        <f>R4+(R5-R4)*(-18-Q4)/(Q5-Q4)</f>
        <v>1.6638787878787877</v>
      </c>
      <c r="Z4" s="669">
        <f>Y4*365</f>
        <v>607.31575757575752</v>
      </c>
      <c r="AA4" s="669">
        <f>(Y4*5%)+Y4</f>
        <v>1.7470727272727271</v>
      </c>
      <c r="AB4" s="667">
        <f>AA4*365</f>
        <v>637.68154545454536</v>
      </c>
      <c r="AC4" s="669">
        <f>(AA4*10%)+Y4</f>
        <v>1.8385860606060604</v>
      </c>
      <c r="AD4" s="667">
        <f>AC4*365</f>
        <v>671.08391212121205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>*1</v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0.11250071960286778</v>
      </c>
      <c r="AH4" s="651"/>
      <c r="AI4" s="113">
        <f>MAX(Y4:Y9)</f>
        <v>2.7590000000000003</v>
      </c>
      <c r="AJ4" s="114"/>
      <c r="AK4" s="115">
        <f>Y4*1.05</f>
        <v>1.7470727272727271</v>
      </c>
      <c r="AL4" s="116">
        <f>AK4*1.1</f>
        <v>1.92178</v>
      </c>
      <c r="AM4" s="117">
        <f>(AL4-AI4)/AI4</f>
        <v>-0.30345052555273655</v>
      </c>
      <c r="AN4" s="118">
        <f>AK4</f>
        <v>1.7470727272727271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*****5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0.1009727425929472</v>
      </c>
      <c r="AQ4" s="120"/>
      <c r="AR4" s="121" t="s">
        <v>40</v>
      </c>
      <c r="AS4" s="183">
        <f>AK4*365</f>
        <v>637.68154545454536</v>
      </c>
      <c r="AT4" s="184">
        <f>AS4*AL4</f>
        <v>1225.4836404236362</v>
      </c>
    </row>
    <row r="5" spans="1:64" ht="52.5" customHeight="1" thickBot="1" x14ac:dyDescent="0.25">
      <c r="B5" s="647"/>
      <c r="C5" s="649"/>
      <c r="D5" s="650"/>
      <c r="E5" s="651"/>
      <c r="F5" s="653"/>
      <c r="G5" s="655"/>
      <c r="H5" s="665"/>
      <c r="I5" s="187">
        <v>105</v>
      </c>
      <c r="J5" s="187">
        <v>105</v>
      </c>
      <c r="K5" s="650"/>
      <c r="L5" s="651"/>
      <c r="M5" s="650"/>
      <c r="N5" s="665"/>
      <c r="O5" s="653"/>
      <c r="P5" s="653"/>
      <c r="Q5" s="106">
        <v>-19.3</v>
      </c>
      <c r="R5" s="122">
        <v>1.7989999999999999</v>
      </c>
      <c r="S5" s="674"/>
      <c r="T5" s="676"/>
      <c r="U5" s="108">
        <v>0.7</v>
      </c>
      <c r="V5" s="110">
        <v>30</v>
      </c>
      <c r="W5" s="110">
        <v>12.8</v>
      </c>
      <c r="X5" s="111">
        <v>105</v>
      </c>
      <c r="Y5" s="677"/>
      <c r="Z5" s="670"/>
      <c r="AA5" s="670"/>
      <c r="AB5" s="668"/>
      <c r="AC5" s="670"/>
      <c r="AD5" s="668"/>
      <c r="AE5" s="188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-4.7619047619047616E-2</v>
      </c>
      <c r="AL5" s="156">
        <f>(Y4-$AL$4)/$AL$4</f>
        <v>-0.13419913419913429</v>
      </c>
      <c r="AM5" s="125"/>
      <c r="AN5" s="126">
        <f>AN4*365</f>
        <v>637.68154545454536</v>
      </c>
      <c r="AO5" s="127"/>
      <c r="AP5" s="128"/>
      <c r="AQ5" s="128"/>
      <c r="AR5" s="129"/>
      <c r="AS5" s="186">
        <f>(AS4-S4)/AS4</f>
        <v>-4.9939432578003339E-4</v>
      </c>
      <c r="AT5" s="186">
        <f>(AT4-T4)/AT4</f>
        <v>0.5044274929773378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187">
        <v>105</v>
      </c>
      <c r="J6" s="187">
        <v>105</v>
      </c>
      <c r="K6" s="650"/>
      <c r="L6" s="651"/>
      <c r="M6" s="650"/>
      <c r="N6" s="130"/>
      <c r="O6" s="653"/>
      <c r="P6" s="653"/>
      <c r="Q6" s="191">
        <v>-16.5</v>
      </c>
      <c r="R6" s="132">
        <v>2.58</v>
      </c>
      <c r="S6" s="187"/>
      <c r="T6" s="187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229"/>
      <c r="AA6" s="229"/>
      <c r="AB6" s="229"/>
      <c r="AC6" s="229"/>
      <c r="AD6" s="229"/>
      <c r="AE6" s="188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1.7470727272727271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187">
        <v>105</v>
      </c>
      <c r="J7" s="187">
        <v>105</v>
      </c>
      <c r="K7" s="650"/>
      <c r="L7" s="651"/>
      <c r="M7" s="650"/>
      <c r="N7" s="130"/>
      <c r="O7" s="653"/>
      <c r="P7" s="653"/>
      <c r="Q7" s="191">
        <v>-19.5</v>
      </c>
      <c r="R7" s="132">
        <v>2.9380000000000002</v>
      </c>
      <c r="S7" s="187"/>
      <c r="T7" s="190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188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1.7470727272727271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187">
        <v>105</v>
      </c>
      <c r="J8" s="187">
        <v>105</v>
      </c>
      <c r="K8" s="650"/>
      <c r="L8" s="651"/>
      <c r="M8" s="650"/>
      <c r="N8" s="130"/>
      <c r="O8" s="653"/>
      <c r="P8" s="653"/>
      <c r="Q8" s="191">
        <v>-16.600000000000001</v>
      </c>
      <c r="R8" s="190">
        <v>2.4950000000000001</v>
      </c>
      <c r="S8" s="187"/>
      <c r="T8" s="190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229"/>
      <c r="AA8" s="229"/>
      <c r="AB8" s="229"/>
      <c r="AC8" s="229"/>
      <c r="AD8" s="229"/>
      <c r="AE8" s="188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225">
        <v>105</v>
      </c>
      <c r="J9" s="225">
        <v>105</v>
      </c>
      <c r="K9" s="666"/>
      <c r="L9" s="652"/>
      <c r="M9" s="666"/>
      <c r="N9" s="176"/>
      <c r="O9" s="654"/>
      <c r="P9" s="654"/>
      <c r="Q9" s="224">
        <v>-19.5</v>
      </c>
      <c r="R9" s="223">
        <v>2.8330000000000002</v>
      </c>
      <c r="S9" s="225"/>
      <c r="T9" s="223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229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189" t="s">
        <v>18</v>
      </c>
      <c r="R11" s="189" t="s">
        <v>19</v>
      </c>
      <c r="S11" s="189" t="s">
        <v>55</v>
      </c>
      <c r="T11" s="189" t="s">
        <v>60</v>
      </c>
      <c r="U11" s="189" t="s">
        <v>21</v>
      </c>
      <c r="V11" s="189" t="s">
        <v>22</v>
      </c>
      <c r="W11" s="189" t="s">
        <v>23</v>
      </c>
      <c r="X11" s="189" t="s">
        <v>24</v>
      </c>
      <c r="Y11" s="189" t="s">
        <v>81</v>
      </c>
      <c r="Z11" s="189" t="s">
        <v>82</v>
      </c>
      <c r="AA11" s="189" t="s">
        <v>83</v>
      </c>
      <c r="AB11" s="189" t="s">
        <v>84</v>
      </c>
      <c r="AC11" s="189"/>
      <c r="AD11" s="189"/>
      <c r="AE11" s="189" t="s">
        <v>53</v>
      </c>
      <c r="AF11" s="102" t="s">
        <v>27</v>
      </c>
      <c r="AG11" s="189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93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/>
      <c r="Q12" s="147">
        <v>-16.3</v>
      </c>
      <c r="R12" s="148">
        <v>1.4550000000000001</v>
      </c>
      <c r="S12" s="705">
        <v>638</v>
      </c>
      <c r="T12" s="707">
        <f>Y12*365</f>
        <v>590.21640624999998</v>
      </c>
      <c r="U12" s="149">
        <v>0.54100000000000004</v>
      </c>
      <c r="V12" s="150">
        <v>15.4</v>
      </c>
      <c r="W12" s="150">
        <v>13.1</v>
      </c>
      <c r="X12" s="151">
        <v>111</v>
      </c>
      <c r="Y12" s="697">
        <f>R12+(R13-R12)*(-18-Q12)/(Q13-Q12)</f>
        <v>1.6170312499999999</v>
      </c>
      <c r="Z12" s="709">
        <f>Y12*365</f>
        <v>590.21640624999998</v>
      </c>
      <c r="AA12" s="718">
        <f>(Z12-$S$12)/$S$12</f>
        <v>-7.4895914968652069E-2</v>
      </c>
      <c r="AB12" s="718">
        <f>(Z12-AD4)/AD4</f>
        <v>-0.12050282298617476</v>
      </c>
      <c r="AC12" s="697"/>
      <c r="AD12" s="697"/>
      <c r="AE12" s="210">
        <f>(Y12-Y4)/Y12</f>
        <v>-2.8971324999926759E-2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>*1</v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0.1374888115592576</v>
      </c>
      <c r="AH12" s="153"/>
      <c r="AI12" s="212">
        <f>MAX(Y12:Y15)</f>
        <v>1.8717999999999999</v>
      </c>
      <c r="AJ12" s="213"/>
      <c r="AK12" s="214">
        <f>(Y12-AK4)/AK4</f>
        <v>-7.4433923237831559E-2</v>
      </c>
      <c r="AL12" s="214">
        <f>(Y12-$AL$4)/$AL$4</f>
        <v>-0.15857629385257424</v>
      </c>
      <c r="AM12" s="215">
        <f>(AL12-AI12)/AI12</f>
        <v>-1.084718609815458</v>
      </c>
      <c r="AN12" s="216">
        <f>AK12</f>
        <v>-7.4433923237831559E-2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-26.841435845170828</v>
      </c>
      <c r="AQ12" s="218"/>
      <c r="AR12" s="219" t="s">
        <v>40</v>
      </c>
      <c r="AS12" s="220">
        <f>AK13*365</f>
        <v>619.72722656250005</v>
      </c>
      <c r="AT12" s="221">
        <f>AS12*AL13</f>
        <v>1157.4466270606388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187">
        <v>105</v>
      </c>
      <c r="J13" s="187">
        <v>105</v>
      </c>
      <c r="K13" s="694"/>
      <c r="L13" s="142"/>
      <c r="M13" s="146"/>
      <c r="N13" s="696"/>
      <c r="O13" s="702"/>
      <c r="P13" s="704"/>
      <c r="Q13" s="157">
        <v>-19.5</v>
      </c>
      <c r="R13" s="158">
        <v>1.76</v>
      </c>
      <c r="S13" s="706"/>
      <c r="T13" s="708"/>
      <c r="U13" s="159">
        <v>0.69499999999999995</v>
      </c>
      <c r="V13" s="150">
        <v>29.7</v>
      </c>
      <c r="W13" s="150">
        <v>13</v>
      </c>
      <c r="X13" s="160">
        <v>104</v>
      </c>
      <c r="Y13" s="698"/>
      <c r="Z13" s="710"/>
      <c r="AA13" s="719"/>
      <c r="AB13" s="719"/>
      <c r="AC13" s="698"/>
      <c r="AD13" s="698"/>
      <c r="AE13" s="161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1.6978828125000001</v>
      </c>
      <c r="AL13" s="116">
        <f>AK13*1.1</f>
        <v>1.8676710937500003</v>
      </c>
      <c r="AM13" s="125"/>
      <c r="AN13" s="126">
        <f>AN12*365</f>
        <v>-27.168381981808519</v>
      </c>
      <c r="AO13" s="127"/>
      <c r="AP13" s="128"/>
      <c r="AQ13" s="128"/>
      <c r="AR13" s="129"/>
      <c r="AS13" s="186">
        <f>(AS12-S12)/AS12</f>
        <v>-2.9485187441021885E-2</v>
      </c>
      <c r="AT13" s="186">
        <f>(AT12-T12)/AT12</f>
        <v>0.49007030436568161</v>
      </c>
    </row>
    <row r="14" spans="1:64" ht="42.75" customHeight="1" x14ac:dyDescent="0.2">
      <c r="B14" s="689" t="s">
        <v>94</v>
      </c>
      <c r="C14" s="761">
        <v>1</v>
      </c>
      <c r="D14" s="762"/>
      <c r="E14" s="142"/>
      <c r="F14" s="143"/>
      <c r="G14" s="144"/>
      <c r="H14" s="717">
        <f>(192-186.53)/186.53</f>
        <v>2.932504154827641E-2</v>
      </c>
      <c r="I14" s="187">
        <v>105</v>
      </c>
      <c r="J14" s="187">
        <v>105</v>
      </c>
      <c r="K14" s="762"/>
      <c r="L14" s="142"/>
      <c r="M14" s="146"/>
      <c r="N14" s="717">
        <f>(161-156.5)/156.55</f>
        <v>2.8744809964867453E-2</v>
      </c>
      <c r="O14" s="723"/>
      <c r="P14" s="760"/>
      <c r="Q14" s="157">
        <v>-16.2</v>
      </c>
      <c r="R14" s="170">
        <v>1.6359999999999999</v>
      </c>
      <c r="S14" s="724">
        <v>638</v>
      </c>
      <c r="T14" s="759">
        <f>Y14*365</f>
        <v>683.20699999999999</v>
      </c>
      <c r="U14" s="159">
        <v>0.60499999999999998</v>
      </c>
      <c r="V14" s="167">
        <v>18.399999999999999</v>
      </c>
      <c r="W14" s="167">
        <v>12</v>
      </c>
      <c r="X14" s="160">
        <v>112</v>
      </c>
      <c r="Y14" s="725">
        <f>R14+(R15-R14)*(-18-Q14)/(Q15-Q14)</f>
        <v>1.8717999999999999</v>
      </c>
      <c r="Z14" s="758">
        <f t="shared" ref="Z14:Z18" si="0">Y14*365</f>
        <v>683.20699999999999</v>
      </c>
      <c r="AA14" s="718">
        <f>(Z14-$S$12)/$S$12</f>
        <v>7.0857366771159863E-2</v>
      </c>
      <c r="AB14" s="718">
        <f>(Z14-AD4)/AD4</f>
        <v>1.8064935933970436E-2</v>
      </c>
      <c r="AC14" s="722"/>
      <c r="AD14" s="722"/>
      <c r="AE14" s="152">
        <f>(Y14-Y4)/Y14</f>
        <v>0.11108089118560326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*1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1.5972526669588982E-3</v>
      </c>
      <c r="AH14" s="153"/>
      <c r="AI14" s="154">
        <f>MAX(Y14:Y19)</f>
        <v>1.9288235294117648</v>
      </c>
      <c r="AJ14" s="155"/>
      <c r="AK14" s="156">
        <f>(Y14-AK4)/AK4</f>
        <v>7.1392146863845027E-2</v>
      </c>
      <c r="AL14" s="156">
        <f>(Y14-$AL$4)/$AL$4</f>
        <v>-2.6007139214686455E-2</v>
      </c>
      <c r="AM14" s="117">
        <f>(AL14-AI14)/AI14</f>
        <v>-1.0134834207578429</v>
      </c>
      <c r="AN14" s="118">
        <f>AK14</f>
        <v>7.1392146863845027E-2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25.942451467710352</v>
      </c>
      <c r="AQ14" s="120"/>
      <c r="AR14" s="121" t="s">
        <v>40</v>
      </c>
      <c r="AS14" s="183">
        <f>AK15*365</f>
        <v>717.36734999999999</v>
      </c>
      <c r="AT14" s="184">
        <f>AS14*AL15</f>
        <v>1550.8972776181502</v>
      </c>
    </row>
    <row r="15" spans="1:64" ht="52.5" customHeight="1" x14ac:dyDescent="0.2">
      <c r="B15" s="690"/>
      <c r="C15" s="692"/>
      <c r="D15" s="694"/>
      <c r="E15" s="142"/>
      <c r="F15" s="143"/>
      <c r="G15" s="144"/>
      <c r="H15" s="696"/>
      <c r="I15" s="187">
        <v>105</v>
      </c>
      <c r="J15" s="187">
        <v>105</v>
      </c>
      <c r="K15" s="694"/>
      <c r="L15" s="142"/>
      <c r="M15" s="146"/>
      <c r="N15" s="696"/>
      <c r="O15" s="702"/>
      <c r="P15" s="704"/>
      <c r="Q15" s="157">
        <v>-19.2</v>
      </c>
      <c r="R15" s="158">
        <v>2.0289999999999999</v>
      </c>
      <c r="S15" s="705"/>
      <c r="T15" s="708"/>
      <c r="U15" s="159">
        <v>0.79600000000000004</v>
      </c>
      <c r="V15" s="150">
        <v>49.5</v>
      </c>
      <c r="W15" s="150">
        <v>12.7</v>
      </c>
      <c r="X15" s="151">
        <v>105</v>
      </c>
      <c r="Y15" s="726"/>
      <c r="Z15" s="710"/>
      <c r="AA15" s="719"/>
      <c r="AB15" s="719"/>
      <c r="AC15" s="698"/>
      <c r="AD15" s="698"/>
      <c r="AE15" s="161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1.96539</v>
      </c>
      <c r="AL15" s="116">
        <f>AK15*1.1</f>
        <v>2.1619290000000002</v>
      </c>
      <c r="AM15" s="125"/>
      <c r="AN15" s="126">
        <f>AN14*365</f>
        <v>26.058133605303436</v>
      </c>
      <c r="AO15" s="127"/>
      <c r="AP15" s="128"/>
      <c r="AQ15" s="128"/>
      <c r="AR15" s="129"/>
      <c r="AS15" s="186">
        <f>(AS14-S14)/AS14</f>
        <v>0.110636970026584</v>
      </c>
      <c r="AT15" s="186">
        <f>(AT14-T14)/AT14</f>
        <v>0.55947630454980146</v>
      </c>
    </row>
    <row r="16" spans="1:64" ht="52.15" customHeight="1" x14ac:dyDescent="0.2">
      <c r="B16" s="689" t="s">
        <v>95</v>
      </c>
      <c r="C16" s="761">
        <v>1</v>
      </c>
      <c r="D16" s="762"/>
      <c r="E16" s="142"/>
      <c r="F16" s="143"/>
      <c r="G16" s="144"/>
      <c r="H16" s="717">
        <f>(192-186.53)/186.53</f>
        <v>2.932504154827641E-2</v>
      </c>
      <c r="I16" s="187">
        <v>105</v>
      </c>
      <c r="J16" s="187">
        <v>105</v>
      </c>
      <c r="K16" s="762"/>
      <c r="L16" s="142"/>
      <c r="M16" s="146"/>
      <c r="N16" s="717">
        <f>(161-156.5)/156.55</f>
        <v>2.8744809964867453E-2</v>
      </c>
      <c r="O16" s="723"/>
      <c r="P16" s="760"/>
      <c r="Q16" s="147">
        <v>-16.100000000000001</v>
      </c>
      <c r="R16" s="148">
        <v>1.661</v>
      </c>
      <c r="S16" s="724">
        <v>638</v>
      </c>
      <c r="T16" s="759">
        <f>Y16*365</f>
        <v>685.55516666666665</v>
      </c>
      <c r="U16" s="149">
        <v>0.61399999999999999</v>
      </c>
      <c r="V16" s="150">
        <v>19.3</v>
      </c>
      <c r="W16" s="150">
        <v>12.1</v>
      </c>
      <c r="X16" s="151">
        <v>112</v>
      </c>
      <c r="Y16" s="725">
        <f>R16+(R17-R16)*(-18-Q16)/(Q17-Q16)</f>
        <v>1.8782333333333332</v>
      </c>
      <c r="Z16" s="758">
        <f t="shared" si="0"/>
        <v>685.55516666666665</v>
      </c>
      <c r="AA16" s="718">
        <f>(Z16-$S$12)/$S$12</f>
        <v>7.4537878787878764E-2</v>
      </c>
      <c r="AB16" s="718">
        <f>(Z16-$AD$4)/$AD$4</f>
        <v>2.1564001586199227E-2</v>
      </c>
      <c r="AC16" s="722"/>
      <c r="AD16" s="722"/>
      <c r="AE16" s="152">
        <f>(Y16-Y4)/Y16</f>
        <v>0.11412562094940927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-1.8342344975400809E-3</v>
      </c>
      <c r="AH16" s="153"/>
      <c r="AI16" s="154">
        <f>MAX(Y16:Y19)</f>
        <v>1.9288235294117648</v>
      </c>
      <c r="AJ16" s="155"/>
      <c r="AK16" s="156">
        <f>(Y16-AK4)/AK4</f>
        <v>7.5074496907381022E-2</v>
      </c>
      <c r="AL16" s="156">
        <f>(Y16-$AL$4)/$AL$4</f>
        <v>-2.2659548266017359E-2</v>
      </c>
      <c r="AM16" s="125"/>
      <c r="AN16" s="126"/>
      <c r="AO16" s="127"/>
      <c r="AP16" s="128"/>
      <c r="AQ16" s="128"/>
      <c r="AR16" s="129"/>
      <c r="AS16" s="183">
        <f>AK17*365</f>
        <v>719.83292500000005</v>
      </c>
      <c r="AT16" s="184">
        <f>AS16*AL17</f>
        <v>1561.5763942615376</v>
      </c>
    </row>
    <row r="17" spans="2:47" ht="52.5" customHeight="1" x14ac:dyDescent="0.2">
      <c r="B17" s="690"/>
      <c r="C17" s="692"/>
      <c r="D17" s="694"/>
      <c r="E17" s="142"/>
      <c r="F17" s="143"/>
      <c r="G17" s="144"/>
      <c r="H17" s="696"/>
      <c r="I17" s="187">
        <v>105</v>
      </c>
      <c r="J17" s="187">
        <v>105</v>
      </c>
      <c r="K17" s="694"/>
      <c r="L17" s="142"/>
      <c r="M17" s="146"/>
      <c r="N17" s="696"/>
      <c r="O17" s="702"/>
      <c r="P17" s="704"/>
      <c r="Q17" s="147">
        <v>-19.100000000000001</v>
      </c>
      <c r="R17" s="164">
        <v>2.004</v>
      </c>
      <c r="S17" s="705"/>
      <c r="T17" s="708"/>
      <c r="U17" s="149">
        <v>0.78500000000000003</v>
      </c>
      <c r="V17" s="150">
        <v>48</v>
      </c>
      <c r="W17" s="150">
        <v>13.2</v>
      </c>
      <c r="X17" s="151">
        <v>105</v>
      </c>
      <c r="Y17" s="726"/>
      <c r="Z17" s="710"/>
      <c r="AA17" s="719"/>
      <c r="AB17" s="719"/>
      <c r="AC17" s="698"/>
      <c r="AD17" s="698"/>
      <c r="AE17" s="161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1.972145</v>
      </c>
      <c r="AL17" s="116">
        <f>AK17*1.1</f>
        <v>2.1693595000000001</v>
      </c>
      <c r="AM17" s="125"/>
      <c r="AN17" s="126"/>
      <c r="AO17" s="127"/>
      <c r="AP17" s="128"/>
      <c r="AQ17" s="128"/>
      <c r="AR17" s="129"/>
      <c r="AS17" s="186">
        <f>(AS16-S16)/AS16</f>
        <v>0.11368322031115767</v>
      </c>
      <c r="AT17" s="186">
        <f>(AT16-T16)/AT16</f>
        <v>0.56098518830975119</v>
      </c>
    </row>
    <row r="18" spans="2:47" ht="42.75" customHeight="1" x14ac:dyDescent="0.2">
      <c r="B18" s="689" t="s">
        <v>103</v>
      </c>
      <c r="C18" s="761">
        <v>1</v>
      </c>
      <c r="D18" s="762"/>
      <c r="E18" s="142"/>
      <c r="F18" s="143"/>
      <c r="G18" s="144"/>
      <c r="H18" s="717">
        <f>(192-186.53)/186.53</f>
        <v>2.932504154827641E-2</v>
      </c>
      <c r="I18" s="187">
        <v>105</v>
      </c>
      <c r="J18" s="187">
        <v>105</v>
      </c>
      <c r="K18" s="762"/>
      <c r="L18" s="142"/>
      <c r="M18" s="146"/>
      <c r="N18" s="717">
        <f>(161-156.5)/156.55</f>
        <v>2.8744809964867453E-2</v>
      </c>
      <c r="O18" s="723"/>
      <c r="P18" s="760"/>
      <c r="Q18" s="147">
        <v>-16.100000000000001</v>
      </c>
      <c r="R18" s="148">
        <v>1.6930000000000001</v>
      </c>
      <c r="S18" s="724">
        <v>638</v>
      </c>
      <c r="T18" s="759">
        <f>Y18*365</f>
        <v>704.02058823529421</v>
      </c>
      <c r="U18" s="149">
        <v>0.61199999999999999</v>
      </c>
      <c r="V18" s="165">
        <v>17.2</v>
      </c>
      <c r="W18" s="165">
        <v>10.9</v>
      </c>
      <c r="X18" s="160">
        <v>113</v>
      </c>
      <c r="Y18" s="725">
        <f>R18+(R19-R18)*(-18-Q18)/(Q19-Q18)</f>
        <v>1.9288235294117648</v>
      </c>
      <c r="Z18" s="758">
        <f t="shared" si="0"/>
        <v>704.02058823529421</v>
      </c>
      <c r="AA18" s="718">
        <f>(Z18-$S$12)/$S$12</f>
        <v>0.10348054582334516</v>
      </c>
      <c r="AB18" s="718">
        <f>(Z18-$AD$4)/$AD$4</f>
        <v>4.9079817768203471E-2</v>
      </c>
      <c r="AC18" s="722"/>
      <c r="AD18" s="722"/>
      <c r="AE18" s="152">
        <f>(Y18-Y4)/Y18</f>
        <v>0.13736079920892377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/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-2.8818629600020785E-2</v>
      </c>
      <c r="AH18" s="166"/>
      <c r="AI18" s="154" t="e">
        <f>MAX(Y18:Y27)</f>
        <v>#DIV/0!</v>
      </c>
      <c r="AJ18" s="155"/>
      <c r="AK18" s="156">
        <f>(Y18-AK4)/4</f>
        <v>4.5437700534759429E-2</v>
      </c>
      <c r="AL18" s="156">
        <f>(Y18-$AL$4)/$AL$4</f>
        <v>3.6651070423070185E-3</v>
      </c>
      <c r="AM18" s="117" t="e">
        <f>(AL18-AI18)/AI18</f>
        <v>#DIV/0!</v>
      </c>
      <c r="AN18" s="118">
        <f>AK18</f>
        <v>4.5437700534759429E-2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41.332235773756864</v>
      </c>
      <c r="AQ18" s="120"/>
      <c r="AR18" s="121" t="s">
        <v>40</v>
      </c>
      <c r="AS18" s="183">
        <f>AK19*365</f>
        <v>739.22161764705879</v>
      </c>
      <c r="AT18" s="184">
        <f>AS18*AL19</f>
        <v>1646.8313972504327</v>
      </c>
    </row>
    <row r="19" spans="2:47" ht="52.5" customHeight="1" x14ac:dyDescent="0.2">
      <c r="B19" s="690"/>
      <c r="C19" s="692"/>
      <c r="D19" s="694"/>
      <c r="E19" s="142"/>
      <c r="F19" s="143"/>
      <c r="G19" s="144"/>
      <c r="H19" s="696"/>
      <c r="I19" s="187">
        <v>105</v>
      </c>
      <c r="J19" s="187">
        <v>105</v>
      </c>
      <c r="K19" s="694"/>
      <c r="L19" s="142"/>
      <c r="M19" s="146"/>
      <c r="N19" s="696"/>
      <c r="O19" s="702"/>
      <c r="P19" s="704"/>
      <c r="Q19" s="157">
        <v>-19.5</v>
      </c>
      <c r="R19" s="158">
        <v>2.1150000000000002</v>
      </c>
      <c r="S19" s="705"/>
      <c r="T19" s="708"/>
      <c r="U19" s="159">
        <v>0.82799999999999996</v>
      </c>
      <c r="V19" s="167">
        <v>56</v>
      </c>
      <c r="W19" s="167">
        <v>11.7</v>
      </c>
      <c r="X19" s="160">
        <v>105</v>
      </c>
      <c r="Y19" s="726"/>
      <c r="Z19" s="710"/>
      <c r="AA19" s="719"/>
      <c r="AB19" s="719"/>
      <c r="AC19" s="698"/>
      <c r="AD19" s="698"/>
      <c r="AE19" s="161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2.025264705882353</v>
      </c>
      <c r="AL19" s="116">
        <f>AK19*1.1</f>
        <v>2.2277911764705887</v>
      </c>
      <c r="AM19" s="125"/>
      <c r="AN19" s="126">
        <f>AN18*365</f>
        <v>16.584760695187192</v>
      </c>
      <c r="AO19" s="127"/>
      <c r="AP19" s="128"/>
      <c r="AQ19" s="128"/>
      <c r="AR19" s="129"/>
      <c r="AS19" s="186">
        <f>(AS18-S18)/AS18</f>
        <v>0.13693000208685324</v>
      </c>
      <c r="AT19" s="186">
        <f>(AT18-T18)/AT18</f>
        <v>0.57249989925457179</v>
      </c>
    </row>
    <row r="20" spans="2:47" ht="52.5" customHeight="1" x14ac:dyDescent="0.2">
      <c r="B20" s="689" t="s">
        <v>107</v>
      </c>
      <c r="C20" s="761">
        <v>1</v>
      </c>
      <c r="D20" s="762"/>
      <c r="E20" s="142"/>
      <c r="F20" s="143"/>
      <c r="G20" s="144"/>
      <c r="H20" s="717">
        <f>(192-186.53)/186.53</f>
        <v>2.932504154827641E-2</v>
      </c>
      <c r="I20" s="262">
        <v>105</v>
      </c>
      <c r="J20" s="262">
        <v>105</v>
      </c>
      <c r="K20" s="762"/>
      <c r="L20" s="142"/>
      <c r="M20" s="146"/>
      <c r="N20" s="717">
        <f>(161-156.5)/156.55</f>
        <v>2.8744809964867453E-2</v>
      </c>
      <c r="O20" s="723"/>
      <c r="P20" s="760"/>
      <c r="Q20" s="147">
        <v>-16.399999999999999</v>
      </c>
      <c r="R20" s="148">
        <v>1.704</v>
      </c>
      <c r="S20" s="724">
        <v>638</v>
      </c>
      <c r="T20" s="759">
        <f>Y20*365</f>
        <v>699.38709677419354</v>
      </c>
      <c r="U20" s="149">
        <v>0.63200000000000001</v>
      </c>
      <c r="V20" s="165">
        <v>19</v>
      </c>
      <c r="W20" s="165">
        <v>11.1</v>
      </c>
      <c r="X20" s="160">
        <v>111</v>
      </c>
      <c r="Y20" s="725">
        <f>R20+(R21-R20)*(-18-Q20)/(Q21-Q20)</f>
        <v>1.9161290322580646</v>
      </c>
      <c r="Z20" s="758">
        <f>Y20*365</f>
        <v>699.38709677419354</v>
      </c>
      <c r="AA20" s="718">
        <f>(Z20-$S$12)/$S$12</f>
        <v>9.6218020022246928E-2</v>
      </c>
      <c r="AB20" s="718">
        <f>(Z20-$AD$4)/$AD$4</f>
        <v>4.217532881025067E-2</v>
      </c>
      <c r="AC20" s="722"/>
      <c r="AD20" s="722"/>
      <c r="AE20" s="161"/>
      <c r="AF20" s="192"/>
      <c r="AG20" s="211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88"/>
    </row>
    <row r="21" spans="2:47" ht="52.5" customHeight="1" x14ac:dyDescent="0.2">
      <c r="B21" s="690"/>
      <c r="C21" s="692"/>
      <c r="D21" s="694"/>
      <c r="E21" s="142"/>
      <c r="F21" s="143"/>
      <c r="G21" s="144"/>
      <c r="H21" s="696"/>
      <c r="I21" s="262">
        <v>105</v>
      </c>
      <c r="J21" s="262">
        <v>105</v>
      </c>
      <c r="K21" s="694"/>
      <c r="L21" s="142"/>
      <c r="M21" s="146"/>
      <c r="N21" s="696"/>
      <c r="O21" s="702"/>
      <c r="P21" s="704"/>
      <c r="Q21" s="157">
        <v>-19.5</v>
      </c>
      <c r="R21" s="158">
        <v>2.1150000000000002</v>
      </c>
      <c r="S21" s="705"/>
      <c r="T21" s="708"/>
      <c r="U21" s="159">
        <v>0.82799999999999996</v>
      </c>
      <c r="V21" s="167">
        <v>56</v>
      </c>
      <c r="W21" s="167">
        <v>11.7</v>
      </c>
      <c r="X21" s="160">
        <v>105</v>
      </c>
      <c r="Y21" s="726"/>
      <c r="Z21" s="710"/>
      <c r="AA21" s="719"/>
      <c r="AB21" s="719"/>
      <c r="AC21" s="698"/>
      <c r="AD21" s="698"/>
      <c r="AE21" s="161"/>
      <c r="AF21" s="192"/>
      <c r="AG21" s="211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88"/>
    </row>
    <row r="22" spans="2:47" ht="52.5" customHeight="1" x14ac:dyDescent="0.2">
      <c r="B22" s="689" t="s">
        <v>265</v>
      </c>
      <c r="C22" s="199"/>
      <c r="D22" s="200"/>
      <c r="E22" s="142"/>
      <c r="F22" s="143"/>
      <c r="G22" s="144"/>
      <c r="H22" s="201"/>
      <c r="I22" s="187"/>
      <c r="J22" s="187"/>
      <c r="K22" s="200"/>
      <c r="L22" s="142"/>
      <c r="M22" s="146"/>
      <c r="N22" s="201"/>
      <c r="O22" s="203"/>
      <c r="P22" s="204"/>
      <c r="Q22" s="147">
        <v>-16.100000000000001</v>
      </c>
      <c r="R22" s="148">
        <v>1.6</v>
      </c>
      <c r="S22" s="724">
        <v>638</v>
      </c>
      <c r="T22" s="759">
        <f>Y22*365</f>
        <v>655.59367647058832</v>
      </c>
      <c r="U22" s="149">
        <v>0.60099999999999998</v>
      </c>
      <c r="V22" s="165">
        <v>16.7</v>
      </c>
      <c r="W22" s="165">
        <v>11.1</v>
      </c>
      <c r="X22" s="160">
        <v>112</v>
      </c>
      <c r="Y22" s="725">
        <f>R22+(R23-R22)*(-18-Q22)/(Q23-Q22)</f>
        <v>1.7961470588235295</v>
      </c>
      <c r="Z22" s="758">
        <f>Y22*365</f>
        <v>655.59367647058832</v>
      </c>
      <c r="AA22" s="718">
        <f>(Z22-$S$12)/$S$12</f>
        <v>2.7576295408445643E-2</v>
      </c>
      <c r="AB22" s="718">
        <f>(Z22-$AD$4)/$AD$4</f>
        <v>-2.308241245369903E-2</v>
      </c>
      <c r="AC22" s="722"/>
      <c r="AD22" s="722"/>
      <c r="AE22" s="161"/>
      <c r="AF22" s="192"/>
      <c r="AG22" s="211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88"/>
    </row>
    <row r="23" spans="2:47" ht="52.5" customHeight="1" x14ac:dyDescent="0.2">
      <c r="B23" s="690"/>
      <c r="C23" s="199"/>
      <c r="D23" s="200"/>
      <c r="E23" s="142"/>
      <c r="F23" s="143"/>
      <c r="G23" s="144"/>
      <c r="H23" s="201"/>
      <c r="I23" s="187"/>
      <c r="J23" s="187"/>
      <c r="K23" s="200"/>
      <c r="L23" s="142"/>
      <c r="M23" s="146"/>
      <c r="N23" s="201"/>
      <c r="O23" s="203"/>
      <c r="P23" s="204"/>
      <c r="Q23" s="157">
        <v>-19.5</v>
      </c>
      <c r="R23" s="158">
        <v>1.9510000000000001</v>
      </c>
      <c r="S23" s="705"/>
      <c r="T23" s="708"/>
      <c r="U23" s="159">
        <v>0.76100000000000001</v>
      </c>
      <c r="V23" s="167">
        <v>32.1</v>
      </c>
      <c r="W23" s="167">
        <v>10.1</v>
      </c>
      <c r="X23" s="160">
        <v>106</v>
      </c>
      <c r="Y23" s="726"/>
      <c r="Z23" s="710"/>
      <c r="AA23" s="719"/>
      <c r="AB23" s="719"/>
      <c r="AC23" s="698"/>
      <c r="AD23" s="698"/>
      <c r="AE23" s="161"/>
      <c r="AF23" s="192"/>
      <c r="AG23" s="211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88"/>
    </row>
    <row r="24" spans="2:47" ht="52.5" customHeight="1" x14ac:dyDescent="0.2">
      <c r="B24" s="763"/>
      <c r="C24" s="199"/>
      <c r="D24" s="200"/>
      <c r="E24" s="142"/>
      <c r="F24" s="143"/>
      <c r="G24" s="144"/>
      <c r="H24" s="201"/>
      <c r="I24" s="187"/>
      <c r="J24" s="187"/>
      <c r="K24" s="200"/>
      <c r="L24" s="142"/>
      <c r="M24" s="146"/>
      <c r="N24" s="201"/>
      <c r="O24" s="203"/>
      <c r="P24" s="204"/>
      <c r="Q24" s="147"/>
      <c r="R24" s="148"/>
      <c r="S24" s="724"/>
      <c r="T24" s="759"/>
      <c r="U24" s="149"/>
      <c r="V24" s="165"/>
      <c r="W24" s="165"/>
      <c r="X24" s="160"/>
      <c r="Y24" s="725" t="e">
        <f>R24+(R25-R24)*(-18-Q24)/(Q25-Q24)</f>
        <v>#DIV/0!</v>
      </c>
      <c r="Z24" s="758" t="e">
        <f>Y24*365</f>
        <v>#DIV/0!</v>
      </c>
      <c r="AA24" s="718" t="e">
        <f>(S24-Z24)/S24</f>
        <v>#DIV/0!</v>
      </c>
      <c r="AB24" s="776" t="e">
        <f>($AD$4-Z24)/$AD$4</f>
        <v>#DIV/0!</v>
      </c>
      <c r="AC24" s="722"/>
      <c r="AD24" s="722"/>
      <c r="AE24" s="161"/>
      <c r="AF24" s="192"/>
      <c r="AG24" s="211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88"/>
    </row>
    <row r="25" spans="2:47" ht="52.5" customHeight="1" x14ac:dyDescent="0.2">
      <c r="B25" s="690"/>
      <c r="C25" s="199"/>
      <c r="D25" s="200"/>
      <c r="E25" s="142"/>
      <c r="F25" s="143"/>
      <c r="G25" s="144"/>
      <c r="H25" s="201"/>
      <c r="I25" s="187"/>
      <c r="J25" s="187"/>
      <c r="K25" s="200"/>
      <c r="L25" s="142"/>
      <c r="M25" s="146"/>
      <c r="N25" s="201"/>
      <c r="O25" s="203"/>
      <c r="P25" s="204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161"/>
      <c r="AF25" s="192"/>
      <c r="AG25" s="211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88"/>
    </row>
    <row r="26" spans="2:47" ht="42.75" customHeight="1" x14ac:dyDescent="0.2">
      <c r="B26" s="744"/>
      <c r="C26" s="761">
        <v>1</v>
      </c>
      <c r="D26" s="762"/>
      <c r="E26" s="142"/>
      <c r="F26" s="143"/>
      <c r="G26" s="144"/>
      <c r="H26" s="717">
        <f>(192-186.53)/186.53</f>
        <v>2.932504154827641E-2</v>
      </c>
      <c r="I26" s="145">
        <v>258</v>
      </c>
      <c r="J26" s="187">
        <v>105</v>
      </c>
      <c r="K26" s="762"/>
      <c r="L26" s="142"/>
      <c r="M26" s="146"/>
      <c r="N26" s="717">
        <f>(161-156.5)/156.55</f>
        <v>2.8744809964867453E-2</v>
      </c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 t="e">
        <f>R26+(R27-R26)*(-18-Q26)/(Q27-Q26)</f>
        <v>#DIV/0!</v>
      </c>
      <c r="Z26" s="161"/>
      <c r="AA26" s="161"/>
      <c r="AB26" s="161"/>
      <c r="AC26" s="161"/>
      <c r="AD26" s="161"/>
      <c r="AE26" s="152" t="e">
        <f>(Y26-Y4)/Y26</f>
        <v>#DIV/0!</v>
      </c>
      <c r="AF26" s="752" t="e">
        <f>IF(Y26&lt;((4.09*J26)+272.62)/365,"*****5",IF(Y26&lt;((5.12*J26)+340.78)/365,"****4",IF(Y26&lt;((6.4*J26)+425.97)/365,"***3",IF(Y26&lt;((7.68*J26)+511.17)/365,"**2",IF(Y26&lt;((9.21*J26)+613.4)/365,"*1","")))))</f>
        <v>#DIV/0!</v>
      </c>
      <c r="AG26" s="747" t="e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#DIV/0!</v>
      </c>
      <c r="AH26" s="166"/>
      <c r="AI26" s="154" t="e">
        <f>MAX(Y26:Y29)</f>
        <v>#DIV/0!</v>
      </c>
      <c r="AJ26" s="155"/>
      <c r="AK26" s="156" t="e">
        <f>(Y26-AK4)/AK4</f>
        <v>#DIV/0!</v>
      </c>
      <c r="AL26" s="156" t="e">
        <f>(Y26-$AL$4)/$AL$4</f>
        <v>#DIV/0!</v>
      </c>
      <c r="AM26" s="117" t="e">
        <f>(AL26-AI26)/AI26</f>
        <v>#DIV/0!</v>
      </c>
      <c r="AN26" s="118" t="e">
        <f>AK26</f>
        <v>#DIV/0!</v>
      </c>
      <c r="AO26" s="119" t="e">
        <f>IF(AN26&lt;((4.09*J26)+272.62)/365,"*****5",IF(AN26&lt;((5.12*J26)+340.78)/365,"****4",IF(AN26&lt;((6.4*J26)+425.97)/365,"***3",IF(AN26&lt;((7.68*J26)+511.17)/365,"**2",IF(AN26&lt;((9.21*J26)+613.4)/365,"*1","")))))</f>
        <v>#DIV/0!</v>
      </c>
      <c r="AP26" s="120" t="e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#DIV/0!</v>
      </c>
      <c r="AQ26" s="120"/>
      <c r="AR26" s="121" t="s">
        <v>40</v>
      </c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>
        <v>258</v>
      </c>
      <c r="J27" s="187">
        <v>105</v>
      </c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161"/>
      <c r="AA27" s="161"/>
      <c r="AB27" s="161"/>
      <c r="AC27" s="161"/>
      <c r="AD27" s="161"/>
      <c r="AE27" s="161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 t="e">
        <f>AN26*365</f>
        <v>#DIV/0!</v>
      </c>
      <c r="AO27" s="127"/>
      <c r="AP27" s="128"/>
      <c r="AQ27" s="128"/>
      <c r="AR27" s="129"/>
    </row>
    <row r="28" spans="2:47" ht="51.6" customHeight="1" x14ac:dyDescent="0.2">
      <c r="AS28" s="180"/>
    </row>
  </sheetData>
  <mergeCells count="171">
    <mergeCell ref="N20:N21"/>
    <mergeCell ref="O20:O21"/>
    <mergeCell ref="P20:P21"/>
    <mergeCell ref="B4:B5"/>
    <mergeCell ref="C4:C5"/>
    <mergeCell ref="D4:D5"/>
    <mergeCell ref="E4:E9"/>
    <mergeCell ref="F4:F9"/>
    <mergeCell ref="G4:G9"/>
    <mergeCell ref="C6:C7"/>
    <mergeCell ref="D6:D7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O14:O15"/>
    <mergeCell ref="P14:P15"/>
    <mergeCell ref="S14:S15"/>
    <mergeCell ref="T14:T15"/>
    <mergeCell ref="Y14:Y15"/>
    <mergeCell ref="Z14:Z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AB20:AB21"/>
    <mergeCell ref="AC20:AC21"/>
    <mergeCell ref="AD20:AD21"/>
    <mergeCell ref="AU20:AU21"/>
    <mergeCell ref="B22:B23"/>
    <mergeCell ref="S22:S23"/>
    <mergeCell ref="T22:T23"/>
    <mergeCell ref="Y22:Y23"/>
    <mergeCell ref="Z22:Z23"/>
    <mergeCell ref="AA22:AA23"/>
    <mergeCell ref="B20:B21"/>
    <mergeCell ref="S20:S21"/>
    <mergeCell ref="T20:T21"/>
    <mergeCell ref="Y20:Y21"/>
    <mergeCell ref="Z20:Z21"/>
    <mergeCell ref="AA20:AA21"/>
    <mergeCell ref="AB22:AB23"/>
    <mergeCell ref="AC22:AC23"/>
    <mergeCell ref="AD22:AD23"/>
    <mergeCell ref="AU22:AU23"/>
    <mergeCell ref="C20:C21"/>
    <mergeCell ref="D20:D21"/>
    <mergeCell ref="H20:H21"/>
    <mergeCell ref="K20:K21"/>
    <mergeCell ref="AU24:AU25"/>
    <mergeCell ref="B26:B27"/>
    <mergeCell ref="C26:C27"/>
    <mergeCell ref="D26:D27"/>
    <mergeCell ref="H26:H27"/>
    <mergeCell ref="K26:K27"/>
    <mergeCell ref="N26:N27"/>
    <mergeCell ref="AG26:AG27"/>
    <mergeCell ref="O26:O27"/>
    <mergeCell ref="P26:P27"/>
    <mergeCell ref="S26:S27"/>
    <mergeCell ref="T26:T27"/>
    <mergeCell ref="Y26:Y27"/>
    <mergeCell ref="AF26:AF27"/>
    <mergeCell ref="B24:B25"/>
    <mergeCell ref="S24:S25"/>
    <mergeCell ref="T24:T25"/>
    <mergeCell ref="Y24:Y25"/>
    <mergeCell ref="Z24:Z25"/>
    <mergeCell ref="AA24:AA25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AE-C04E-4F62-BBD4-1FEC9200640A}">
  <sheetPr>
    <tabColor rgb="FF7030A0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143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791" t="s">
        <v>144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85">
        <v>105</v>
      </c>
      <c r="J4" s="385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53" t="s">
        <v>126</v>
      </c>
      <c r="Q4" s="384">
        <v>-16.7</v>
      </c>
      <c r="R4" s="132">
        <v>2.8140000000000001</v>
      </c>
      <c r="S4" s="653">
        <v>895</v>
      </c>
      <c r="T4" s="656">
        <f>Y4*365</f>
        <v>1084.2194642857144</v>
      </c>
      <c r="U4" s="109">
        <v>0.47</v>
      </c>
      <c r="V4" s="133">
        <v>8.1</v>
      </c>
      <c r="W4" s="133">
        <v>9.1</v>
      </c>
      <c r="X4" s="134">
        <v>242</v>
      </c>
      <c r="Y4" s="678">
        <f>R4+(R5-R4)*(-18-Q4)/(Q5-Q4)</f>
        <v>2.9704642857142858</v>
      </c>
      <c r="Z4" s="683">
        <f>Y4*365</f>
        <v>1084.2194642857144</v>
      </c>
      <c r="AA4" s="683">
        <f>(Y4*5%)+Y4</f>
        <v>3.1189875000000002</v>
      </c>
      <c r="AB4" s="793">
        <f>AA4*365</f>
        <v>1138.4304375000002</v>
      </c>
      <c r="AC4" s="683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792"/>
      <c r="C5" s="649"/>
      <c r="D5" s="650"/>
      <c r="E5" s="651"/>
      <c r="F5" s="653"/>
      <c r="G5" s="655"/>
      <c r="H5" s="665"/>
      <c r="I5" s="385">
        <v>105</v>
      </c>
      <c r="J5" s="385">
        <v>105</v>
      </c>
      <c r="K5" s="650"/>
      <c r="L5" s="651"/>
      <c r="M5" s="650"/>
      <c r="N5" s="665"/>
      <c r="O5" s="653"/>
      <c r="P5" s="653"/>
      <c r="Q5" s="384">
        <v>-19.5</v>
      </c>
      <c r="R5" s="383">
        <v>3.1509999999999998</v>
      </c>
      <c r="S5" s="653"/>
      <c r="T5" s="790"/>
      <c r="U5" s="109">
        <v>0.54900000000000004</v>
      </c>
      <c r="V5" s="133">
        <v>10.7</v>
      </c>
      <c r="W5" s="133">
        <v>8.8000000000000007</v>
      </c>
      <c r="X5" s="134">
        <v>233</v>
      </c>
      <c r="Y5" s="678"/>
      <c r="Z5" s="789"/>
      <c r="AA5" s="789"/>
      <c r="AB5" s="794"/>
      <c r="AC5" s="789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0.2138298744318316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85">
        <v>105</v>
      </c>
      <c r="J6" s="385">
        <v>105</v>
      </c>
      <c r="K6" s="650"/>
      <c r="L6" s="651"/>
      <c r="M6" s="650"/>
      <c r="N6" s="130"/>
      <c r="O6" s="653"/>
      <c r="P6" s="653"/>
      <c r="Q6" s="384">
        <v>-16.5</v>
      </c>
      <c r="R6" s="132">
        <v>2.58</v>
      </c>
      <c r="S6" s="385"/>
      <c r="T6" s="385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89"/>
      <c r="AA6" s="389"/>
      <c r="AB6" s="389"/>
      <c r="AC6" s="389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85">
        <v>105</v>
      </c>
      <c r="J7" s="385">
        <v>105</v>
      </c>
      <c r="K7" s="650"/>
      <c r="L7" s="651"/>
      <c r="M7" s="650"/>
      <c r="N7" s="130"/>
      <c r="O7" s="653"/>
      <c r="P7" s="653"/>
      <c r="Q7" s="384">
        <v>-19.5</v>
      </c>
      <c r="R7" s="132">
        <v>2.9380000000000002</v>
      </c>
      <c r="S7" s="385"/>
      <c r="T7" s="383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85">
        <v>105</v>
      </c>
      <c r="J8" s="385">
        <v>105</v>
      </c>
      <c r="K8" s="650"/>
      <c r="L8" s="651"/>
      <c r="M8" s="650"/>
      <c r="N8" s="130"/>
      <c r="O8" s="653"/>
      <c r="P8" s="653"/>
      <c r="Q8" s="384">
        <v>-16.600000000000001</v>
      </c>
      <c r="R8" s="383">
        <v>2.4950000000000001</v>
      </c>
      <c r="S8" s="385"/>
      <c r="T8" s="383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89"/>
      <c r="AA8" s="389"/>
      <c r="AB8" s="389"/>
      <c r="AC8" s="389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86">
        <v>105</v>
      </c>
      <c r="J9" s="386">
        <v>105</v>
      </c>
      <c r="K9" s="666"/>
      <c r="L9" s="652"/>
      <c r="M9" s="666"/>
      <c r="N9" s="176"/>
      <c r="O9" s="654"/>
      <c r="P9" s="654"/>
      <c r="Q9" s="387">
        <v>-19.5</v>
      </c>
      <c r="R9" s="388">
        <v>2.8330000000000002</v>
      </c>
      <c r="S9" s="386"/>
      <c r="T9" s="388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190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-16.399999999999999</v>
      </c>
      <c r="R12" s="148">
        <v>2.0699999999999998</v>
      </c>
      <c r="S12" s="705">
        <v>895</v>
      </c>
      <c r="T12" s="707">
        <f>Y12*365</f>
        <v>804.82500000000005</v>
      </c>
      <c r="U12" s="149">
        <v>0.56499999999999995</v>
      </c>
      <c r="V12" s="150">
        <v>16.100000000000001</v>
      </c>
      <c r="W12" s="150">
        <v>12.4</v>
      </c>
      <c r="X12" s="151">
        <v>153</v>
      </c>
      <c r="Y12" s="697">
        <f>R12+(R13-R12)*(-18-Q12)/(Q13-Q12)</f>
        <v>2.2050000000000001</v>
      </c>
      <c r="Z12" s="709">
        <f>Y12*365</f>
        <v>804.82500000000005</v>
      </c>
      <c r="AA12" s="718">
        <f>(Z12-$S$12)/$S$12</f>
        <v>-0.10075418994413403</v>
      </c>
      <c r="AB12" s="718">
        <f>(Z12-AD4)/AD4</f>
        <v>-0.32822787241748141</v>
      </c>
      <c r="AC12" s="697"/>
      <c r="AD12" s="697"/>
      <c r="AE12" s="210">
        <f>(Y12-Y4)/Y12</f>
        <v>-0.34714933592484609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-0.17612889083735217</v>
      </c>
      <c r="AH12" s="153"/>
      <c r="AI12" s="212">
        <f>MAX(Y12:Y15)</f>
        <v>2.2050000000000001</v>
      </c>
      <c r="AJ12" s="213"/>
      <c r="AK12" s="214">
        <f>(Y12-AK4)/AK4</f>
        <v>-0.29303980859173051</v>
      </c>
      <c r="AL12" s="214">
        <f>(Y12-$AL$4)/$AL$4</f>
        <v>-0.35730891690157324</v>
      </c>
      <c r="AM12" s="215">
        <f>(AL12-AI12)/AI12</f>
        <v>-1.1620448602728222</v>
      </c>
      <c r="AN12" s="216">
        <f>AK12</f>
        <v>-0.29303980859173051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-7.5638844814242558</v>
      </c>
      <c r="AQ12" s="218"/>
      <c r="AR12" s="219" t="s">
        <v>40</v>
      </c>
      <c r="AS12" s="220">
        <f>AK13*365</f>
        <v>845.06625000000008</v>
      </c>
      <c r="AT12" s="221">
        <f>AS12*AL13</f>
        <v>2152.1935988437508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-19.600000000000001</v>
      </c>
      <c r="R13" s="158">
        <v>2.34</v>
      </c>
      <c r="S13" s="706"/>
      <c r="T13" s="708"/>
      <c r="U13" s="159">
        <v>0.67300000000000004</v>
      </c>
      <c r="V13" s="150">
        <v>25.9</v>
      </c>
      <c r="W13" s="150">
        <v>12.6</v>
      </c>
      <c r="X13" s="160">
        <v>144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2.3152500000000003</v>
      </c>
      <c r="AL13" s="116">
        <f>AK13*1.1</f>
        <v>2.5467750000000007</v>
      </c>
      <c r="AM13" s="125"/>
      <c r="AN13" s="126">
        <f>AN12*365</f>
        <v>-106.95953013598164</v>
      </c>
      <c r="AO13" s="127"/>
      <c r="AP13" s="128"/>
      <c r="AQ13" s="128"/>
      <c r="AR13" s="129"/>
      <c r="AS13" s="186">
        <f>(AS12-S12)/AS12</f>
        <v>-5.9088562583110987E-2</v>
      </c>
      <c r="AT13" s="186">
        <f>(AT12-T12)/AT12</f>
        <v>0.62604432964005374</v>
      </c>
    </row>
    <row r="14" spans="1:64" ht="42.75" customHeight="1" x14ac:dyDescent="0.2">
      <c r="B14" s="711"/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/>
      <c r="R14" s="148"/>
      <c r="S14" s="724"/>
      <c r="T14" s="707"/>
      <c r="U14" s="149"/>
      <c r="V14" s="150"/>
      <c r="W14" s="150"/>
      <c r="X14" s="151"/>
      <c r="Y14" s="725"/>
      <c r="Z14" s="727"/>
      <c r="AA14" s="720"/>
      <c r="AB14" s="720"/>
      <c r="AC14" s="722"/>
      <c r="AD14" s="722"/>
      <c r="AE14" s="152" t="e">
        <f>(Y14-Y4)/Y14</f>
        <v>#DIV/0!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</v>
      </c>
      <c r="AH14" s="153"/>
      <c r="AI14" s="154">
        <f>MAX(Y14:Y19)</f>
        <v>0</v>
      </c>
      <c r="AJ14" s="155"/>
      <c r="AK14" s="156">
        <f>(Y14-AK4)/AK4</f>
        <v>-1</v>
      </c>
      <c r="AL14" s="156">
        <f>(Y14-$AL$4)/$AL$4</f>
        <v>-1</v>
      </c>
      <c r="AM14" s="117" t="e">
        <f>(AL14-AI14)/AI14</f>
        <v>#DIV/0!</v>
      </c>
      <c r="AN14" s="118">
        <f>AK14</f>
        <v>-1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-1.7469041095890412</v>
      </c>
      <c r="AQ14" s="120"/>
      <c r="AR14" s="121" t="s">
        <v>40</v>
      </c>
      <c r="AS14" s="183">
        <f>AK15*365</f>
        <v>0</v>
      </c>
      <c r="AT14" s="184">
        <f>AS14*AL15</f>
        <v>0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</v>
      </c>
      <c r="AL15" s="116">
        <f>AK15*1.1</f>
        <v>0</v>
      </c>
      <c r="AM15" s="125"/>
      <c r="AN15" s="126">
        <f>AN14*365</f>
        <v>-365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-0.77974687500000006</v>
      </c>
      <c r="AL18" s="156">
        <f>(Y18-$AL$4)/$AL$4</f>
        <v>-1</v>
      </c>
      <c r="AM18" s="117" t="e">
        <f>(AL18-AI18)/AI18</f>
        <v>#DIV/0!</v>
      </c>
      <c r="AN18" s="118">
        <f>AK18</f>
        <v>-0.77974687500000006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-1.9578802218207554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-284.60760937500004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E4A6-BFDB-410F-9670-E727FA6D34C1}">
  <sheetPr>
    <tabColor rgb="FF993366"/>
  </sheetPr>
  <dimension ref="A1:BL28"/>
  <sheetViews>
    <sheetView zoomScale="70" zoomScaleNormal="70" zoomScaleSheetLayoutView="82" workbookViewId="0">
      <pane xSplit="25" ySplit="10" topLeftCell="Z17" activePane="bottomRight" state="frozen"/>
      <selection pane="topRight" activeCell="Z1" sqref="Z1"/>
      <selection pane="bottomLeft" activeCell="A11" sqref="A11"/>
      <selection pane="bottomRight" activeCell="X19" sqref="X19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145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146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-16.399999999999999</v>
      </c>
      <c r="R4" s="107">
        <v>2.1709999999999998</v>
      </c>
      <c r="S4" s="674">
        <v>909</v>
      </c>
      <c r="T4" s="675">
        <f>Y4*365</f>
        <v>865.69758064516134</v>
      </c>
      <c r="U4" s="108">
        <v>0.58799999999999997</v>
      </c>
      <c r="V4" s="110">
        <v>15.9</v>
      </c>
      <c r="W4" s="110">
        <v>11.1</v>
      </c>
      <c r="X4" s="111">
        <v>155</v>
      </c>
      <c r="Y4" s="677">
        <f>R4+(R5-R4)*(-18-Q4)/(Q5-Q4)</f>
        <v>2.3717741935483874</v>
      </c>
      <c r="Z4" s="669">
        <f>Y4*365</f>
        <v>865.69758064516134</v>
      </c>
      <c r="AA4" s="669">
        <f>(Y4*5%)+Y4</f>
        <v>2.4903629032258068</v>
      </c>
      <c r="AB4" s="667">
        <f>AA4*365</f>
        <v>908.98245967741946</v>
      </c>
      <c r="AC4" s="669">
        <f>(AA4*10%)+Y4</f>
        <v>2.6208104838709678</v>
      </c>
      <c r="AD4" s="667">
        <f>AC4*365</f>
        <v>956.59582661290324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-0.26508487599760555</v>
      </c>
      <c r="AH4" s="651"/>
      <c r="AI4" s="113">
        <f>MAX(Y4:Y9)</f>
        <v>2.7590000000000003</v>
      </c>
      <c r="AJ4" s="114"/>
      <c r="AK4" s="115">
        <f>Y4*1.05</f>
        <v>2.4903629032258068</v>
      </c>
      <c r="AL4" s="116">
        <f>AK4*1.1</f>
        <v>2.7393991935483877</v>
      </c>
      <c r="AM4" s="117">
        <f>(AL4-AI4)/AI4</f>
        <v>-7.1043154953289818E-3</v>
      </c>
      <c r="AN4" s="118">
        <f>AK4</f>
        <v>2.4903629032258068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***3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0.20791109697501597</v>
      </c>
      <c r="AQ4" s="120"/>
      <c r="AR4" s="121" t="s">
        <v>40</v>
      </c>
      <c r="AS4" s="183">
        <f>AK4*365</f>
        <v>908.98245967741946</v>
      </c>
      <c r="AT4" s="184">
        <f>AS4*AL4</f>
        <v>2490.0658169899525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2.56</v>
      </c>
      <c r="S5" s="674"/>
      <c r="T5" s="676"/>
      <c r="U5" s="108">
        <v>0.72599999999999998</v>
      </c>
      <c r="V5" s="110">
        <v>32.799999999999997</v>
      </c>
      <c r="W5" s="110">
        <v>12.4</v>
      </c>
      <c r="X5" s="111">
        <v>146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-4.7619047619047637E-2</v>
      </c>
      <c r="AL5" s="156">
        <f>(Y4-$AL$4)/$AL$4</f>
        <v>-0.13419913419913429</v>
      </c>
      <c r="AM5" s="125"/>
      <c r="AN5" s="126">
        <f>AN4*365</f>
        <v>908.98245967741946</v>
      </c>
      <c r="AO5" s="127"/>
      <c r="AP5" s="128"/>
      <c r="AQ5" s="128"/>
      <c r="AR5" s="129"/>
      <c r="AS5" s="186">
        <f>(AS4-S4)/AS4</f>
        <v>-1.9296656820824319E-5</v>
      </c>
      <c r="AT5" s="186">
        <f>(AT4-T4)/AT4</f>
        <v>0.6523394784433304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2.4903629032258068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2.4903629032258068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189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-16.7</v>
      </c>
      <c r="R12" s="148">
        <v>1.91</v>
      </c>
      <c r="S12" s="705">
        <v>909</v>
      </c>
      <c r="T12" s="707">
        <f>Y12*365</f>
        <v>741.88857142857137</v>
      </c>
      <c r="U12" s="149">
        <v>0.503</v>
      </c>
      <c r="V12" s="150">
        <v>12.5</v>
      </c>
      <c r="W12" s="150">
        <v>12.4</v>
      </c>
      <c r="X12" s="151">
        <v>156</v>
      </c>
      <c r="Y12" s="697">
        <f>R12+(R13-R12)*(-18-Q12)/(Q13-Q12)</f>
        <v>2.0325714285714285</v>
      </c>
      <c r="Z12" s="709">
        <f>Y12*365</f>
        <v>741.88857142857137</v>
      </c>
      <c r="AA12" s="718">
        <f>(Z12-$S$12)/$S$12</f>
        <v>-0.18384095552412391</v>
      </c>
      <c r="AB12" s="718">
        <f>(Z12-AD4)/AD4</f>
        <v>-0.22444929113329223</v>
      </c>
      <c r="AC12" s="697"/>
      <c r="AD12" s="697"/>
      <c r="AE12" s="210">
        <f>(Y12-Y4)/Y12</f>
        <v>-0.16688356443904359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-8.4156906953925845E-2</v>
      </c>
      <c r="AH12" s="153"/>
      <c r="AI12" s="212">
        <f>MAX(Y12:Y15)</f>
        <v>2.2434814814814814</v>
      </c>
      <c r="AJ12" s="213"/>
      <c r="AK12" s="214">
        <f>(Y12-AK4)/AK4</f>
        <v>-0.18382520638313143</v>
      </c>
      <c r="AL12" s="214">
        <f>(Y12-$AL$4)/$AL$4</f>
        <v>-0.25802291489375589</v>
      </c>
      <c r="AM12" s="215">
        <f>(AL12-AI12)/AI12</f>
        <v>-1.1150100489010368</v>
      </c>
      <c r="AN12" s="216">
        <f>AK12</f>
        <v>-0.18382520638313143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-11.463632762341895</v>
      </c>
      <c r="AQ12" s="218"/>
      <c r="AR12" s="219" t="s">
        <v>40</v>
      </c>
      <c r="AS12" s="220">
        <f>AK13*365</f>
        <v>778.98299999999995</v>
      </c>
      <c r="AT12" s="221">
        <f>AS12*AL13</f>
        <v>1828.7560704599998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-19.5</v>
      </c>
      <c r="R13" s="158">
        <v>2.1739999999999999</v>
      </c>
      <c r="S13" s="706"/>
      <c r="T13" s="708"/>
      <c r="U13" s="159">
        <v>0.60799999999999998</v>
      </c>
      <c r="V13" s="150">
        <v>19.5</v>
      </c>
      <c r="W13" s="150">
        <v>12.6</v>
      </c>
      <c r="X13" s="160">
        <v>149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2.1341999999999999</v>
      </c>
      <c r="AL13" s="116">
        <f>AK13*1.1</f>
        <v>2.34762</v>
      </c>
      <c r="AM13" s="125"/>
      <c r="AN13" s="126">
        <f>AN12*365</f>
        <v>-67.096200329842972</v>
      </c>
      <c r="AO13" s="127"/>
      <c r="AP13" s="128"/>
      <c r="AQ13" s="128"/>
      <c r="AR13" s="129"/>
      <c r="AS13" s="186">
        <f>(AS12-S12)/AS12</f>
        <v>-0.16690608139073645</v>
      </c>
      <c r="AT13" s="186">
        <f>(AT12-T12)/AT12</f>
        <v>0.59432065139121648</v>
      </c>
    </row>
    <row r="14" spans="1:64" ht="42.75" customHeight="1" x14ac:dyDescent="0.2">
      <c r="B14" s="711" t="s">
        <v>191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>
        <v>-16.600000000000001</v>
      </c>
      <c r="R14" s="148">
        <v>2.0760000000000001</v>
      </c>
      <c r="S14" s="724">
        <v>909</v>
      </c>
      <c r="T14" s="707">
        <f>Y14*365</f>
        <v>818.87074074074076</v>
      </c>
      <c r="U14" s="149">
        <v>0.55700000000000005</v>
      </c>
      <c r="V14" s="150">
        <v>13.7</v>
      </c>
      <c r="W14" s="150">
        <v>10.9</v>
      </c>
      <c r="X14" s="151">
        <v>153</v>
      </c>
      <c r="Y14" s="725">
        <f>R14+(R15-R14)*(-18-Q14)/(Q15-Q14)</f>
        <v>2.2434814814814814</v>
      </c>
      <c r="Z14" s="727">
        <f t="shared" ref="Z14" si="0">Y14*365</f>
        <v>818.87074074074076</v>
      </c>
      <c r="AA14" s="720">
        <f>(Z14-$S$12)/$S$12</f>
        <v>-9.9152100395224693E-2</v>
      </c>
      <c r="AB14" s="720">
        <f>(Z14-$AD$4)/$AD$4</f>
        <v>-0.143974165515458</v>
      </c>
      <c r="AC14" s="722"/>
      <c r="AD14" s="722"/>
      <c r="AE14" s="152">
        <f>(Y14-Y4)/Y14</f>
        <v>-5.7184653907723794E-2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-0.19665459701993393</v>
      </c>
      <c r="AH14" s="153"/>
      <c r="AI14" s="154">
        <f>MAX(Y14:Y19)</f>
        <v>2.4452758620689656</v>
      </c>
      <c r="AJ14" s="155"/>
      <c r="AK14" s="156">
        <f>(Y14-AK4)/AK4</f>
        <v>-9.9134717042458326E-2</v>
      </c>
      <c r="AL14" s="156">
        <f>(Y14-$AL$4)/$AL$4</f>
        <v>-0.18103156094768946</v>
      </c>
      <c r="AM14" s="117">
        <f>(AL14-AI14)/AI14</f>
        <v>-1.0740331852760847</v>
      </c>
      <c r="AN14" s="118">
        <f>AK14</f>
        <v>-9.9134717042458326E-2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-20.402682626622003</v>
      </c>
      <c r="AQ14" s="120"/>
      <c r="AR14" s="121" t="s">
        <v>40</v>
      </c>
      <c r="AS14" s="183">
        <f>AK15*365</f>
        <v>859.81427777777776</v>
      </c>
      <c r="AT14" s="184">
        <f>AS14*AL15</f>
        <v>2227.9689082125306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>
        <v>-19.3</v>
      </c>
      <c r="R15" s="164">
        <v>2.399</v>
      </c>
      <c r="S15" s="705"/>
      <c r="T15" s="708"/>
      <c r="U15" s="149">
        <v>0.67600000000000005</v>
      </c>
      <c r="V15" s="150">
        <v>22.7</v>
      </c>
      <c r="W15" s="150">
        <v>10.9</v>
      </c>
      <c r="X15" s="151">
        <v>146</v>
      </c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2.3556555555555554</v>
      </c>
      <c r="AL15" s="116">
        <f>AK15*1.1</f>
        <v>2.591221111111111</v>
      </c>
      <c r="AM15" s="125"/>
      <c r="AN15" s="126">
        <f>AN14*365</f>
        <v>-36.184171720497289</v>
      </c>
      <c r="AO15" s="127"/>
      <c r="AP15" s="128"/>
      <c r="AQ15" s="128"/>
      <c r="AR15" s="129"/>
      <c r="AS15" s="186">
        <f>(AS14-S14)/AS14</f>
        <v>-5.7205054037186474E-2</v>
      </c>
      <c r="AT15" s="186">
        <f>(AT14-T14)/AT14</f>
        <v>0.63245863184073348</v>
      </c>
    </row>
    <row r="16" spans="1:64" ht="52.15" customHeight="1" x14ac:dyDescent="0.2">
      <c r="B16" s="711" t="s">
        <v>304</v>
      </c>
      <c r="C16" s="713">
        <v>1</v>
      </c>
      <c r="D16" s="715"/>
      <c r="E16" s="153"/>
      <c r="F16" s="143"/>
      <c r="G16" s="144"/>
      <c r="H16" s="717">
        <f>(192-186.53)/186.53</f>
        <v>2.932504154827641E-2</v>
      </c>
      <c r="I16" s="587">
        <v>105</v>
      </c>
      <c r="J16" s="587">
        <v>105</v>
      </c>
      <c r="K16" s="715"/>
      <c r="L16" s="153"/>
      <c r="M16" s="146"/>
      <c r="N16" s="717">
        <f>(161-156.5)/156.55</f>
        <v>2.8744809964867453E-2</v>
      </c>
      <c r="O16" s="723"/>
      <c r="P16" s="724" t="s">
        <v>128</v>
      </c>
      <c r="Q16" s="380">
        <v>-16.2</v>
      </c>
      <c r="R16" s="148">
        <v>2.0590000000000002</v>
      </c>
      <c r="S16" s="724">
        <v>909</v>
      </c>
      <c r="T16" s="707">
        <f>Y16*365</f>
        <v>819.04741379310349</v>
      </c>
      <c r="U16" s="149">
        <v>0.54600000000000004</v>
      </c>
      <c r="V16" s="150">
        <v>12.6</v>
      </c>
      <c r="W16" s="150">
        <v>10.4</v>
      </c>
      <c r="X16" s="151">
        <v>155</v>
      </c>
      <c r="Y16" s="725">
        <f>R16+(R17-R16)*(-18-Q16)/(Q17-Q16)</f>
        <v>2.2439655172413793</v>
      </c>
      <c r="Z16" s="727">
        <f t="shared" ref="Z16" si="1">Y16*365</f>
        <v>819.04741379310349</v>
      </c>
      <c r="AA16" s="720">
        <f>(Z16-$S$12)/$S$12</f>
        <v>-9.8957740601646332E-2</v>
      </c>
      <c r="AB16" s="720">
        <f>(Z16-$AD$4)/$AD$4</f>
        <v>-0.14378947617493651</v>
      </c>
      <c r="AC16" s="722"/>
      <c r="AD16" s="722"/>
      <c r="AE16" s="152">
        <f>(Y16-Y4)/Y16</f>
        <v>-5.6956613336968651E-2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-0.19691277771898802</v>
      </c>
      <c r="AH16" s="153"/>
      <c r="AI16" s="154">
        <f>MAX(Y16:Y19)</f>
        <v>2.4452758620689656</v>
      </c>
      <c r="AJ16" s="155"/>
      <c r="AK16" s="156">
        <f>(Y16-AK4)/AK4</f>
        <v>-9.894035349838573E-2</v>
      </c>
      <c r="AL16" s="156">
        <f>(Y16-$AL$4)/$AL$4</f>
        <v>-0.18085486681671437</v>
      </c>
      <c r="AM16" s="125"/>
      <c r="AN16" s="126"/>
      <c r="AO16" s="127"/>
      <c r="AP16" s="128"/>
      <c r="AQ16" s="128"/>
      <c r="AR16" s="129"/>
      <c r="AS16" s="183">
        <f>AK17*365</f>
        <v>859.99978448275863</v>
      </c>
      <c r="AT16" s="184">
        <f>AS16*AL17</f>
        <v>2228.9303897025493</v>
      </c>
    </row>
    <row r="17" spans="2:47" ht="52.5" customHeight="1" x14ac:dyDescent="0.2">
      <c r="B17" s="712"/>
      <c r="C17" s="714"/>
      <c r="D17" s="716"/>
      <c r="E17" s="153"/>
      <c r="F17" s="143"/>
      <c r="G17" s="144"/>
      <c r="H17" s="696"/>
      <c r="I17" s="587">
        <v>105</v>
      </c>
      <c r="J17" s="587">
        <v>105</v>
      </c>
      <c r="K17" s="716"/>
      <c r="L17" s="153"/>
      <c r="M17" s="146"/>
      <c r="N17" s="696"/>
      <c r="O17" s="702"/>
      <c r="P17" s="705"/>
      <c r="Q17" s="380">
        <v>-19.100000000000001</v>
      </c>
      <c r="R17" s="164">
        <v>2.3570000000000002</v>
      </c>
      <c r="S17" s="705"/>
      <c r="T17" s="708"/>
      <c r="U17" s="149">
        <v>0.65900000000000003</v>
      </c>
      <c r="V17" s="150">
        <v>18.8</v>
      </c>
      <c r="W17" s="150">
        <v>9.6999999999999993</v>
      </c>
      <c r="X17" s="151">
        <v>147</v>
      </c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2.3561637931034483</v>
      </c>
      <c r="AL17" s="116">
        <f>AK17*1.1</f>
        <v>2.5917801724137934</v>
      </c>
      <c r="AM17" s="125"/>
      <c r="AN17" s="126"/>
      <c r="AO17" s="127"/>
      <c r="AP17" s="128"/>
      <c r="AQ17" s="128"/>
      <c r="AR17" s="129"/>
      <c r="AS17" s="186">
        <f>(AS16-S16)/AS16</f>
        <v>-5.6977009066010685E-2</v>
      </c>
      <c r="AT17" s="186">
        <f>(AT16-T16)/AT16</f>
        <v>0.63253791254449843</v>
      </c>
    </row>
    <row r="18" spans="2:47" ht="42.75" customHeight="1" x14ac:dyDescent="0.2">
      <c r="B18" s="711" t="s">
        <v>322</v>
      </c>
      <c r="C18" s="713">
        <v>1</v>
      </c>
      <c r="D18" s="715"/>
      <c r="E18" s="153"/>
      <c r="F18" s="143"/>
      <c r="G18" s="144"/>
      <c r="H18" s="717">
        <f>(192-186.53)/186.53</f>
        <v>2.932504154827641E-2</v>
      </c>
      <c r="I18" s="597">
        <v>105</v>
      </c>
      <c r="J18" s="597">
        <v>105</v>
      </c>
      <c r="K18" s="715"/>
      <c r="L18" s="153"/>
      <c r="M18" s="146"/>
      <c r="N18" s="717">
        <f>(161-156.5)/156.55</f>
        <v>2.8744809964867453E-2</v>
      </c>
      <c r="O18" s="723"/>
      <c r="P18" s="724" t="s">
        <v>128</v>
      </c>
      <c r="Q18" s="380">
        <v>-16.3</v>
      </c>
      <c r="R18" s="148">
        <v>2.2189999999999999</v>
      </c>
      <c r="S18" s="724">
        <v>909</v>
      </c>
      <c r="T18" s="707">
        <f>Y18*365</f>
        <v>892.52568965517241</v>
      </c>
      <c r="U18" s="149">
        <v>0.57299999999999995</v>
      </c>
      <c r="V18" s="150">
        <v>17.600000000000001</v>
      </c>
      <c r="W18" s="150">
        <v>13.1</v>
      </c>
      <c r="X18" s="151">
        <v>158</v>
      </c>
      <c r="Y18" s="725">
        <f>R18+(R19-R18)*(-18-Q18)/(Q19-Q18)</f>
        <v>2.4452758620689656</v>
      </c>
      <c r="Z18" s="727">
        <f t="shared" ref="Z18" si="2">Y18*365</f>
        <v>892.52568965517241</v>
      </c>
      <c r="AA18" s="720">
        <f>(Z18-$S$12)/$S$12</f>
        <v>-1.8123553734683814E-2</v>
      </c>
      <c r="AB18" s="720">
        <f>(Z18-$AD$4)/$AD$4</f>
        <v>-6.6977228182762596E-2</v>
      </c>
      <c r="AC18" s="722"/>
      <c r="AD18" s="722"/>
      <c r="AE18" s="152">
        <f>(Y18-Y4)/Y18</f>
        <v>3.0058640687839602E-2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/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-0.30429006233402389</v>
      </c>
      <c r="AH18" s="166"/>
      <c r="AI18" s="154">
        <f>MAX(Y18:Y27)</f>
        <v>2.4452758620689656</v>
      </c>
      <c r="AJ18" s="155"/>
      <c r="AK18" s="156">
        <f>(Y18-AK4)/4</f>
        <v>-1.1271760289210286E-2</v>
      </c>
      <c r="AL18" s="156">
        <f>(Y18-$AL$4)/$AL$4</f>
        <v>-0.10736782436532712</v>
      </c>
      <c r="AM18" s="117">
        <f>(AL18-AI18)/AI18</f>
        <v>-1.0439082665603554</v>
      </c>
      <c r="AN18" s="118">
        <f>AK18</f>
        <v>-1.1271760289210286E-2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-171.64587985392259</v>
      </c>
      <c r="AQ18" s="120"/>
      <c r="AR18" s="121" t="s">
        <v>40</v>
      </c>
      <c r="AS18" s="183">
        <f>AK19*365</f>
        <v>937.15197413793112</v>
      </c>
      <c r="AT18" s="184">
        <f>AS18*AL19</f>
        <v>2646.7923421744758</v>
      </c>
    </row>
    <row r="19" spans="2:47" ht="52.5" customHeight="1" x14ac:dyDescent="0.2">
      <c r="B19" s="712"/>
      <c r="C19" s="714"/>
      <c r="D19" s="716"/>
      <c r="E19" s="153"/>
      <c r="F19" s="143"/>
      <c r="G19" s="144"/>
      <c r="H19" s="696"/>
      <c r="I19" s="597">
        <v>105</v>
      </c>
      <c r="J19" s="597">
        <v>105</v>
      </c>
      <c r="K19" s="716"/>
      <c r="L19" s="153"/>
      <c r="M19" s="146"/>
      <c r="N19" s="696"/>
      <c r="O19" s="702"/>
      <c r="P19" s="705"/>
      <c r="Q19" s="380">
        <v>-19.2</v>
      </c>
      <c r="R19" s="164">
        <v>2.605</v>
      </c>
      <c r="S19" s="705"/>
      <c r="T19" s="708"/>
      <c r="U19" s="149">
        <v>0.74099999999999999</v>
      </c>
      <c r="V19" s="150">
        <v>38</v>
      </c>
      <c r="W19" s="150">
        <v>13.3</v>
      </c>
      <c r="X19" s="151">
        <v>150</v>
      </c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2.5675396551724141</v>
      </c>
      <c r="AL19" s="116">
        <f>AK19*1.1</f>
        <v>2.8242936206896556</v>
      </c>
      <c r="AM19" s="125"/>
      <c r="AN19" s="126">
        <f>AN18*365</f>
        <v>-4.1141925055617543</v>
      </c>
      <c r="AO19" s="127"/>
      <c r="AP19" s="128"/>
      <c r="AQ19" s="128"/>
      <c r="AR19" s="129"/>
      <c r="AS19" s="186">
        <f>(AS18-S18)/AS18</f>
        <v>3.0039924062292674E-2</v>
      </c>
      <c r="AT19" s="186">
        <f>(AT18-T18)/AT18</f>
        <v>0.66278968114214931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3F76-DA48-4EBA-B7C4-F62F5B92234A}">
  <sheetPr>
    <tabColor rgb="FFFF0000"/>
  </sheetPr>
  <dimension ref="A1:BL28"/>
  <sheetViews>
    <sheetView zoomScale="55" zoomScaleNormal="55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Z14" sqref="Z14:Z15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6" width="50.14062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bestFit="1" customWidth="1"/>
    <col min="21" max="21" width="11.28515625" style="95" customWidth="1"/>
    <col min="22" max="23" width="13.140625" style="95" customWidth="1"/>
    <col min="24" max="24" width="9.85546875" style="95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189"/>
      <c r="E2" s="189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62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189" t="s">
        <v>56</v>
      </c>
      <c r="H3" s="101" t="s">
        <v>11</v>
      </c>
      <c r="I3" s="189" t="s">
        <v>12</v>
      </c>
      <c r="J3" s="100" t="s">
        <v>13</v>
      </c>
      <c r="K3" s="99" t="s">
        <v>12</v>
      </c>
      <c r="L3" s="99" t="s">
        <v>57</v>
      </c>
      <c r="M3" s="189" t="s">
        <v>58</v>
      </c>
      <c r="N3" s="101" t="s">
        <v>11</v>
      </c>
      <c r="O3" s="189" t="s">
        <v>16</v>
      </c>
      <c r="P3" s="189" t="s">
        <v>59</v>
      </c>
      <c r="Q3" s="189" t="s">
        <v>18</v>
      </c>
      <c r="R3" s="189" t="s">
        <v>19</v>
      </c>
      <c r="S3" s="189" t="s">
        <v>55</v>
      </c>
      <c r="T3" s="189" t="s">
        <v>60</v>
      </c>
      <c r="U3" s="189" t="s">
        <v>21</v>
      </c>
      <c r="V3" s="189" t="s">
        <v>22</v>
      </c>
      <c r="W3" s="189" t="s">
        <v>23</v>
      </c>
      <c r="X3" s="189" t="s">
        <v>24</v>
      </c>
      <c r="Y3" s="189" t="s">
        <v>74</v>
      </c>
      <c r="Z3" s="189" t="s">
        <v>75</v>
      </c>
      <c r="AA3" s="189" t="s">
        <v>76</v>
      </c>
      <c r="AB3" s="189" t="s">
        <v>77</v>
      </c>
      <c r="AC3" s="189" t="s">
        <v>78</v>
      </c>
      <c r="AD3" s="189" t="s">
        <v>79</v>
      </c>
      <c r="AE3" s="189" t="s">
        <v>53</v>
      </c>
      <c r="AF3" s="102" t="s">
        <v>27</v>
      </c>
      <c r="AG3" s="189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147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187">
        <v>105</v>
      </c>
      <c r="J4" s="187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53"/>
      <c r="Q4" s="106">
        <v>-16.600000000000001</v>
      </c>
      <c r="R4" s="107">
        <v>1.5920000000000001</v>
      </c>
      <c r="S4" s="674">
        <v>652</v>
      </c>
      <c r="T4" s="675">
        <v>620.76</v>
      </c>
      <c r="U4" s="108">
        <v>0.46100000000000002</v>
      </c>
      <c r="V4" s="110">
        <v>10</v>
      </c>
      <c r="W4" s="110">
        <v>11.4</v>
      </c>
      <c r="X4" s="111">
        <v>141</v>
      </c>
      <c r="Y4" s="677">
        <f>R4+(R5-R4)*(-18-Q4)/(Q5-Q4)</f>
        <v>1.7007333333333332</v>
      </c>
      <c r="Z4" s="669">
        <f>Y4*365</f>
        <v>620.76766666666663</v>
      </c>
      <c r="AA4" s="669">
        <f>(Y4*5%)+Y4</f>
        <v>1.7857699999999999</v>
      </c>
      <c r="AB4" s="667">
        <f>AA4*365</f>
        <v>651.80604999999991</v>
      </c>
      <c r="AC4" s="669">
        <f>(AA4*10%)+Y4</f>
        <v>1.8793103333333332</v>
      </c>
      <c r="AD4" s="667">
        <f>AC4*365</f>
        <v>685.94827166666664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>*1</v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9.2842807735398686E-2</v>
      </c>
      <c r="AH4" s="651"/>
      <c r="AI4" s="113">
        <f>MAX(Y4:Y9)</f>
        <v>2.7590000000000003</v>
      </c>
      <c r="AJ4" s="114"/>
      <c r="AK4" s="115">
        <f>Y4*1.05</f>
        <v>1.7857699999999999</v>
      </c>
      <c r="AL4" s="116">
        <f>AK4*1.1</f>
        <v>1.9643470000000001</v>
      </c>
      <c r="AM4" s="117">
        <f>(AL4-AI4)/AI4</f>
        <v>-0.28802210945994933</v>
      </c>
      <c r="AN4" s="118">
        <f>AK4</f>
        <v>1.7857699999999999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*****5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7.7114887166205376E-2</v>
      </c>
      <c r="AQ4" s="120"/>
      <c r="AR4" s="121" t="s">
        <v>40</v>
      </c>
      <c r="AS4" s="183">
        <f>AK4*365</f>
        <v>651.80604999999991</v>
      </c>
      <c r="AT4" s="184">
        <f>AS4*AL4</f>
        <v>1280.3732588993498</v>
      </c>
    </row>
    <row r="5" spans="1:64" ht="52.5" customHeight="1" thickBot="1" x14ac:dyDescent="0.25">
      <c r="B5" s="647"/>
      <c r="C5" s="649"/>
      <c r="D5" s="650"/>
      <c r="E5" s="651"/>
      <c r="F5" s="653"/>
      <c r="G5" s="655"/>
      <c r="H5" s="665"/>
      <c r="I5" s="187">
        <v>105</v>
      </c>
      <c r="J5" s="187">
        <v>105</v>
      </c>
      <c r="K5" s="650"/>
      <c r="L5" s="651"/>
      <c r="M5" s="650"/>
      <c r="N5" s="665"/>
      <c r="O5" s="653"/>
      <c r="P5" s="653"/>
      <c r="Q5" s="106">
        <v>-19.600000000000001</v>
      </c>
      <c r="R5" s="122">
        <v>1.825</v>
      </c>
      <c r="S5" s="674"/>
      <c r="T5" s="676"/>
      <c r="U5" s="108">
        <v>0.56200000000000006</v>
      </c>
      <c r="V5" s="110">
        <v>15.1</v>
      </c>
      <c r="W5" s="110">
        <v>11.7</v>
      </c>
      <c r="X5" s="111">
        <v>134</v>
      </c>
      <c r="Y5" s="677"/>
      <c r="Z5" s="670"/>
      <c r="AA5" s="670"/>
      <c r="AB5" s="668"/>
      <c r="AC5" s="670"/>
      <c r="AD5" s="668"/>
      <c r="AE5" s="188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-4.7619047619047616E-2</v>
      </c>
      <c r="AL5" s="156">
        <f>(Y4-$AL$4)/$AL$4</f>
        <v>-0.13419913419913429</v>
      </c>
      <c r="AM5" s="125"/>
      <c r="AN5" s="126">
        <f>AN4*365</f>
        <v>651.80604999999991</v>
      </c>
      <c r="AO5" s="127"/>
      <c r="AP5" s="128"/>
      <c r="AQ5" s="128"/>
      <c r="AR5" s="129"/>
      <c r="AS5" s="186">
        <f>(AS4-S4)/AS4</f>
        <v>-2.9755783948321168E-4</v>
      </c>
      <c r="AT5" s="186">
        <f>(AT4-T4)/AT4</f>
        <v>0.51517262978951517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187">
        <v>105</v>
      </c>
      <c r="J6" s="187">
        <v>105</v>
      </c>
      <c r="K6" s="650"/>
      <c r="L6" s="651"/>
      <c r="M6" s="650"/>
      <c r="N6" s="130"/>
      <c r="O6" s="653"/>
      <c r="P6" s="653"/>
      <c r="Q6" s="191">
        <v>-16.5</v>
      </c>
      <c r="R6" s="132">
        <v>2.58</v>
      </c>
      <c r="S6" s="187"/>
      <c r="T6" s="187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229"/>
      <c r="AA6" s="229"/>
      <c r="AB6" s="229"/>
      <c r="AC6" s="229"/>
      <c r="AD6" s="229"/>
      <c r="AE6" s="188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1.7857699999999999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187">
        <v>105</v>
      </c>
      <c r="J7" s="187">
        <v>105</v>
      </c>
      <c r="K7" s="650"/>
      <c r="L7" s="651"/>
      <c r="M7" s="650"/>
      <c r="N7" s="130"/>
      <c r="O7" s="653"/>
      <c r="P7" s="653"/>
      <c r="Q7" s="191">
        <v>-19.5</v>
      </c>
      <c r="R7" s="132">
        <v>2.9380000000000002</v>
      </c>
      <c r="S7" s="187"/>
      <c r="T7" s="190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188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1.7857699999999999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187">
        <v>105</v>
      </c>
      <c r="J8" s="187">
        <v>105</v>
      </c>
      <c r="K8" s="650"/>
      <c r="L8" s="651"/>
      <c r="M8" s="650"/>
      <c r="N8" s="130"/>
      <c r="O8" s="653"/>
      <c r="P8" s="653"/>
      <c r="Q8" s="191">
        <v>-16.600000000000001</v>
      </c>
      <c r="R8" s="190">
        <v>2.4950000000000001</v>
      </c>
      <c r="S8" s="187"/>
      <c r="T8" s="190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229"/>
      <c r="AA8" s="229"/>
      <c r="AB8" s="229"/>
      <c r="AC8" s="229"/>
      <c r="AD8" s="229"/>
      <c r="AE8" s="188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225">
        <v>105</v>
      </c>
      <c r="J9" s="225">
        <v>105</v>
      </c>
      <c r="K9" s="666"/>
      <c r="L9" s="652"/>
      <c r="M9" s="666"/>
      <c r="N9" s="176"/>
      <c r="O9" s="654"/>
      <c r="P9" s="654"/>
      <c r="Q9" s="224">
        <v>-19.5</v>
      </c>
      <c r="R9" s="223">
        <v>2.8330000000000002</v>
      </c>
      <c r="S9" s="225"/>
      <c r="T9" s="223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229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189" t="s">
        <v>18</v>
      </c>
      <c r="R11" s="189" t="s">
        <v>19</v>
      </c>
      <c r="S11" s="189" t="s">
        <v>55</v>
      </c>
      <c r="T11" s="189" t="s">
        <v>60</v>
      </c>
      <c r="U11" s="189" t="s">
        <v>21</v>
      </c>
      <c r="V11" s="189" t="s">
        <v>22</v>
      </c>
      <c r="W11" s="189" t="s">
        <v>23</v>
      </c>
      <c r="X11" s="189" t="s">
        <v>24</v>
      </c>
      <c r="Y11" s="189" t="s">
        <v>81</v>
      </c>
      <c r="Z11" s="189" t="s">
        <v>82</v>
      </c>
      <c r="AA11" s="189" t="s">
        <v>83</v>
      </c>
      <c r="AB11" s="189" t="s">
        <v>84</v>
      </c>
      <c r="AC11" s="189"/>
      <c r="AD11" s="189"/>
      <c r="AE11" s="189" t="s">
        <v>53</v>
      </c>
      <c r="AF11" s="102" t="s">
        <v>27</v>
      </c>
      <c r="AG11" s="189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67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/>
      <c r="Q12" s="147">
        <v>-16.5</v>
      </c>
      <c r="R12" s="148">
        <v>1.587</v>
      </c>
      <c r="S12" s="705">
        <v>652</v>
      </c>
      <c r="T12" s="707">
        <v>608.91</v>
      </c>
      <c r="U12" s="149">
        <v>0.46500000000000002</v>
      </c>
      <c r="V12" s="150">
        <v>6</v>
      </c>
      <c r="W12" s="150">
        <v>6.9</v>
      </c>
      <c r="X12" s="151">
        <v>141</v>
      </c>
      <c r="Y12" s="697">
        <f>R12+(R13-R12)*(-18-Q12)/(Q13-Q12)</f>
        <v>1.6676896551724139</v>
      </c>
      <c r="Z12" s="709">
        <f>Y12*365</f>
        <v>608.70672413793102</v>
      </c>
      <c r="AA12" s="718">
        <f>(Z12-$S$12)/$S$12</f>
        <v>-6.6400729849799056E-2</v>
      </c>
      <c r="AB12" s="718">
        <f>(Z12-AD4)/AD4</f>
        <v>-0.11260549915966665</v>
      </c>
      <c r="AC12" s="697"/>
      <c r="AD12" s="697"/>
      <c r="AE12" s="210">
        <f>(Y12-Y4)/Y12</f>
        <v>-1.9814045172273458E-2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>*1</v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0.11046803428623249</v>
      </c>
      <c r="AH12" s="153"/>
      <c r="AI12" s="212">
        <f>MAX(Y12:Y15)</f>
        <v>1.9101333333333332</v>
      </c>
      <c r="AJ12" s="213"/>
      <c r="AK12" s="214">
        <f>(Y12-AK4)/AK4</f>
        <v>-6.612293006803005E-2</v>
      </c>
      <c r="AL12" s="214">
        <f>(Y12-$AL$4)/$AL$4</f>
        <v>-0.15102084551639106</v>
      </c>
      <c r="AM12" s="215">
        <f>(AL12-AI12)/AI12</f>
        <v>-1.0790629862748105</v>
      </c>
      <c r="AN12" s="216">
        <f>AK12</f>
        <v>-6.612293006803005E-2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-30.089446733165605</v>
      </c>
      <c r="AQ12" s="218"/>
      <c r="AR12" s="219" t="s">
        <v>40</v>
      </c>
      <c r="AS12" s="220">
        <f>AK13*365</f>
        <v>639.14206034482766</v>
      </c>
      <c r="AT12" s="221">
        <f>AS12*AL13</f>
        <v>1231.1036455671629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187">
        <v>105</v>
      </c>
      <c r="J13" s="187">
        <v>105</v>
      </c>
      <c r="K13" s="694"/>
      <c r="L13" s="142"/>
      <c r="M13" s="146"/>
      <c r="N13" s="696"/>
      <c r="O13" s="702"/>
      <c r="P13" s="704"/>
      <c r="Q13" s="157">
        <v>-19.399999999999999</v>
      </c>
      <c r="R13" s="158">
        <v>1.7430000000000001</v>
      </c>
      <c r="S13" s="706"/>
      <c r="T13" s="708"/>
      <c r="U13" s="159">
        <v>0.53400000000000003</v>
      </c>
      <c r="V13" s="150">
        <v>8.5</v>
      </c>
      <c r="W13" s="150">
        <v>7.4</v>
      </c>
      <c r="X13" s="160">
        <v>135</v>
      </c>
      <c r="Y13" s="698"/>
      <c r="Z13" s="710"/>
      <c r="AA13" s="719"/>
      <c r="AB13" s="719"/>
      <c r="AC13" s="698"/>
      <c r="AD13" s="698"/>
      <c r="AE13" s="161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1.7510741379310346</v>
      </c>
      <c r="AL13" s="116">
        <f>AK13*1.1</f>
        <v>1.9261815517241383</v>
      </c>
      <c r="AM13" s="125"/>
      <c r="AN13" s="126">
        <f>AN12*365</f>
        <v>-24.134869474830968</v>
      </c>
      <c r="AO13" s="127"/>
      <c r="AP13" s="128"/>
      <c r="AQ13" s="128"/>
      <c r="AR13" s="129"/>
      <c r="AS13" s="186">
        <f>(AS12-S12)/AS12</f>
        <v>-2.011749883622942E-2</v>
      </c>
      <c r="AT13" s="186">
        <f>(AT12-T12)/AT12</f>
        <v>0.50539501512118556</v>
      </c>
    </row>
    <row r="14" spans="1:64" ht="42.75" customHeight="1" x14ac:dyDescent="0.2">
      <c r="B14" s="689" t="s">
        <v>66</v>
      </c>
      <c r="C14" s="761">
        <v>1</v>
      </c>
      <c r="D14" s="762"/>
      <c r="E14" s="142"/>
      <c r="F14" s="143"/>
      <c r="G14" s="144"/>
      <c r="H14" s="717">
        <f>(192-186.53)/186.53</f>
        <v>2.932504154827641E-2</v>
      </c>
      <c r="I14" s="187">
        <v>105</v>
      </c>
      <c r="J14" s="187">
        <v>105</v>
      </c>
      <c r="K14" s="762"/>
      <c r="L14" s="142"/>
      <c r="M14" s="146"/>
      <c r="N14" s="717">
        <f>(161-156.5)/156.55</f>
        <v>2.8744809964867453E-2</v>
      </c>
      <c r="O14" s="723"/>
      <c r="P14" s="760"/>
      <c r="Q14" s="157">
        <v>-16.3</v>
      </c>
      <c r="R14" s="170">
        <v>1.7729999999999999</v>
      </c>
      <c r="S14" s="724">
        <v>652</v>
      </c>
      <c r="T14" s="759">
        <v>697.26700000000005</v>
      </c>
      <c r="U14" s="159">
        <v>0.51500000000000001</v>
      </c>
      <c r="V14" s="167">
        <v>11.8</v>
      </c>
      <c r="W14" s="167">
        <v>11.1</v>
      </c>
      <c r="X14" s="160">
        <v>142</v>
      </c>
      <c r="Y14" s="725">
        <f>R14+(R15-R14)*(-18-Q14)/(Q15-Q14)</f>
        <v>1.9101333333333332</v>
      </c>
      <c r="Z14" s="758">
        <f t="shared" ref="Z14" si="0">Y14*365</f>
        <v>697.19866666666667</v>
      </c>
      <c r="AA14" s="718">
        <f>(Z14-$S$12)/$S$12</f>
        <v>6.9323108384458085E-2</v>
      </c>
      <c r="AB14" s="718">
        <f>(Z14-$AD$4)/$AD$4</f>
        <v>1.6401229458111535E-2</v>
      </c>
      <c r="AC14" s="722"/>
      <c r="AD14" s="722"/>
      <c r="AE14" s="152">
        <f>(Y14-Y4)/Y14</f>
        <v>0.10962585508865003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-1.8849432510107691E-2</v>
      </c>
      <c r="AH14" s="153"/>
      <c r="AI14" s="154">
        <f>MAX(Y14:Y19)</f>
        <v>1.9101333333333332</v>
      </c>
      <c r="AJ14" s="155"/>
      <c r="AK14" s="156">
        <f>(Y14-AK4)/AK4</f>
        <v>6.9641293858298314E-2</v>
      </c>
      <c r="AL14" s="156">
        <f>(Y14-$AL$4)/$AL$4</f>
        <v>-2.7598823765183456E-2</v>
      </c>
      <c r="AM14" s="117">
        <f>(AL14-AI14)/AI14</f>
        <v>-1.0144486373194803</v>
      </c>
      <c r="AN14" s="118">
        <f>AK14</f>
        <v>6.9641293858298314E-2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26.619812118490621</v>
      </c>
      <c r="AQ14" s="120"/>
      <c r="AR14" s="121" t="s">
        <v>40</v>
      </c>
      <c r="AS14" s="183">
        <f>AK15*365</f>
        <v>732.05860000000007</v>
      </c>
      <c r="AT14" s="184">
        <f>AS14*AL15</f>
        <v>1615.0706115544006</v>
      </c>
    </row>
    <row r="15" spans="1:64" ht="52.5" customHeight="1" x14ac:dyDescent="0.2">
      <c r="B15" s="690"/>
      <c r="C15" s="692"/>
      <c r="D15" s="694"/>
      <c r="E15" s="142"/>
      <c r="F15" s="143"/>
      <c r="G15" s="144"/>
      <c r="H15" s="696"/>
      <c r="I15" s="187">
        <v>105</v>
      </c>
      <c r="J15" s="187">
        <v>105</v>
      </c>
      <c r="K15" s="694"/>
      <c r="L15" s="142"/>
      <c r="M15" s="146"/>
      <c r="N15" s="696"/>
      <c r="O15" s="702"/>
      <c r="P15" s="704"/>
      <c r="Q15" s="157">
        <v>-19.3</v>
      </c>
      <c r="R15" s="158">
        <v>2.0150000000000001</v>
      </c>
      <c r="S15" s="705"/>
      <c r="T15" s="708"/>
      <c r="U15" s="159">
        <v>0.623</v>
      </c>
      <c r="V15" s="150">
        <v>18.100000000000001</v>
      </c>
      <c r="W15" s="150">
        <v>10.9</v>
      </c>
      <c r="X15" s="151">
        <v>135</v>
      </c>
      <c r="Y15" s="726"/>
      <c r="Z15" s="710"/>
      <c r="AA15" s="719"/>
      <c r="AB15" s="719"/>
      <c r="AC15" s="698"/>
      <c r="AD15" s="698"/>
      <c r="AE15" s="161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2.0056400000000001</v>
      </c>
      <c r="AL15" s="116">
        <f>AK15*1.1</f>
        <v>2.2062040000000005</v>
      </c>
      <c r="AM15" s="125"/>
      <c r="AN15" s="126">
        <f>AN14*365</f>
        <v>25.419072258278884</v>
      </c>
      <c r="AO15" s="127"/>
      <c r="AP15" s="128"/>
      <c r="AQ15" s="128"/>
      <c r="AR15" s="129"/>
      <c r="AS15" s="186">
        <f>(AS14-S14)/AS14</f>
        <v>0.10936091728175867</v>
      </c>
      <c r="AT15" s="186">
        <f>(AT14-T14)/AT14</f>
        <v>0.56827460359214521</v>
      </c>
    </row>
    <row r="16" spans="1:64" ht="52.15" customHeight="1" x14ac:dyDescent="0.2">
      <c r="B16" s="689" t="s">
        <v>99</v>
      </c>
      <c r="C16" s="761">
        <v>1</v>
      </c>
      <c r="D16" s="762"/>
      <c r="E16" s="142"/>
      <c r="F16" s="143"/>
      <c r="G16" s="144"/>
      <c r="H16" s="717">
        <f>(192-186.53)/186.53</f>
        <v>2.932504154827641E-2</v>
      </c>
      <c r="I16" s="187">
        <v>105</v>
      </c>
      <c r="J16" s="187">
        <v>105</v>
      </c>
      <c r="K16" s="762"/>
      <c r="L16" s="142"/>
      <c r="M16" s="146"/>
      <c r="N16" s="717">
        <f>(161-156.5)/156.55</f>
        <v>2.8744809964867453E-2</v>
      </c>
      <c r="O16" s="723"/>
      <c r="P16" s="760"/>
      <c r="Q16" s="147">
        <v>-16.399999999999999</v>
      </c>
      <c r="R16" s="148">
        <v>1.748</v>
      </c>
      <c r="S16" s="724">
        <v>652</v>
      </c>
      <c r="T16" s="759">
        <v>679.67700000000002</v>
      </c>
      <c r="U16" s="149">
        <v>0.51300000000000001</v>
      </c>
      <c r="V16" s="150">
        <v>10.8</v>
      </c>
      <c r="W16" s="150">
        <v>10.3</v>
      </c>
      <c r="X16" s="151">
        <v>141</v>
      </c>
      <c r="Y16" s="725">
        <f>R16+(R17-R16)*(-18-Q16)/(Q17-Q16)</f>
        <v>1.8617777777777778</v>
      </c>
      <c r="Z16" s="758">
        <f t="shared" ref="Z16" si="1">Y16*365</f>
        <v>679.54888888888888</v>
      </c>
      <c r="AA16" s="718">
        <f>(Z16-$S$12)/$S$12</f>
        <v>4.225289706884798E-2</v>
      </c>
      <c r="AB16" s="718">
        <f>(Z16-$AD$4)/$AD$4</f>
        <v>-9.3292498022176078E-3</v>
      </c>
      <c r="AC16" s="722"/>
      <c r="AD16" s="722"/>
      <c r="AE16" s="152">
        <f>(Y16-Y4)/Y16</f>
        <v>8.6500358080687567E-2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*1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6.943023690064388E-3</v>
      </c>
      <c r="AH16" s="153"/>
      <c r="AI16" s="154">
        <f>MAX(Y16:Y19)</f>
        <v>1.8667096774193548</v>
      </c>
      <c r="AJ16" s="155"/>
      <c r="AK16" s="156">
        <f>(Y16-AK4)/AK4</f>
        <v>4.2563027589094846E-2</v>
      </c>
      <c r="AL16" s="156">
        <f>(Y16-$AL$4)/$AL$4</f>
        <v>-5.221542946445934E-2</v>
      </c>
      <c r="AM16" s="125"/>
      <c r="AN16" s="126"/>
      <c r="AO16" s="127"/>
      <c r="AP16" s="128"/>
      <c r="AQ16" s="128"/>
      <c r="AR16" s="129"/>
      <c r="AS16" s="183">
        <f>AK17*365</f>
        <v>713.52633333333335</v>
      </c>
      <c r="AT16" s="184">
        <f>AS16*AL17</f>
        <v>1534.3337293044449</v>
      </c>
    </row>
    <row r="17" spans="2:47" ht="52.5" customHeight="1" x14ac:dyDescent="0.2">
      <c r="B17" s="690"/>
      <c r="C17" s="692"/>
      <c r="D17" s="694"/>
      <c r="E17" s="142"/>
      <c r="F17" s="143"/>
      <c r="G17" s="144"/>
      <c r="H17" s="696"/>
      <c r="I17" s="187">
        <v>105</v>
      </c>
      <c r="J17" s="187">
        <v>105</v>
      </c>
      <c r="K17" s="694"/>
      <c r="L17" s="142"/>
      <c r="M17" s="146"/>
      <c r="N17" s="696"/>
      <c r="O17" s="702"/>
      <c r="P17" s="704"/>
      <c r="Q17" s="147">
        <v>-19.100000000000001</v>
      </c>
      <c r="R17" s="164">
        <v>1.94</v>
      </c>
      <c r="S17" s="705"/>
      <c r="T17" s="708"/>
      <c r="U17" s="149">
        <v>0.60199999999999998</v>
      </c>
      <c r="V17" s="150">
        <v>15.8</v>
      </c>
      <c r="W17" s="150">
        <v>10.4</v>
      </c>
      <c r="X17" s="151">
        <v>134</v>
      </c>
      <c r="Y17" s="726"/>
      <c r="Z17" s="710"/>
      <c r="AA17" s="719"/>
      <c r="AB17" s="719"/>
      <c r="AC17" s="698"/>
      <c r="AD17" s="698"/>
      <c r="AE17" s="161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1.9548666666666668</v>
      </c>
      <c r="AL17" s="116">
        <f>AK17*1.1</f>
        <v>2.1503533333333338</v>
      </c>
      <c r="AM17" s="125"/>
      <c r="AN17" s="126"/>
      <c r="AO17" s="127"/>
      <c r="AP17" s="128"/>
      <c r="AQ17" s="128"/>
      <c r="AR17" s="129"/>
      <c r="AS17" s="186">
        <f>(AS16-S16)/AS16</f>
        <v>8.6228539100869459E-2</v>
      </c>
      <c r="AT17" s="186">
        <f>(AT16-T16)/AT16</f>
        <v>0.55702140478387574</v>
      </c>
    </row>
    <row r="18" spans="2:47" ht="80.25" customHeight="1" x14ac:dyDescent="0.2">
      <c r="B18" s="689" t="s">
        <v>100</v>
      </c>
      <c r="C18" s="761">
        <v>1</v>
      </c>
      <c r="D18" s="762"/>
      <c r="E18" s="142"/>
      <c r="F18" s="143"/>
      <c r="G18" s="144"/>
      <c r="H18" s="717">
        <f>(192-186.53)/186.53</f>
        <v>2.932504154827641E-2</v>
      </c>
      <c r="I18" s="187">
        <v>105</v>
      </c>
      <c r="J18" s="187">
        <v>105</v>
      </c>
      <c r="K18" s="762"/>
      <c r="L18" s="142"/>
      <c r="M18" s="146"/>
      <c r="N18" s="717">
        <f>(161-156.5)/156.55</f>
        <v>2.8744809964867453E-2</v>
      </c>
      <c r="O18" s="723"/>
      <c r="P18" s="760"/>
      <c r="Q18" s="147">
        <v>-16.2</v>
      </c>
      <c r="R18" s="148">
        <v>1.732</v>
      </c>
      <c r="S18" s="724">
        <v>652</v>
      </c>
      <c r="T18" s="759">
        <v>680.67700000000002</v>
      </c>
      <c r="U18" s="149">
        <v>0.51100000000000001</v>
      </c>
      <c r="V18" s="165">
        <v>11.2</v>
      </c>
      <c r="W18" s="165">
        <v>10.8</v>
      </c>
      <c r="X18" s="160">
        <v>141</v>
      </c>
      <c r="Y18" s="725">
        <f>R18+(R19-R18)*(-18-Q18)/(Q19-Q18)</f>
        <v>1.8667096774193548</v>
      </c>
      <c r="Z18" s="758">
        <f>Y18*365</f>
        <v>681.34903225806454</v>
      </c>
      <c r="AA18" s="718">
        <f>(Z18-$S$12)/$S$12</f>
        <v>4.5013853156540704E-2</v>
      </c>
      <c r="AB18" s="776">
        <f>(AD4-Z18)/AD4</f>
        <v>6.7049362154192891E-3</v>
      </c>
      <c r="AC18" s="722"/>
      <c r="AD18" s="722"/>
      <c r="AE18" s="152">
        <f>(Y18-Y4)/Y18</f>
        <v>8.8913849911292406E-2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*1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4.3123889258153501E-3</v>
      </c>
      <c r="AH18" s="166"/>
      <c r="AI18" s="154" t="e">
        <f>MAX(Y18:Y27)</f>
        <v>#DIV/0!</v>
      </c>
      <c r="AJ18" s="155"/>
      <c r="AK18" s="156">
        <f>(Y18-AK4)/4</f>
        <v>2.0234919354838732E-2</v>
      </c>
      <c r="AL18" s="156">
        <f>(Y18-$AL$4)/$AL$4</f>
        <v>-4.9704722526440225E-2</v>
      </c>
      <c r="AM18" s="117" t="e">
        <f>(AL18-AI18)/AI18</f>
        <v>#DIV/0!</v>
      </c>
      <c r="AN18" s="118">
        <f>AK18</f>
        <v>2.0234919354838732E-2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94.057431083600392</v>
      </c>
      <c r="AQ18" s="120"/>
      <c r="AR18" s="121" t="s">
        <v>40</v>
      </c>
      <c r="AS18" s="183">
        <f>AK19*365</f>
        <v>715.4164838709678</v>
      </c>
      <c r="AT18" s="184">
        <f>AS18*AL19</f>
        <v>1542.4734792704894</v>
      </c>
    </row>
    <row r="19" spans="2:47" ht="66.75" customHeight="1" x14ac:dyDescent="0.2">
      <c r="B19" s="690"/>
      <c r="C19" s="692"/>
      <c r="D19" s="694"/>
      <c r="E19" s="142"/>
      <c r="F19" s="143"/>
      <c r="G19" s="144"/>
      <c r="H19" s="696"/>
      <c r="I19" s="187">
        <v>105</v>
      </c>
      <c r="J19" s="187">
        <v>105</v>
      </c>
      <c r="K19" s="694"/>
      <c r="L19" s="142"/>
      <c r="M19" s="146"/>
      <c r="N19" s="696"/>
      <c r="O19" s="702"/>
      <c r="P19" s="704"/>
      <c r="Q19" s="157">
        <v>-19.3</v>
      </c>
      <c r="R19" s="158">
        <v>1.964</v>
      </c>
      <c r="S19" s="705"/>
      <c r="T19" s="708"/>
      <c r="U19" s="159">
        <v>0.60299999999999998</v>
      </c>
      <c r="V19" s="167">
        <v>17.399999999999999</v>
      </c>
      <c r="W19" s="167">
        <v>11.5</v>
      </c>
      <c r="X19" s="160">
        <v>134</v>
      </c>
      <c r="Y19" s="726"/>
      <c r="Z19" s="710"/>
      <c r="AA19" s="719"/>
      <c r="AB19" s="719"/>
      <c r="AC19" s="698"/>
      <c r="AD19" s="698"/>
      <c r="AE19" s="161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1.9600451612903227</v>
      </c>
      <c r="AL19" s="116">
        <f>AK19*1.1</f>
        <v>2.1560496774193552</v>
      </c>
      <c r="AM19" s="125"/>
      <c r="AN19" s="126">
        <f>AN18*365</f>
        <v>7.385745564516137</v>
      </c>
      <c r="AO19" s="127"/>
      <c r="AP19" s="128"/>
      <c r="AQ19" s="128"/>
      <c r="AR19" s="129"/>
      <c r="AS19" s="186">
        <f>(AS18-S18)/AS18</f>
        <v>8.8642749084889089E-2</v>
      </c>
      <c r="AT19" s="186">
        <f>(AT18-T18)/AT18</f>
        <v>0.55871072718739689</v>
      </c>
    </row>
    <row r="20" spans="2:47" ht="52.5" customHeight="1" x14ac:dyDescent="0.2">
      <c r="B20" s="763" t="s">
        <v>101</v>
      </c>
      <c r="C20" s="199"/>
      <c r="D20" s="200"/>
      <c r="E20" s="142"/>
      <c r="F20" s="143"/>
      <c r="G20" s="144"/>
      <c r="H20" s="201"/>
      <c r="I20" s="187"/>
      <c r="J20" s="187"/>
      <c r="K20" s="200"/>
      <c r="L20" s="142"/>
      <c r="M20" s="146"/>
      <c r="N20" s="201"/>
      <c r="O20" s="203"/>
      <c r="P20" s="204"/>
      <c r="Q20" s="147">
        <v>-16.3</v>
      </c>
      <c r="R20" s="148">
        <v>1.772</v>
      </c>
      <c r="S20" s="724">
        <v>652</v>
      </c>
      <c r="T20" s="759">
        <f>365*Y20</f>
        <v>698.85767857142855</v>
      </c>
      <c r="U20" s="149">
        <v>0.53600000000000003</v>
      </c>
      <c r="V20" s="150">
        <v>12.7</v>
      </c>
      <c r="W20" s="150">
        <v>11</v>
      </c>
      <c r="X20" s="151">
        <v>136</v>
      </c>
      <c r="Y20" s="725">
        <f>R20+(R21-R20)*(-18-Q20)/(Q21-Q20)</f>
        <v>1.9146785714285715</v>
      </c>
      <c r="Z20" s="758">
        <f>Y20*365</f>
        <v>698.85767857142855</v>
      </c>
      <c r="AA20" s="718">
        <f>(Z20-$S$12)/$S$12</f>
        <v>7.1867605170902682E-2</v>
      </c>
      <c r="AB20" s="718">
        <f>(Z20-$AD$4)/$AD$4</f>
        <v>1.8819796532755423E-2</v>
      </c>
      <c r="AC20" s="722"/>
      <c r="AD20" s="722"/>
      <c r="AE20" s="161"/>
      <c r="AF20" s="192"/>
      <c r="AG20" s="211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690"/>
      <c r="C21" s="199"/>
      <c r="D21" s="200"/>
      <c r="E21" s="142"/>
      <c r="F21" s="143"/>
      <c r="G21" s="144"/>
      <c r="H21" s="201"/>
      <c r="I21" s="187"/>
      <c r="J21" s="187"/>
      <c r="K21" s="200"/>
      <c r="L21" s="142"/>
      <c r="M21" s="146"/>
      <c r="N21" s="201"/>
      <c r="O21" s="203"/>
      <c r="P21" s="204"/>
      <c r="Q21" s="147">
        <v>-19.100000000000001</v>
      </c>
      <c r="R21" s="164">
        <v>2.0070000000000001</v>
      </c>
      <c r="S21" s="705"/>
      <c r="T21" s="708"/>
      <c r="U21" s="149">
        <v>0.63700000000000001</v>
      </c>
      <c r="V21" s="150">
        <v>19.600000000000001</v>
      </c>
      <c r="W21" s="150">
        <v>11.2</v>
      </c>
      <c r="X21" s="151">
        <v>130</v>
      </c>
      <c r="Y21" s="726"/>
      <c r="Z21" s="710"/>
      <c r="AA21" s="719"/>
      <c r="AB21" s="719"/>
      <c r="AC21" s="698"/>
      <c r="AD21" s="698"/>
      <c r="AE21" s="161"/>
      <c r="AF21" s="192"/>
      <c r="AG21" s="211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63" t="s">
        <v>122</v>
      </c>
      <c r="C22" s="199"/>
      <c r="D22" s="200"/>
      <c r="E22" s="142"/>
      <c r="F22" s="143"/>
      <c r="G22" s="144"/>
      <c r="H22" s="201"/>
      <c r="I22" s="187"/>
      <c r="J22" s="187"/>
      <c r="K22" s="200"/>
      <c r="L22" s="142"/>
      <c r="M22" s="146"/>
      <c r="N22" s="201"/>
      <c r="O22" s="203"/>
      <c r="P22" s="204"/>
      <c r="Q22" s="157">
        <v>-16.2</v>
      </c>
      <c r="R22" s="170">
        <v>1.718</v>
      </c>
      <c r="S22" s="724">
        <v>652</v>
      </c>
      <c r="T22" s="759">
        <f>365*Y22</f>
        <v>681.38200000000006</v>
      </c>
      <c r="U22" s="159">
        <v>0.503</v>
      </c>
      <c r="V22" s="167">
        <v>11.8</v>
      </c>
      <c r="W22" s="167">
        <v>11.6</v>
      </c>
      <c r="X22" s="160">
        <v>142</v>
      </c>
      <c r="Y22" s="725">
        <f>R22+(R23-R22)*(-18-Q22)/(Q23-Q22)</f>
        <v>1.8668</v>
      </c>
      <c r="Z22" s="758">
        <f>Y22*365</f>
        <v>681.38200000000006</v>
      </c>
      <c r="AA22" s="718">
        <f>(Z22-$S$12)/$S$12</f>
        <v>4.5064417177914207E-2</v>
      </c>
      <c r="AB22" s="776">
        <f>($AD$4-Z22)/$AD$4</f>
        <v>6.6568746584517065E-3</v>
      </c>
      <c r="AC22" s="722"/>
      <c r="AD22" s="722"/>
      <c r="AE22" s="161"/>
      <c r="AF22" s="192"/>
      <c r="AG22" s="211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690"/>
      <c r="C23" s="199"/>
      <c r="D23" s="200"/>
      <c r="E23" s="142"/>
      <c r="F23" s="143"/>
      <c r="G23" s="144"/>
      <c r="H23" s="201"/>
      <c r="I23" s="187"/>
      <c r="J23" s="187"/>
      <c r="K23" s="200"/>
      <c r="L23" s="142"/>
      <c r="M23" s="146"/>
      <c r="N23" s="201"/>
      <c r="O23" s="203"/>
      <c r="P23" s="204"/>
      <c r="Q23" s="147">
        <v>-19.2</v>
      </c>
      <c r="R23" s="164">
        <v>1.966</v>
      </c>
      <c r="S23" s="705"/>
      <c r="T23" s="708"/>
      <c r="U23" s="149">
        <v>0.59299999999999997</v>
      </c>
      <c r="V23" s="150">
        <v>16.899999999999999</v>
      </c>
      <c r="W23" s="150">
        <v>11.6</v>
      </c>
      <c r="X23" s="151">
        <v>136</v>
      </c>
      <c r="Y23" s="726"/>
      <c r="Z23" s="710"/>
      <c r="AA23" s="719"/>
      <c r="AB23" s="719"/>
      <c r="AC23" s="698"/>
      <c r="AD23" s="698"/>
      <c r="AE23" s="161"/>
      <c r="AF23" s="192"/>
      <c r="AG23" s="211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 t="s">
        <v>264</v>
      </c>
      <c r="C24" s="199"/>
      <c r="D24" s="200"/>
      <c r="E24" s="142"/>
      <c r="F24" s="143"/>
      <c r="G24" s="144"/>
      <c r="H24" s="201"/>
      <c r="I24" s="187"/>
      <c r="J24" s="187"/>
      <c r="K24" s="200"/>
      <c r="L24" s="142"/>
      <c r="M24" s="146"/>
      <c r="N24" s="201"/>
      <c r="O24" s="203"/>
      <c r="P24" s="204"/>
      <c r="Q24" s="147">
        <v>-16.5</v>
      </c>
      <c r="R24" s="148">
        <v>1.6419999999999999</v>
      </c>
      <c r="S24" s="724">
        <v>652</v>
      </c>
      <c r="T24" s="759">
        <f>365*Y24</f>
        <v>652.12464285714282</v>
      </c>
      <c r="U24" s="149">
        <v>0.48099999999999998</v>
      </c>
      <c r="V24" s="165">
        <v>11.7</v>
      </c>
      <c r="W24" s="165">
        <v>12.7</v>
      </c>
      <c r="X24" s="160">
        <v>142</v>
      </c>
      <c r="Y24" s="725">
        <f>R24+(R25-R24)*(-18-Q24)/(Q25-Q24)</f>
        <v>1.786642857142857</v>
      </c>
      <c r="Z24" s="758">
        <f>Y24*365</f>
        <v>652.12464285714282</v>
      </c>
      <c r="AA24" s="718">
        <f>(Z24-$S$12)/$S$12</f>
        <v>1.911700262926639E-4</v>
      </c>
      <c r="AB24" s="776">
        <f>($AD$4-Z24)/$AD$4</f>
        <v>4.9309299558903563E-2</v>
      </c>
      <c r="AC24" s="722"/>
      <c r="AD24" s="722"/>
      <c r="AE24" s="161"/>
      <c r="AF24" s="192"/>
      <c r="AG24" s="211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199"/>
      <c r="D25" s="200"/>
      <c r="E25" s="142"/>
      <c r="F25" s="143"/>
      <c r="G25" s="144"/>
      <c r="H25" s="201"/>
      <c r="I25" s="187"/>
      <c r="J25" s="187"/>
      <c r="K25" s="200"/>
      <c r="L25" s="142"/>
      <c r="M25" s="146"/>
      <c r="N25" s="201"/>
      <c r="O25" s="203"/>
      <c r="P25" s="204"/>
      <c r="Q25" s="157">
        <v>-19.3</v>
      </c>
      <c r="R25" s="158">
        <v>1.9119999999999999</v>
      </c>
      <c r="S25" s="705"/>
      <c r="T25" s="708"/>
      <c r="U25" s="159">
        <v>0.59199999999999997</v>
      </c>
      <c r="V25" s="167">
        <v>19.5</v>
      </c>
      <c r="W25" s="167">
        <v>13.5</v>
      </c>
      <c r="X25" s="160">
        <v>135</v>
      </c>
      <c r="Y25" s="726"/>
      <c r="Z25" s="710"/>
      <c r="AA25" s="719"/>
      <c r="AB25" s="719"/>
      <c r="AC25" s="698"/>
      <c r="AD25" s="698"/>
      <c r="AE25" s="161"/>
      <c r="AF25" s="192"/>
      <c r="AG25" s="211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>
        <v>1</v>
      </c>
      <c r="D26" s="762"/>
      <c r="E26" s="142"/>
      <c r="F26" s="143"/>
      <c r="G26" s="144"/>
      <c r="H26" s="717">
        <f>(192-186.53)/186.53</f>
        <v>2.932504154827641E-2</v>
      </c>
      <c r="I26" s="145">
        <v>258</v>
      </c>
      <c r="J26" s="187">
        <v>105</v>
      </c>
      <c r="K26" s="762"/>
      <c r="L26" s="142"/>
      <c r="M26" s="146"/>
      <c r="N26" s="717">
        <f>(161-156.5)/156.55</f>
        <v>2.8744809964867453E-2</v>
      </c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 t="e">
        <f>R26+(R27-R26)*(-18-Q26)/(Q27-Q26)</f>
        <v>#DIV/0!</v>
      </c>
      <c r="Z26" s="161"/>
      <c r="AA26" s="161"/>
      <c r="AB26" s="161"/>
      <c r="AC26" s="161"/>
      <c r="AD26" s="161"/>
      <c r="AE26" s="152" t="e">
        <f>(Y26-Y4)/Y26</f>
        <v>#DIV/0!</v>
      </c>
      <c r="AF26" s="752" t="e">
        <f>IF(Y26&lt;((4.09*J26)+272.62)/365,"*****5",IF(Y26&lt;((5.12*J26)+340.78)/365,"****4",IF(Y26&lt;((6.4*J26)+425.97)/365,"***3",IF(Y26&lt;((7.68*J26)+511.17)/365,"**2",IF(Y26&lt;((9.21*J26)+613.4)/365,"*1","")))))</f>
        <v>#DIV/0!</v>
      </c>
      <c r="AG26" s="747" t="e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#DIV/0!</v>
      </c>
      <c r="AH26" s="166"/>
      <c r="AI26" s="154" t="e">
        <f>MAX(Y26:Y29)</f>
        <v>#DIV/0!</v>
      </c>
      <c r="AJ26" s="155"/>
      <c r="AK26" s="156" t="e">
        <f>(Y26-AK4)/AK4</f>
        <v>#DIV/0!</v>
      </c>
      <c r="AL26" s="156" t="e">
        <f>(Y26-$AL$4)/$AL$4</f>
        <v>#DIV/0!</v>
      </c>
      <c r="AM26" s="117" t="e">
        <f>(AL26-AI26)/AI26</f>
        <v>#DIV/0!</v>
      </c>
      <c r="AN26" s="118" t="e">
        <f>AK26</f>
        <v>#DIV/0!</v>
      </c>
      <c r="AO26" s="119" t="e">
        <f>IF(AN26&lt;((4.09*J26)+272.62)/365,"*****5",IF(AN26&lt;((5.12*J26)+340.78)/365,"****4",IF(AN26&lt;((6.4*J26)+425.97)/365,"***3",IF(AN26&lt;((7.68*J26)+511.17)/365,"**2",IF(AN26&lt;((9.21*J26)+613.4)/365,"*1","")))))</f>
        <v>#DIV/0!</v>
      </c>
      <c r="AP26" s="120" t="e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#DIV/0!</v>
      </c>
      <c r="AQ26" s="120"/>
      <c r="AR26" s="121" t="s">
        <v>40</v>
      </c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>
        <v>258</v>
      </c>
      <c r="J27" s="187">
        <v>105</v>
      </c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161"/>
      <c r="AA27" s="161"/>
      <c r="AB27" s="161"/>
      <c r="AC27" s="161"/>
      <c r="AD27" s="161"/>
      <c r="AE27" s="161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 t="e">
        <f>AN26*365</f>
        <v>#DIV/0!</v>
      </c>
      <c r="AO27" s="127"/>
      <c r="AP27" s="128"/>
      <c r="AQ27" s="128"/>
      <c r="AR27" s="129"/>
    </row>
    <row r="28" spans="2:47" ht="51.6" customHeight="1" x14ac:dyDescent="0.2">
      <c r="AS28" s="180"/>
    </row>
  </sheetData>
  <mergeCells count="164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AB20:AB21"/>
    <mergeCell ref="AC20:AC21"/>
    <mergeCell ref="AD20:AD21"/>
    <mergeCell ref="AU20:AU21"/>
    <mergeCell ref="B22:B23"/>
    <mergeCell ref="S22:S23"/>
    <mergeCell ref="T22:T23"/>
    <mergeCell ref="Y22:Y23"/>
    <mergeCell ref="Z22:Z23"/>
    <mergeCell ref="AA22:AA23"/>
    <mergeCell ref="B20:B21"/>
    <mergeCell ref="S20:S21"/>
    <mergeCell ref="T20:T21"/>
    <mergeCell ref="Y20:Y21"/>
    <mergeCell ref="Z20:Z21"/>
    <mergeCell ref="AA20:AA21"/>
    <mergeCell ref="AB22:AB23"/>
    <mergeCell ref="AC22:AC23"/>
    <mergeCell ref="AD22:AD23"/>
    <mergeCell ref="AU22:AU23"/>
    <mergeCell ref="AU24:AU25"/>
    <mergeCell ref="B26:B27"/>
    <mergeCell ref="C26:C27"/>
    <mergeCell ref="D26:D27"/>
    <mergeCell ref="H26:H27"/>
    <mergeCell ref="K26:K27"/>
    <mergeCell ref="N26:N27"/>
    <mergeCell ref="AG26:AG27"/>
    <mergeCell ref="O26:O27"/>
    <mergeCell ref="P26:P27"/>
    <mergeCell ref="S26:S27"/>
    <mergeCell ref="T26:T27"/>
    <mergeCell ref="Y26:Y27"/>
    <mergeCell ref="AF26:AF27"/>
    <mergeCell ref="B24:B25"/>
    <mergeCell ref="S24:S25"/>
    <mergeCell ref="T24:T25"/>
    <mergeCell ref="Y24:Y25"/>
    <mergeCell ref="Z24:Z25"/>
    <mergeCell ref="AA24:AA25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7BC4-2E86-4813-A7C5-4F5F970EB187}">
  <sheetPr>
    <tabColor rgb="FFFFC000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Q13" sqref="Q1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148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149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-16.399999999999999</v>
      </c>
      <c r="R4" s="107">
        <v>1.76</v>
      </c>
      <c r="S4" s="674">
        <v>726</v>
      </c>
      <c r="T4" s="675">
        <f>Y4*365</f>
        <v>691.84533333333331</v>
      </c>
      <c r="U4" s="108">
        <v>0.48699999999999999</v>
      </c>
      <c r="V4" s="110">
        <v>11.4</v>
      </c>
      <c r="W4" s="110">
        <v>12.1</v>
      </c>
      <c r="X4" s="111">
        <v>149</v>
      </c>
      <c r="Y4" s="677">
        <f>R4+(R5-R4)*(-18-Q4)/(Q5-Q4)</f>
        <v>1.8954666666666666</v>
      </c>
      <c r="Z4" s="669">
        <f>Y4*365</f>
        <v>691.84533333333331</v>
      </c>
      <c r="AA4" s="669">
        <f>(Y4*5%)+Y4</f>
        <v>1.99024</v>
      </c>
      <c r="AB4" s="667">
        <f>AA4*365</f>
        <v>726.43759999999997</v>
      </c>
      <c r="AC4" s="669">
        <f>(AA4*10%)+Y4</f>
        <v>2.0944906666666667</v>
      </c>
      <c r="AD4" s="667">
        <f>AC4*365</f>
        <v>764.48909333333336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-1.1026352964099637E-2</v>
      </c>
      <c r="AH4" s="651"/>
      <c r="AI4" s="113">
        <f>MAX(Y4:Y9)</f>
        <v>2.7590000000000003</v>
      </c>
      <c r="AJ4" s="114"/>
      <c r="AK4" s="115">
        <f>Y4*1.05</f>
        <v>1.99024</v>
      </c>
      <c r="AL4" s="116">
        <f>AK4*1.1</f>
        <v>2.1892640000000001</v>
      </c>
      <c r="AM4" s="117">
        <f>(AL4-AI4)/AI4</f>
        <v>-0.20650090612540781</v>
      </c>
      <c r="AN4" s="118">
        <f>AK4</f>
        <v>1.99024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****4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0.20916097955282059</v>
      </c>
      <c r="AQ4" s="120"/>
      <c r="AR4" s="121" t="s">
        <v>40</v>
      </c>
      <c r="AS4" s="183">
        <f>AK4*365</f>
        <v>726.43759999999997</v>
      </c>
      <c r="AT4" s="184">
        <f>AS4*AL4</f>
        <v>1590.3636859264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-19.399999999999999</v>
      </c>
      <c r="R5" s="122">
        <v>2.0139999999999998</v>
      </c>
      <c r="S5" s="674"/>
      <c r="T5" s="676"/>
      <c r="U5" s="108">
        <v>0.58099999999999996</v>
      </c>
      <c r="V5" s="110">
        <v>17.3</v>
      </c>
      <c r="W5" s="110">
        <v>12.5</v>
      </c>
      <c r="X5" s="111">
        <v>143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-4.7619047619047637E-2</v>
      </c>
      <c r="AL5" s="156">
        <f>(Y4-$AL$4)/$AL$4</f>
        <v>-0.13419913419913426</v>
      </c>
      <c r="AM5" s="125"/>
      <c r="AN5" s="126">
        <f>AN4*365</f>
        <v>726.43759999999997</v>
      </c>
      <c r="AO5" s="127"/>
      <c r="AP5" s="128"/>
      <c r="AQ5" s="128"/>
      <c r="AR5" s="129"/>
      <c r="AS5" s="186">
        <f>(AS4-S4)/AS4</f>
        <v>6.0239172641941288E-4</v>
      </c>
      <c r="AT5" s="186">
        <f>(AT4-T4)/AT4</f>
        <v>0.56497665316702217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1.99024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1.99024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192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</v>
      </c>
      <c r="R12" s="148">
        <v>1.724</v>
      </c>
      <c r="S12" s="705">
        <v>726</v>
      </c>
      <c r="T12" s="707">
        <f>Y12*365</f>
        <v>672.48103448275867</v>
      </c>
      <c r="U12" s="149">
        <v>0.47799999999999998</v>
      </c>
      <c r="V12" s="150">
        <v>8.9</v>
      </c>
      <c r="W12" s="150">
        <v>9.6999999999999993</v>
      </c>
      <c r="X12" s="151">
        <v>149</v>
      </c>
      <c r="Y12" s="697">
        <f>R12+(R13-R12)*(-18-Q12)/(Q13-Q12)</f>
        <v>1.8424137931034483</v>
      </c>
      <c r="Z12" s="709">
        <f>Y12*365</f>
        <v>672.48103448275867</v>
      </c>
      <c r="AA12" s="718">
        <f>(Z12-$S$12)/$S$12</f>
        <v>-7.3717583357081715E-2</v>
      </c>
      <c r="AB12" s="718">
        <f>(Z12-AD4)/AD4</f>
        <v>-0.12035234989344346</v>
      </c>
      <c r="AC12" s="697"/>
      <c r="AD12" s="697"/>
      <c r="AE12" s="210">
        <f>(Y12-Y4)/Y12</f>
        <v>-2.8795308503337655E-2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>*1</v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1.7271614083357156E-2</v>
      </c>
      <c r="AH12" s="153"/>
      <c r="AI12" s="212">
        <f>MAX(Y12:Y15)</f>
        <v>1.8424137931034483</v>
      </c>
      <c r="AJ12" s="213"/>
      <c r="AK12" s="214">
        <f>(Y12-AK4)/AK4</f>
        <v>-7.4275568221195271E-2</v>
      </c>
      <c r="AL12" s="214">
        <f>(Y12-$AL$4)/$AL$4</f>
        <v>-0.1584323347465412</v>
      </c>
      <c r="AM12" s="215">
        <f>(AL12-AI12)/AI12</f>
        <v>-1.0859917220222663</v>
      </c>
      <c r="AN12" s="216">
        <f>AK12</f>
        <v>-7.4275568221195271E-2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-26.896529614241452</v>
      </c>
      <c r="AQ12" s="218"/>
      <c r="AR12" s="219" t="s">
        <v>40</v>
      </c>
      <c r="AS12" s="220">
        <f>AK13*365</f>
        <v>706.10508620689666</v>
      </c>
      <c r="AT12" s="221">
        <f>AS12*AL13</f>
        <v>1502.5831014903392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-19.2</v>
      </c>
      <c r="R13" s="158">
        <v>1.9259999999999999</v>
      </c>
      <c r="S13" s="706"/>
      <c r="T13" s="708"/>
      <c r="U13" s="159">
        <v>0.55100000000000005</v>
      </c>
      <c r="V13" s="150">
        <v>13.4</v>
      </c>
      <c r="W13" s="150">
        <v>10.9</v>
      </c>
      <c r="X13" s="160">
        <v>144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1.9345344827586208</v>
      </c>
      <c r="AL13" s="116">
        <f>AK13*1.1</f>
        <v>2.1279879310344829</v>
      </c>
      <c r="AM13" s="125"/>
      <c r="AN13" s="126">
        <f>AN12*365</f>
        <v>-27.110582400736273</v>
      </c>
      <c r="AO13" s="127"/>
      <c r="AP13" s="128"/>
      <c r="AQ13" s="128"/>
      <c r="AR13" s="129"/>
      <c r="AS13" s="186">
        <f>(AS12-S12)/AS12</f>
        <v>-2.8175570721315994E-2</v>
      </c>
      <c r="AT13" s="186">
        <f>(AT12-T12)/AT12</f>
        <v>0.55245002168881219</v>
      </c>
    </row>
    <row r="14" spans="1:64" ht="42.75" customHeight="1" x14ac:dyDescent="0.2">
      <c r="B14" s="711"/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/>
      <c r="R14" s="148"/>
      <c r="S14" s="724"/>
      <c r="T14" s="707"/>
      <c r="U14" s="149"/>
      <c r="V14" s="150"/>
      <c r="W14" s="150"/>
      <c r="X14" s="151"/>
      <c r="Y14" s="725"/>
      <c r="Z14" s="727"/>
      <c r="AA14" s="720"/>
      <c r="AB14" s="720"/>
      <c r="AC14" s="722"/>
      <c r="AD14" s="722"/>
      <c r="AE14" s="152" t="e">
        <f>(Y14-Y4)/Y14</f>
        <v>#DIV/0!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</v>
      </c>
      <c r="AH14" s="153"/>
      <c r="AI14" s="154">
        <f>MAX(Y14:Y19)</f>
        <v>0</v>
      </c>
      <c r="AJ14" s="155"/>
      <c r="AK14" s="156">
        <f>(Y14-AK4)/AK4</f>
        <v>-1</v>
      </c>
      <c r="AL14" s="156">
        <f>(Y14-$AL$4)/$AL$4</f>
        <v>-1</v>
      </c>
      <c r="AM14" s="117" t="e">
        <f>(AL14-AI14)/AI14</f>
        <v>#DIV/0!</v>
      </c>
      <c r="AN14" s="118">
        <f>AK14</f>
        <v>-1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-1.7469041095890412</v>
      </c>
      <c r="AQ14" s="120"/>
      <c r="AR14" s="121" t="s">
        <v>40</v>
      </c>
      <c r="AS14" s="183">
        <f>AK15*365</f>
        <v>0</v>
      </c>
      <c r="AT14" s="184">
        <f>AS14*AL15</f>
        <v>0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</v>
      </c>
      <c r="AL15" s="116">
        <f>AK15*1.1</f>
        <v>0</v>
      </c>
      <c r="AM15" s="125"/>
      <c r="AN15" s="126">
        <f>AN14*365</f>
        <v>-365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-0.49756</v>
      </c>
      <c r="AL18" s="156">
        <f>(Y18-$AL$4)/$AL$4</f>
        <v>-1</v>
      </c>
      <c r="AM18" s="117" t="e">
        <f>(AL18-AI18)/AI18</f>
        <v>#DIV/0!</v>
      </c>
      <c r="AN18" s="118">
        <f>AK18</f>
        <v>-0.49756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-2.5011337518872923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-181.60939999999999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9F0D-3509-45CF-A430-93A79521FFD5}">
  <sheetPr>
    <tabColor rgb="FF92D050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B10" sqref="B10:AT10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130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183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-16.399999999999999</v>
      </c>
      <c r="R4" s="107">
        <v>2.0489999999999999</v>
      </c>
      <c r="S4" s="674">
        <v>836</v>
      </c>
      <c r="T4" s="675">
        <f>Y4*365</f>
        <v>827.97642857142853</v>
      </c>
      <c r="U4" s="108">
        <v>0.59</v>
      </c>
      <c r="V4" s="110">
        <v>24.8</v>
      </c>
      <c r="W4" s="110">
        <v>17.2</v>
      </c>
      <c r="X4" s="111">
        <v>143</v>
      </c>
      <c r="Y4" s="677">
        <f>R4+(R5-R4)*(-18-Q4)/(Q5-Q4)</f>
        <v>2.2684285714285712</v>
      </c>
      <c r="Z4" s="669">
        <f>Y4*365</f>
        <v>827.97642857142853</v>
      </c>
      <c r="AA4" s="669">
        <f>(Y4*5%)+Y4</f>
        <v>2.38185</v>
      </c>
      <c r="AB4" s="667">
        <f>AA4*365</f>
        <v>869.37525000000005</v>
      </c>
      <c r="AC4" s="669">
        <f>(AA4*10%)+Y4</f>
        <v>2.5066135714285713</v>
      </c>
      <c r="AD4" s="667">
        <f>AC4*365</f>
        <v>914.91395357142858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-0.20996116991294544</v>
      </c>
      <c r="AH4" s="651"/>
      <c r="AI4" s="113">
        <f>MAX(Y4:Y9)</f>
        <v>2.7590000000000003</v>
      </c>
      <c r="AJ4" s="114"/>
      <c r="AK4" s="115">
        <f>Y4*1.05</f>
        <v>2.38185</v>
      </c>
      <c r="AL4" s="116">
        <f>AK4*1.1</f>
        <v>2.6200350000000001</v>
      </c>
      <c r="AM4" s="117">
        <f>(AL4-AI4)/AI4</f>
        <v>-5.0367886915549186E-2</v>
      </c>
      <c r="AN4" s="118">
        <f>AK4</f>
        <v>2.38185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****4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1.0357725274557854E-2</v>
      </c>
      <c r="AQ4" s="120"/>
      <c r="AR4" s="121" t="s">
        <v>40</v>
      </c>
      <c r="AS4" s="183">
        <f>AK4*365</f>
        <v>869.37525000000005</v>
      </c>
      <c r="AT4" s="184">
        <f>AS4*AL4</f>
        <v>2277.7935831337504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-19.2</v>
      </c>
      <c r="R5" s="122">
        <v>2.4329999999999998</v>
      </c>
      <c r="S5" s="674"/>
      <c r="T5" s="676"/>
      <c r="U5" s="108">
        <v>0.73599999999999999</v>
      </c>
      <c r="V5" s="110">
        <v>47.8</v>
      </c>
      <c r="W5" s="110">
        <v>17.2</v>
      </c>
      <c r="X5" s="111">
        <v>135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-4.7619047619047707E-2</v>
      </c>
      <c r="AL5" s="156">
        <f>(Y4-$AL$4)/$AL$4</f>
        <v>-0.13419913419913432</v>
      </c>
      <c r="AM5" s="125"/>
      <c r="AN5" s="126">
        <f>AN4*365</f>
        <v>869.37525000000005</v>
      </c>
      <c r="AO5" s="127"/>
      <c r="AP5" s="128"/>
      <c r="AQ5" s="128"/>
      <c r="AR5" s="129"/>
      <c r="AS5" s="186">
        <f>(AS4-S4)/AS4</f>
        <v>3.8389924258828451E-2</v>
      </c>
      <c r="AT5" s="186">
        <f>(AT4-T4)/AT4</f>
        <v>0.63650067560893187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2.38185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2.38185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/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/>
      <c r="R12" s="148"/>
      <c r="S12" s="705"/>
      <c r="T12" s="707" t="e">
        <f>Y12*365</f>
        <v>#DIV/0!</v>
      </c>
      <c r="U12" s="149"/>
      <c r="V12" s="150"/>
      <c r="W12" s="150"/>
      <c r="X12" s="151"/>
      <c r="Y12" s="697" t="e">
        <f>R12+(R13-R12)*(-18-Q12)/(Q13-Q12)</f>
        <v>#DIV/0!</v>
      </c>
      <c r="Z12" s="709" t="e">
        <f>Y12*365</f>
        <v>#DIV/0!</v>
      </c>
      <c r="AA12" s="718" t="e">
        <f>(Z12-$S$12)/$S$12</f>
        <v>#DIV/0!</v>
      </c>
      <c r="AB12" s="718" t="e">
        <f>(Z12-AD4)/AD4</f>
        <v>#DIV/0!</v>
      </c>
      <c r="AC12" s="697"/>
      <c r="AD12" s="697"/>
      <c r="AE12" s="210" t="e">
        <f>(Y12-Y4)/Y12</f>
        <v>#DIV/0!</v>
      </c>
      <c r="AF12" s="699" t="e">
        <f>IF(Y12&lt;((2.25*J12)+67.55)/365,"*****5",IF(Y12&lt;((2.82*J12)+84.43)/365,"****4",IF(Y12&lt;((3.52*J12)+105.54)/365,"***3",IF(Y12&lt;((4.23*J12)+126.65)/365,"**2",IF(Y12&lt;((5.07*J12)+151.98)/365,"*1","")))))</f>
        <v>#DIV/0!</v>
      </c>
      <c r="AG12" s="700" t="e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#DIV/0!</v>
      </c>
      <c r="AH12" s="153"/>
      <c r="AI12" s="212" t="e">
        <f>MAX(Y12:Y15)</f>
        <v>#DIV/0!</v>
      </c>
      <c r="AJ12" s="213"/>
      <c r="AK12" s="214" t="e">
        <f>(Y12-AK4)/AK4</f>
        <v>#DIV/0!</v>
      </c>
      <c r="AL12" s="214" t="e">
        <f>(Y12-$AL$4)/$AL$4</f>
        <v>#DIV/0!</v>
      </c>
      <c r="AM12" s="215" t="e">
        <f>(AL12-AI12)/AI12</f>
        <v>#DIV/0!</v>
      </c>
      <c r="AN12" s="216" t="e">
        <f>AK12</f>
        <v>#DIV/0!</v>
      </c>
      <c r="AO12" s="217" t="e">
        <f>IF(AN12&lt;((4.09*J12)+272.62)/365,"*****5",IF(AN12&lt;((5.12*J12)+340.78)/365,"****4",IF(AN12&lt;((6.4*J12)+425.97)/365,"***3",IF(AN12&lt;((7.68*J12)+511.17)/365,"**2",IF(AN12&lt;((9.21*J12)+613.4)/365,"*1","")))))</f>
        <v>#DIV/0!</v>
      </c>
      <c r="AP12" s="218" t="e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#DIV/0!</v>
      </c>
      <c r="AQ12" s="218"/>
      <c r="AR12" s="219" t="s">
        <v>40</v>
      </c>
      <c r="AS12" s="220" t="e">
        <f>AK13*365</f>
        <v>#DIV/0!</v>
      </c>
      <c r="AT12" s="221" t="e">
        <f>AS12*AL13</f>
        <v>#DIV/0!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/>
      <c r="R13" s="158"/>
      <c r="S13" s="706"/>
      <c r="T13" s="708"/>
      <c r="U13" s="159"/>
      <c r="V13" s="150"/>
      <c r="W13" s="150"/>
      <c r="X13" s="160"/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 t="e">
        <f>Y12*1.05</f>
        <v>#DIV/0!</v>
      </c>
      <c r="AL13" s="116" t="e">
        <f>AK13*1.1</f>
        <v>#DIV/0!</v>
      </c>
      <c r="AM13" s="125"/>
      <c r="AN13" s="126" t="e">
        <f>AN12*365</f>
        <v>#DIV/0!</v>
      </c>
      <c r="AO13" s="127"/>
      <c r="AP13" s="128"/>
      <c r="AQ13" s="128"/>
      <c r="AR13" s="129"/>
      <c r="AS13" s="186" t="e">
        <f>(AS12-S12)/AS12</f>
        <v>#DIV/0!</v>
      </c>
      <c r="AT13" s="186" t="e">
        <f>(AT12-T12)/AT12</f>
        <v>#DIV/0!</v>
      </c>
    </row>
    <row r="14" spans="1:64" ht="42.75" customHeight="1" x14ac:dyDescent="0.2">
      <c r="B14" s="711"/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/>
      <c r="R14" s="148"/>
      <c r="S14" s="724"/>
      <c r="T14" s="707" t="e">
        <f t="shared" ref="T14" si="0">Y14*365</f>
        <v>#DIV/0!</v>
      </c>
      <c r="U14" s="149"/>
      <c r="V14" s="150"/>
      <c r="W14" s="150"/>
      <c r="X14" s="151"/>
      <c r="Y14" s="725" t="e">
        <f>R14+(R15-R14)*(-18-Q14)/(Q15-Q14)</f>
        <v>#DIV/0!</v>
      </c>
      <c r="Z14" s="727" t="e">
        <f t="shared" ref="Z14" si="1">Y14*365</f>
        <v>#DIV/0!</v>
      </c>
      <c r="AA14" s="720" t="e">
        <f>(Z14-$S$12)/$S$12</f>
        <v>#DIV/0!</v>
      </c>
      <c r="AB14" s="720" t="e">
        <f>(Z14-$AD$4)/$AD$4</f>
        <v>#DIV/0!</v>
      </c>
      <c r="AC14" s="722"/>
      <c r="AD14" s="722"/>
      <c r="AE14" s="152" t="e">
        <f>(Y14-Y4)/Y14</f>
        <v>#DIV/0!</v>
      </c>
      <c r="AF14" s="671" t="e">
        <f>IF(Y14&lt;((2.25*J14)+67.55)/365,"*****5",IF(Y14&lt;((2.82*J14)+84.43)/365,"****4",IF(Y14&lt;((3.52*J14)+105.54)/365,"***3",IF(Y14&lt;((4.23*J14)+126.65)/365,"**2",IF(Y14&lt;((5.07*J14)+151.98)/365,"*1","")))))</f>
        <v>#DIV/0!</v>
      </c>
      <c r="AG14" s="672" t="e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#DIV/0!</v>
      </c>
      <c r="AH14" s="153"/>
      <c r="AI14" s="154" t="e">
        <f>MAX(Y14:Y19)</f>
        <v>#DIV/0!</v>
      </c>
      <c r="AJ14" s="155"/>
      <c r="AK14" s="156" t="e">
        <f>(Y14-AK4)/AK4</f>
        <v>#DIV/0!</v>
      </c>
      <c r="AL14" s="156" t="e">
        <f>(Y14-$AL$4)/$AL$4</f>
        <v>#DIV/0!</v>
      </c>
      <c r="AM14" s="117" t="e">
        <f>(AL14-AI14)/AI14</f>
        <v>#DIV/0!</v>
      </c>
      <c r="AN14" s="118" t="e">
        <f>AK14</f>
        <v>#DIV/0!</v>
      </c>
      <c r="AO14" s="119" t="e">
        <f>IF(AN14&lt;((4.09*J14)+272.62)/365,"*****5",IF(AN14&lt;((5.12*J14)+340.78)/365,"****4",IF(AN14&lt;((6.4*J14)+425.97)/365,"***3",IF(AN14&lt;((7.68*J14)+511.17)/365,"**2",IF(AN14&lt;((9.21*J14)+613.4)/365,"*1","")))))</f>
        <v>#DIV/0!</v>
      </c>
      <c r="AP14" s="120" t="e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#DIV/0!</v>
      </c>
      <c r="AQ14" s="120"/>
      <c r="AR14" s="121" t="s">
        <v>40</v>
      </c>
      <c r="AS14" s="183" t="e">
        <f>AK15*365</f>
        <v>#DIV/0!</v>
      </c>
      <c r="AT14" s="184" t="e">
        <f>AS14*AL15</f>
        <v>#DIV/0!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 t="e">
        <f>Y14*1.05</f>
        <v>#DIV/0!</v>
      </c>
      <c r="AL15" s="116" t="e">
        <f>AK15*1.1</f>
        <v>#DIV/0!</v>
      </c>
      <c r="AM15" s="125"/>
      <c r="AN15" s="126" t="e">
        <f>AN14*365</f>
        <v>#DIV/0!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>
        <v>1</v>
      </c>
      <c r="D16" s="770"/>
      <c r="E16" s="276"/>
      <c r="F16" s="277"/>
      <c r="G16" s="278"/>
      <c r="H16" s="772">
        <f>(192-186.53)/186.53</f>
        <v>2.932504154827641E-2</v>
      </c>
      <c r="I16" s="315">
        <v>105</v>
      </c>
      <c r="J16" s="315">
        <v>105</v>
      </c>
      <c r="K16" s="770"/>
      <c r="L16" s="276"/>
      <c r="M16" s="279"/>
      <c r="N16" s="772">
        <f>(161-156.5)/156.55</f>
        <v>2.8744809964867453E-2</v>
      </c>
      <c r="O16" s="724"/>
      <c r="P16" s="724"/>
      <c r="Q16" s="356"/>
      <c r="R16" s="148"/>
      <c r="S16" s="724"/>
      <c r="T16" s="707" t="e">
        <f t="shared" ref="T16" si="2">Y16*365</f>
        <v>#DIV/0!</v>
      </c>
      <c r="U16" s="149"/>
      <c r="V16" s="150"/>
      <c r="W16" s="150"/>
      <c r="X16" s="151"/>
      <c r="Y16" s="725" t="e">
        <f>R16+(R17-R16)*(-18-Q16)/(Q17-Q16)</f>
        <v>#DIV/0!</v>
      </c>
      <c r="Z16" s="727" t="e">
        <f>Y16*365</f>
        <v>#DIV/0!</v>
      </c>
      <c r="AA16" s="720" t="e">
        <f>(Z16-$S$12)/$S$12</f>
        <v>#DIV/0!</v>
      </c>
      <c r="AB16" s="720" t="e">
        <f>(Z16-$AD$4)/$AD$4</f>
        <v>#DIV/0!</v>
      </c>
      <c r="AC16" s="722"/>
      <c r="AD16" s="722"/>
      <c r="AE16" s="152" t="e">
        <f>(Y16-Y4)/Y16</f>
        <v>#DIV/0!</v>
      </c>
      <c r="AF16" s="671" t="e">
        <f>IF(Y16&lt;((2.25*J16)+67.55)/365,"*****5",IF(Y16&lt;((2.82*J16)+84.43)/365,"****4",IF(Y16&lt;((3.52*J16)+105.54)/365,"***3",IF(Y16&lt;((4.23*J16)+126.65)/365,"**2",IF(Y16&lt;((5.07*J16)+151.98)/365,"*1","")))))</f>
        <v>#DIV/0!</v>
      </c>
      <c r="AG16" s="672" t="e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#DIV/0!</v>
      </c>
      <c r="AH16" s="153"/>
      <c r="AI16" s="154" t="e">
        <f>MAX(Y16:Y19)</f>
        <v>#DIV/0!</v>
      </c>
      <c r="AJ16" s="155"/>
      <c r="AK16" s="156" t="e">
        <f>(Y16-AK4)/AK4</f>
        <v>#DIV/0!</v>
      </c>
      <c r="AL16" s="156" t="e">
        <f>(Y16-$AL$4)/$AL$4</f>
        <v>#DIV/0!</v>
      </c>
      <c r="AM16" s="125"/>
      <c r="AN16" s="126"/>
      <c r="AO16" s="127"/>
      <c r="AP16" s="128"/>
      <c r="AQ16" s="128"/>
      <c r="AR16" s="129"/>
      <c r="AS16" s="183" t="e">
        <f>AK17*365</f>
        <v>#DIV/0!</v>
      </c>
      <c r="AT16" s="184" t="e">
        <f>AS16*AL17</f>
        <v>#DIV/0!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>
        <v>105</v>
      </c>
      <c r="J17" s="315">
        <v>105</v>
      </c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 t="e">
        <f>Y16*1.05</f>
        <v>#DIV/0!</v>
      </c>
      <c r="AL17" s="116" t="e">
        <f>AK17*1.1</f>
        <v>#DIV/0!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>
        <v>1</v>
      </c>
      <c r="D18" s="715"/>
      <c r="E18" s="153"/>
      <c r="F18" s="143"/>
      <c r="G18" s="144"/>
      <c r="H18" s="717">
        <f>(192-186.53)/186.53</f>
        <v>2.932504154827641E-2</v>
      </c>
      <c r="I18" s="312">
        <v>105</v>
      </c>
      <c r="J18" s="312">
        <v>105</v>
      </c>
      <c r="K18" s="715"/>
      <c r="L18" s="153"/>
      <c r="M18" s="146"/>
      <c r="N18" s="717">
        <f>(161-156.5)/156.55</f>
        <v>2.8744809964867453E-2</v>
      </c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 t="e">
        <f>R18+(R19-R18)*(-18-Q18)/(Q19-Q18)</f>
        <v>#DIV/0!</v>
      </c>
      <c r="Z18" s="727" t="e">
        <f>Y18*365</f>
        <v>#DIV/0!</v>
      </c>
      <c r="AA18" s="720" t="e">
        <f>(Z18-$S$12)/$S$12</f>
        <v>#DIV/0!</v>
      </c>
      <c r="AB18" s="720" t="e">
        <f>(Z18-$AD$4)/$AD$4</f>
        <v>#DIV/0!</v>
      </c>
      <c r="AC18" s="722"/>
      <c r="AD18" s="722"/>
      <c r="AE18" s="152" t="e">
        <f>(Y18-Y4)/Y18</f>
        <v>#DIV/0!</v>
      </c>
      <c r="AF18" s="671" t="e">
        <f>IF(Y18&lt;((2.25*J18)+67.55)/365,"*****5",IF(Y18&lt;((2.82*J18)+84.43)/365,"****4",IF(Y18&lt;((3.52*J18)+105.54)/365,"***3",IF(Y18&lt;((4.23*J18)+126.65)/365,"**2",IF(Y18&lt;((5.07*J18)+151.98)/365,"*1","")))))</f>
        <v>#DIV/0!</v>
      </c>
      <c r="AG18" s="672" t="e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#DIV/0!</v>
      </c>
      <c r="AH18" s="166"/>
      <c r="AI18" s="154" t="e">
        <f>MAX(Y18:Y27)</f>
        <v>#DIV/0!</v>
      </c>
      <c r="AJ18" s="155"/>
      <c r="AK18" s="156" t="e">
        <f>(Y18-AK4)/4</f>
        <v>#DIV/0!</v>
      </c>
      <c r="AL18" s="156" t="e">
        <f>(Y18-$AL$4)/$AL$4</f>
        <v>#DIV/0!</v>
      </c>
      <c r="AM18" s="117" t="e">
        <f>(AL18-AI18)/AI18</f>
        <v>#DIV/0!</v>
      </c>
      <c r="AN18" s="118" t="e">
        <f>AK18</f>
        <v>#DIV/0!</v>
      </c>
      <c r="AO18" s="119" t="e">
        <f>IF(AN18&lt;((4.09*J18)+272.62)/365,"*****5",IF(AN18&lt;((5.12*J18)+340.78)/365,"****4",IF(AN18&lt;((6.4*J18)+425.97)/365,"***3",IF(AN18&lt;((7.68*J18)+511.17)/365,"**2",IF(AN18&lt;((9.21*J18)+613.4)/365,"*1","")))))</f>
        <v>#DIV/0!</v>
      </c>
      <c r="AP18" s="120" t="e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#DIV/0!</v>
      </c>
      <c r="AQ18" s="120"/>
      <c r="AR18" s="121" t="s">
        <v>40</v>
      </c>
      <c r="AS18" s="183" t="e">
        <f>AK19*365</f>
        <v>#DIV/0!</v>
      </c>
      <c r="AT18" s="184" t="e">
        <f>AS18*AL19</f>
        <v>#DIV/0!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>
        <v>105</v>
      </c>
      <c r="J19" s="312">
        <v>105</v>
      </c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 t="e">
        <f>Y18*1.05</f>
        <v>#DIV/0!</v>
      </c>
      <c r="AL19" s="116" t="e">
        <f>AK19*1.1</f>
        <v>#DIV/0!</v>
      </c>
      <c r="AM19" s="125"/>
      <c r="AN19" s="126" t="e">
        <f>AN18*365</f>
        <v>#DIV/0!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 t="e">
        <f>R20+(R21-R20)*(-18-Q20)/(Q21-Q20)</f>
        <v>#DIV/0!</v>
      </c>
      <c r="Z20" s="727" t="e">
        <f>Y20*365</f>
        <v>#DIV/0!</v>
      </c>
      <c r="AA20" s="720" t="e">
        <f>(Z20-$S$12)/$S$12</f>
        <v>#DIV/0!</v>
      </c>
      <c r="AB20" s="720" t="e">
        <f>(Z20-$AD$4)/$AD$4</f>
        <v>#DIV/0!</v>
      </c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 t="e">
        <f>R22+(R23-R22)*(-18-Q22)/(Q23-Q22)</f>
        <v>#DIV/0!</v>
      </c>
      <c r="Z22" s="727" t="e">
        <f>Y22*365</f>
        <v>#DIV/0!</v>
      </c>
      <c r="AA22" s="720" t="e">
        <f>(Z22-$S$12)/$S$12</f>
        <v>#DIV/0!</v>
      </c>
      <c r="AB22" s="720" t="e">
        <f>(Z22-$AD$4)/$AD$4</f>
        <v>#DIV/0!</v>
      </c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 t="e">
        <f>R24+(R25-R24)*(-18-Q24)/(Q25-Q24)</f>
        <v>#DIV/0!</v>
      </c>
      <c r="Z24" s="758" t="e">
        <f>Y24*365</f>
        <v>#DIV/0!</v>
      </c>
      <c r="AA24" s="718" t="e">
        <f>(Z24-$S$12)/$S$12</f>
        <v>#DIV/0!</v>
      </c>
      <c r="AB24" s="776" t="e">
        <f>($AD$4-Z24)/$AD$4</f>
        <v>#DIV/0!</v>
      </c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>
        <v>1</v>
      </c>
      <c r="D26" s="762"/>
      <c r="E26" s="142"/>
      <c r="F26" s="143"/>
      <c r="G26" s="144"/>
      <c r="H26" s="717">
        <f>(192-186.53)/186.53</f>
        <v>2.932504154827641E-2</v>
      </c>
      <c r="I26" s="145">
        <v>258</v>
      </c>
      <c r="J26" s="312">
        <v>105</v>
      </c>
      <c r="K26" s="762"/>
      <c r="L26" s="142"/>
      <c r="M26" s="146"/>
      <c r="N26" s="717">
        <f>(161-156.5)/156.55</f>
        <v>2.8744809964867453E-2</v>
      </c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 t="e">
        <f>R26+(R27-R26)*(-18-Q26)/(Q27-Q26)</f>
        <v>#DIV/0!</v>
      </c>
      <c r="Z26" s="327"/>
      <c r="AA26" s="327"/>
      <c r="AB26" s="327"/>
      <c r="AC26" s="327"/>
      <c r="AD26" s="327"/>
      <c r="AE26" s="152" t="e">
        <f>(Y26-Y4)/Y26</f>
        <v>#DIV/0!</v>
      </c>
      <c r="AF26" s="752" t="e">
        <f>IF(Y26&lt;((4.09*J26)+272.62)/365,"*****5",IF(Y26&lt;((5.12*J26)+340.78)/365,"****4",IF(Y26&lt;((6.4*J26)+425.97)/365,"***3",IF(Y26&lt;((7.68*J26)+511.17)/365,"**2",IF(Y26&lt;((9.21*J26)+613.4)/365,"*1","")))))</f>
        <v>#DIV/0!</v>
      </c>
      <c r="AG26" s="747" t="e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#DIV/0!</v>
      </c>
      <c r="AH26" s="166"/>
      <c r="AI26" s="154" t="e">
        <f>MAX(Y26:Y29)</f>
        <v>#DIV/0!</v>
      </c>
      <c r="AJ26" s="155"/>
      <c r="AK26" s="156" t="e">
        <f>(Y26-AK4)/AK4</f>
        <v>#DIV/0!</v>
      </c>
      <c r="AL26" s="156" t="e">
        <f>(Y26-$AL$4)/$AL$4</f>
        <v>#DIV/0!</v>
      </c>
      <c r="AM26" s="117" t="e">
        <f>(AL26-AI26)/AI26</f>
        <v>#DIV/0!</v>
      </c>
      <c r="AN26" s="118" t="e">
        <f>AK26</f>
        <v>#DIV/0!</v>
      </c>
      <c r="AO26" s="119" t="e">
        <f>IF(AN26&lt;((4.09*J26)+272.62)/365,"*****5",IF(AN26&lt;((5.12*J26)+340.78)/365,"****4",IF(AN26&lt;((6.4*J26)+425.97)/365,"***3",IF(AN26&lt;((7.68*J26)+511.17)/365,"**2",IF(AN26&lt;((9.21*J26)+613.4)/365,"*1","")))))</f>
        <v>#DIV/0!</v>
      </c>
      <c r="AP26" s="120" t="e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#DIV/0!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>
        <v>258</v>
      </c>
      <c r="J27" s="312">
        <v>105</v>
      </c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 t="e">
        <f>AN26*365</f>
        <v>#DIV/0!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1097-8F9A-485C-AE40-EA24CACF73F7}">
  <sheetPr>
    <tabColor theme="5" tint="-0.249977111117893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129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150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-16.5</v>
      </c>
      <c r="R4" s="107">
        <v>3.1360000000000001</v>
      </c>
      <c r="S4" s="674">
        <v>1273</v>
      </c>
      <c r="T4" s="675">
        <f>Y4*365</f>
        <v>1212.4167241379312</v>
      </c>
      <c r="U4" s="108">
        <v>0.58399999999999996</v>
      </c>
      <c r="V4" s="110">
        <v>8.1</v>
      </c>
      <c r="W4" s="110">
        <v>5.8</v>
      </c>
      <c r="X4" s="111">
        <v>229</v>
      </c>
      <c r="Y4" s="677">
        <f>R4+(R5-R4)*(-18-Q4)/(Q5-Q4)</f>
        <v>3.3216896551724142</v>
      </c>
      <c r="Z4" s="669">
        <f>Y4*365</f>
        <v>1212.4167241379312</v>
      </c>
      <c r="AA4" s="669">
        <f>(Y4*5%)+Y4</f>
        <v>3.487774137931035</v>
      </c>
      <c r="AB4" s="667">
        <f>AA4*365</f>
        <v>1273.0375603448279</v>
      </c>
      <c r="AC4" s="669">
        <f>(AA4*10%)+Y4</f>
        <v>3.6704670689655177</v>
      </c>
      <c r="AD4" s="667">
        <f>AC4*365</f>
        <v>1339.720480172414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-0.77176198178858879</v>
      </c>
      <c r="AH4" s="651"/>
      <c r="AI4" s="113">
        <f>MAX(Y4:Y9)</f>
        <v>3.3216896551724142</v>
      </c>
      <c r="AJ4" s="114"/>
      <c r="AK4" s="115">
        <f>Y4*1.05</f>
        <v>3.487774137931035</v>
      </c>
      <c r="AL4" s="116">
        <f>AK4*1.1</f>
        <v>3.8365515517241389</v>
      </c>
      <c r="AM4" s="117">
        <f>(AL4-AI4)/AI4</f>
        <v>0.15500000000000014</v>
      </c>
      <c r="AN4" s="118">
        <f>AK4</f>
        <v>3.487774137931035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3.4981245677550739E-2</v>
      </c>
      <c r="AQ4" s="120"/>
      <c r="AR4" s="121" t="s">
        <v>40</v>
      </c>
      <c r="AS4" s="183">
        <f>AK4*365</f>
        <v>1273.0375603448279</v>
      </c>
      <c r="AT4" s="184">
        <f>AS4*AL4</f>
        <v>4884.0742275440616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-19.399999999999999</v>
      </c>
      <c r="R5" s="122">
        <v>3.4950000000000001</v>
      </c>
      <c r="S5" s="674"/>
      <c r="T5" s="676"/>
      <c r="U5" s="108">
        <v>0.66800000000000004</v>
      </c>
      <c r="V5" s="110">
        <v>11.9</v>
      </c>
      <c r="W5" s="110">
        <v>5.9</v>
      </c>
      <c r="X5" s="111">
        <v>217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-4.761904761904763E-2</v>
      </c>
      <c r="AL5" s="156">
        <f>(Y4-$AL$4)/$AL$4</f>
        <v>-0.13419913419913429</v>
      </c>
      <c r="AM5" s="125"/>
      <c r="AN5" s="126">
        <f>AN4*365</f>
        <v>1273.0375603448279</v>
      </c>
      <c r="AO5" s="127"/>
      <c r="AP5" s="128"/>
      <c r="AQ5" s="128"/>
      <c r="AR5" s="129"/>
      <c r="AS5" s="186">
        <f>(AS4-S4)/AS4</f>
        <v>2.9504506385246446E-5</v>
      </c>
      <c r="AT5" s="186">
        <f>(AT4-T4)/AT4</f>
        <v>0.75176120024949122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3.487774137931035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3.487774137931035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193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</v>
      </c>
      <c r="R12" s="148">
        <v>2.5059999999999998</v>
      </c>
      <c r="S12" s="724">
        <v>1273</v>
      </c>
      <c r="T12" s="707">
        <f>Y12*365</f>
        <v>961.12051724137928</v>
      </c>
      <c r="U12" s="149">
        <v>0.58399999999999996</v>
      </c>
      <c r="V12" s="150">
        <v>16.8</v>
      </c>
      <c r="W12" s="150">
        <v>11.9</v>
      </c>
      <c r="X12" s="151">
        <v>177</v>
      </c>
      <c r="Y12" s="697">
        <f>R12+(R13-R12)*(-18-Q12)/(Q13-Q12)</f>
        <v>2.6332068965517239</v>
      </c>
      <c r="Z12" s="709">
        <f>Y12*365</f>
        <v>961.12051724137928</v>
      </c>
      <c r="AA12" s="718">
        <f>(Z12-$S$12)/$S$12</f>
        <v>-0.24499566595335484</v>
      </c>
      <c r="AB12" s="718">
        <f>(Z12-AD4)/AD4</f>
        <v>-0.28259623446400639</v>
      </c>
      <c r="AC12" s="697"/>
      <c r="AD12" s="697"/>
      <c r="AE12" s="210">
        <f>(Y12-Y4)/Y12</f>
        <v>-0.26146170265704621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-0.40453093269235613</v>
      </c>
      <c r="AH12" s="153"/>
      <c r="AI12" s="212">
        <f>MAX(Y12:Y15)</f>
        <v>2.7534285714285711</v>
      </c>
      <c r="AJ12" s="213"/>
      <c r="AK12" s="214">
        <f>(Y12-AK4)/AK4</f>
        <v>-0.24501794198354959</v>
      </c>
      <c r="AL12" s="214">
        <f>(Y12-$AL$4)/$AL$4</f>
        <v>-0.31365267453049972</v>
      </c>
      <c r="AM12" s="215">
        <f>(AL12-AI12)/AI12</f>
        <v>-1.113913495990116</v>
      </c>
      <c r="AN12" s="216">
        <f>AK12</f>
        <v>-0.24501794198354959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-8.8503616367161229</v>
      </c>
      <c r="AQ12" s="218"/>
      <c r="AR12" s="219" t="s">
        <v>40</v>
      </c>
      <c r="AS12" s="220">
        <f>AK13*365</f>
        <v>1009.1765431034481</v>
      </c>
      <c r="AT12" s="221">
        <f>AS12*AL13</f>
        <v>3069.2630812746529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-19.2</v>
      </c>
      <c r="R13" s="158">
        <v>2.7229999999999999</v>
      </c>
      <c r="S13" s="705"/>
      <c r="T13" s="708"/>
      <c r="U13" s="159">
        <v>0.66500000000000004</v>
      </c>
      <c r="V13" s="150">
        <v>18.600000000000001</v>
      </c>
      <c r="W13" s="150">
        <v>9.4</v>
      </c>
      <c r="X13" s="160">
        <v>172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2.7648672413793101</v>
      </c>
      <c r="AL13" s="116">
        <f>AK13*1.1</f>
        <v>3.0413539655172412</v>
      </c>
      <c r="AM13" s="125"/>
      <c r="AN13" s="126">
        <f>AN12*365</f>
        <v>-89.431548823995598</v>
      </c>
      <c r="AO13" s="127"/>
      <c r="AP13" s="128"/>
      <c r="AQ13" s="128"/>
      <c r="AR13" s="129"/>
      <c r="AS13" s="186">
        <f>(AS12-S12)/AS12</f>
        <v>-0.26142448385218564</v>
      </c>
      <c r="AT13" s="186">
        <f>(AT12-T12)/AT12</f>
        <v>0.68685626100118158</v>
      </c>
    </row>
    <row r="14" spans="1:64" ht="42.75" customHeight="1" x14ac:dyDescent="0.2">
      <c r="B14" s="711" t="s">
        <v>194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>
        <v>-16.5</v>
      </c>
      <c r="R14" s="148">
        <v>2.5369999999999999</v>
      </c>
      <c r="S14" s="724">
        <v>1273</v>
      </c>
      <c r="T14" s="707">
        <f>Y14*365</f>
        <v>1005.0014285714285</v>
      </c>
      <c r="U14" s="149">
        <v>0.45100000000000001</v>
      </c>
      <c r="V14" s="150">
        <v>6.1</v>
      </c>
      <c r="W14" s="150">
        <v>7.4</v>
      </c>
      <c r="X14" s="151">
        <v>236</v>
      </c>
      <c r="Y14" s="725">
        <f>R14+(R15-R14)*(-18-Q14)/(Q15-Q14)</f>
        <v>2.7534285714285711</v>
      </c>
      <c r="Z14" s="727">
        <f t="shared" ref="Z14" si="0">Y14*365</f>
        <v>1005.0014285714285</v>
      </c>
      <c r="AA14" s="720">
        <f>(Z14-$S$12)/$S$12</f>
        <v>-0.21052519358096738</v>
      </c>
      <c r="AB14" s="720">
        <f>(Z14-$AD$4)/$AD$4</f>
        <v>-0.24984245337348965</v>
      </c>
      <c r="AC14" s="722"/>
      <c r="AD14" s="722"/>
      <c r="AE14" s="152">
        <f>(Y14-Y4)/Y14</f>
        <v>-0.20638308530698879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-0.46865618671844006</v>
      </c>
      <c r="AH14" s="153"/>
      <c r="AI14" s="154">
        <f>MAX(Y14:Y19)</f>
        <v>2.7534285714285711</v>
      </c>
      <c r="AJ14" s="155"/>
      <c r="AK14" s="156">
        <f>(Y14-AK4)/AK4</f>
        <v>-0.21054848664543435</v>
      </c>
      <c r="AL14" s="156">
        <f>(Y14-$AL$4)/$AL$4</f>
        <v>-0.28231680604130405</v>
      </c>
      <c r="AM14" s="117">
        <f>(AL14-AI14)/AI14</f>
        <v>-1.1025328236115559</v>
      </c>
      <c r="AN14" s="118">
        <f>AK14</f>
        <v>-0.21054848664543435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-10.135565316572198</v>
      </c>
      <c r="AQ14" s="120"/>
      <c r="AR14" s="121" t="s">
        <v>40</v>
      </c>
      <c r="AS14" s="183">
        <f>AK15*365</f>
        <v>1055.2514999999999</v>
      </c>
      <c r="AT14" s="184">
        <f>AS14*AL15</f>
        <v>3355.9213728149998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>
        <v>-19.3</v>
      </c>
      <c r="R15" s="164">
        <v>2.9409999999999998</v>
      </c>
      <c r="S15" s="705"/>
      <c r="T15" s="708"/>
      <c r="U15" s="149">
        <v>0.53200000000000003</v>
      </c>
      <c r="V15" s="150">
        <v>7.7</v>
      </c>
      <c r="W15" s="150">
        <v>6.8</v>
      </c>
      <c r="X15" s="151">
        <v>227</v>
      </c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2.8910999999999998</v>
      </c>
      <c r="AL15" s="116">
        <f>AK15*1.1</f>
        <v>3.1802100000000002</v>
      </c>
      <c r="AM15" s="125"/>
      <c r="AN15" s="126">
        <f>AN14*365</f>
        <v>-76.850197625583533</v>
      </c>
      <c r="AO15" s="127"/>
      <c r="AP15" s="128"/>
      <c r="AQ15" s="128"/>
      <c r="AR15" s="129"/>
      <c r="AS15" s="186">
        <f>(AS14-S14)/AS14</f>
        <v>-0.20634749156954543</v>
      </c>
      <c r="AT15" s="186">
        <f>(AT14-T14)/AT14</f>
        <v>0.70052891086407731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-0.87194353448275874</v>
      </c>
      <c r="AL18" s="156">
        <f>(Y18-$AL$4)/$AL$4</f>
        <v>-1</v>
      </c>
      <c r="AM18" s="117" t="e">
        <f>(AL18-AI18)/AI18</f>
        <v>#DIV/0!</v>
      </c>
      <c r="AN18" s="118">
        <f>AK18</f>
        <v>-0.87194353448275874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-1.85659687818215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-318.25939008620696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6F66-A592-43A6-9793-7288454A87FE}">
  <sheetPr>
    <tabColor rgb="FF0066FF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A2" sqref="A2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151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152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-16.399999999999999</v>
      </c>
      <c r="R4" s="107">
        <v>2.4710000000000001</v>
      </c>
      <c r="S4" s="674">
        <v>1039</v>
      </c>
      <c r="T4" s="675">
        <f>Y4*365</f>
        <v>989.15</v>
      </c>
      <c r="U4" s="108">
        <v>0.58699999999999997</v>
      </c>
      <c r="V4" s="110">
        <v>17.399999999999999</v>
      </c>
      <c r="W4" s="110">
        <v>12.2</v>
      </c>
      <c r="X4" s="111">
        <v>174</v>
      </c>
      <c r="Y4" s="677">
        <f>R4+(R5-R4)*(-18-Q4)/(Q5-Q4)</f>
        <v>2.71</v>
      </c>
      <c r="Z4" s="669">
        <f>Y4*365</f>
        <v>989.15</v>
      </c>
      <c r="AA4" s="669">
        <f>(Y4*5%)+Y4</f>
        <v>2.8454999999999999</v>
      </c>
      <c r="AB4" s="667">
        <f>AA4*365</f>
        <v>1038.6075000000001</v>
      </c>
      <c r="AC4" s="669">
        <f>(AA4*10%)+Y4</f>
        <v>2.9945499999999998</v>
      </c>
      <c r="AD4" s="667">
        <f>AC4*365</f>
        <v>1093.0107499999999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-0.44549174338740327</v>
      </c>
      <c r="AH4" s="651"/>
      <c r="AI4" s="113">
        <f>MAX(Y4:Y9)</f>
        <v>2.7590000000000003</v>
      </c>
      <c r="AJ4" s="114"/>
      <c r="AK4" s="115">
        <f>Y4*1.05</f>
        <v>2.8454999999999999</v>
      </c>
      <c r="AL4" s="116">
        <f>AK4*1.1</f>
        <v>3.1300500000000002</v>
      </c>
      <c r="AM4" s="117">
        <f>(AL4-AI4)/AI4</f>
        <v>0.13448713301920981</v>
      </c>
      <c r="AN4" s="118">
        <f>AK4</f>
        <v>2.8454999999999999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***3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5.7155855315891728E-2</v>
      </c>
      <c r="AQ4" s="120"/>
      <c r="AR4" s="121" t="s">
        <v>40</v>
      </c>
      <c r="AS4" s="183">
        <f>AK4*365</f>
        <v>1038.6075000000001</v>
      </c>
      <c r="AT4" s="184">
        <f>AS4*AL4</f>
        <v>3250.8934053750004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-19.600000000000001</v>
      </c>
      <c r="R5" s="122">
        <v>2.9489999999999998</v>
      </c>
      <c r="S5" s="674"/>
      <c r="T5" s="676"/>
      <c r="U5" s="108">
        <v>0.747</v>
      </c>
      <c r="V5" s="110">
        <v>37.6</v>
      </c>
      <c r="W5" s="110">
        <v>12.8</v>
      </c>
      <c r="X5" s="111">
        <v>164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-4.7619047619047603E-2</v>
      </c>
      <c r="AL5" s="156">
        <f>(Y4-$AL$4)/$AL$4</f>
        <v>-0.13419913419913426</v>
      </c>
      <c r="AM5" s="125"/>
      <c r="AN5" s="126">
        <f>AN4*365</f>
        <v>1038.6075000000001</v>
      </c>
      <c r="AO5" s="127"/>
      <c r="AP5" s="128"/>
      <c r="AQ5" s="128"/>
      <c r="AR5" s="129"/>
      <c r="AS5" s="186">
        <f>(AS4-S4)/AS4</f>
        <v>-3.7790984563458981E-4</v>
      </c>
      <c r="AT5" s="186">
        <f>(AT4-T4)/AT4</f>
        <v>0.69572979588794037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2.8454999999999999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2.8454999999999999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195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</v>
      </c>
      <c r="R12" s="148">
        <v>2.5059999999999998</v>
      </c>
      <c r="S12" s="705">
        <v>1039</v>
      </c>
      <c r="T12" s="707">
        <f>Y12*365</f>
        <v>961.33448275862077</v>
      </c>
      <c r="U12" s="149">
        <v>0.58399999999999996</v>
      </c>
      <c r="V12" s="150">
        <v>16.8</v>
      </c>
      <c r="W12" s="150">
        <v>11.9</v>
      </c>
      <c r="X12" s="151">
        <v>177</v>
      </c>
      <c r="Y12" s="697">
        <f>R12+(R13-R12)*(-18-Q12)/(Q13-Q12)</f>
        <v>2.633793103448276</v>
      </c>
      <c r="Z12" s="709">
        <f>Y12*365</f>
        <v>961.33448275862077</v>
      </c>
      <c r="AA12" s="718">
        <f>(Z12-$S$12)/$S$12</f>
        <v>-7.4750257210182136E-2</v>
      </c>
      <c r="AB12" s="718">
        <f>(Z12-AD4)/AD4</f>
        <v>-0.12047115478176144</v>
      </c>
      <c r="AC12" s="697"/>
      <c r="AD12" s="697"/>
      <c r="AE12" s="210">
        <f>(Y12-Y4)/Y12</f>
        <v>-2.8934275988478593E-2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-0.40484361063659335</v>
      </c>
      <c r="AH12" s="153"/>
      <c r="AI12" s="212">
        <f>MAX(Y12:Y15)</f>
        <v>2.633793103448276</v>
      </c>
      <c r="AJ12" s="213"/>
      <c r="AK12" s="214">
        <f>(Y12-AK4)/AK4</f>
        <v>-7.4400596222710919E-2</v>
      </c>
      <c r="AL12" s="214">
        <f>(Y12-$AL$4)/$AL$4</f>
        <v>-0.15854599656610091</v>
      </c>
      <c r="AM12" s="215">
        <f>(AL12-AI12)/AI12</f>
        <v>-1.0601968303275324</v>
      </c>
      <c r="AN12" s="216">
        <f>AK12</f>
        <v>-7.4400596222710919E-2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-26.853011262128149</v>
      </c>
      <c r="AQ12" s="218"/>
      <c r="AR12" s="219" t="s">
        <v>40</v>
      </c>
      <c r="AS12" s="220">
        <f>AK13*365</f>
        <v>1009.4012068965518</v>
      </c>
      <c r="AT12" s="221">
        <f>AS12*AL13</f>
        <v>3070.6297976236629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-19.2</v>
      </c>
      <c r="R13" s="158">
        <v>2.7240000000000002</v>
      </c>
      <c r="S13" s="706"/>
      <c r="T13" s="708"/>
      <c r="U13" s="159">
        <v>0.66500000000000004</v>
      </c>
      <c r="V13" s="150">
        <v>18.600000000000001</v>
      </c>
      <c r="W13" s="150">
        <v>9.4</v>
      </c>
      <c r="X13" s="160">
        <v>172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2.7654827586206898</v>
      </c>
      <c r="AL13" s="116">
        <f>AK13*1.1</f>
        <v>3.042031034482759</v>
      </c>
      <c r="AM13" s="125"/>
      <c r="AN13" s="126">
        <f>AN12*365</f>
        <v>-27.156217621289485</v>
      </c>
      <c r="AO13" s="127"/>
      <c r="AP13" s="128"/>
      <c r="AQ13" s="128"/>
      <c r="AR13" s="129"/>
      <c r="AS13" s="186">
        <f>(AS12-S12)/AS12</f>
        <v>-2.9323120381885601E-2</v>
      </c>
      <c r="AT13" s="186">
        <f>(AT12-T12)/AT12</f>
        <v>0.68692595782709132</v>
      </c>
    </row>
    <row r="14" spans="1:64" ht="42.75" customHeight="1" x14ac:dyDescent="0.2">
      <c r="B14" s="711"/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/>
      <c r="R14" s="148"/>
      <c r="S14" s="724"/>
      <c r="T14" s="707"/>
      <c r="U14" s="149"/>
      <c r="V14" s="150"/>
      <c r="W14" s="150"/>
      <c r="X14" s="151"/>
      <c r="Y14" s="725"/>
      <c r="Z14" s="727"/>
      <c r="AA14" s="720"/>
      <c r="AB14" s="720"/>
      <c r="AC14" s="722"/>
      <c r="AD14" s="722"/>
      <c r="AE14" s="152" t="e">
        <f>(Y14-Y4)/Y14</f>
        <v>#DIV/0!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</v>
      </c>
      <c r="AH14" s="153"/>
      <c r="AI14" s="154">
        <f>MAX(Y14:Y19)</f>
        <v>0</v>
      </c>
      <c r="AJ14" s="155"/>
      <c r="AK14" s="156">
        <f>(Y14-AK4)/AK4</f>
        <v>-1</v>
      </c>
      <c r="AL14" s="156">
        <f>(Y14-$AL$4)/$AL$4</f>
        <v>-1</v>
      </c>
      <c r="AM14" s="117" t="e">
        <f>(AL14-AI14)/AI14</f>
        <v>#DIV/0!</v>
      </c>
      <c r="AN14" s="118">
        <f>AK14</f>
        <v>-1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-1.7469041095890412</v>
      </c>
      <c r="AQ14" s="120"/>
      <c r="AR14" s="121" t="s">
        <v>40</v>
      </c>
      <c r="AS14" s="183">
        <f>AK15*365</f>
        <v>0</v>
      </c>
      <c r="AT14" s="184">
        <f>AS14*AL15</f>
        <v>0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</v>
      </c>
      <c r="AL15" s="116">
        <f>AK15*1.1</f>
        <v>0</v>
      </c>
      <c r="AM15" s="125"/>
      <c r="AN15" s="126">
        <f>AN14*365</f>
        <v>-365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-0.71137499999999998</v>
      </c>
      <c r="AL18" s="156">
        <f>(Y18-$AL$4)/$AL$4</f>
        <v>-1</v>
      </c>
      <c r="AM18" s="117" t="e">
        <f>(AL18-AI18)/AI18</f>
        <v>#DIV/0!</v>
      </c>
      <c r="AN18" s="118">
        <f>AK18</f>
        <v>-0.71137499999999998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-2.0499442763507871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-259.65187500000002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FAA9-41EE-4C35-B8EB-6CED92889698}">
  <sheetPr>
    <tabColor rgb="FFFFFF00"/>
  </sheetPr>
  <dimension ref="A1:BL39"/>
  <sheetViews>
    <sheetView zoomScale="70" zoomScaleNormal="70" zoomScaleSheetLayoutView="82" workbookViewId="0">
      <pane xSplit="25" ySplit="10" topLeftCell="Z20" activePane="bottomRight" state="frozen"/>
      <selection pane="topRight" activeCell="Z1" sqref="Z1"/>
      <selection pane="bottomLeft" activeCell="A11" sqref="A11"/>
      <selection pane="bottomRight" activeCell="AB20" sqref="AB20:AB21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296"/>
      <c r="E2" s="29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116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296" t="s">
        <v>56</v>
      </c>
      <c r="H3" s="101" t="s">
        <v>11</v>
      </c>
      <c r="I3" s="296" t="s">
        <v>12</v>
      </c>
      <c r="J3" s="100" t="s">
        <v>13</v>
      </c>
      <c r="K3" s="99" t="s">
        <v>12</v>
      </c>
      <c r="L3" s="99" t="s">
        <v>57</v>
      </c>
      <c r="M3" s="296" t="s">
        <v>58</v>
      </c>
      <c r="N3" s="101" t="s">
        <v>11</v>
      </c>
      <c r="O3" s="296" t="s">
        <v>16</v>
      </c>
      <c r="P3" s="296" t="s">
        <v>125</v>
      </c>
      <c r="Q3" s="296" t="s">
        <v>18</v>
      </c>
      <c r="R3" s="296" t="s">
        <v>19</v>
      </c>
      <c r="S3" s="296" t="s">
        <v>55</v>
      </c>
      <c r="T3" s="296" t="s">
        <v>60</v>
      </c>
      <c r="U3" s="296" t="s">
        <v>21</v>
      </c>
      <c r="V3" s="296" t="s">
        <v>22</v>
      </c>
      <c r="W3" s="296" t="s">
        <v>23</v>
      </c>
      <c r="X3" s="296" t="s">
        <v>24</v>
      </c>
      <c r="Y3" s="296" t="s">
        <v>74</v>
      </c>
      <c r="Z3" s="296" t="s">
        <v>75</v>
      </c>
      <c r="AA3" s="296" t="s">
        <v>76</v>
      </c>
      <c r="AB3" s="296" t="s">
        <v>77</v>
      </c>
      <c r="AC3" s="296" t="s">
        <v>78</v>
      </c>
      <c r="AD3" s="296" t="s">
        <v>79</v>
      </c>
      <c r="AE3" s="296" t="s">
        <v>53</v>
      </c>
      <c r="AF3" s="102" t="s">
        <v>27</v>
      </c>
      <c r="AG3" s="29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117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291">
        <v>105</v>
      </c>
      <c r="J4" s="291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2.8140000000000001</v>
      </c>
      <c r="S4" s="674">
        <v>1138</v>
      </c>
      <c r="T4" s="675">
        <f>Y4*365</f>
        <v>1084.2194642857144</v>
      </c>
      <c r="U4" s="108">
        <v>0.47</v>
      </c>
      <c r="V4" s="110">
        <v>8.1</v>
      </c>
      <c r="W4" s="110">
        <v>9.1</v>
      </c>
      <c r="X4" s="111">
        <v>242</v>
      </c>
      <c r="Y4" s="677">
        <f>R4+(R5-R4)*(-18-Q4)/(Q5-Q4)</f>
        <v>2.9704642857142858</v>
      </c>
      <c r="Z4" s="669">
        <f>Y4*365</f>
        <v>1084.2194642857144</v>
      </c>
      <c r="AA4" s="669">
        <f>(Y4*5%)+Y4</f>
        <v>3.1189875000000002</v>
      </c>
      <c r="AB4" s="667">
        <f>AA4*365</f>
        <v>1138.4304375000002</v>
      </c>
      <c r="AC4" s="669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291">
        <v>105</v>
      </c>
      <c r="J5" s="291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3.1509999999999998</v>
      </c>
      <c r="S5" s="674"/>
      <c r="T5" s="676"/>
      <c r="U5" s="108">
        <v>0.54900000000000004</v>
      </c>
      <c r="V5" s="110">
        <v>10.7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287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3.7809732226186437E-4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291">
        <v>105</v>
      </c>
      <c r="J6" s="291">
        <v>105</v>
      </c>
      <c r="K6" s="650"/>
      <c r="L6" s="651"/>
      <c r="M6" s="650"/>
      <c r="N6" s="130"/>
      <c r="O6" s="653"/>
      <c r="P6" s="653"/>
      <c r="Q6" s="289">
        <v>-16.5</v>
      </c>
      <c r="R6" s="132">
        <v>2.58</v>
      </c>
      <c r="S6" s="291"/>
      <c r="T6" s="291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294"/>
      <c r="AA6" s="294"/>
      <c r="AB6" s="294"/>
      <c r="AC6" s="294"/>
      <c r="AD6" s="294"/>
      <c r="AE6" s="287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291">
        <v>105</v>
      </c>
      <c r="J7" s="291">
        <v>105</v>
      </c>
      <c r="K7" s="650"/>
      <c r="L7" s="651"/>
      <c r="M7" s="650"/>
      <c r="N7" s="130"/>
      <c r="O7" s="653"/>
      <c r="P7" s="653"/>
      <c r="Q7" s="289">
        <v>-19.5</v>
      </c>
      <c r="R7" s="132">
        <v>2.9380000000000002</v>
      </c>
      <c r="S7" s="291"/>
      <c r="T7" s="293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287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291">
        <v>105</v>
      </c>
      <c r="J8" s="291">
        <v>105</v>
      </c>
      <c r="K8" s="650"/>
      <c r="L8" s="651"/>
      <c r="M8" s="650"/>
      <c r="N8" s="130"/>
      <c r="O8" s="653"/>
      <c r="P8" s="653"/>
      <c r="Q8" s="289">
        <v>-16.600000000000001</v>
      </c>
      <c r="R8" s="293">
        <v>2.4950000000000001</v>
      </c>
      <c r="S8" s="291"/>
      <c r="T8" s="293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294"/>
      <c r="AA8" s="294"/>
      <c r="AB8" s="294"/>
      <c r="AC8" s="294"/>
      <c r="AD8" s="294"/>
      <c r="AE8" s="287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292">
        <v>105</v>
      </c>
      <c r="J9" s="292">
        <v>105</v>
      </c>
      <c r="K9" s="666"/>
      <c r="L9" s="652"/>
      <c r="M9" s="666"/>
      <c r="N9" s="176"/>
      <c r="O9" s="654"/>
      <c r="P9" s="654"/>
      <c r="Q9" s="290">
        <v>-19.5</v>
      </c>
      <c r="R9" s="288">
        <v>2.8330000000000002</v>
      </c>
      <c r="S9" s="292"/>
      <c r="T9" s="288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29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296" t="s">
        <v>18</v>
      </c>
      <c r="R11" s="296" t="s">
        <v>19</v>
      </c>
      <c r="S11" s="296" t="s">
        <v>55</v>
      </c>
      <c r="T11" s="296" t="s">
        <v>60</v>
      </c>
      <c r="U11" s="296" t="s">
        <v>21</v>
      </c>
      <c r="V11" s="296" t="s">
        <v>22</v>
      </c>
      <c r="W11" s="296" t="s">
        <v>23</v>
      </c>
      <c r="X11" s="296" t="s">
        <v>24</v>
      </c>
      <c r="Y11" s="296" t="s">
        <v>81</v>
      </c>
      <c r="Z11" s="296" t="s">
        <v>82</v>
      </c>
      <c r="AA11" s="296" t="s">
        <v>83</v>
      </c>
      <c r="AB11" s="296" t="s">
        <v>84</v>
      </c>
      <c r="AC11" s="296"/>
      <c r="AD11" s="296"/>
      <c r="AE11" s="296" t="s">
        <v>53</v>
      </c>
      <c r="AF11" s="102" t="s">
        <v>27</v>
      </c>
      <c r="AG11" s="29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118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147">
        <v>-16.399999999999999</v>
      </c>
      <c r="R12" s="148">
        <v>2.8460000000000001</v>
      </c>
      <c r="S12" s="705">
        <v>1138</v>
      </c>
      <c r="T12" s="707">
        <f>Y12*365</f>
        <v>1112.1793333333335</v>
      </c>
      <c r="U12" s="149">
        <v>0.47699999999999998</v>
      </c>
      <c r="V12" s="150">
        <v>9.6999999999999993</v>
      </c>
      <c r="W12" s="150">
        <v>10.7</v>
      </c>
      <c r="X12" s="151">
        <v>244</v>
      </c>
      <c r="Y12" s="697">
        <f>R12+(R13-R12)*(-18-Q12)/(Q13-Q12)</f>
        <v>3.0470666666666668</v>
      </c>
      <c r="Z12" s="709">
        <f>Y12*365</f>
        <v>1112.1793333333335</v>
      </c>
      <c r="AA12" s="718">
        <f>(Z12-$S$12)/$S$12</f>
        <v>-2.2689513766842279E-2</v>
      </c>
      <c r="AB12" s="718">
        <f>(Z12-AD4)/AD4</f>
        <v>-7.1685053264199619E-2</v>
      </c>
      <c r="AC12" s="697"/>
      <c r="AD12" s="697"/>
      <c r="AE12" s="210">
        <f>(Y12-Y4)/Y12</f>
        <v>2.5139712822949186E-2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-0.62528033513566195</v>
      </c>
      <c r="AH12" s="153"/>
      <c r="AI12" s="212">
        <f>MAX(Y12:Y15)</f>
        <v>3.0535806451612904</v>
      </c>
      <c r="AJ12" s="213"/>
      <c r="AK12" s="214">
        <f>(Y12-AK4)/AK4</f>
        <v>-2.3059032244705509E-2</v>
      </c>
      <c r="AL12" s="214">
        <f>(Y12-$AL$4)/$AL$4</f>
        <v>-0.11187184749518685</v>
      </c>
      <c r="AM12" s="215">
        <f>(AL12-AI12)/AI12</f>
        <v>-1.0366362839221093</v>
      </c>
      <c r="AN12" s="216">
        <f>AK12</f>
        <v>-2.3059032244705509E-2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-84.41544569791894</v>
      </c>
      <c r="AQ12" s="218"/>
      <c r="AR12" s="219" t="s">
        <v>40</v>
      </c>
      <c r="AS12" s="220">
        <f>AK13*365</f>
        <v>1167.7883000000002</v>
      </c>
      <c r="AT12" s="221">
        <f>AS12*AL13</f>
        <v>4109.8697670646015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291">
        <v>105</v>
      </c>
      <c r="J13" s="291">
        <v>105</v>
      </c>
      <c r="K13" s="694"/>
      <c r="L13" s="142"/>
      <c r="M13" s="146"/>
      <c r="N13" s="696"/>
      <c r="O13" s="702"/>
      <c r="P13" s="704"/>
      <c r="Q13" s="157">
        <v>-19.399999999999999</v>
      </c>
      <c r="R13" s="158">
        <v>3.2229999999999999</v>
      </c>
      <c r="S13" s="706"/>
      <c r="T13" s="708"/>
      <c r="U13" s="159">
        <v>0.56899999999999995</v>
      </c>
      <c r="V13" s="150">
        <v>12.9</v>
      </c>
      <c r="W13" s="150">
        <v>9.8000000000000007</v>
      </c>
      <c r="X13" s="160">
        <v>234</v>
      </c>
      <c r="Y13" s="698"/>
      <c r="Z13" s="710"/>
      <c r="AA13" s="719"/>
      <c r="AB13" s="719"/>
      <c r="AC13" s="698"/>
      <c r="AD13" s="698"/>
      <c r="AE13" s="29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3.1994200000000004</v>
      </c>
      <c r="AL13" s="116">
        <f>AK13*1.1</f>
        <v>3.5193620000000005</v>
      </c>
      <c r="AM13" s="125"/>
      <c r="AN13" s="126">
        <f>AN12*365</f>
        <v>-8.4165467693175113</v>
      </c>
      <c r="AO13" s="127"/>
      <c r="AP13" s="128"/>
      <c r="AQ13" s="128"/>
      <c r="AR13" s="129"/>
      <c r="AS13" s="186">
        <f>(AS12-S12)/AS12</f>
        <v>2.5508304887110238E-2</v>
      </c>
      <c r="AT13" s="186">
        <f>(AT12-T12)/AT12</f>
        <v>0.72938818104504388</v>
      </c>
    </row>
    <row r="14" spans="1:64" ht="42.75" customHeight="1" x14ac:dyDescent="0.2">
      <c r="B14" s="711" t="s">
        <v>119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291">
        <v>105</v>
      </c>
      <c r="J14" s="291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147">
        <v>-16.5</v>
      </c>
      <c r="R14" s="148">
        <v>2.891</v>
      </c>
      <c r="S14" s="724">
        <v>1138</v>
      </c>
      <c r="T14" s="707">
        <f>Y14*365</f>
        <v>1114.556935483871</v>
      </c>
      <c r="U14" s="149">
        <v>0.47399999999999998</v>
      </c>
      <c r="V14" s="150">
        <v>8.1</v>
      </c>
      <c r="W14" s="150">
        <v>9</v>
      </c>
      <c r="X14" s="151">
        <v>248</v>
      </c>
      <c r="Y14" s="725">
        <f>R14+(R15-R14)*(-18-Q14)/(Q15-Q14)</f>
        <v>3.0535806451612904</v>
      </c>
      <c r="Z14" s="727">
        <f t="shared" ref="Z14" si="0">Y14*365</f>
        <v>1114.556935483871</v>
      </c>
      <c r="AA14" s="720">
        <f>(Z14-$S$12)/$S$12</f>
        <v>-2.0600232439480642E-2</v>
      </c>
      <c r="AB14" s="720">
        <f>(Z14-$AD$4)/$AD$4</f>
        <v>-6.970051394793661E-2</v>
      </c>
      <c r="AC14" s="722"/>
      <c r="AD14" s="722"/>
      <c r="AE14" s="152">
        <f>(Y14-Y4)/Y14</f>
        <v>2.7219310411438099E-2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-0.6287548377668728</v>
      </c>
      <c r="AH14" s="153"/>
      <c r="AI14" s="154">
        <f>MAX(Y14:Y19)</f>
        <v>3.204030303030303</v>
      </c>
      <c r="AJ14" s="155"/>
      <c r="AK14" s="156">
        <f>(Y14-AK4)/AK4</f>
        <v>-2.0970540869019158E-2</v>
      </c>
      <c r="AL14" s="156">
        <f>(Y14-$AL$4)/$AL$4</f>
        <v>-0.10997321897183562</v>
      </c>
      <c r="AM14" s="117">
        <f>(AL14-AI14)/AI14</f>
        <v>-1.0343234016444305</v>
      </c>
      <c r="AN14" s="118">
        <f>AK14</f>
        <v>-2.0970540869019158E-2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-92.722929993496152</v>
      </c>
      <c r="AQ14" s="120"/>
      <c r="AR14" s="121" t="s">
        <v>40</v>
      </c>
      <c r="AS14" s="183">
        <f>AK15*365</f>
        <v>1170.2847822580645</v>
      </c>
      <c r="AT14" s="184">
        <f>AS14*AL15</f>
        <v>4127.4605992966744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291">
        <v>105</v>
      </c>
      <c r="J15" s="291">
        <v>105</v>
      </c>
      <c r="K15" s="716"/>
      <c r="L15" s="153"/>
      <c r="M15" s="146"/>
      <c r="N15" s="696"/>
      <c r="O15" s="702"/>
      <c r="P15" s="705"/>
      <c r="Q15" s="147">
        <v>-19.600000000000001</v>
      </c>
      <c r="R15" s="164">
        <v>3.2269999999999999</v>
      </c>
      <c r="S15" s="705"/>
      <c r="T15" s="708"/>
      <c r="U15" s="149">
        <v>0.55400000000000005</v>
      </c>
      <c r="V15" s="150">
        <v>10.5</v>
      </c>
      <c r="W15" s="150">
        <v>8.5</v>
      </c>
      <c r="X15" s="151">
        <v>237</v>
      </c>
      <c r="Y15" s="726"/>
      <c r="Z15" s="728"/>
      <c r="AA15" s="721"/>
      <c r="AB15" s="721"/>
      <c r="AC15" s="698"/>
      <c r="AD15" s="698"/>
      <c r="AE15" s="29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3.206259677419355</v>
      </c>
      <c r="AL15" s="116">
        <f>AK15*1.1</f>
        <v>3.5268856451612907</v>
      </c>
      <c r="AM15" s="125"/>
      <c r="AN15" s="126">
        <f>AN14*365</f>
        <v>-7.6542474171919928</v>
      </c>
      <c r="AO15" s="127"/>
      <c r="AP15" s="128"/>
      <c r="AQ15" s="128"/>
      <c r="AR15" s="129"/>
      <c r="AS15" s="186">
        <f>(AS14-S14)/AS14</f>
        <v>2.758711618531947E-2</v>
      </c>
      <c r="AT15" s="186">
        <f>(AT14-T14)/AT14</f>
        <v>0.72996545729018147</v>
      </c>
    </row>
    <row r="16" spans="1:64" ht="52.15" customHeight="1" x14ac:dyDescent="0.2">
      <c r="B16" s="711" t="s">
        <v>120</v>
      </c>
      <c r="C16" s="768">
        <v>1</v>
      </c>
      <c r="D16" s="770"/>
      <c r="E16" s="276"/>
      <c r="F16" s="277"/>
      <c r="G16" s="278"/>
      <c r="H16" s="772">
        <f>(192-186.53)/186.53</f>
        <v>2.932504154827641E-2</v>
      </c>
      <c r="I16" s="295">
        <v>105</v>
      </c>
      <c r="J16" s="295">
        <v>105</v>
      </c>
      <c r="K16" s="770"/>
      <c r="L16" s="276"/>
      <c r="M16" s="279"/>
      <c r="N16" s="772">
        <f>(161-156.5)/156.55</f>
        <v>2.8744809964867453E-2</v>
      </c>
      <c r="O16" s="724"/>
      <c r="P16" s="724"/>
      <c r="Q16" s="147">
        <v>-16.399999999999999</v>
      </c>
      <c r="R16" s="148">
        <v>2.9710000000000001</v>
      </c>
      <c r="S16" s="724">
        <v>1138</v>
      </c>
      <c r="T16" s="707">
        <f>Y16*365</f>
        <v>1165.5909999999999</v>
      </c>
      <c r="U16" s="149">
        <v>0.48499999999999999</v>
      </c>
      <c r="V16" s="150">
        <v>22.8</v>
      </c>
      <c r="W16" s="150">
        <v>11.8</v>
      </c>
      <c r="X16" s="151">
        <v>251</v>
      </c>
      <c r="Y16" s="725">
        <f>R16+(R17-R16)*(-18-Q16)/(Q17-Q16)</f>
        <v>3.1934</v>
      </c>
      <c r="Z16" s="727">
        <f>Y16*365</f>
        <v>1165.5909999999999</v>
      </c>
      <c r="AA16" s="720">
        <f>(Z16-$S$12)/$S$12</f>
        <v>2.4245166959578113E-2</v>
      </c>
      <c r="AB16" s="720">
        <f>(Z16-$AD$4)/$AD$4</f>
        <v>-2.7103350466206537E-2</v>
      </c>
      <c r="AC16" s="722"/>
      <c r="AD16" s="722"/>
      <c r="AE16" s="152">
        <f>(Y16-Y4)/Y16</f>
        <v>6.9811396720020735E-2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-0.70333333333333348</v>
      </c>
      <c r="AH16" s="153"/>
      <c r="AI16" s="154">
        <f>MAX(Y16:Y19)</f>
        <v>3.204030303030303</v>
      </c>
      <c r="AJ16" s="155"/>
      <c r="AK16" s="156">
        <f>(Y16-AK4)/AK4</f>
        <v>2.3857902604611198E-2</v>
      </c>
      <c r="AL16" s="156">
        <f>(Y16-$AL$4)/$AL$4</f>
        <v>-6.9220088541262575E-2</v>
      </c>
      <c r="AM16" s="125"/>
      <c r="AN16" s="126"/>
      <c r="AO16" s="127"/>
      <c r="AP16" s="128"/>
      <c r="AQ16" s="128"/>
      <c r="AR16" s="129"/>
      <c r="AS16" s="183">
        <f>AK17*365</f>
        <v>1223.8705500000001</v>
      </c>
      <c r="AT16" s="184">
        <f>AS16*AL17</f>
        <v>4514.0959875973513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295">
        <v>105</v>
      </c>
      <c r="J17" s="295">
        <v>105</v>
      </c>
      <c r="K17" s="771"/>
      <c r="L17" s="276"/>
      <c r="M17" s="279"/>
      <c r="N17" s="773"/>
      <c r="O17" s="705"/>
      <c r="P17" s="705"/>
      <c r="Q17" s="147">
        <v>-19.399999999999999</v>
      </c>
      <c r="R17" s="164">
        <v>3.3879999999999999</v>
      </c>
      <c r="S17" s="705"/>
      <c r="T17" s="708"/>
      <c r="U17" s="149">
        <v>0.58399999999999996</v>
      </c>
      <c r="V17" s="150">
        <v>17.3</v>
      </c>
      <c r="W17" s="150">
        <v>12.3</v>
      </c>
      <c r="X17" s="151">
        <v>240</v>
      </c>
      <c r="Y17" s="726"/>
      <c r="Z17" s="728"/>
      <c r="AA17" s="721"/>
      <c r="AB17" s="721"/>
      <c r="AC17" s="698"/>
      <c r="AD17" s="698"/>
      <c r="AE17" s="29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3.3530700000000002</v>
      </c>
      <c r="AL17" s="116">
        <f>AK17*1.1</f>
        <v>3.6883770000000005</v>
      </c>
      <c r="AM17" s="125"/>
      <c r="AN17" s="126"/>
      <c r="AO17" s="127"/>
      <c r="AP17" s="128"/>
      <c r="AQ17" s="128"/>
      <c r="AR17" s="129"/>
      <c r="AS17" s="186">
        <f>(AS16-S16)/AS16</f>
        <v>7.0163098540119373E-2</v>
      </c>
      <c r="AT17" s="186">
        <f>(AT16-T16)/AT16</f>
        <v>0.74178860990051942</v>
      </c>
    </row>
    <row r="18" spans="2:47" ht="42.75" customHeight="1" x14ac:dyDescent="0.2">
      <c r="B18" s="711" t="s">
        <v>120</v>
      </c>
      <c r="C18" s="713">
        <v>1</v>
      </c>
      <c r="D18" s="715"/>
      <c r="E18" s="153"/>
      <c r="F18" s="143"/>
      <c r="G18" s="144"/>
      <c r="H18" s="717">
        <f>(192-186.53)/186.53</f>
        <v>2.932504154827641E-2</v>
      </c>
      <c r="I18" s="291">
        <v>105</v>
      </c>
      <c r="J18" s="291">
        <v>105</v>
      </c>
      <c r="K18" s="715"/>
      <c r="L18" s="153"/>
      <c r="M18" s="146"/>
      <c r="N18" s="717">
        <f>(161-156.5)/156.55</f>
        <v>2.8744809964867453E-2</v>
      </c>
      <c r="O18" s="723"/>
      <c r="P18" s="723"/>
      <c r="Q18" s="147">
        <v>-16.100000000000001</v>
      </c>
      <c r="R18" s="148">
        <v>2.9529999999999998</v>
      </c>
      <c r="S18" s="724">
        <v>1138</v>
      </c>
      <c r="T18" s="707">
        <f>Y18*365</f>
        <v>1169.4710606060605</v>
      </c>
      <c r="U18" s="149">
        <v>0.51</v>
      </c>
      <c r="V18" s="150">
        <v>9.6999999999999993</v>
      </c>
      <c r="W18" s="150">
        <v>9.3000000000000007</v>
      </c>
      <c r="X18" s="151">
        <v>235</v>
      </c>
      <c r="Y18" s="725">
        <f>R18+(R19-R18)*(-18-Q18)/(Q19-Q18)</f>
        <v>3.204030303030303</v>
      </c>
      <c r="Z18" s="727">
        <f>Y18*365</f>
        <v>1169.4710606060605</v>
      </c>
      <c r="AA18" s="720">
        <f>(Z18-$S$12)/$S$12</f>
        <v>2.7654710550141053E-2</v>
      </c>
      <c r="AB18" s="720">
        <f>(Z18-$AD$4)/$AD$4</f>
        <v>-2.3864737639216246E-2</v>
      </c>
      <c r="AC18" s="722"/>
      <c r="AD18" s="722"/>
      <c r="AE18" s="152">
        <f>(Y18-Y4)/Y18</f>
        <v>7.2897568133208829E-2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/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-0.70900344966544016</v>
      </c>
      <c r="AH18" s="166"/>
      <c r="AI18" s="154">
        <f>MAX(Y18:Y27)</f>
        <v>3.238</v>
      </c>
      <c r="AJ18" s="155"/>
      <c r="AK18" s="156">
        <f>(Y18-AK4)/4</f>
        <v>2.126070075757569E-2</v>
      </c>
      <c r="AL18" s="156">
        <f>(Y18-$AL$4)/$AL$4</f>
        <v>-6.6121675403752411E-2</v>
      </c>
      <c r="AM18" s="117">
        <f>(AL18-AI18)/AI18</f>
        <v>-1.0204205297726228</v>
      </c>
      <c r="AN18" s="118">
        <f>AK18</f>
        <v>2.126070075757569E-2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89.471122000501936</v>
      </c>
      <c r="AQ18" s="120"/>
      <c r="AR18" s="121" t="s">
        <v>40</v>
      </c>
      <c r="AS18" s="183">
        <f>AK19*365</f>
        <v>1227.9446136363638</v>
      </c>
      <c r="AT18" s="184">
        <f>AS18*AL19</f>
        <v>4544.1993741764791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291">
        <v>105</v>
      </c>
      <c r="J19" s="291">
        <v>105</v>
      </c>
      <c r="K19" s="716"/>
      <c r="L19" s="153"/>
      <c r="M19" s="146"/>
      <c r="N19" s="696"/>
      <c r="O19" s="702"/>
      <c r="P19" s="702"/>
      <c r="Q19" s="147">
        <v>-19.399999999999999</v>
      </c>
      <c r="R19" s="164">
        <v>3.3889999999999998</v>
      </c>
      <c r="S19" s="705"/>
      <c r="T19" s="708"/>
      <c r="U19" s="149">
        <v>0.64800000000000002</v>
      </c>
      <c r="V19" s="150">
        <v>14.6</v>
      </c>
      <c r="W19" s="150">
        <v>7.9</v>
      </c>
      <c r="X19" s="151">
        <v>223</v>
      </c>
      <c r="Y19" s="726"/>
      <c r="Z19" s="728"/>
      <c r="AA19" s="721"/>
      <c r="AB19" s="721"/>
      <c r="AC19" s="698"/>
      <c r="AD19" s="698"/>
      <c r="AE19" s="29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3.3642318181818185</v>
      </c>
      <c r="AL19" s="116">
        <f>AK19*1.1</f>
        <v>3.7006550000000007</v>
      </c>
      <c r="AM19" s="125"/>
      <c r="AN19" s="126">
        <f>AN18*365</f>
        <v>7.760155776515127</v>
      </c>
      <c r="AO19" s="127"/>
      <c r="AP19" s="128"/>
      <c r="AQ19" s="128"/>
      <c r="AR19" s="129"/>
      <c r="AS19" s="186">
        <f>(AS18-S18)/AS18</f>
        <v>7.3248103080160137E-2</v>
      </c>
      <c r="AT19" s="186">
        <f>(AT18-T18)/AT18</f>
        <v>0.7426453013369384</v>
      </c>
    </row>
    <row r="20" spans="2:47" ht="52.5" customHeight="1" x14ac:dyDescent="0.2">
      <c r="B20" s="777" t="s">
        <v>121</v>
      </c>
      <c r="C20" s="298"/>
      <c r="D20" s="299"/>
      <c r="E20" s="276"/>
      <c r="F20" s="277"/>
      <c r="G20" s="278"/>
      <c r="H20" s="300"/>
      <c r="I20" s="295"/>
      <c r="J20" s="295"/>
      <c r="K20" s="299"/>
      <c r="L20" s="276"/>
      <c r="M20" s="279"/>
      <c r="N20" s="300"/>
      <c r="O20" s="301"/>
      <c r="P20" s="724"/>
      <c r="Q20" s="147">
        <v>-16.8</v>
      </c>
      <c r="R20" s="148">
        <v>3.0019999999999998</v>
      </c>
      <c r="S20" s="724">
        <v>1138</v>
      </c>
      <c r="T20" s="759">
        <f>365*Y20</f>
        <v>1153.8963999999999</v>
      </c>
      <c r="U20" s="149">
        <v>0.504</v>
      </c>
      <c r="V20" s="150">
        <v>10.1</v>
      </c>
      <c r="W20" s="150">
        <v>9.9</v>
      </c>
      <c r="X20" s="151">
        <v>243</v>
      </c>
      <c r="Y20" s="725">
        <f>R20+(R21-R20)*(-18-Q20)/(Q21-Q20)</f>
        <v>3.1613599999999997</v>
      </c>
      <c r="Z20" s="727">
        <f>Y20*365</f>
        <v>1153.8963999999999</v>
      </c>
      <c r="AA20" s="720">
        <f>(Z20-$S$12)/$S$12</f>
        <v>1.3968717047451545E-2</v>
      </c>
      <c r="AB20" s="720">
        <f>(Z20-$AD$4)/$AD$4</f>
        <v>-3.686461076903827E-2</v>
      </c>
      <c r="AC20" s="722"/>
      <c r="AD20" s="722"/>
      <c r="AE20" s="297"/>
      <c r="AF20" s="280"/>
      <c r="AG20" s="281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298"/>
      <c r="D21" s="299"/>
      <c r="E21" s="276"/>
      <c r="F21" s="277"/>
      <c r="G21" s="278"/>
      <c r="H21" s="300"/>
      <c r="I21" s="295"/>
      <c r="J21" s="295"/>
      <c r="K21" s="299"/>
      <c r="L21" s="276"/>
      <c r="M21" s="279"/>
      <c r="N21" s="300"/>
      <c r="O21" s="301"/>
      <c r="P21" s="705"/>
      <c r="Q21" s="147">
        <v>-19.3</v>
      </c>
      <c r="R21" s="164">
        <v>3.3340000000000001</v>
      </c>
      <c r="S21" s="705"/>
      <c r="T21" s="708"/>
      <c r="U21" s="149">
        <v>0.57599999999999996</v>
      </c>
      <c r="V21" s="150">
        <v>13.4</v>
      </c>
      <c r="W21" s="150">
        <v>9.9</v>
      </c>
      <c r="X21" s="151">
        <v>233</v>
      </c>
      <c r="Y21" s="726"/>
      <c r="Z21" s="728"/>
      <c r="AA21" s="721"/>
      <c r="AB21" s="721"/>
      <c r="AC21" s="698"/>
      <c r="AD21" s="698"/>
      <c r="AE21" s="297"/>
      <c r="AF21" s="280"/>
      <c r="AG21" s="281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 t="s">
        <v>296</v>
      </c>
      <c r="C22" s="298"/>
      <c r="D22" s="299"/>
      <c r="E22" s="276"/>
      <c r="F22" s="277"/>
      <c r="G22" s="278"/>
      <c r="H22" s="300"/>
      <c r="I22" s="302"/>
      <c r="J22" s="302"/>
      <c r="K22" s="299"/>
      <c r="L22" s="276"/>
      <c r="M22" s="279"/>
      <c r="N22" s="300"/>
      <c r="O22" s="301"/>
      <c r="P22" s="724"/>
      <c r="Q22" s="147">
        <v>-16.5</v>
      </c>
      <c r="R22" s="148">
        <v>2.9580000000000002</v>
      </c>
      <c r="S22" s="724">
        <v>1138</v>
      </c>
      <c r="T22" s="759">
        <f>365*Y22</f>
        <v>1149.3346551724139</v>
      </c>
      <c r="U22" s="149">
        <v>0.5</v>
      </c>
      <c r="V22" s="150">
        <v>9.1999999999999993</v>
      </c>
      <c r="W22" s="150">
        <v>9.1999999999999993</v>
      </c>
      <c r="X22" s="151">
        <v>244</v>
      </c>
      <c r="Y22" s="725">
        <f>R22+(R23-R22)*(-18-Q22)/(Q23-Q22)</f>
        <v>3.1488620689655176</v>
      </c>
      <c r="Z22" s="727">
        <f>Y22*365</f>
        <v>1149.3346551724139</v>
      </c>
      <c r="AA22" s="720">
        <f>(Z22-$S$12)/$S$12</f>
        <v>9.9601539300649671E-3</v>
      </c>
      <c r="AB22" s="720">
        <f>(Z22-$AD$4)/$AD$4</f>
        <v>-4.0672212456754162E-2</v>
      </c>
      <c r="AC22" s="722"/>
      <c r="AD22" s="722"/>
      <c r="AE22" s="297"/>
      <c r="AF22" s="280"/>
      <c r="AG22" s="281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298"/>
      <c r="D23" s="299"/>
      <c r="E23" s="276"/>
      <c r="F23" s="277"/>
      <c r="G23" s="278"/>
      <c r="H23" s="300"/>
      <c r="I23" s="302"/>
      <c r="J23" s="302"/>
      <c r="K23" s="299"/>
      <c r="L23" s="276"/>
      <c r="M23" s="279"/>
      <c r="N23" s="300"/>
      <c r="O23" s="301"/>
      <c r="P23" s="705"/>
      <c r="Q23" s="147">
        <v>-19.399999999999999</v>
      </c>
      <c r="R23" s="164">
        <v>3.327</v>
      </c>
      <c r="S23" s="705"/>
      <c r="T23" s="708"/>
      <c r="U23" s="149">
        <v>0.58299999999999996</v>
      </c>
      <c r="V23" s="150">
        <v>14</v>
      </c>
      <c r="W23" s="150">
        <v>10</v>
      </c>
      <c r="X23" s="151">
        <v>233</v>
      </c>
      <c r="Y23" s="726"/>
      <c r="Z23" s="728"/>
      <c r="AA23" s="721"/>
      <c r="AB23" s="721"/>
      <c r="AC23" s="698"/>
      <c r="AD23" s="698"/>
      <c r="AE23" s="297"/>
      <c r="AF23" s="280"/>
      <c r="AG23" s="281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77" t="s">
        <v>297</v>
      </c>
      <c r="C24" s="285"/>
      <c r="D24" s="286"/>
      <c r="E24" s="142"/>
      <c r="F24" s="143"/>
      <c r="G24" s="144"/>
      <c r="H24" s="282"/>
      <c r="I24" s="291"/>
      <c r="J24" s="291"/>
      <c r="K24" s="286"/>
      <c r="L24" s="142"/>
      <c r="M24" s="146"/>
      <c r="N24" s="282"/>
      <c r="O24" s="283"/>
      <c r="P24" s="284"/>
      <c r="Q24" s="147">
        <v>-16.399999999999999</v>
      </c>
      <c r="R24" s="148">
        <v>2.9550000000000001</v>
      </c>
      <c r="S24" s="724">
        <v>1138</v>
      </c>
      <c r="T24" s="759">
        <f t="shared" ref="T24" si="1">365*Y24</f>
        <v>1157.1324193548387</v>
      </c>
      <c r="U24" s="149">
        <v>0.497</v>
      </c>
      <c r="V24" s="165">
        <v>10.8</v>
      </c>
      <c r="W24" s="165">
        <v>10.9</v>
      </c>
      <c r="X24" s="160">
        <v>243</v>
      </c>
      <c r="Y24" s="725">
        <f>R24+(R25-R24)*(-18-Q24)/(Q25-Q24)</f>
        <v>3.1702258064516129</v>
      </c>
      <c r="Z24" s="758">
        <f>Y24*365</f>
        <v>1157.1324193548387</v>
      </c>
      <c r="AA24" s="718">
        <f>(Z24-$S$12)/$S$12</f>
        <v>1.6812319292476893E-2</v>
      </c>
      <c r="AB24" s="720">
        <f>(Z24-$AD$4)/$AD$4</f>
        <v>-3.4163566931063177E-2</v>
      </c>
      <c r="AC24" s="722"/>
      <c r="AD24" s="722"/>
      <c r="AE24" s="297"/>
      <c r="AF24" s="280"/>
      <c r="AG24" s="281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767"/>
      <c r="C25" s="285"/>
      <c r="D25" s="286"/>
      <c r="E25" s="142"/>
      <c r="F25" s="143"/>
      <c r="G25" s="144"/>
      <c r="H25" s="282"/>
      <c r="I25" s="291"/>
      <c r="J25" s="291"/>
      <c r="K25" s="286"/>
      <c r="L25" s="142"/>
      <c r="M25" s="146"/>
      <c r="N25" s="282"/>
      <c r="O25" s="283"/>
      <c r="P25" s="284"/>
      <c r="Q25" s="157">
        <v>-19.5</v>
      </c>
      <c r="R25" s="158">
        <v>3.3719999999999999</v>
      </c>
      <c r="S25" s="705"/>
      <c r="T25" s="708"/>
      <c r="U25" s="159">
        <v>0.59199999999999997</v>
      </c>
      <c r="V25" s="167">
        <v>15.2</v>
      </c>
      <c r="W25" s="167">
        <v>10.5</v>
      </c>
      <c r="X25" s="160">
        <v>232</v>
      </c>
      <c r="Y25" s="726"/>
      <c r="Z25" s="710"/>
      <c r="AA25" s="719"/>
      <c r="AB25" s="721"/>
      <c r="AC25" s="698"/>
      <c r="AD25" s="698"/>
      <c r="AE25" s="297"/>
      <c r="AF25" s="280"/>
      <c r="AG25" s="281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63.75" customHeight="1" x14ac:dyDescent="0.2">
      <c r="B26" s="777" t="s">
        <v>298</v>
      </c>
      <c r="C26" s="761">
        <v>1</v>
      </c>
      <c r="D26" s="762"/>
      <c r="E26" s="142"/>
      <c r="F26" s="143"/>
      <c r="G26" s="144"/>
      <c r="H26" s="717">
        <f>(192-186.53)/186.53</f>
        <v>2.932504154827641E-2</v>
      </c>
      <c r="I26" s="145">
        <v>258</v>
      </c>
      <c r="J26" s="291">
        <v>105</v>
      </c>
      <c r="K26" s="762"/>
      <c r="L26" s="142"/>
      <c r="M26" s="146"/>
      <c r="N26" s="717">
        <f>(161-156.5)/156.55</f>
        <v>2.8744809964867453E-2</v>
      </c>
      <c r="O26" s="723"/>
      <c r="P26" s="760"/>
      <c r="Q26" s="157">
        <v>-16.399999999999999</v>
      </c>
      <c r="R26" s="170">
        <v>3.0339999999999998</v>
      </c>
      <c r="S26" s="724">
        <v>1138</v>
      </c>
      <c r="T26" s="759">
        <f>365*Y26</f>
        <v>1181.8699999999999</v>
      </c>
      <c r="U26" s="159">
        <v>0.50900000000000001</v>
      </c>
      <c r="V26" s="171">
        <v>11.3</v>
      </c>
      <c r="W26" s="171">
        <v>10.9</v>
      </c>
      <c r="X26" s="160">
        <v>243</v>
      </c>
      <c r="Y26" s="751">
        <f>R26+(R27-R26)*(-18-Q26)/(Q27-Q26)</f>
        <v>3.238</v>
      </c>
      <c r="Z26" s="758">
        <f>Y26*365</f>
        <v>1181.8699999999999</v>
      </c>
      <c r="AA26" s="718">
        <f>(Z26-$S$12)/$S$12</f>
        <v>3.8550087873462119E-2</v>
      </c>
      <c r="AB26" s="720">
        <f>(Z26-$AD$4)/$AD$4</f>
        <v>-1.3515578633925213E-2</v>
      </c>
      <c r="AC26" s="297"/>
      <c r="AD26" s="297"/>
      <c r="AE26" s="152">
        <f>(Y26-Y4)/Y26</f>
        <v>8.2623753639812919E-2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**2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0.10993041330280769</v>
      </c>
      <c r="AH26" s="166"/>
      <c r="AI26" s="154">
        <f>MAX(Y26:Y31)</f>
        <v>3.238</v>
      </c>
      <c r="AJ26" s="155"/>
      <c r="AK26" s="156">
        <f>(Y26-AK4)/AK4</f>
        <v>3.8157414866202485E-2</v>
      </c>
      <c r="AL26" s="156">
        <f>(Y26-$AL$4)/$AL$4</f>
        <v>-5.6220531939815944E-2</v>
      </c>
      <c r="AM26" s="117">
        <f>(AL26-AI26)/AI26</f>
        <v>-1.0173627337677009</v>
      </c>
      <c r="AN26" s="118">
        <f>AK26</f>
        <v>3.8157414866202485E-2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49.409060959695552</v>
      </c>
      <c r="AQ26" s="120"/>
      <c r="AR26" s="121" t="s">
        <v>40</v>
      </c>
      <c r="AU26" s="303"/>
    </row>
    <row r="27" spans="2:47" ht="60.75" customHeight="1" x14ac:dyDescent="0.2">
      <c r="B27" s="767"/>
      <c r="C27" s="692"/>
      <c r="D27" s="694"/>
      <c r="E27" s="142"/>
      <c r="F27" s="143"/>
      <c r="G27" s="144"/>
      <c r="H27" s="696"/>
      <c r="I27" s="145">
        <v>258</v>
      </c>
      <c r="J27" s="291">
        <v>105</v>
      </c>
      <c r="K27" s="694"/>
      <c r="L27" s="142"/>
      <c r="M27" s="146"/>
      <c r="N27" s="696"/>
      <c r="O27" s="702"/>
      <c r="P27" s="704"/>
      <c r="Q27" s="157">
        <v>-19.2</v>
      </c>
      <c r="R27" s="158">
        <v>3.391</v>
      </c>
      <c r="S27" s="705"/>
      <c r="T27" s="708"/>
      <c r="U27" s="159">
        <v>0.59699999999999998</v>
      </c>
      <c r="V27" s="171">
        <v>16</v>
      </c>
      <c r="W27" s="171">
        <v>10.8</v>
      </c>
      <c r="X27" s="160">
        <v>233</v>
      </c>
      <c r="Y27" s="751"/>
      <c r="Z27" s="710"/>
      <c r="AA27" s="719"/>
      <c r="AB27" s="721"/>
      <c r="AC27" s="297"/>
      <c r="AD27" s="297"/>
      <c r="AE27" s="29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13.927456426163907</v>
      </c>
      <c r="AO27" s="127"/>
      <c r="AP27" s="128"/>
      <c r="AQ27" s="128"/>
      <c r="AR27" s="129"/>
      <c r="AU27" s="303"/>
    </row>
    <row r="28" spans="2:47" ht="52.5" customHeight="1" x14ac:dyDescent="0.2">
      <c r="B28" s="777" t="s">
        <v>300</v>
      </c>
      <c r="C28" s="761">
        <v>1</v>
      </c>
      <c r="D28" s="762"/>
      <c r="E28" s="142"/>
      <c r="F28" s="143"/>
      <c r="G28" s="144"/>
      <c r="H28" s="717">
        <f>(192-186.53)/186.53</f>
        <v>2.932504154827641E-2</v>
      </c>
      <c r="I28" s="145">
        <v>258</v>
      </c>
      <c r="J28" s="466">
        <v>105</v>
      </c>
      <c r="K28" s="762"/>
      <c r="L28" s="142"/>
      <c r="M28" s="146"/>
      <c r="N28" s="717">
        <f>(161-156.5)/156.55</f>
        <v>2.8744809964867453E-2</v>
      </c>
      <c r="O28" s="723"/>
      <c r="P28" s="760"/>
      <c r="Q28" s="157">
        <v>-16.2</v>
      </c>
      <c r="R28" s="170">
        <v>2.9430000000000001</v>
      </c>
      <c r="S28" s="724">
        <v>1138</v>
      </c>
      <c r="T28" s="759">
        <f>365*Y28</f>
        <v>1158.729</v>
      </c>
      <c r="U28" s="159">
        <v>0.499</v>
      </c>
      <c r="V28" s="171">
        <v>10</v>
      </c>
      <c r="W28" s="171">
        <v>10.1</v>
      </c>
      <c r="X28" s="160">
        <v>236</v>
      </c>
      <c r="Y28" s="751">
        <f>R28+(R29-R28)*(-18-Q28)/(Q29-Q28)</f>
        <v>3.1746000000000003</v>
      </c>
      <c r="Z28" s="758">
        <f>Y28*365</f>
        <v>1158.729</v>
      </c>
      <c r="AA28" s="718">
        <f>(Z28-$S$12)/$S$12</f>
        <v>1.8215289982425345E-2</v>
      </c>
      <c r="AB28" s="720">
        <f>(Z28-$AD$4)/$AD$4</f>
        <v>-3.2830931417930385E-2</v>
      </c>
      <c r="AC28" s="465"/>
      <c r="AD28" s="465"/>
      <c r="AE28" s="467"/>
      <c r="AF28" s="468"/>
      <c r="AG28" s="469"/>
      <c r="AH28" s="166"/>
      <c r="AI28" s="470"/>
      <c r="AJ28" s="469"/>
      <c r="AK28" s="469"/>
      <c r="AL28" s="469"/>
      <c r="AM28" s="471"/>
      <c r="AN28" s="472"/>
      <c r="AO28" s="473"/>
      <c r="AP28" s="474"/>
      <c r="AQ28" s="474"/>
      <c r="AR28" s="475"/>
      <c r="AU28" s="303"/>
    </row>
    <row r="29" spans="2:47" ht="52.5" customHeight="1" x14ac:dyDescent="0.2">
      <c r="B29" s="767"/>
      <c r="C29" s="692"/>
      <c r="D29" s="694"/>
      <c r="E29" s="142"/>
      <c r="F29" s="143"/>
      <c r="G29" s="144"/>
      <c r="H29" s="696"/>
      <c r="I29" s="145">
        <v>258</v>
      </c>
      <c r="J29" s="466">
        <v>105</v>
      </c>
      <c r="K29" s="694"/>
      <c r="L29" s="142"/>
      <c r="M29" s="146"/>
      <c r="N29" s="696"/>
      <c r="O29" s="702"/>
      <c r="P29" s="704"/>
      <c r="Q29" s="157">
        <v>-19.2</v>
      </c>
      <c r="R29" s="158">
        <v>3.3290000000000002</v>
      </c>
      <c r="S29" s="705"/>
      <c r="T29" s="708"/>
      <c r="U29" s="159">
        <v>0.623</v>
      </c>
      <c r="V29" s="171">
        <v>15</v>
      </c>
      <c r="W29" s="171">
        <v>9.1</v>
      </c>
      <c r="X29" s="160">
        <v>224</v>
      </c>
      <c r="Y29" s="751"/>
      <c r="Z29" s="710"/>
      <c r="AA29" s="719"/>
      <c r="AB29" s="721"/>
      <c r="AC29" s="465"/>
      <c r="AD29" s="465"/>
      <c r="AE29" s="467"/>
      <c r="AF29" s="468"/>
      <c r="AG29" s="469"/>
      <c r="AH29" s="166"/>
      <c r="AI29" s="470"/>
      <c r="AJ29" s="469"/>
      <c r="AK29" s="469"/>
      <c r="AL29" s="469"/>
      <c r="AM29" s="471"/>
      <c r="AN29" s="472"/>
      <c r="AO29" s="473"/>
      <c r="AP29" s="474"/>
      <c r="AQ29" s="474"/>
      <c r="AR29" s="475"/>
      <c r="AU29" s="303"/>
    </row>
    <row r="30" spans="2:47" ht="51.6" customHeight="1" x14ac:dyDescent="0.2">
      <c r="B30" s="777" t="s">
        <v>299</v>
      </c>
      <c r="C30" s="761">
        <v>1</v>
      </c>
      <c r="D30" s="762"/>
      <c r="E30" s="142"/>
      <c r="F30" s="143"/>
      <c r="G30" s="144"/>
      <c r="H30" s="717">
        <f>(192-186.53)/186.53</f>
        <v>2.932504154827641E-2</v>
      </c>
      <c r="I30" s="145">
        <v>258</v>
      </c>
      <c r="J30" s="463">
        <v>105</v>
      </c>
      <c r="K30" s="762"/>
      <c r="L30" s="142"/>
      <c r="M30" s="146"/>
      <c r="N30" s="717">
        <f>(161-156.5)/156.55</f>
        <v>2.8744809964867453E-2</v>
      </c>
      <c r="O30" s="723"/>
      <c r="P30" s="760"/>
      <c r="Q30" s="157">
        <v>-16.2</v>
      </c>
      <c r="R30" s="170">
        <v>2.94</v>
      </c>
      <c r="S30" s="724">
        <v>1138</v>
      </c>
      <c r="T30" s="759">
        <f>365*Y30</f>
        <v>1158.2834482758619</v>
      </c>
      <c r="U30" s="159">
        <v>0.51100000000000001</v>
      </c>
      <c r="V30" s="171">
        <v>10.199999999999999</v>
      </c>
      <c r="W30" s="171">
        <v>9.6999999999999993</v>
      </c>
      <c r="X30" s="160">
        <v>234</v>
      </c>
      <c r="Y30" s="751">
        <f>R30+(R31-R30)*(-18-Q30)/(Q31-Q30)</f>
        <v>3.1733793103448273</v>
      </c>
      <c r="Z30" s="758">
        <f>Y30*365</f>
        <v>1158.2834482758619</v>
      </c>
      <c r="AA30" s="718">
        <f>(Z30-$S$12)/$S$12</f>
        <v>1.7823768256469183E-2</v>
      </c>
      <c r="AB30" s="720">
        <f>(Z30-$AD$4)/$AD$4</f>
        <v>-3.3202824972022663E-2</v>
      </c>
      <c r="AC30" s="464"/>
      <c r="AD30" s="464"/>
      <c r="AS30" s="180"/>
    </row>
    <row r="31" spans="2:47" ht="57.75" customHeight="1" x14ac:dyDescent="0.2">
      <c r="B31" s="767"/>
      <c r="C31" s="692"/>
      <c r="D31" s="694"/>
      <c r="E31" s="142"/>
      <c r="F31" s="143"/>
      <c r="G31" s="144"/>
      <c r="H31" s="696"/>
      <c r="I31" s="145">
        <v>258</v>
      </c>
      <c r="J31" s="463">
        <v>105</v>
      </c>
      <c r="K31" s="694"/>
      <c r="L31" s="142"/>
      <c r="M31" s="146"/>
      <c r="N31" s="696"/>
      <c r="O31" s="702"/>
      <c r="P31" s="704"/>
      <c r="Q31" s="157">
        <v>-19.100000000000001</v>
      </c>
      <c r="R31" s="158">
        <v>3.3159999999999998</v>
      </c>
      <c r="S31" s="705"/>
      <c r="T31" s="708"/>
      <c r="U31" s="159">
        <v>0.61</v>
      </c>
      <c r="V31" s="171">
        <v>14.6</v>
      </c>
      <c r="W31" s="171">
        <v>9.3000000000000007</v>
      </c>
      <c r="X31" s="160">
        <v>223</v>
      </c>
      <c r="Y31" s="751"/>
      <c r="Z31" s="710"/>
      <c r="AA31" s="719"/>
      <c r="AB31" s="721"/>
      <c r="AC31" s="464"/>
      <c r="AD31" s="464"/>
    </row>
    <row r="32" spans="2:47" ht="56.25" customHeight="1" x14ac:dyDescent="0.2">
      <c r="B32" s="777" t="s">
        <v>302</v>
      </c>
      <c r="C32" s="761">
        <v>1</v>
      </c>
      <c r="D32" s="762"/>
      <c r="E32" s="142"/>
      <c r="F32" s="143"/>
      <c r="G32" s="144"/>
      <c r="H32" s="717">
        <f>(192-186.53)/186.53</f>
        <v>2.932504154827641E-2</v>
      </c>
      <c r="I32" s="145">
        <v>258</v>
      </c>
      <c r="J32" s="583">
        <v>105</v>
      </c>
      <c r="K32" s="762"/>
      <c r="L32" s="142"/>
      <c r="M32" s="146"/>
      <c r="N32" s="717">
        <f>(161-156.5)/156.55</f>
        <v>2.8744809964867453E-2</v>
      </c>
      <c r="O32" s="723"/>
      <c r="P32" s="760"/>
      <c r="Q32" s="157">
        <v>-16.2</v>
      </c>
      <c r="R32" s="170">
        <v>3.089</v>
      </c>
      <c r="S32" s="724">
        <v>1138</v>
      </c>
      <c r="T32" s="759">
        <f>365*Y32</f>
        <v>1220.0809375000001</v>
      </c>
      <c r="U32" s="159">
        <v>0.56599999999999995</v>
      </c>
      <c r="V32" s="171">
        <v>10.8</v>
      </c>
      <c r="W32" s="171">
        <v>8.3000000000000007</v>
      </c>
      <c r="X32" s="160">
        <v>230</v>
      </c>
      <c r="Y32" s="751">
        <f>R32+(R33-R32)*(-18-Q32)/(Q33-Q32)</f>
        <v>3.3426875000000003</v>
      </c>
      <c r="Z32" s="758">
        <f>Y32*365</f>
        <v>1220.0809375000001</v>
      </c>
      <c r="AA32" s="718">
        <f>(Z32-$S$12)/$S$12</f>
        <v>7.2127361599297113E-2</v>
      </c>
      <c r="AB32" s="776">
        <f>($AD$4-Z32)/$AD$4</f>
        <v>-1.8378364498181511E-2</v>
      </c>
      <c r="AC32" s="584"/>
      <c r="AD32" s="584"/>
    </row>
    <row r="33" spans="2:30" ht="42" customHeight="1" x14ac:dyDescent="0.2">
      <c r="B33" s="767"/>
      <c r="C33" s="692"/>
      <c r="D33" s="694"/>
      <c r="E33" s="142"/>
      <c r="F33" s="143"/>
      <c r="G33" s="144"/>
      <c r="H33" s="696"/>
      <c r="I33" s="145">
        <v>258</v>
      </c>
      <c r="J33" s="583">
        <v>105</v>
      </c>
      <c r="K33" s="694"/>
      <c r="L33" s="142"/>
      <c r="M33" s="146"/>
      <c r="N33" s="696"/>
      <c r="O33" s="702"/>
      <c r="P33" s="704"/>
      <c r="Q33" s="157">
        <v>-19.399999999999999</v>
      </c>
      <c r="R33" s="158">
        <v>3.54</v>
      </c>
      <c r="S33" s="705"/>
      <c r="T33" s="708"/>
      <c r="U33" s="159">
        <v>0.67100000000000004</v>
      </c>
      <c r="V33" s="167">
        <v>17.399999999999999</v>
      </c>
      <c r="W33" s="167">
        <v>8.5</v>
      </c>
      <c r="X33" s="160">
        <v>217</v>
      </c>
      <c r="Y33" s="751"/>
      <c r="Z33" s="710"/>
      <c r="AA33" s="719"/>
      <c r="AB33" s="719"/>
      <c r="AC33" s="584"/>
      <c r="AD33" s="584"/>
    </row>
    <row r="34" spans="2:30" ht="63.75" customHeight="1" x14ac:dyDescent="0.2">
      <c r="B34" s="777" t="s">
        <v>303</v>
      </c>
      <c r="C34" s="761">
        <v>1</v>
      </c>
      <c r="D34" s="762"/>
      <c r="E34" s="142"/>
      <c r="F34" s="143"/>
      <c r="G34" s="144"/>
      <c r="H34" s="717">
        <f>(192-186.53)/186.53</f>
        <v>2.932504154827641E-2</v>
      </c>
      <c r="I34" s="145">
        <v>258</v>
      </c>
      <c r="J34" s="587">
        <v>105</v>
      </c>
      <c r="K34" s="762"/>
      <c r="L34" s="142"/>
      <c r="M34" s="146"/>
      <c r="N34" s="717">
        <f>(161-156.5)/156.55</f>
        <v>2.8744809964867453E-2</v>
      </c>
      <c r="O34" s="723"/>
      <c r="P34" s="760"/>
      <c r="Q34" s="157">
        <v>-16.5</v>
      </c>
      <c r="R34" s="170">
        <v>2.9670000000000001</v>
      </c>
      <c r="S34" s="724">
        <v>1138</v>
      </c>
      <c r="T34" s="759">
        <f>365*Y34</f>
        <v>1159.605</v>
      </c>
      <c r="U34" s="159">
        <v>0.53300000000000003</v>
      </c>
      <c r="V34" s="171">
        <v>10.199999999999999</v>
      </c>
      <c r="W34" s="171">
        <v>8.9</v>
      </c>
      <c r="X34" s="160">
        <v>227</v>
      </c>
      <c r="Y34" s="751">
        <f>R34+(R35-R34)*(-18-Q34)/(Q35-Q34)</f>
        <v>3.177</v>
      </c>
      <c r="Z34" s="758">
        <f>Y34*365</f>
        <v>1159.605</v>
      </c>
      <c r="AA34" s="718">
        <f>(Z34-$S$12)/$S$12</f>
        <v>1.8985061511423568E-2</v>
      </c>
      <c r="AB34" s="776">
        <f>($AD$4-Z34)/$AD$4</f>
        <v>3.2099750870901812E-2</v>
      </c>
      <c r="AC34" s="586"/>
      <c r="AD34" s="586"/>
    </row>
    <row r="35" spans="2:30" ht="78" customHeight="1" x14ac:dyDescent="0.2">
      <c r="B35" s="767"/>
      <c r="C35" s="692"/>
      <c r="D35" s="694"/>
      <c r="E35" s="142"/>
      <c r="F35" s="143"/>
      <c r="G35" s="144"/>
      <c r="H35" s="696"/>
      <c r="I35" s="145">
        <v>258</v>
      </c>
      <c r="J35" s="587">
        <v>105</v>
      </c>
      <c r="K35" s="694"/>
      <c r="L35" s="142"/>
      <c r="M35" s="146"/>
      <c r="N35" s="696"/>
      <c r="O35" s="702"/>
      <c r="P35" s="704"/>
      <c r="Q35" s="157">
        <v>-19.2</v>
      </c>
      <c r="R35" s="158">
        <v>3.3450000000000002</v>
      </c>
      <c r="S35" s="705"/>
      <c r="T35" s="708"/>
      <c r="U35" s="159">
        <v>0.63600000000000001</v>
      </c>
      <c r="V35" s="167">
        <v>14.9</v>
      </c>
      <c r="W35" s="167">
        <v>8.6</v>
      </c>
      <c r="X35" s="160">
        <v>216</v>
      </c>
      <c r="Y35" s="751"/>
      <c r="Z35" s="710"/>
      <c r="AA35" s="719"/>
      <c r="AB35" s="719"/>
      <c r="AC35" s="586"/>
      <c r="AD35" s="586"/>
    </row>
    <row r="36" spans="2:30" ht="63" customHeight="1" x14ac:dyDescent="0.2">
      <c r="B36" s="777" t="s">
        <v>305</v>
      </c>
      <c r="C36" s="761">
        <v>1</v>
      </c>
      <c r="D36" s="762"/>
      <c r="E36" s="142"/>
      <c r="F36" s="143"/>
      <c r="G36" s="144"/>
      <c r="H36" s="717">
        <f>(192-186.53)/186.53</f>
        <v>2.932504154827641E-2</v>
      </c>
      <c r="I36" s="145">
        <v>258</v>
      </c>
      <c r="J36" s="589">
        <v>105</v>
      </c>
      <c r="K36" s="762"/>
      <c r="L36" s="142"/>
      <c r="M36" s="146"/>
      <c r="N36" s="717">
        <f>(161-156.5)/156.55</f>
        <v>2.8744809964867453E-2</v>
      </c>
      <c r="O36" s="723"/>
      <c r="P36" s="760"/>
      <c r="Q36" s="157">
        <v>-16.2</v>
      </c>
      <c r="R36" s="170">
        <v>3.0840000000000001</v>
      </c>
      <c r="S36" s="724">
        <v>1138</v>
      </c>
      <c r="T36" s="759">
        <f>365*Y36</f>
        <v>1214.0370967741935</v>
      </c>
      <c r="U36" s="159">
        <v>0.54700000000000004</v>
      </c>
      <c r="V36" s="171">
        <v>9.9</v>
      </c>
      <c r="W36" s="171">
        <v>8.1999999999999993</v>
      </c>
      <c r="X36" s="160">
        <v>231</v>
      </c>
      <c r="Y36" s="751">
        <f>R36+(R37-R36)*(-18-Q36)/(Q37-Q36)</f>
        <v>3.3261290322580646</v>
      </c>
      <c r="Z36" s="758">
        <f>Y36*365</f>
        <v>1214.0370967741935</v>
      </c>
      <c r="AA36" s="718">
        <f>(Z36-$S$12)/$S$12</f>
        <v>6.6816429502806252E-2</v>
      </c>
      <c r="AB36" s="776">
        <f>($AD$4-Z36)/$AD$4</f>
        <v>-1.333368553922152E-2</v>
      </c>
      <c r="AC36" s="588"/>
      <c r="AD36" s="588"/>
    </row>
    <row r="37" spans="2:30" ht="53.25" customHeight="1" x14ac:dyDescent="0.2">
      <c r="B37" s="767"/>
      <c r="C37" s="692"/>
      <c r="D37" s="694"/>
      <c r="E37" s="142"/>
      <c r="F37" s="143"/>
      <c r="G37" s="144"/>
      <c r="H37" s="696"/>
      <c r="I37" s="145">
        <v>258</v>
      </c>
      <c r="J37" s="589">
        <v>105</v>
      </c>
      <c r="K37" s="694"/>
      <c r="L37" s="142"/>
      <c r="M37" s="146"/>
      <c r="N37" s="696"/>
      <c r="O37" s="702"/>
      <c r="P37" s="704"/>
      <c r="Q37" s="380">
        <v>-19.3</v>
      </c>
      <c r="R37" s="164">
        <v>3.5009999999999999</v>
      </c>
      <c r="S37" s="705"/>
      <c r="T37" s="708"/>
      <c r="U37" s="149">
        <v>0.65700000000000003</v>
      </c>
      <c r="V37" s="150">
        <v>15.9</v>
      </c>
      <c r="W37" s="150">
        <v>8.3000000000000007</v>
      </c>
      <c r="X37" s="151">
        <v>219</v>
      </c>
      <c r="Y37" s="751"/>
      <c r="Z37" s="710"/>
      <c r="AA37" s="719"/>
      <c r="AB37" s="719"/>
      <c r="AC37" s="588"/>
      <c r="AD37" s="588"/>
    </row>
    <row r="38" spans="2:30" ht="46.5" customHeight="1" x14ac:dyDescent="0.2">
      <c r="B38" s="777" t="s">
        <v>320</v>
      </c>
      <c r="C38" s="761">
        <v>1</v>
      </c>
      <c r="D38" s="762"/>
      <c r="E38" s="142"/>
      <c r="F38" s="143"/>
      <c r="G38" s="144"/>
      <c r="H38" s="717">
        <f>(192-186.53)/186.53</f>
        <v>2.932504154827641E-2</v>
      </c>
      <c r="I38" s="145">
        <v>258</v>
      </c>
      <c r="J38" s="596">
        <v>105</v>
      </c>
      <c r="K38" s="762"/>
      <c r="L38" s="142"/>
      <c r="M38" s="146"/>
      <c r="N38" s="717">
        <f>(161-156.5)/156.55</f>
        <v>2.8744809964867453E-2</v>
      </c>
      <c r="O38" s="723"/>
      <c r="P38" s="760"/>
      <c r="Q38" s="380">
        <v>-16.3</v>
      </c>
      <c r="R38" s="148">
        <v>3.073</v>
      </c>
      <c r="S38" s="724">
        <v>1138</v>
      </c>
      <c r="T38" s="759">
        <f>365*Y38</f>
        <v>1208.5149999999999</v>
      </c>
      <c r="U38" s="149">
        <v>0.54800000000000004</v>
      </c>
      <c r="V38" s="165">
        <v>10</v>
      </c>
      <c r="W38" s="165">
        <v>8.1999999999999993</v>
      </c>
      <c r="X38" s="151">
        <v>231</v>
      </c>
      <c r="Y38" s="751">
        <f>R38+(R39-R38)*(-18-Q38)/(Q39-Q38)</f>
        <v>3.3109999999999999</v>
      </c>
      <c r="Z38" s="758">
        <f>Y38*365</f>
        <v>1208.5149999999999</v>
      </c>
      <c r="AA38" s="718">
        <f>(Z38-$S$12)/$S$12</f>
        <v>6.1963971880491978E-2</v>
      </c>
      <c r="AB38" s="776">
        <f>($AD$4-Z38)/$AD$4</f>
        <v>-8.7244963381944325E-3</v>
      </c>
      <c r="AC38" s="595"/>
      <c r="AD38" s="595"/>
    </row>
    <row r="39" spans="2:30" ht="45.75" customHeight="1" x14ac:dyDescent="0.2">
      <c r="B39" s="767"/>
      <c r="C39" s="692"/>
      <c r="D39" s="694"/>
      <c r="E39" s="142"/>
      <c r="F39" s="143"/>
      <c r="G39" s="144"/>
      <c r="H39" s="696"/>
      <c r="I39" s="145">
        <v>258</v>
      </c>
      <c r="J39" s="596">
        <v>105</v>
      </c>
      <c r="K39" s="694"/>
      <c r="L39" s="142"/>
      <c r="M39" s="146"/>
      <c r="N39" s="696"/>
      <c r="O39" s="702"/>
      <c r="P39" s="704"/>
      <c r="Q39" s="380">
        <v>-19.2</v>
      </c>
      <c r="R39" s="164">
        <v>3.4790000000000001</v>
      </c>
      <c r="S39" s="705"/>
      <c r="T39" s="708"/>
      <c r="U39" s="149">
        <v>0.65</v>
      </c>
      <c r="V39" s="150">
        <v>15</v>
      </c>
      <c r="W39" s="150">
        <v>8.1</v>
      </c>
      <c r="X39" s="151">
        <v>221</v>
      </c>
      <c r="Y39" s="751"/>
      <c r="Z39" s="710"/>
      <c r="AA39" s="719"/>
      <c r="AB39" s="719"/>
      <c r="AC39" s="595"/>
      <c r="AD39" s="595"/>
    </row>
  </sheetData>
  <mergeCells count="253">
    <mergeCell ref="T38:T39"/>
    <mergeCell ref="Y38:Y39"/>
    <mergeCell ref="Z38:Z39"/>
    <mergeCell ref="AA38:AA39"/>
    <mergeCell ref="AB38:AB39"/>
    <mergeCell ref="B38:B39"/>
    <mergeCell ref="C38:C39"/>
    <mergeCell ref="D38:D39"/>
    <mergeCell ref="H38:H39"/>
    <mergeCell ref="K38:K39"/>
    <mergeCell ref="N38:N39"/>
    <mergeCell ref="O38:O39"/>
    <mergeCell ref="P38:P39"/>
    <mergeCell ref="S38:S39"/>
    <mergeCell ref="T36:T37"/>
    <mergeCell ref="Y36:Y37"/>
    <mergeCell ref="Z36:Z37"/>
    <mergeCell ref="AA36:AA37"/>
    <mergeCell ref="AB36:AB37"/>
    <mergeCell ref="B36:B37"/>
    <mergeCell ref="C36:C37"/>
    <mergeCell ref="D36:D37"/>
    <mergeCell ref="H36:H37"/>
    <mergeCell ref="K36:K37"/>
    <mergeCell ref="N36:N37"/>
    <mergeCell ref="O36:O37"/>
    <mergeCell ref="P36:P37"/>
    <mergeCell ref="S36:S37"/>
    <mergeCell ref="T34:T35"/>
    <mergeCell ref="Y34:Y35"/>
    <mergeCell ref="Z34:Z35"/>
    <mergeCell ref="AA34:AA35"/>
    <mergeCell ref="AB34:AB35"/>
    <mergeCell ref="B34:B35"/>
    <mergeCell ref="C34:C35"/>
    <mergeCell ref="D34:D35"/>
    <mergeCell ref="H34:H35"/>
    <mergeCell ref="K34:K35"/>
    <mergeCell ref="N34:N35"/>
    <mergeCell ref="O34:O35"/>
    <mergeCell ref="P34:P35"/>
    <mergeCell ref="S34:S35"/>
    <mergeCell ref="T28:T29"/>
    <mergeCell ref="Y28:Y29"/>
    <mergeCell ref="Z28:Z29"/>
    <mergeCell ref="AA28:AA29"/>
    <mergeCell ref="AB28:AB29"/>
    <mergeCell ref="B28:B29"/>
    <mergeCell ref="C28:C29"/>
    <mergeCell ref="D28:D29"/>
    <mergeCell ref="H28:H29"/>
    <mergeCell ref="K28:K29"/>
    <mergeCell ref="N28:N29"/>
    <mergeCell ref="O28:O29"/>
    <mergeCell ref="P28:P29"/>
    <mergeCell ref="S28:S29"/>
    <mergeCell ref="AA26:AA27"/>
    <mergeCell ref="AB26:AB27"/>
    <mergeCell ref="AU24:AU25"/>
    <mergeCell ref="B26:B27"/>
    <mergeCell ref="C26:C27"/>
    <mergeCell ref="D26:D27"/>
    <mergeCell ref="H26:H27"/>
    <mergeCell ref="K26:K27"/>
    <mergeCell ref="N26:N27"/>
    <mergeCell ref="AG26:AG27"/>
    <mergeCell ref="O26:O27"/>
    <mergeCell ref="P26:P27"/>
    <mergeCell ref="S26:S27"/>
    <mergeCell ref="T26:T27"/>
    <mergeCell ref="Y26:Y27"/>
    <mergeCell ref="AF26:AF27"/>
    <mergeCell ref="B24:B25"/>
    <mergeCell ref="S24:S25"/>
    <mergeCell ref="T24:T25"/>
    <mergeCell ref="Y24:Y25"/>
    <mergeCell ref="Z24:Z25"/>
    <mergeCell ref="AA24:AA25"/>
    <mergeCell ref="AB24:AB25"/>
    <mergeCell ref="AC24:AC25"/>
    <mergeCell ref="AD24:AD25"/>
    <mergeCell ref="Z26:Z27"/>
    <mergeCell ref="AB20:AB21"/>
    <mergeCell ref="AC20:AC21"/>
    <mergeCell ref="AD20:AD21"/>
    <mergeCell ref="AU20:AU21"/>
    <mergeCell ref="B22:B23"/>
    <mergeCell ref="S22:S23"/>
    <mergeCell ref="T22:T23"/>
    <mergeCell ref="Y22:Y23"/>
    <mergeCell ref="Z22:Z23"/>
    <mergeCell ref="AA22:AA23"/>
    <mergeCell ref="B20:B21"/>
    <mergeCell ref="S20:S21"/>
    <mergeCell ref="T20:T21"/>
    <mergeCell ref="Y20:Y21"/>
    <mergeCell ref="Z20:Z21"/>
    <mergeCell ref="AA20:AA21"/>
    <mergeCell ref="AB22:AB23"/>
    <mergeCell ref="AC22:AC23"/>
    <mergeCell ref="AD22:AD23"/>
    <mergeCell ref="AU22:AU23"/>
    <mergeCell ref="P20:P21"/>
    <mergeCell ref="P22:P23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T30:T31"/>
    <mergeCell ref="Y30:Y31"/>
    <mergeCell ref="Z30:Z31"/>
    <mergeCell ref="AA30:AA31"/>
    <mergeCell ref="AB30:AB31"/>
    <mergeCell ref="B30:B31"/>
    <mergeCell ref="C30:C31"/>
    <mergeCell ref="D30:D31"/>
    <mergeCell ref="H30:H31"/>
    <mergeCell ref="K30:K31"/>
    <mergeCell ref="N30:N31"/>
    <mergeCell ref="O30:O31"/>
    <mergeCell ref="P30:P31"/>
    <mergeCell ref="S30:S31"/>
    <mergeCell ref="T32:T33"/>
    <mergeCell ref="Y32:Y33"/>
    <mergeCell ref="Z32:Z33"/>
    <mergeCell ref="AA32:AA33"/>
    <mergeCell ref="AB32:AB33"/>
    <mergeCell ref="B32:B33"/>
    <mergeCell ref="C32:C33"/>
    <mergeCell ref="D32:D33"/>
    <mergeCell ref="H32:H33"/>
    <mergeCell ref="K32:K33"/>
    <mergeCell ref="N32:N33"/>
    <mergeCell ref="O32:O33"/>
    <mergeCell ref="P32:P33"/>
    <mergeCell ref="S32:S3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6673-C1D7-4BAA-8EC7-841C7440C7A4}">
  <sheetPr>
    <tabColor theme="4" tint="0.39997558519241921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Z12" sqref="Z12:Z1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153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154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-16.399999999999999</v>
      </c>
      <c r="R4" s="107">
        <v>2.6240000000000001</v>
      </c>
      <c r="S4" s="674">
        <v>1084</v>
      </c>
      <c r="T4" s="675">
        <f>Y4*365</f>
        <v>1032.1729032258065</v>
      </c>
      <c r="U4" s="108">
        <v>0.59499999999999997</v>
      </c>
      <c r="V4" s="110">
        <v>15.3</v>
      </c>
      <c r="W4" s="110">
        <v>10.4</v>
      </c>
      <c r="X4" s="111">
        <v>179</v>
      </c>
      <c r="Y4" s="677">
        <f>R4+(R5-R4)*(-18-Q4)/(Q5-Q4)</f>
        <v>2.8278709677419358</v>
      </c>
      <c r="Z4" s="669">
        <f>Y4*365</f>
        <v>1032.1729032258065</v>
      </c>
      <c r="AA4" s="669">
        <f>(Y4*5%)+Y4</f>
        <v>2.9692645161290327</v>
      </c>
      <c r="AB4" s="667">
        <f>AA4*365</f>
        <v>1083.781548387097</v>
      </c>
      <c r="AC4" s="669">
        <f>(AA4*10%)+Y4</f>
        <v>3.1247974193548389</v>
      </c>
      <c r="AD4" s="667">
        <f>AC4*365</f>
        <v>1140.5510580645162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-0.50836314953354766</v>
      </c>
      <c r="AH4" s="651"/>
      <c r="AI4" s="113">
        <f>MAX(Y4:Y9)</f>
        <v>2.8278709677419358</v>
      </c>
      <c r="AJ4" s="114"/>
      <c r="AK4" s="115">
        <f>Y4*1.05</f>
        <v>2.9692645161290327</v>
      </c>
      <c r="AL4" s="116">
        <f>AK4*1.1</f>
        <v>3.2661909677419363</v>
      </c>
      <c r="AM4" s="117">
        <f>(AL4-AI4)/AI4</f>
        <v>0.15500000000000017</v>
      </c>
      <c r="AN4" s="118">
        <f>AK4</f>
        <v>2.9692645161290327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***3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1.3091615772586775E-2</v>
      </c>
      <c r="AQ4" s="120"/>
      <c r="AR4" s="121" t="s">
        <v>40</v>
      </c>
      <c r="AS4" s="183">
        <f>AK4*365</f>
        <v>1083.781548387097</v>
      </c>
      <c r="AT4" s="184">
        <f>AS4*AL4</f>
        <v>3539.8375043473065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3.0190000000000001</v>
      </c>
      <c r="S5" s="674"/>
      <c r="T5" s="676"/>
      <c r="U5" s="108">
        <v>0.73099999999999998</v>
      </c>
      <c r="V5" s="110">
        <v>27.5</v>
      </c>
      <c r="W5" s="110">
        <v>10.1</v>
      </c>
      <c r="X5" s="111">
        <v>169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-0.13419913419913432</v>
      </c>
      <c r="AM5" s="125"/>
      <c r="AN5" s="126">
        <f>AN4*365</f>
        <v>1083.781548387097</v>
      </c>
      <c r="AO5" s="127"/>
      <c r="AP5" s="128"/>
      <c r="AQ5" s="128"/>
      <c r="AR5" s="129"/>
      <c r="AS5" s="186">
        <f>(AS4-S4)/AS4</f>
        <v>-2.015642480978618E-4</v>
      </c>
      <c r="AT5" s="186">
        <f>(AT4-T4)/AT4</f>
        <v>0.70841234888375926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2.9692645161290327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2.9692645161290327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196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</v>
      </c>
      <c r="R12" s="148">
        <v>2.5019999999999998</v>
      </c>
      <c r="S12" s="705">
        <v>1084</v>
      </c>
      <c r="T12" s="707">
        <f>Y12*365</f>
        <v>992.57878787878781</v>
      </c>
      <c r="U12" s="149">
        <v>0.57899999999999996</v>
      </c>
      <c r="V12" s="150">
        <v>13.9</v>
      </c>
      <c r="W12" s="150">
        <v>10.1</v>
      </c>
      <c r="X12" s="151">
        <v>175</v>
      </c>
      <c r="Y12" s="697">
        <f>R12+(R13-R12)*(-18-Q12)/(Q13-Q12)</f>
        <v>2.7193939393939393</v>
      </c>
      <c r="Z12" s="709">
        <f>Y12*365</f>
        <v>992.57878787878781</v>
      </c>
      <c r="AA12" s="718">
        <f>(Z12-$S$12)/$S$12</f>
        <v>-8.4336911550933757E-2</v>
      </c>
      <c r="AB12" s="718">
        <f>(Z12-AD4)/AD4</f>
        <v>-0.12973752392710347</v>
      </c>
      <c r="AC12" s="697"/>
      <c r="AD12" s="697"/>
      <c r="AE12" s="210">
        <f>(Y12-Y4)/Y12</f>
        <v>-3.9890148601335933E-2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-0.45050239350984644</v>
      </c>
      <c r="AH12" s="153"/>
      <c r="AI12" s="212">
        <f>MAX(Y12:Y15)</f>
        <v>3.0132000000000003</v>
      </c>
      <c r="AJ12" s="213"/>
      <c r="AK12" s="214">
        <f>(Y12-AK4)/AK4</f>
        <v>-8.4152346608999479E-2</v>
      </c>
      <c r="AL12" s="214">
        <f>(Y12-$AL$4)/$AL$4</f>
        <v>-0.1674112241899996</v>
      </c>
      <c r="AM12" s="215">
        <f>(AL12-AI12)/AI12</f>
        <v>-1.0555592805621927</v>
      </c>
      <c r="AN12" s="216">
        <f>AK12</f>
        <v>-8.4152346608999479E-2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-23.857110105223047</v>
      </c>
      <c r="AQ12" s="218"/>
      <c r="AR12" s="219" t="s">
        <v>40</v>
      </c>
      <c r="AS12" s="220">
        <f>AK13*365</f>
        <v>1042.2077272727274</v>
      </c>
      <c r="AT12" s="221">
        <f>AS12*AL13</f>
        <v>3273.4702505909099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-19.600000000000001</v>
      </c>
      <c r="R13" s="158">
        <v>2.9239999999999999</v>
      </c>
      <c r="S13" s="706"/>
      <c r="T13" s="708"/>
      <c r="U13" s="159">
        <v>0.72</v>
      </c>
      <c r="V13" s="150">
        <v>23.6</v>
      </c>
      <c r="W13" s="150">
        <v>9.1999999999999993</v>
      </c>
      <c r="X13" s="160">
        <v>167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2.8553636363636365</v>
      </c>
      <c r="AL13" s="116">
        <f>AK13*1.1</f>
        <v>3.1409000000000002</v>
      </c>
      <c r="AM13" s="125"/>
      <c r="AN13" s="126">
        <f>AN12*365</f>
        <v>-30.715606512284811</v>
      </c>
      <c r="AO13" s="127"/>
      <c r="AP13" s="128"/>
      <c r="AQ13" s="128"/>
      <c r="AR13" s="129"/>
      <c r="AS13" s="186">
        <f>(AS12-S12)/AS12</f>
        <v>-4.0099753277243043E-2</v>
      </c>
      <c r="AT13" s="186">
        <f>(AT12-T12)/AT12</f>
        <v>0.69678087415041801</v>
      </c>
    </row>
    <row r="14" spans="1:64" ht="42.75" customHeight="1" x14ac:dyDescent="0.2">
      <c r="B14" s="777" t="s">
        <v>220</v>
      </c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80">
        <v>-17.2</v>
      </c>
      <c r="R14" s="148">
        <v>2.8860000000000001</v>
      </c>
      <c r="S14" s="705">
        <v>1084</v>
      </c>
      <c r="T14" s="707">
        <f>Y14*365</f>
        <v>1099.8180000000002</v>
      </c>
      <c r="U14" s="149">
        <v>0.66100000000000003</v>
      </c>
      <c r="V14" s="150">
        <v>25.1</v>
      </c>
      <c r="W14" s="150">
        <v>12.9</v>
      </c>
      <c r="X14" s="151">
        <v>178</v>
      </c>
      <c r="Y14" s="697">
        <f>R14+(R15-R14)*(-18-Q14)/(Q15-Q14)</f>
        <v>3.0132000000000003</v>
      </c>
      <c r="Z14" s="709">
        <f>Y14*365</f>
        <v>1099.8180000000002</v>
      </c>
      <c r="AA14" s="718">
        <f>(Z14-$S$12)/$S$12</f>
        <v>1.4592250922509421E-2</v>
      </c>
      <c r="AB14" s="718">
        <f>(Z14-AD4)/AD4</f>
        <v>-3.5713489349296496E-2</v>
      </c>
      <c r="AC14" s="722"/>
      <c r="AD14" s="722"/>
      <c r="AE14" s="152">
        <f>(Y14-Y4)/Y14</f>
        <v>6.1505718922761347E-2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-6.2380256663376112</v>
      </c>
      <c r="AH14" s="153"/>
      <c r="AI14" s="154">
        <f>MAX(Y14:Y19)</f>
        <v>3.0132000000000003</v>
      </c>
      <c r="AJ14" s="155"/>
      <c r="AK14" s="156">
        <f>(Y14-AK4)/AK4</f>
        <v>1.4796756446692507E-2</v>
      </c>
      <c r="AL14" s="156">
        <f>(Y14-$AL$4)/$AL$4</f>
        <v>-7.7457494139370517E-2</v>
      </c>
      <c r="AM14" s="117">
        <f>(AL14-AI14)/AI14</f>
        <v>-1.0257060580576698</v>
      </c>
      <c r="AN14" s="118">
        <f>AK14</f>
        <v>1.4796756446692507E-2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49.477556502323537</v>
      </c>
      <c r="AQ14" s="120"/>
      <c r="AR14" s="121" t="s">
        <v>40</v>
      </c>
      <c r="AS14" s="183">
        <f>AK15*365</f>
        <v>1154.8089000000002</v>
      </c>
      <c r="AT14" s="184">
        <f>AS14*AL15</f>
        <v>4019.0190549894019</v>
      </c>
    </row>
    <row r="15" spans="1:64" ht="52.5" customHeight="1" x14ac:dyDescent="0.2">
      <c r="B15" s="767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157">
        <v>-19.2</v>
      </c>
      <c r="R15" s="158">
        <v>3.2040000000000002</v>
      </c>
      <c r="S15" s="706"/>
      <c r="T15" s="708"/>
      <c r="U15" s="159">
        <v>0.77600000000000002</v>
      </c>
      <c r="V15" s="150">
        <v>38.6</v>
      </c>
      <c r="W15" s="150">
        <v>11.1</v>
      </c>
      <c r="X15" s="160">
        <v>171</v>
      </c>
      <c r="Y15" s="698"/>
      <c r="Z15" s="710"/>
      <c r="AA15" s="719"/>
      <c r="AB15" s="719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3.1638600000000006</v>
      </c>
      <c r="AL15" s="116">
        <f>AK15*1.1</f>
        <v>3.4802460000000011</v>
      </c>
      <c r="AM15" s="125"/>
      <c r="AN15" s="126">
        <f>AN14*365</f>
        <v>5.4008161030427653</v>
      </c>
      <c r="AO15" s="127"/>
      <c r="AP15" s="128"/>
      <c r="AQ15" s="128"/>
      <c r="AR15" s="129"/>
      <c r="AS15" s="186">
        <f>(AS14-S14)/AS14</f>
        <v>6.1316552028651848E-2</v>
      </c>
      <c r="AT15" s="186">
        <f>(AT14-T14)/AT14</f>
        <v>0.72634665699466294</v>
      </c>
    </row>
    <row r="16" spans="1:64" ht="52.15" customHeight="1" x14ac:dyDescent="0.2">
      <c r="B16" s="777" t="s">
        <v>263</v>
      </c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>
        <v>-16.2</v>
      </c>
      <c r="R16" s="148">
        <v>2.589</v>
      </c>
      <c r="S16" s="705">
        <v>1084</v>
      </c>
      <c r="T16" s="707">
        <f>Y16*365</f>
        <v>1025.796</v>
      </c>
      <c r="U16" s="149">
        <v>0.59</v>
      </c>
      <c r="V16" s="150">
        <v>20.5</v>
      </c>
      <c r="W16" s="150">
        <v>14.3</v>
      </c>
      <c r="X16" s="151">
        <v>179</v>
      </c>
      <c r="Y16" s="697">
        <f>R16+(R17-R16)*(-18-Q16)/(Q17-Q16)</f>
        <v>2.8104</v>
      </c>
      <c r="Z16" s="709">
        <f>Y16*365</f>
        <v>1025.796</v>
      </c>
      <c r="AA16" s="718">
        <f>(Z16-$S$12)/$S$12</f>
        <v>-5.3693726937269329E-2</v>
      </c>
      <c r="AB16" s="776">
        <f>(Z16-AD4)/AD4</f>
        <v>-0.10061369655756779</v>
      </c>
      <c r="AC16" s="722"/>
      <c r="AD16" s="722"/>
      <c r="AE16" s="152">
        <f>(Y16-Y4)/Y16</f>
        <v>-6.2165413257670773E-3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-5.7508785784797629</v>
      </c>
      <c r="AH16" s="153"/>
      <c r="AI16" s="154">
        <f>MAX(Y16:Y19)</f>
        <v>2.8104</v>
      </c>
      <c r="AJ16" s="155"/>
      <c r="AK16" s="156">
        <f>(Y16-AK4)/AK4</f>
        <v>-5.3502985424869136E-2</v>
      </c>
      <c r="AL16" s="156">
        <f>(Y16-$AL$4)/$AL$4</f>
        <v>-0.13954816856806293</v>
      </c>
      <c r="AM16" s="125"/>
      <c r="AN16" s="126"/>
      <c r="AO16" s="127"/>
      <c r="AP16" s="128"/>
      <c r="AQ16" s="128"/>
      <c r="AR16" s="129"/>
      <c r="AS16" s="183">
        <f>AK17*365</f>
        <v>1077.0858000000001</v>
      </c>
      <c r="AT16" s="184">
        <f>AS16*AL17</f>
        <v>3496.2334318296007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>
        <v>-19.2</v>
      </c>
      <c r="R17" s="164">
        <v>2.9580000000000002</v>
      </c>
      <c r="S17" s="706"/>
      <c r="T17" s="708"/>
      <c r="U17" s="149">
        <v>0.71799999999999997</v>
      </c>
      <c r="V17" s="150">
        <v>29.8</v>
      </c>
      <c r="W17" s="150">
        <v>11.7</v>
      </c>
      <c r="X17" s="151">
        <v>169</v>
      </c>
      <c r="Y17" s="698"/>
      <c r="Z17" s="710"/>
      <c r="AA17" s="719"/>
      <c r="AB17" s="719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2.95092</v>
      </c>
      <c r="AL17" s="116">
        <f>AK17*1.1</f>
        <v>3.2460120000000003</v>
      </c>
      <c r="AM17" s="125"/>
      <c r="AN17" s="126"/>
      <c r="AO17" s="127"/>
      <c r="AP17" s="128"/>
      <c r="AQ17" s="128"/>
      <c r="AR17" s="129"/>
      <c r="AS17" s="186">
        <f>(AS16-S16)/AS16</f>
        <v>-6.4193586063430938E-3</v>
      </c>
      <c r="AT17" s="186">
        <f>(AT16-T16)/AT16</f>
        <v>0.70659968220051173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-0.74231612903225819</v>
      </c>
      <c r="AL18" s="156">
        <f>(Y18-$AL$4)/$AL$4</f>
        <v>-1</v>
      </c>
      <c r="AM18" s="117" t="e">
        <f>(AL18-AI18)/AI18</f>
        <v>#DIV/0!</v>
      </c>
      <c r="AN18" s="118">
        <f>AK18</f>
        <v>-0.74231612903225819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-2.0061806289495072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-270.94538709677425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B14:B15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1FBA-8A0E-46AA-B6C6-1F7087665301}">
  <dimension ref="A6:I40"/>
  <sheetViews>
    <sheetView showGridLines="0" topLeftCell="A10" workbookViewId="0"/>
  </sheetViews>
  <sheetFormatPr defaultColWidth="8.85546875" defaultRowHeight="14.25" x14ac:dyDescent="0.2"/>
  <cols>
    <col min="1" max="1" width="12.7109375" style="382" customWidth="1"/>
    <col min="2" max="2" width="10.42578125" style="382" customWidth="1"/>
    <col min="3" max="3" width="8.5703125" style="382" customWidth="1"/>
    <col min="4" max="4" width="9.28515625" style="382" customWidth="1"/>
    <col min="5" max="5" width="8.5703125" style="382" customWidth="1"/>
    <col min="6" max="6" width="11" style="382" bestFit="1" customWidth="1"/>
    <col min="7" max="7" width="10.42578125" style="382" customWidth="1"/>
    <col min="8" max="8" width="10.140625" style="382" customWidth="1"/>
    <col min="9" max="9" width="12" style="382" customWidth="1"/>
    <col min="10" max="16384" width="8.85546875" style="381"/>
  </cols>
  <sheetData>
    <row r="6" spans="1:9" x14ac:dyDescent="0.2">
      <c r="A6" s="591" t="s">
        <v>309</v>
      </c>
      <c r="B6" s="591" t="s">
        <v>310</v>
      </c>
      <c r="C6" s="591" t="s">
        <v>311</v>
      </c>
      <c r="D6" s="591" t="s">
        <v>312</v>
      </c>
      <c r="E6" s="591" t="s">
        <v>313</v>
      </c>
      <c r="F6" s="591" t="s">
        <v>314</v>
      </c>
      <c r="G6" s="591" t="s">
        <v>315</v>
      </c>
      <c r="H6" s="591" t="s">
        <v>316</v>
      </c>
      <c r="I6" s="591" t="s">
        <v>317</v>
      </c>
    </row>
    <row r="7" spans="1:9" ht="33.6" customHeight="1" x14ac:dyDescent="0.2">
      <c r="A7" s="592" t="s">
        <v>221</v>
      </c>
      <c r="B7" s="592">
        <v>446</v>
      </c>
      <c r="C7" s="592">
        <v>426</v>
      </c>
      <c r="D7" s="592">
        <v>462</v>
      </c>
      <c r="E7" s="592">
        <v>442</v>
      </c>
      <c r="F7" s="593">
        <f>(C7-B7)/B7</f>
        <v>-4.4843049327354258E-2</v>
      </c>
      <c r="G7" s="593">
        <f>(D7-B7)/B7</f>
        <v>3.5874439461883408E-2</v>
      </c>
      <c r="H7" s="593">
        <f>(E7-B7)/B7</f>
        <v>-8.9686098654708519E-3</v>
      </c>
      <c r="I7" s="592"/>
    </row>
    <row r="8" spans="1:9" ht="33.6" customHeight="1" x14ac:dyDescent="0.2">
      <c r="A8" s="592" t="s">
        <v>222</v>
      </c>
      <c r="B8" s="592">
        <v>340</v>
      </c>
      <c r="C8" s="592">
        <v>320</v>
      </c>
      <c r="D8" s="592">
        <v>337</v>
      </c>
      <c r="E8" s="592">
        <v>0</v>
      </c>
      <c r="F8" s="593">
        <f>(C8-B8)/B8</f>
        <v>-5.8823529411764705E-2</v>
      </c>
      <c r="G8" s="593">
        <f t="shared" ref="G8:G40" si="0">(D8-B8)/B8</f>
        <v>-8.8235294117647058E-3</v>
      </c>
      <c r="H8" s="593">
        <f>(E8-B8)/B8</f>
        <v>-1</v>
      </c>
      <c r="I8" s="592"/>
    </row>
    <row r="9" spans="1:9" ht="33.6" customHeight="1" x14ac:dyDescent="0.2">
      <c r="A9" s="592" t="s">
        <v>223</v>
      </c>
      <c r="B9" s="592">
        <v>813</v>
      </c>
      <c r="C9" s="592">
        <v>638</v>
      </c>
      <c r="D9" s="592">
        <v>680</v>
      </c>
      <c r="E9" s="592">
        <v>0</v>
      </c>
      <c r="F9" s="593">
        <f t="shared" ref="F9:F40" si="1">(C9-B9)/B9</f>
        <v>-0.21525215252152521</v>
      </c>
      <c r="G9" s="593">
        <f t="shared" si="0"/>
        <v>-0.16359163591635917</v>
      </c>
      <c r="H9" s="593">
        <f>(E9-B9)/B9</f>
        <v>-1</v>
      </c>
      <c r="I9" s="592"/>
    </row>
    <row r="10" spans="1:9" ht="33.6" customHeight="1" x14ac:dyDescent="0.2">
      <c r="A10" s="592" t="s">
        <v>224</v>
      </c>
      <c r="B10" s="592">
        <v>930</v>
      </c>
      <c r="C10" s="592">
        <v>762</v>
      </c>
      <c r="D10" s="592">
        <v>0</v>
      </c>
      <c r="E10" s="592">
        <v>0</v>
      </c>
      <c r="F10" s="593">
        <f t="shared" si="1"/>
        <v>-0.18064516129032257</v>
      </c>
      <c r="G10" s="593">
        <f t="shared" si="0"/>
        <v>-1</v>
      </c>
      <c r="H10" s="593">
        <f t="shared" ref="H10:H40" si="2">(E10-B10)/B10</f>
        <v>-1</v>
      </c>
      <c r="I10" s="592"/>
    </row>
    <row r="11" spans="1:9" ht="33.6" customHeight="1" x14ac:dyDescent="0.2">
      <c r="A11" s="592" t="s">
        <v>253</v>
      </c>
      <c r="B11" s="592">
        <v>922</v>
      </c>
      <c r="C11" s="592">
        <v>845</v>
      </c>
      <c r="D11" s="592">
        <v>844</v>
      </c>
      <c r="E11" s="592">
        <v>901</v>
      </c>
      <c r="F11" s="593">
        <f t="shared" si="1"/>
        <v>-8.3514099783080262E-2</v>
      </c>
      <c r="G11" s="593">
        <f t="shared" si="0"/>
        <v>-8.4598698481561818E-2</v>
      </c>
      <c r="H11" s="593">
        <f t="shared" si="2"/>
        <v>-2.27765726681128E-2</v>
      </c>
      <c r="I11" s="592"/>
    </row>
    <row r="12" spans="1:9" ht="33.6" customHeight="1" x14ac:dyDescent="0.2">
      <c r="A12" s="592" t="s">
        <v>225</v>
      </c>
      <c r="B12" s="592">
        <v>868</v>
      </c>
      <c r="C12" s="592">
        <v>845</v>
      </c>
      <c r="D12" s="592">
        <v>833</v>
      </c>
      <c r="E12" s="592">
        <v>0</v>
      </c>
      <c r="F12" s="593">
        <f t="shared" si="1"/>
        <v>-2.6497695852534562E-2</v>
      </c>
      <c r="G12" s="593">
        <f t="shared" si="0"/>
        <v>-4.0322580645161289E-2</v>
      </c>
      <c r="H12" s="593">
        <f t="shared" si="2"/>
        <v>-1</v>
      </c>
      <c r="I12" s="592"/>
    </row>
    <row r="13" spans="1:9" ht="33.6" customHeight="1" x14ac:dyDescent="0.2">
      <c r="A13" s="592" t="s">
        <v>226</v>
      </c>
      <c r="B13" s="592">
        <v>642</v>
      </c>
      <c r="C13" s="592">
        <v>519</v>
      </c>
      <c r="D13" s="592">
        <v>515</v>
      </c>
      <c r="E13" s="592">
        <v>589</v>
      </c>
      <c r="F13" s="593">
        <f t="shared" si="1"/>
        <v>-0.19158878504672897</v>
      </c>
      <c r="G13" s="593">
        <f t="shared" si="0"/>
        <v>-0.19781931464174454</v>
      </c>
      <c r="H13" s="593">
        <f t="shared" si="2"/>
        <v>-8.2554517133956382E-2</v>
      </c>
      <c r="I13" s="592"/>
    </row>
    <row r="14" spans="1:9" ht="33.6" customHeight="1" x14ac:dyDescent="0.2">
      <c r="A14" s="592" t="s">
        <v>227</v>
      </c>
      <c r="B14" s="592">
        <v>638</v>
      </c>
      <c r="C14" s="592">
        <v>590</v>
      </c>
      <c r="D14" s="592">
        <v>683</v>
      </c>
      <c r="E14" s="592">
        <v>0</v>
      </c>
      <c r="F14" s="593">
        <f t="shared" si="1"/>
        <v>-7.5235109717868343E-2</v>
      </c>
      <c r="G14" s="593">
        <f t="shared" si="0"/>
        <v>7.0532915360501561E-2</v>
      </c>
      <c r="H14" s="593">
        <f t="shared" si="2"/>
        <v>-1</v>
      </c>
      <c r="I14" s="592"/>
    </row>
    <row r="15" spans="1:9" ht="33.6" customHeight="1" x14ac:dyDescent="0.2">
      <c r="A15" s="592" t="s">
        <v>228</v>
      </c>
      <c r="B15" s="592">
        <v>895</v>
      </c>
      <c r="C15" s="592">
        <v>804</v>
      </c>
      <c r="D15" s="592">
        <v>0</v>
      </c>
      <c r="E15" s="592">
        <v>0</v>
      </c>
      <c r="F15" s="593">
        <f t="shared" si="1"/>
        <v>-0.10167597765363129</v>
      </c>
      <c r="G15" s="593">
        <f t="shared" si="0"/>
        <v>-1</v>
      </c>
      <c r="H15" s="593">
        <f t="shared" si="2"/>
        <v>-1</v>
      </c>
      <c r="I15" s="592"/>
    </row>
    <row r="16" spans="1:9" ht="33.6" customHeight="1" x14ac:dyDescent="0.2">
      <c r="A16" s="592" t="s">
        <v>229</v>
      </c>
      <c r="B16" s="592">
        <v>909</v>
      </c>
      <c r="C16" s="592">
        <v>741</v>
      </c>
      <c r="D16" s="592">
        <v>818</v>
      </c>
      <c r="E16" s="592">
        <v>819</v>
      </c>
      <c r="F16" s="593">
        <f t="shared" si="1"/>
        <v>-0.18481848184818481</v>
      </c>
      <c r="G16" s="593">
        <f t="shared" si="0"/>
        <v>-0.1001100110011001</v>
      </c>
      <c r="H16" s="593">
        <f t="shared" si="2"/>
        <v>-9.9009900990099015E-2</v>
      </c>
      <c r="I16" s="592"/>
    </row>
    <row r="17" spans="1:9" ht="33.6" customHeight="1" x14ac:dyDescent="0.2">
      <c r="A17" s="592" t="s">
        <v>230</v>
      </c>
      <c r="B17" s="592">
        <v>652</v>
      </c>
      <c r="C17" s="592">
        <v>608</v>
      </c>
      <c r="D17" s="592">
        <v>697</v>
      </c>
      <c r="E17" s="592">
        <v>652</v>
      </c>
      <c r="F17" s="593">
        <f t="shared" si="1"/>
        <v>-6.7484662576687116E-2</v>
      </c>
      <c r="G17" s="593">
        <f t="shared" si="0"/>
        <v>6.9018404907975464E-2</v>
      </c>
      <c r="H17" s="593">
        <f t="shared" si="2"/>
        <v>0</v>
      </c>
      <c r="I17" s="592"/>
    </row>
    <row r="18" spans="1:9" ht="33.6" customHeight="1" x14ac:dyDescent="0.2">
      <c r="A18" s="592" t="s">
        <v>231</v>
      </c>
      <c r="B18" s="592">
        <v>726</v>
      </c>
      <c r="C18" s="592">
        <v>672</v>
      </c>
      <c r="D18" s="592">
        <v>0</v>
      </c>
      <c r="E18" s="592">
        <v>0</v>
      </c>
      <c r="F18" s="593">
        <f t="shared" si="1"/>
        <v>-7.43801652892562E-2</v>
      </c>
      <c r="G18" s="593">
        <f t="shared" si="0"/>
        <v>-1</v>
      </c>
      <c r="H18" s="593">
        <f t="shared" si="2"/>
        <v>-1</v>
      </c>
      <c r="I18" s="592"/>
    </row>
    <row r="19" spans="1:9" ht="33.6" customHeight="1" x14ac:dyDescent="0.2">
      <c r="A19" s="592" t="s">
        <v>232</v>
      </c>
      <c r="B19" s="592">
        <v>1273</v>
      </c>
      <c r="C19" s="592">
        <v>961</v>
      </c>
      <c r="D19" s="592">
        <v>1005</v>
      </c>
      <c r="E19" s="592">
        <v>0</v>
      </c>
      <c r="F19" s="593">
        <f t="shared" si="1"/>
        <v>-0.24509033778476041</v>
      </c>
      <c r="G19" s="593">
        <f t="shared" si="0"/>
        <v>-0.21052631578947367</v>
      </c>
      <c r="H19" s="593">
        <f t="shared" si="2"/>
        <v>-1</v>
      </c>
      <c r="I19" s="592"/>
    </row>
    <row r="20" spans="1:9" ht="33.6" customHeight="1" x14ac:dyDescent="0.2">
      <c r="A20" s="592" t="s">
        <v>233</v>
      </c>
      <c r="B20" s="592">
        <v>1039</v>
      </c>
      <c r="C20" s="592">
        <v>961</v>
      </c>
      <c r="D20" s="592">
        <v>0</v>
      </c>
      <c r="E20" s="592">
        <v>0</v>
      </c>
      <c r="F20" s="593">
        <f t="shared" si="1"/>
        <v>-7.5072184793070262E-2</v>
      </c>
      <c r="G20" s="593">
        <f t="shared" si="0"/>
        <v>-1</v>
      </c>
      <c r="H20" s="593">
        <f t="shared" si="2"/>
        <v>-1</v>
      </c>
      <c r="I20" s="592"/>
    </row>
    <row r="21" spans="1:9" ht="33.6" customHeight="1" x14ac:dyDescent="0.2">
      <c r="A21" s="592" t="s">
        <v>234</v>
      </c>
      <c r="B21" s="592">
        <v>1138</v>
      </c>
      <c r="C21" s="592">
        <v>1112</v>
      </c>
      <c r="D21" s="592">
        <v>1114</v>
      </c>
      <c r="E21" s="592">
        <v>1159</v>
      </c>
      <c r="F21" s="593">
        <f t="shared" si="1"/>
        <v>-2.2847100175746926E-2</v>
      </c>
      <c r="G21" s="593">
        <f t="shared" si="0"/>
        <v>-2.10896309314587E-2</v>
      </c>
      <c r="H21" s="593">
        <f t="shared" si="2"/>
        <v>1.8453427065026361E-2</v>
      </c>
      <c r="I21" s="592"/>
    </row>
    <row r="22" spans="1:9" ht="33.6" customHeight="1" x14ac:dyDescent="0.2">
      <c r="A22" s="592" t="s">
        <v>235</v>
      </c>
      <c r="B22" s="592">
        <v>1084</v>
      </c>
      <c r="C22" s="592">
        <v>1084</v>
      </c>
      <c r="D22" s="592">
        <v>992</v>
      </c>
      <c r="E22" s="592">
        <v>1025</v>
      </c>
      <c r="F22" s="593">
        <f t="shared" si="1"/>
        <v>0</v>
      </c>
      <c r="G22" s="593">
        <f t="shared" si="0"/>
        <v>-8.4870848708487087E-2</v>
      </c>
      <c r="H22" s="593">
        <f t="shared" si="2"/>
        <v>-5.4428044280442803E-2</v>
      </c>
      <c r="I22" s="592"/>
    </row>
    <row r="23" spans="1:9" ht="33.6" customHeight="1" x14ac:dyDescent="0.2">
      <c r="A23" s="592" t="s">
        <v>236</v>
      </c>
      <c r="B23" s="592">
        <v>888</v>
      </c>
      <c r="C23" s="594">
        <v>0</v>
      </c>
      <c r="D23" s="592">
        <v>0</v>
      </c>
      <c r="E23" s="592">
        <v>906</v>
      </c>
      <c r="F23" s="593">
        <f t="shared" si="1"/>
        <v>-1</v>
      </c>
      <c r="G23" s="593">
        <f t="shared" si="0"/>
        <v>-1</v>
      </c>
      <c r="H23" s="593">
        <f t="shared" si="2"/>
        <v>2.0270270270270271E-2</v>
      </c>
      <c r="I23" s="592"/>
    </row>
    <row r="24" spans="1:9" ht="33.6" customHeight="1" x14ac:dyDescent="0.2">
      <c r="A24" s="592" t="s">
        <v>237</v>
      </c>
      <c r="B24" s="592">
        <v>1155</v>
      </c>
      <c r="C24" s="592">
        <v>1023</v>
      </c>
      <c r="D24" s="592">
        <v>1073</v>
      </c>
      <c r="E24" s="592">
        <v>1214</v>
      </c>
      <c r="F24" s="593">
        <f t="shared" si="1"/>
        <v>-0.11428571428571428</v>
      </c>
      <c r="G24" s="593">
        <f t="shared" si="0"/>
        <v>-7.0995670995671001E-2</v>
      </c>
      <c r="H24" s="593">
        <f t="shared" si="2"/>
        <v>5.1082251082251083E-2</v>
      </c>
      <c r="I24" s="592"/>
    </row>
    <row r="25" spans="1:9" ht="33.6" customHeight="1" x14ac:dyDescent="0.2">
      <c r="A25" s="592" t="s">
        <v>238</v>
      </c>
      <c r="B25" s="592">
        <v>1508</v>
      </c>
      <c r="C25" s="592">
        <v>1209</v>
      </c>
      <c r="D25" s="592">
        <v>0</v>
      </c>
      <c r="E25" s="592">
        <v>0</v>
      </c>
      <c r="F25" s="593">
        <f t="shared" si="1"/>
        <v>-0.19827586206896552</v>
      </c>
      <c r="G25" s="593">
        <f t="shared" si="0"/>
        <v>-1</v>
      </c>
      <c r="H25" s="593">
        <f t="shared" si="2"/>
        <v>-1</v>
      </c>
      <c r="I25" s="592"/>
    </row>
    <row r="26" spans="1:9" ht="33.6" customHeight="1" x14ac:dyDescent="0.2">
      <c r="A26" s="592" t="s">
        <v>239</v>
      </c>
      <c r="B26" s="592">
        <v>1165</v>
      </c>
      <c r="C26" s="592">
        <v>1235</v>
      </c>
      <c r="D26" s="592">
        <v>0</v>
      </c>
      <c r="E26" s="592">
        <v>0</v>
      </c>
      <c r="F26" s="593">
        <f t="shared" si="1"/>
        <v>6.0085836909871244E-2</v>
      </c>
      <c r="G26" s="593">
        <f t="shared" si="0"/>
        <v>-1</v>
      </c>
      <c r="H26" s="593">
        <f t="shared" si="2"/>
        <v>-1</v>
      </c>
      <c r="I26" s="592"/>
    </row>
    <row r="27" spans="1:9" ht="33.6" customHeight="1" x14ac:dyDescent="0.2">
      <c r="A27" s="592" t="s">
        <v>240</v>
      </c>
      <c r="B27" s="592">
        <v>1628</v>
      </c>
      <c r="C27" s="592">
        <v>1299</v>
      </c>
      <c r="D27" s="592">
        <v>1231</v>
      </c>
      <c r="E27" s="592">
        <v>1480.56</v>
      </c>
      <c r="F27" s="593">
        <f t="shared" si="1"/>
        <v>-0.20208845208845208</v>
      </c>
      <c r="G27" s="593">
        <f t="shared" si="0"/>
        <v>-0.24385749385749386</v>
      </c>
      <c r="H27" s="593">
        <f t="shared" si="2"/>
        <v>-9.0565110565110601E-2</v>
      </c>
      <c r="I27" s="592"/>
    </row>
    <row r="28" spans="1:9" ht="33.6" customHeight="1" x14ac:dyDescent="0.2">
      <c r="A28" s="592" t="s">
        <v>254</v>
      </c>
      <c r="B28" s="592">
        <v>1164</v>
      </c>
      <c r="C28" s="592">
        <v>0</v>
      </c>
      <c r="D28" s="592">
        <v>1239</v>
      </c>
      <c r="E28" s="592">
        <v>1165</v>
      </c>
      <c r="F28" s="593">
        <f t="shared" si="1"/>
        <v>-1</v>
      </c>
      <c r="G28" s="593">
        <f t="shared" si="0"/>
        <v>6.4432989690721643E-2</v>
      </c>
      <c r="H28" s="593">
        <f t="shared" si="2"/>
        <v>8.5910652920962198E-4</v>
      </c>
      <c r="I28" s="592"/>
    </row>
    <row r="29" spans="1:9" ht="33.6" customHeight="1" x14ac:dyDescent="0.2">
      <c r="A29" s="592" t="s">
        <v>241</v>
      </c>
      <c r="B29" s="592">
        <v>1265</v>
      </c>
      <c r="C29" s="592">
        <v>1110</v>
      </c>
      <c r="D29" s="592">
        <v>1126</v>
      </c>
      <c r="E29" s="592">
        <v>1196</v>
      </c>
      <c r="F29" s="593">
        <f t="shared" si="1"/>
        <v>-0.1225296442687747</v>
      </c>
      <c r="G29" s="593">
        <f t="shared" si="0"/>
        <v>-0.10988142292490119</v>
      </c>
      <c r="H29" s="593">
        <f t="shared" si="2"/>
        <v>-5.4545454545454543E-2</v>
      </c>
      <c r="I29" s="592"/>
    </row>
    <row r="30" spans="1:9" ht="33.6" customHeight="1" x14ac:dyDescent="0.2">
      <c r="A30" s="592" t="s">
        <v>242</v>
      </c>
      <c r="B30" s="592">
        <v>1185</v>
      </c>
      <c r="C30" s="592">
        <v>1159</v>
      </c>
      <c r="D30" s="592">
        <v>1172</v>
      </c>
      <c r="E30" s="592">
        <v>1207</v>
      </c>
      <c r="F30" s="593">
        <f t="shared" si="1"/>
        <v>-2.1940928270042195E-2</v>
      </c>
      <c r="G30" s="593">
        <f t="shared" si="0"/>
        <v>-1.0970464135021098E-2</v>
      </c>
      <c r="H30" s="593">
        <f t="shared" si="2"/>
        <v>1.8565400843881856E-2</v>
      </c>
      <c r="I30" s="592"/>
    </row>
    <row r="31" spans="1:9" ht="33.6" customHeight="1" x14ac:dyDescent="0.2">
      <c r="A31" s="592" t="s">
        <v>243</v>
      </c>
      <c r="B31" s="592">
        <v>1973</v>
      </c>
      <c r="C31" s="592">
        <v>1645</v>
      </c>
      <c r="D31" s="592">
        <v>1744</v>
      </c>
      <c r="E31" s="592">
        <v>0</v>
      </c>
      <c r="F31" s="593">
        <f t="shared" si="1"/>
        <v>-0.16624429802331475</v>
      </c>
      <c r="G31" s="593">
        <f t="shared" si="0"/>
        <v>-0.11606690319310695</v>
      </c>
      <c r="H31" s="593">
        <f t="shared" si="2"/>
        <v>-1</v>
      </c>
      <c r="I31" s="592"/>
    </row>
    <row r="32" spans="1:9" ht="33.6" customHeight="1" x14ac:dyDescent="0.2">
      <c r="A32" s="592" t="s">
        <v>244</v>
      </c>
      <c r="B32" s="592">
        <v>2007</v>
      </c>
      <c r="C32" s="592">
        <v>1755</v>
      </c>
      <c r="D32" s="592">
        <v>1864</v>
      </c>
      <c r="E32" s="592">
        <v>0</v>
      </c>
      <c r="F32" s="593">
        <f t="shared" si="1"/>
        <v>-0.12556053811659193</v>
      </c>
      <c r="G32" s="593">
        <f t="shared" si="0"/>
        <v>-7.1250622820129547E-2</v>
      </c>
      <c r="H32" s="593">
        <f t="shared" si="2"/>
        <v>-1</v>
      </c>
      <c r="I32" s="592"/>
    </row>
    <row r="33" spans="1:9" ht="33.6" customHeight="1" x14ac:dyDescent="0.2">
      <c r="A33" s="592" t="s">
        <v>245</v>
      </c>
      <c r="B33" s="592">
        <v>1715</v>
      </c>
      <c r="C33" s="592">
        <v>0</v>
      </c>
      <c r="D33" s="592">
        <v>1631</v>
      </c>
      <c r="E33" s="592">
        <v>1673</v>
      </c>
      <c r="F33" s="593">
        <f t="shared" si="1"/>
        <v>-1</v>
      </c>
      <c r="G33" s="593">
        <f t="shared" si="0"/>
        <v>-4.8979591836734691E-2</v>
      </c>
      <c r="H33" s="593">
        <f t="shared" si="2"/>
        <v>-2.4489795918367346E-2</v>
      </c>
      <c r="I33" s="592"/>
    </row>
    <row r="34" spans="1:9" ht="33.6" customHeight="1" x14ac:dyDescent="0.2">
      <c r="A34" s="592" t="s">
        <v>246</v>
      </c>
      <c r="B34" s="592">
        <v>1269</v>
      </c>
      <c r="C34" s="592">
        <v>1180</v>
      </c>
      <c r="D34" s="592">
        <v>0</v>
      </c>
      <c r="E34" s="592">
        <v>0</v>
      </c>
      <c r="F34" s="593">
        <f t="shared" si="1"/>
        <v>-7.0133963750985032E-2</v>
      </c>
      <c r="G34" s="593">
        <f t="shared" si="0"/>
        <v>-1</v>
      </c>
      <c r="H34" s="593">
        <f t="shared" si="2"/>
        <v>-1</v>
      </c>
      <c r="I34" s="592"/>
    </row>
    <row r="35" spans="1:9" ht="33.6" customHeight="1" x14ac:dyDescent="0.2">
      <c r="A35" s="592" t="s">
        <v>247</v>
      </c>
      <c r="B35" s="592">
        <v>1269</v>
      </c>
      <c r="C35" s="592">
        <v>0</v>
      </c>
      <c r="D35" s="592">
        <v>1237</v>
      </c>
      <c r="E35" s="592">
        <v>1287</v>
      </c>
      <c r="F35" s="593">
        <f t="shared" si="1"/>
        <v>-1</v>
      </c>
      <c r="G35" s="593">
        <f t="shared" si="0"/>
        <v>-2.5216706067769899E-2</v>
      </c>
      <c r="H35" s="593">
        <f t="shared" si="2"/>
        <v>1.4184397163120567E-2</v>
      </c>
      <c r="I35" s="592"/>
    </row>
    <row r="36" spans="1:9" ht="33.6" customHeight="1" x14ac:dyDescent="0.2">
      <c r="A36" s="592" t="s">
        <v>248</v>
      </c>
      <c r="B36" s="592">
        <v>1624</v>
      </c>
      <c r="C36" s="592">
        <v>1473</v>
      </c>
      <c r="D36" s="592">
        <v>1489</v>
      </c>
      <c r="E36" s="592">
        <v>1635</v>
      </c>
      <c r="F36" s="593">
        <f t="shared" si="1"/>
        <v>-9.2980295566502461E-2</v>
      </c>
      <c r="G36" s="593">
        <f t="shared" si="0"/>
        <v>-8.3128078817733986E-2</v>
      </c>
      <c r="H36" s="593">
        <f t="shared" si="2"/>
        <v>6.7733990147783255E-3</v>
      </c>
      <c r="I36" s="592"/>
    </row>
    <row r="37" spans="1:9" ht="33.6" customHeight="1" x14ac:dyDescent="0.2">
      <c r="A37" s="592" t="s">
        <v>249</v>
      </c>
      <c r="B37" s="592">
        <v>1834</v>
      </c>
      <c r="C37" s="592">
        <v>0</v>
      </c>
      <c r="D37" s="592">
        <v>1284</v>
      </c>
      <c r="E37" s="592">
        <v>0</v>
      </c>
      <c r="F37" s="593">
        <f t="shared" si="1"/>
        <v>-1</v>
      </c>
      <c r="G37" s="593">
        <f t="shared" si="0"/>
        <v>-0.2998909487459106</v>
      </c>
      <c r="H37" s="593">
        <f t="shared" si="2"/>
        <v>-1</v>
      </c>
      <c r="I37" s="592"/>
    </row>
    <row r="38" spans="1:9" ht="33.6" customHeight="1" x14ac:dyDescent="0.2">
      <c r="A38" s="592" t="s">
        <v>250</v>
      </c>
      <c r="B38" s="592">
        <v>1621</v>
      </c>
      <c r="C38" s="592">
        <v>1650</v>
      </c>
      <c r="D38" s="592">
        <v>0</v>
      </c>
      <c r="E38" s="592">
        <v>0</v>
      </c>
      <c r="F38" s="593">
        <f t="shared" si="1"/>
        <v>1.7890191239975324E-2</v>
      </c>
      <c r="G38" s="593">
        <f t="shared" si="0"/>
        <v>-1</v>
      </c>
      <c r="H38" s="593">
        <f t="shared" si="2"/>
        <v>-1</v>
      </c>
      <c r="I38" s="592"/>
    </row>
    <row r="39" spans="1:9" ht="33.6" customHeight="1" x14ac:dyDescent="0.2">
      <c r="A39" s="592" t="s">
        <v>251</v>
      </c>
      <c r="B39" s="592">
        <v>2010</v>
      </c>
      <c r="C39" s="592">
        <v>1650</v>
      </c>
      <c r="D39" s="592">
        <v>1284</v>
      </c>
      <c r="E39" s="592">
        <v>0</v>
      </c>
      <c r="F39" s="593">
        <f t="shared" si="1"/>
        <v>-0.17910447761194029</v>
      </c>
      <c r="G39" s="593">
        <f t="shared" si="0"/>
        <v>-0.36119402985074628</v>
      </c>
      <c r="H39" s="593">
        <f t="shared" si="2"/>
        <v>-1</v>
      </c>
      <c r="I39" s="592"/>
    </row>
    <row r="40" spans="1:9" ht="33.6" customHeight="1" x14ac:dyDescent="0.2">
      <c r="A40" s="592" t="s">
        <v>252</v>
      </c>
      <c r="B40" s="592">
        <v>836</v>
      </c>
      <c r="C40" s="592">
        <v>0</v>
      </c>
      <c r="D40" s="592">
        <v>0</v>
      </c>
      <c r="E40" s="592">
        <v>0</v>
      </c>
      <c r="F40" s="593">
        <f t="shared" si="1"/>
        <v>-1</v>
      </c>
      <c r="G40" s="593">
        <f t="shared" si="0"/>
        <v>-1</v>
      </c>
      <c r="H40" s="593">
        <f t="shared" si="2"/>
        <v>-1</v>
      </c>
      <c r="I40" s="592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04B0-4C8C-4510-91AE-DD7E98219018}">
  <sheetPr>
    <tabColor rgb="FF002060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T14" sqref="T14:T15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155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156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-16.399999999999999</v>
      </c>
      <c r="R4" s="107">
        <v>2.2389999999999999</v>
      </c>
      <c r="S4" s="674">
        <v>888</v>
      </c>
      <c r="T4" s="675">
        <f>Y4*365</f>
        <v>879.33366666666655</v>
      </c>
      <c r="U4" s="108">
        <v>0.503</v>
      </c>
      <c r="V4" s="110">
        <v>16.5</v>
      </c>
      <c r="W4" s="110">
        <v>16.399999999999999</v>
      </c>
      <c r="X4" s="111">
        <v>185</v>
      </c>
      <c r="Y4" s="677">
        <f>R4+(R5-R4)*(-18-Q4)/(Q5-Q4)</f>
        <v>2.4091333333333331</v>
      </c>
      <c r="Z4" s="669">
        <f>Y4*365</f>
        <v>879.33366666666655</v>
      </c>
      <c r="AA4" s="669">
        <f>(Y4*5%)+Y4</f>
        <v>2.5295899999999998</v>
      </c>
      <c r="AB4" s="667">
        <f>AA4*365</f>
        <v>923.30034999999987</v>
      </c>
      <c r="AC4" s="669">
        <f>(AA4*10%)+Y4</f>
        <v>2.6620923333333333</v>
      </c>
      <c r="AD4" s="667">
        <f>AC4*365</f>
        <v>971.66370166666661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-0.28501193433679184</v>
      </c>
      <c r="AH4" s="651"/>
      <c r="AI4" s="113">
        <f>MAX(Y4:Y9)</f>
        <v>2.7590000000000003</v>
      </c>
      <c r="AJ4" s="114"/>
      <c r="AK4" s="115">
        <f>Y4*1.05</f>
        <v>2.5295899999999998</v>
      </c>
      <c r="AL4" s="116">
        <f>AK4*1.1</f>
        <v>2.7825489999999999</v>
      </c>
      <c r="AM4" s="117">
        <f>(AL4-AI4)/AI4</f>
        <v>8.5353388909023536E-3</v>
      </c>
      <c r="AN4" s="118">
        <f>AK4</f>
        <v>2.5295899999999998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***3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0.18917966401723998</v>
      </c>
      <c r="AQ4" s="120"/>
      <c r="AR4" s="121" t="s">
        <v>40</v>
      </c>
      <c r="AS4" s="183">
        <f>AK4*365</f>
        <v>923.30034999999987</v>
      </c>
      <c r="AT4" s="184">
        <f>AS4*AL4</f>
        <v>2569.1284655921495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-19.399999999999999</v>
      </c>
      <c r="R5" s="122">
        <v>2.5579999999999998</v>
      </c>
      <c r="S5" s="674"/>
      <c r="T5" s="676"/>
      <c r="U5" s="108">
        <v>0.60599999999999998</v>
      </c>
      <c r="V5" s="110">
        <v>24.1</v>
      </c>
      <c r="W5" s="110">
        <v>15.7</v>
      </c>
      <c r="X5" s="111">
        <v>176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-4.7619047619047616E-2</v>
      </c>
      <c r="AL5" s="156">
        <f>(Y4-$AL$4)/$AL$4</f>
        <v>-0.13419913419913426</v>
      </c>
      <c r="AM5" s="125"/>
      <c r="AN5" s="126">
        <f>AN4*365</f>
        <v>923.30034999999987</v>
      </c>
      <c r="AO5" s="127"/>
      <c r="AP5" s="128"/>
      <c r="AQ5" s="128"/>
      <c r="AR5" s="129"/>
      <c r="AS5" s="186">
        <f>(AS4-S4)/AS4</f>
        <v>3.8232791745394519E-2</v>
      </c>
      <c r="AT5" s="186">
        <f>(AT4-T4)/AT4</f>
        <v>0.65773075249314483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2.5295899999999998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2.5295899999999998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197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-16.399999999999999</v>
      </c>
      <c r="R12" s="148">
        <v>1.599</v>
      </c>
      <c r="S12" s="705">
        <v>888</v>
      </c>
      <c r="T12" s="707">
        <f>Y12*365</f>
        <v>623.19629032258069</v>
      </c>
      <c r="U12" s="149">
        <v>0.46</v>
      </c>
      <c r="V12" s="150">
        <v>8.6999999999999993</v>
      </c>
      <c r="W12" s="150">
        <v>10.3</v>
      </c>
      <c r="X12" s="151">
        <v>144</v>
      </c>
      <c r="Y12" s="722">
        <f>R12+(R13-R12)*(-18-Q12)/(Q13-Q12)</f>
        <v>1.7073870967741935</v>
      </c>
      <c r="Z12" s="709">
        <f>Y12*365</f>
        <v>623.19629032258069</v>
      </c>
      <c r="AA12" s="718">
        <f>(Z12-$S$12)/$S$12</f>
        <v>-0.29820237576285957</v>
      </c>
      <c r="AB12" s="718">
        <f>(Z12-AD4)/AD4</f>
        <v>-0.35862964804218772</v>
      </c>
      <c r="AC12" s="697"/>
      <c r="AD12" s="697"/>
      <c r="AE12" s="210">
        <f>(Y12-Y4)/Y12</f>
        <v>-0.41100593877332514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>*1</v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8.929374496188705E-2</v>
      </c>
      <c r="AH12" s="153"/>
      <c r="AI12" s="212">
        <f>MAX(Y12:Y15)</f>
        <v>2.483193548387097</v>
      </c>
      <c r="AJ12" s="213"/>
      <c r="AK12" s="214">
        <f>(Y12-AK4)/AK4</f>
        <v>-0.3250340581777309</v>
      </c>
      <c r="AL12" s="214">
        <f>(Y12-$AL$4)/$AL$4</f>
        <v>-0.38639459834339179</v>
      </c>
      <c r="AM12" s="215">
        <f>(AL12-AI12)/AI12</f>
        <v>-1.1556038990977429</v>
      </c>
      <c r="AN12" s="216">
        <f>AK12</f>
        <v>-0.3250340581777309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-6.9177781640440354</v>
      </c>
      <c r="AQ12" s="218"/>
      <c r="AR12" s="219" t="s">
        <v>40</v>
      </c>
      <c r="AS12" s="220">
        <f>AK13*365</f>
        <v>654.35610483870971</v>
      </c>
      <c r="AT12" s="221">
        <f>AS12*AL13</f>
        <v>1290.4112414620749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-19.5</v>
      </c>
      <c r="R13" s="158">
        <v>1.8089999999999999</v>
      </c>
      <c r="S13" s="706"/>
      <c r="T13" s="708"/>
      <c r="U13" s="159">
        <v>0.54300000000000004</v>
      </c>
      <c r="V13" s="150">
        <v>12.3</v>
      </c>
      <c r="W13" s="150">
        <v>10.3</v>
      </c>
      <c r="X13" s="160">
        <v>138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1.7927564516129033</v>
      </c>
      <c r="AL13" s="116">
        <f>AK13*1.1</f>
        <v>1.9720320967741938</v>
      </c>
      <c r="AM13" s="125"/>
      <c r="AN13" s="126">
        <f>AN12*365</f>
        <v>-118.63743123487178</v>
      </c>
      <c r="AO13" s="127"/>
      <c r="AP13" s="128"/>
      <c r="AQ13" s="128"/>
      <c r="AR13" s="129"/>
      <c r="AS13" s="186">
        <f>(AS12-S12)/AS12</f>
        <v>-0.35705924256468957</v>
      </c>
      <c r="AT13" s="186">
        <f>(AT12-T12)/AT12</f>
        <v>0.51705605910835029</v>
      </c>
    </row>
    <row r="14" spans="1:64" ht="42.75" customHeight="1" x14ac:dyDescent="0.2">
      <c r="B14" s="689" t="s">
        <v>308</v>
      </c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157">
        <v>-16.3</v>
      </c>
      <c r="R14" s="170">
        <v>2.3279999999999998</v>
      </c>
      <c r="S14" s="705">
        <v>888</v>
      </c>
      <c r="T14" s="707">
        <f>Y14*365</f>
        <v>906.36564516129044</v>
      </c>
      <c r="U14" s="159">
        <v>0.48899999999999999</v>
      </c>
      <c r="V14" s="167">
        <v>8.5</v>
      </c>
      <c r="W14" s="167">
        <v>8.9</v>
      </c>
      <c r="X14" s="160">
        <v>195</v>
      </c>
      <c r="Y14" s="722">
        <f>R14+(R15-R14)*(-18-Q14)/(Q15-Q14)</f>
        <v>2.483193548387097</v>
      </c>
      <c r="Z14" s="709">
        <f>Y14*365</f>
        <v>906.36564516129044</v>
      </c>
      <c r="AA14" s="718">
        <f>(Z14-$S$12)/$S$12</f>
        <v>2.0682032839291042E-2</v>
      </c>
      <c r="AB14" s="718">
        <f>(Z14-AD4)/AD4</f>
        <v>-6.720232153714531E-2</v>
      </c>
      <c r="AC14" s="722"/>
      <c r="AD14" s="722"/>
      <c r="AE14" s="152">
        <f>(Y14-Y4)/Y14</f>
        <v>2.9824584193957851E-2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-4.9648940122493608</v>
      </c>
      <c r="AH14" s="153"/>
      <c r="AI14" s="154">
        <f>MAX(Y14:Y19)</f>
        <v>2.483193548387097</v>
      </c>
      <c r="AJ14" s="155"/>
      <c r="AK14" s="156">
        <f>(Y14-AK4)/AK4</f>
        <v>-1.8341490760519587E-2</v>
      </c>
      <c r="AL14" s="156">
        <f>(Y14-$AL$4)/$AL$4</f>
        <v>-0.10758317341865423</v>
      </c>
      <c r="AM14" s="117">
        <f>(AL14-AI14)/AI14</f>
        <v>-1.0433245219602525</v>
      </c>
      <c r="AN14" s="118">
        <f>AK14</f>
        <v>-1.8341490760519587E-2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-41.722104835489525</v>
      </c>
      <c r="AQ14" s="120"/>
      <c r="AR14" s="121" t="s">
        <v>40</v>
      </c>
      <c r="AS14" s="183">
        <f>AK15*365</f>
        <v>951.68392741935497</v>
      </c>
      <c r="AT14" s="184">
        <f>AS14*AL15</f>
        <v>2729.5137739155093</v>
      </c>
    </row>
    <row r="15" spans="1:64" ht="52.5" customHeight="1" x14ac:dyDescent="0.2">
      <c r="B15" s="690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>
        <v>-19.399999999999999</v>
      </c>
      <c r="R15" s="164">
        <v>2.6110000000000002</v>
      </c>
      <c r="S15" s="706"/>
      <c r="T15" s="708"/>
      <c r="U15" s="149">
        <v>0.57999999999999996</v>
      </c>
      <c r="V15" s="150">
        <v>12.1</v>
      </c>
      <c r="W15" s="150">
        <v>8.6999999999999993</v>
      </c>
      <c r="X15" s="151">
        <v>186</v>
      </c>
      <c r="Y15" s="698"/>
      <c r="Z15" s="710"/>
      <c r="AA15" s="719"/>
      <c r="AB15" s="719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2.607353225806452</v>
      </c>
      <c r="AL15" s="116">
        <f>AK15*1.1</f>
        <v>2.8680885483870973</v>
      </c>
      <c r="AM15" s="125"/>
      <c r="AN15" s="126">
        <f>AN14*365</f>
        <v>-6.6946441275896493</v>
      </c>
      <c r="AO15" s="127"/>
      <c r="AP15" s="128"/>
      <c r="AQ15" s="128"/>
      <c r="AR15" s="129"/>
      <c r="AS15" s="186">
        <f>(AS14-S14)/AS14</f>
        <v>6.6917098822971879E-2</v>
      </c>
      <c r="AT15" s="186">
        <f>(AT14-T14)/AT14</f>
        <v>0.66793879048241556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-0.63239749999999995</v>
      </c>
      <c r="AL18" s="156">
        <f>(Y18-$AL$4)/$AL$4</f>
        <v>-1</v>
      </c>
      <c r="AM18" s="117" t="e">
        <f>(AL18-AI18)/AI18</f>
        <v>#DIV/0!</v>
      </c>
      <c r="AN18" s="118">
        <f>AK18</f>
        <v>-0.63239749999999995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-2.1810674608755427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-230.82508749999997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52ED-BD22-43A7-9EB9-B52C61CC24D4}">
  <sheetPr>
    <tabColor rgb="FF00B050"/>
  </sheetPr>
  <dimension ref="A1:BL26"/>
  <sheetViews>
    <sheetView zoomScale="70" zoomScaleNormal="70" zoomScaleSheetLayoutView="82" workbookViewId="0">
      <pane xSplit="25" ySplit="10" topLeftCell="Z17" activePane="bottomRight" state="frozen"/>
      <selection pane="topRight" activeCell="Z1" sqref="Z1"/>
      <selection pane="bottomLeft" activeCell="A11" sqref="A11"/>
      <selection pane="bottomRight" activeCell="T18" sqref="T18:T19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2.25" customHeight="1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157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158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-16.600000000000001</v>
      </c>
      <c r="R4" s="107">
        <v>2.8090000000000002</v>
      </c>
      <c r="S4" s="674">
        <v>1155</v>
      </c>
      <c r="T4" s="675">
        <f>Y4*365</f>
        <v>1100.0953999999999</v>
      </c>
      <c r="U4" s="108">
        <v>0.57499999999999996</v>
      </c>
      <c r="V4" s="110">
        <v>15</v>
      </c>
      <c r="W4" s="110">
        <v>11.1</v>
      </c>
      <c r="X4" s="111">
        <v>201</v>
      </c>
      <c r="Y4" s="677">
        <f>R4+(R5-R4)*(-18-Q4)/(Q5-Q4)</f>
        <v>3.01396</v>
      </c>
      <c r="Z4" s="669">
        <f>Y4*365</f>
        <v>1100.0953999999999</v>
      </c>
      <c r="AA4" s="669">
        <f>(Y4*5%)+Y4</f>
        <v>3.1646580000000002</v>
      </c>
      <c r="AB4" s="667">
        <f>AA4*365</f>
        <v>1155.1001700000002</v>
      </c>
      <c r="AC4" s="669">
        <f>(AA4*10%)+Y4</f>
        <v>3.3304258</v>
      </c>
      <c r="AD4" s="667">
        <f>AC4*365</f>
        <v>1215.605417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-0.60762151103317275</v>
      </c>
      <c r="AH4" s="651"/>
      <c r="AI4" s="113">
        <f>MAX(Y4:Y9)</f>
        <v>3.01396</v>
      </c>
      <c r="AJ4" s="114"/>
      <c r="AK4" s="115">
        <f>Y4*1.05</f>
        <v>3.1646580000000002</v>
      </c>
      <c r="AL4" s="116">
        <f>AK4*1.1</f>
        <v>3.4811238000000007</v>
      </c>
      <c r="AM4" s="117">
        <f>(AL4-AI4)/AI4</f>
        <v>0.15500000000000022</v>
      </c>
      <c r="AN4" s="118">
        <f>AK4</f>
        <v>3.1646580000000002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0.14065432091486918</v>
      </c>
      <c r="AQ4" s="120"/>
      <c r="AR4" s="121" t="s">
        <v>40</v>
      </c>
      <c r="AS4" s="183">
        <f>AK4*365</f>
        <v>1155.1001700000002</v>
      </c>
      <c r="AT4" s="184">
        <f>AS4*AL4</f>
        <v>4021.0466931710475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-19.100000000000001</v>
      </c>
      <c r="R5" s="122">
        <v>3.1749999999999998</v>
      </c>
      <c r="S5" s="674"/>
      <c r="T5" s="676"/>
      <c r="U5" s="108">
        <v>0.68300000000000005</v>
      </c>
      <c r="V5" s="110">
        <v>23.1</v>
      </c>
      <c r="W5" s="110">
        <v>10.7</v>
      </c>
      <c r="X5" s="111">
        <v>194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-4.7619047619047686E-2</v>
      </c>
      <c r="AL5" s="156">
        <f>(Y4-$AL$4)/$AL$4</f>
        <v>-0.13419913419913437</v>
      </c>
      <c r="AM5" s="125"/>
      <c r="AN5" s="126">
        <f>AN4*365</f>
        <v>1155.1001700000002</v>
      </c>
      <c r="AO5" s="127"/>
      <c r="AP5" s="128"/>
      <c r="AQ5" s="128"/>
      <c r="AR5" s="129"/>
      <c r="AS5" s="186">
        <f>(AS4-S4)/AS4</f>
        <v>8.6719751759851223E-5</v>
      </c>
      <c r="AT5" s="186">
        <f>(AT4-T4)/AT4</f>
        <v>0.72641566140768921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3.1646580000000002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3.1646580000000002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198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</v>
      </c>
      <c r="R12" s="148">
        <v>2.6019999999999999</v>
      </c>
      <c r="S12" s="705">
        <v>1155</v>
      </c>
      <c r="T12" s="707">
        <f>Y12*365</f>
        <v>1024.77171875</v>
      </c>
      <c r="U12" s="149">
        <v>0.51900000000000002</v>
      </c>
      <c r="V12" s="150">
        <v>10.3</v>
      </c>
      <c r="W12" s="150">
        <v>9.5</v>
      </c>
      <c r="X12" s="151">
        <v>206</v>
      </c>
      <c r="Y12" s="697">
        <f>R12+(R13-R12)*(-18-Q12)/(Q13-Q12)</f>
        <v>2.8075937499999997</v>
      </c>
      <c r="Z12" s="709">
        <f>Y12*365</f>
        <v>1024.77171875</v>
      </c>
      <c r="AA12" s="718">
        <f>(Z12-$S$12)/$S$12</f>
        <v>-0.11275175865800867</v>
      </c>
      <c r="AB12" s="718">
        <f>(Z12-AD4)/AD4</f>
        <v>-0.15698654808643386</v>
      </c>
      <c r="AC12" s="697"/>
      <c r="AD12" s="697"/>
      <c r="AE12" s="210">
        <f>(Y12-Y4)/Y12</f>
        <v>-7.350288837193783E-2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-0.49754744812216861</v>
      </c>
      <c r="AH12" s="153"/>
      <c r="AI12" s="212">
        <f>MAX(Y12:Y15)</f>
        <v>2.9401935483870969</v>
      </c>
      <c r="AJ12" s="213"/>
      <c r="AK12" s="214">
        <f>(Y12-AK4)/AK4</f>
        <v>-0.11282870060524723</v>
      </c>
      <c r="AL12" s="214">
        <f>(Y12-$AL$4)/$AL$4</f>
        <v>-0.19348063691386122</v>
      </c>
      <c r="AM12" s="215">
        <f>(AL12-AI12)/AI12</f>
        <v>-1.0658054082936135</v>
      </c>
      <c r="AN12" s="216">
        <f>AK12</f>
        <v>-0.11282870060524723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-18.04778519770829</v>
      </c>
      <c r="AQ12" s="218"/>
      <c r="AR12" s="219" t="s">
        <v>40</v>
      </c>
      <c r="AS12" s="220">
        <f>AK13*365</f>
        <v>1076.0103046874999</v>
      </c>
      <c r="AT12" s="221">
        <f>AS12*AL13</f>
        <v>3489.2547763645352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-19.5</v>
      </c>
      <c r="R13" s="158">
        <v>2.9889999999999999</v>
      </c>
      <c r="S13" s="706"/>
      <c r="T13" s="708"/>
      <c r="U13" s="159">
        <v>0.629</v>
      </c>
      <c r="V13" s="150">
        <v>15.9</v>
      </c>
      <c r="W13" s="150">
        <v>9.4</v>
      </c>
      <c r="X13" s="160">
        <v>196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2.9479734375</v>
      </c>
      <c r="AL13" s="116">
        <f>AK13*1.1</f>
        <v>3.2427707812500004</v>
      </c>
      <c r="AM13" s="125"/>
      <c r="AN13" s="126">
        <f>AN12*365</f>
        <v>-41.182475720915242</v>
      </c>
      <c r="AO13" s="127"/>
      <c r="AP13" s="128"/>
      <c r="AQ13" s="128"/>
      <c r="AR13" s="129"/>
      <c r="AS13" s="186">
        <f>(AS12-S12)/AS12</f>
        <v>-7.340979446794485E-2</v>
      </c>
      <c r="AT13" s="186">
        <f>(AT12-T12)/AT12</f>
        <v>0.70630642230782792</v>
      </c>
    </row>
    <row r="14" spans="1:64" ht="42.75" customHeight="1" x14ac:dyDescent="0.2">
      <c r="B14" s="711" t="s">
        <v>199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>
        <v>-16.3</v>
      </c>
      <c r="R14" s="148">
        <v>2.7</v>
      </c>
      <c r="S14" s="724">
        <v>1155</v>
      </c>
      <c r="T14" s="707">
        <f>Y14*365</f>
        <v>1073.1706451612904</v>
      </c>
      <c r="U14" s="149">
        <v>0.54600000000000004</v>
      </c>
      <c r="V14" s="150">
        <v>10.4</v>
      </c>
      <c r="W14" s="150">
        <v>8.6</v>
      </c>
      <c r="X14" s="151">
        <v>208</v>
      </c>
      <c r="Y14" s="725">
        <f>R14+(R15-R14)*(-18-Q14)/(Q15-Q14)</f>
        <v>2.9401935483870969</v>
      </c>
      <c r="Z14" s="727">
        <f t="shared" ref="Z14:Z18" si="0">Y14*365</f>
        <v>1073.1706451612904</v>
      </c>
      <c r="AA14" s="720">
        <f>(Z14-$S$12)/$S$12</f>
        <v>-7.084792626728105E-2</v>
      </c>
      <c r="AB14" s="720">
        <f>(Z14-$AD$4)/$AD$4</f>
        <v>-0.11717187982776947</v>
      </c>
      <c r="AC14" s="722"/>
      <c r="AD14" s="722"/>
      <c r="AE14" s="152">
        <f>(Y14-Y4)/Y14</f>
        <v>-2.508897812301138E-2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-0.56827509156991152</v>
      </c>
      <c r="AH14" s="153"/>
      <c r="AI14" s="154">
        <f>MAX(Y14:Y19)</f>
        <v>3.3270000000000004</v>
      </c>
      <c r="AJ14" s="155"/>
      <c r="AK14" s="156">
        <f>(Y14-AK4)/AK4</f>
        <v>-7.0928502104462249E-2</v>
      </c>
      <c r="AL14" s="156">
        <f>(Y14-$AL$4)/$AL$4</f>
        <v>-0.15538954736769306</v>
      </c>
      <c r="AM14" s="117">
        <f>(AL14-AI14)/AI14</f>
        <v>-1.0467056048595411</v>
      </c>
      <c r="AN14" s="118">
        <f>AK14</f>
        <v>-7.0928502104462249E-2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-28.118568628756996</v>
      </c>
      <c r="AQ14" s="120"/>
      <c r="AR14" s="121" t="s">
        <v>40</v>
      </c>
      <c r="AS14" s="183">
        <f>AK15*365</f>
        <v>1126.8291774193549</v>
      </c>
      <c r="AT14" s="184">
        <f>AS14*AL15</f>
        <v>3826.6257386080497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>
        <v>-19.399999999999999</v>
      </c>
      <c r="R15" s="164">
        <v>3.1379999999999999</v>
      </c>
      <c r="S15" s="705"/>
      <c r="T15" s="708"/>
      <c r="U15" s="149">
        <v>0.65700000000000003</v>
      </c>
      <c r="V15" s="150">
        <v>20.5</v>
      </c>
      <c r="W15" s="150">
        <v>10.7</v>
      </c>
      <c r="X15" s="151">
        <v>198</v>
      </c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3.0872032258064519</v>
      </c>
      <c r="AL15" s="116">
        <f>AK15*1.1</f>
        <v>3.3959235483870973</v>
      </c>
      <c r="AM15" s="125"/>
      <c r="AN15" s="126">
        <f>AN14*365</f>
        <v>-25.888903268128722</v>
      </c>
      <c r="AO15" s="127"/>
      <c r="AP15" s="128"/>
      <c r="AQ15" s="128"/>
      <c r="AR15" s="129"/>
      <c r="AS15" s="186">
        <f>(AS14-S14)/AS14</f>
        <v>-2.5000082661296941E-2</v>
      </c>
      <c r="AT15" s="186">
        <f>(AT14-T14)/AT14</f>
        <v>0.71955170992194795</v>
      </c>
    </row>
    <row r="16" spans="1:64" ht="52.15" customHeight="1" x14ac:dyDescent="0.2">
      <c r="B16" s="711" t="s">
        <v>277</v>
      </c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>
        <v>-16.2</v>
      </c>
      <c r="R16" s="148">
        <v>2.629</v>
      </c>
      <c r="S16" s="724">
        <v>1155</v>
      </c>
      <c r="T16" s="707">
        <f>Y16*365</f>
        <v>1042.8050000000001</v>
      </c>
      <c r="U16" s="149">
        <v>0.53300000000000003</v>
      </c>
      <c r="V16" s="150">
        <v>12.8</v>
      </c>
      <c r="W16" s="150">
        <v>11.2</v>
      </c>
      <c r="X16" s="151">
        <v>203</v>
      </c>
      <c r="Y16" s="725">
        <f>R16+(R17-R16)*(-18-Q16)/(Q17-Q16)</f>
        <v>2.8570000000000002</v>
      </c>
      <c r="Z16" s="727">
        <f t="shared" si="0"/>
        <v>1042.8050000000001</v>
      </c>
      <c r="AA16" s="720">
        <f>(Z16-$S$12)/$S$12</f>
        <v>-9.713852813852808E-2</v>
      </c>
      <c r="AB16" s="720">
        <f>(Z16-$AD$4)/$AD$4</f>
        <v>-0.14215173327086278</v>
      </c>
      <c r="AC16" s="722"/>
      <c r="AD16" s="722"/>
      <c r="AE16" s="152">
        <f>(Y16-Y4)/Y16</f>
        <v>-5.493874693734678E-2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-5.8628167160250086</v>
      </c>
      <c r="AH16" s="153"/>
      <c r="AI16" s="154">
        <f>MAX(Y16:Y19)</f>
        <v>3.3270000000000004</v>
      </c>
      <c r="AJ16" s="155"/>
      <c r="AK16" s="156">
        <f>(Y16-AK4)/AK4</f>
        <v>-9.7216824061241366E-2</v>
      </c>
      <c r="AL16" s="156">
        <f>(Y16-$AL$4)/$AL$4</f>
        <v>-0.1792880218738559</v>
      </c>
      <c r="AM16" s="125"/>
      <c r="AN16" s="126"/>
      <c r="AO16" s="127"/>
      <c r="AP16" s="128"/>
      <c r="AQ16" s="128"/>
      <c r="AR16" s="129"/>
      <c r="AS16" s="183">
        <f>AK17*365</f>
        <v>1094.9452500000002</v>
      </c>
      <c r="AT16" s="184">
        <f>AS16*AL17</f>
        <v>3613.1386590337515</v>
      </c>
    </row>
    <row r="17" spans="2:47" ht="52.5" customHeight="1" x14ac:dyDescent="0.2">
      <c r="B17" s="712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>
        <v>-19.2</v>
      </c>
      <c r="R17" s="164">
        <v>3.0089999999999999</v>
      </c>
      <c r="S17" s="705"/>
      <c r="T17" s="708"/>
      <c r="U17" s="149">
        <v>0.63900000000000001</v>
      </c>
      <c r="V17" s="150">
        <v>18.2</v>
      </c>
      <c r="W17" s="150">
        <v>10.3</v>
      </c>
      <c r="X17" s="151">
        <v>194</v>
      </c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2.9998500000000003</v>
      </c>
      <c r="AL17" s="116">
        <f>AK17*1.1</f>
        <v>3.2998350000000007</v>
      </c>
      <c r="AM17" s="125"/>
      <c r="AN17" s="126"/>
      <c r="AO17" s="127"/>
      <c r="AP17" s="128"/>
      <c r="AQ17" s="128"/>
      <c r="AR17" s="129"/>
      <c r="AS17" s="186">
        <f>(AS16-S16)/AS16</f>
        <v>-5.4847262911090551E-2</v>
      </c>
      <c r="AT17" s="186">
        <f>(AT16-T16)/AT16</f>
        <v>0.71138528066374462</v>
      </c>
    </row>
    <row r="18" spans="2:47" ht="42.75" customHeight="1" x14ac:dyDescent="0.2">
      <c r="B18" s="711" t="s">
        <v>281</v>
      </c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80">
        <v>-16.399999999999999</v>
      </c>
      <c r="R18" s="148">
        <v>3.0390000000000001</v>
      </c>
      <c r="S18" s="724">
        <v>1155</v>
      </c>
      <c r="T18" s="707">
        <f>Y18*365</f>
        <v>1214.3550000000002</v>
      </c>
      <c r="U18" s="149">
        <v>0.60599999999999998</v>
      </c>
      <c r="V18" s="150">
        <v>13.4</v>
      </c>
      <c r="W18" s="150">
        <v>8.6999999999999993</v>
      </c>
      <c r="X18" s="151">
        <v>209</v>
      </c>
      <c r="Y18" s="725">
        <f>R18+(R19-R18)*(-18-Q18)/(Q19-Q18)</f>
        <v>3.3270000000000004</v>
      </c>
      <c r="Z18" s="727">
        <f t="shared" si="0"/>
        <v>1214.3550000000002</v>
      </c>
      <c r="AA18" s="720">
        <f>(Z18-$S$12)/$S$12</f>
        <v>5.1389610389610603E-2</v>
      </c>
      <c r="AB18" s="720">
        <f>(Z18-$AD$4)/$AD$4</f>
        <v>-1.0286372391179817E-3</v>
      </c>
      <c r="AC18" s="722"/>
      <c r="AD18" s="722"/>
      <c r="AE18" s="152">
        <f>(Y18-Y4)/Y18</f>
        <v>9.4090772467688724E-2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/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-6.9918065153010867</v>
      </c>
      <c r="AH18" s="166"/>
      <c r="AI18" s="154">
        <f>MAX(Y18:Y25)</f>
        <v>3.3270000000000004</v>
      </c>
      <c r="AJ18" s="155"/>
      <c r="AK18" s="156">
        <f>(Y18-AK4)/4</f>
        <v>4.0585500000000052E-2</v>
      </c>
      <c r="AL18" s="156">
        <f>(Y18-$AL$4)/$AL$4</f>
        <v>-4.4274150778550368E-2</v>
      </c>
      <c r="AM18" s="117">
        <f>(AL18-AI18)/AI18</f>
        <v>-1.0133075295396905</v>
      </c>
      <c r="AN18" s="118">
        <f>AK18</f>
        <v>4.0585500000000052E-2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17.403225526087891</v>
      </c>
      <c r="AQ18" s="120"/>
      <c r="AR18" s="121" t="s">
        <v>40</v>
      </c>
      <c r="AS18" s="183">
        <f>AK19*365</f>
        <v>1275.07275</v>
      </c>
      <c r="AT18" s="184">
        <f>AS18*AL19</f>
        <v>4899.7029303337513</v>
      </c>
    </row>
    <row r="19" spans="2:47" ht="52.5" customHeight="1" x14ac:dyDescent="0.2">
      <c r="B19" s="712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>
        <v>-19.2</v>
      </c>
      <c r="R19" s="164">
        <v>3.5430000000000001</v>
      </c>
      <c r="S19" s="705"/>
      <c r="T19" s="708"/>
      <c r="U19" s="149">
        <v>0.73199999999999998</v>
      </c>
      <c r="V19" s="150">
        <v>40.1</v>
      </c>
      <c r="W19" s="150">
        <v>14.7</v>
      </c>
      <c r="X19" s="151">
        <v>199</v>
      </c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3.4933500000000004</v>
      </c>
      <c r="AL19" s="116">
        <f>AK19*1.1</f>
        <v>3.8426850000000008</v>
      </c>
      <c r="AM19" s="125"/>
      <c r="AN19" s="126">
        <f>AN18*365</f>
        <v>14.813707500000019</v>
      </c>
      <c r="AO19" s="127"/>
      <c r="AP19" s="128"/>
      <c r="AQ19" s="128"/>
      <c r="AR19" s="129"/>
      <c r="AS19" s="186">
        <f>(AS18-S18)/AS18</f>
        <v>9.4169332691017071E-2</v>
      </c>
      <c r="AT19" s="186">
        <f>(AT18-T18)/AT18</f>
        <v>0.75215742316090117</v>
      </c>
    </row>
    <row r="20" spans="2:47" ht="52.5" customHeight="1" x14ac:dyDescent="0.2">
      <c r="B20" s="711" t="s">
        <v>280</v>
      </c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>
        <v>-16.3</v>
      </c>
      <c r="R20" s="148">
        <v>2.8980000000000001</v>
      </c>
      <c r="S20" s="724">
        <v>1155</v>
      </c>
      <c r="T20" s="707">
        <f>Y20*365</f>
        <v>1166.3575000000001</v>
      </c>
      <c r="U20" s="149">
        <v>0.59</v>
      </c>
      <c r="V20" s="150">
        <v>13.6</v>
      </c>
      <c r="W20" s="150">
        <v>9.4</v>
      </c>
      <c r="X20" s="151">
        <v>207</v>
      </c>
      <c r="Y20" s="725">
        <f>R20+(R21-R20)*(-18-Q20)/(Q21-Q20)</f>
        <v>3.1955</v>
      </c>
      <c r="Z20" s="727">
        <f>Y20*365</f>
        <v>1166.3575000000001</v>
      </c>
      <c r="AA20" s="720">
        <f>(Z20-$S$12)/$S$12</f>
        <v>9.833333333333397E-3</v>
      </c>
      <c r="AB20" s="720">
        <f>(Z20-$AD$4)/$AD$4</f>
        <v>-4.0513077937361572E-2</v>
      </c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12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>
        <v>-19.3</v>
      </c>
      <c r="R21" s="164">
        <v>3.423</v>
      </c>
      <c r="S21" s="705"/>
      <c r="T21" s="708"/>
      <c r="U21" s="149">
        <v>0.71799999999999997</v>
      </c>
      <c r="V21" s="150">
        <v>25.3</v>
      </c>
      <c r="W21" s="150">
        <v>9.9</v>
      </c>
      <c r="X21" s="151">
        <v>197</v>
      </c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11" t="s">
        <v>282</v>
      </c>
      <c r="C22" s="540"/>
      <c r="D22" s="541"/>
      <c r="E22" s="276"/>
      <c r="F22" s="277"/>
      <c r="G22" s="278"/>
      <c r="H22" s="542"/>
      <c r="I22" s="533"/>
      <c r="J22" s="533"/>
      <c r="K22" s="541"/>
      <c r="L22" s="276"/>
      <c r="M22" s="279"/>
      <c r="N22" s="542"/>
      <c r="O22" s="539"/>
      <c r="P22" s="724"/>
      <c r="Q22" s="380">
        <v>-16.2</v>
      </c>
      <c r="R22" s="148">
        <v>2.911</v>
      </c>
      <c r="S22" s="724">
        <v>1155</v>
      </c>
      <c r="T22" s="707">
        <f>Y22*365</f>
        <v>1183.0334375000002</v>
      </c>
      <c r="U22" s="149">
        <v>0.58799999999999997</v>
      </c>
      <c r="V22" s="150">
        <v>14.2</v>
      </c>
      <c r="W22" s="150">
        <v>9.9</v>
      </c>
      <c r="X22" s="151">
        <v>200</v>
      </c>
      <c r="Y22" s="725">
        <f>R22+(R23-R22)*(-18-Q22)/(Q23-Q22)</f>
        <v>3.2411875000000006</v>
      </c>
      <c r="Z22" s="727">
        <f>Y22*365</f>
        <v>1183.0334375000002</v>
      </c>
      <c r="AA22" s="720">
        <f>(Z22-$S$12)/$S$12</f>
        <v>2.4271374458874648E-2</v>
      </c>
      <c r="AB22" s="720">
        <f>(Z22-$AD$4)/$AD$4</f>
        <v>-2.6794862086403297E-2</v>
      </c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12"/>
      <c r="C23" s="540"/>
      <c r="D23" s="541"/>
      <c r="E23" s="276"/>
      <c r="F23" s="277"/>
      <c r="G23" s="278"/>
      <c r="H23" s="542"/>
      <c r="I23" s="533"/>
      <c r="J23" s="533"/>
      <c r="K23" s="541"/>
      <c r="L23" s="276"/>
      <c r="M23" s="279"/>
      <c r="N23" s="542"/>
      <c r="O23" s="539"/>
      <c r="P23" s="705"/>
      <c r="Q23" s="380">
        <v>-19.399999999999999</v>
      </c>
      <c r="R23" s="164">
        <v>3.4980000000000002</v>
      </c>
      <c r="S23" s="705"/>
      <c r="T23" s="708"/>
      <c r="U23" s="149">
        <v>0.76900000000000002</v>
      </c>
      <c r="V23" s="150">
        <v>32.6</v>
      </c>
      <c r="W23" s="150">
        <v>9.8000000000000007</v>
      </c>
      <c r="X23" s="151">
        <v>189</v>
      </c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42.75" customHeight="1" x14ac:dyDescent="0.2">
      <c r="B24" s="744"/>
      <c r="C24" s="761"/>
      <c r="D24" s="762"/>
      <c r="E24" s="142"/>
      <c r="F24" s="143"/>
      <c r="G24" s="144"/>
      <c r="H24" s="717"/>
      <c r="I24" s="145"/>
      <c r="J24" s="312"/>
      <c r="K24" s="762"/>
      <c r="L24" s="142"/>
      <c r="M24" s="146"/>
      <c r="N24" s="717"/>
      <c r="O24" s="723"/>
      <c r="P24" s="760"/>
      <c r="Q24" s="157"/>
      <c r="R24" s="170"/>
      <c r="S24" s="760"/>
      <c r="T24" s="774"/>
      <c r="U24" s="159"/>
      <c r="V24" s="171"/>
      <c r="W24" s="171"/>
      <c r="X24" s="160"/>
      <c r="Y24" s="751"/>
      <c r="Z24" s="327"/>
      <c r="AA24" s="327"/>
      <c r="AB24" s="327"/>
      <c r="AC24" s="327"/>
      <c r="AD24" s="327"/>
      <c r="AE24" s="152" t="e">
        <f>(Y24-Y4)/Y24</f>
        <v>#DIV/0!</v>
      </c>
      <c r="AF24" s="752" t="str">
        <f>IF(Y24&lt;((4.09*J24)+272.62)/365,"*****5",IF(Y24&lt;((5.12*J24)+340.78)/365,"****4",IF(Y24&lt;((6.4*J24)+425.97)/365,"***3",IF(Y24&lt;((7.68*J24)+511.17)/365,"**2",IF(Y24&lt;((9.21*J24)+613.4)/365,"*1","")))))</f>
        <v>*****5</v>
      </c>
      <c r="AG24" s="747">
        <f>IF(Y24&lt;((4.09*I24+272.62)/365),(((4.09*I24+272.62)/365)-Y24)/((4.09*I24+272.62)/365),IF(Y24&lt;((5.12*I24+340.78)/365),(((5.12*I24+340.78)/365)-Y24)/((5.12*I24+340.78)/365),IF(Y24&lt;((6.4*I24+425.97)/365),(((6.4*I24+425.97)/365)-Y24)/((6.4*I24+425.97)/365),IF(Y24&lt;((7.68*I24+511.17)/365),(((7.68*I24+511.17)/365)-Y24)/((7.68*I24+511.17)/365),(((9.21*I24+613.4)/365)-Y24)/((9.21*I24+613.4)/365)))))</f>
        <v>1</v>
      </c>
      <c r="AH24" s="166"/>
      <c r="AI24" s="154">
        <f>MAX(Y24:Y27)</f>
        <v>0</v>
      </c>
      <c r="AJ24" s="155"/>
      <c r="AK24" s="156">
        <f>(Y24-AK4)/AK4</f>
        <v>-1</v>
      </c>
      <c r="AL24" s="156">
        <f>(Y24-$AL$4)/$AL$4</f>
        <v>-1</v>
      </c>
      <c r="AM24" s="117" t="e">
        <f>(AL24-AI24)/AI24</f>
        <v>#DIV/0!</v>
      </c>
      <c r="AN24" s="118">
        <f>AK24</f>
        <v>-1</v>
      </c>
      <c r="AO24" s="119" t="str">
        <f>IF(AN24&lt;((4.09*J24)+272.62)/365,"*****5",IF(AN24&lt;((5.12*J24)+340.78)/365,"****4",IF(AN24&lt;((6.4*J24)+425.97)/365,"***3",IF(AN24&lt;((7.68*J24)+511.17)/365,"**2",IF(AN24&lt;((9.21*J24)+613.4)/365,"*1","")))))</f>
        <v>*****5</v>
      </c>
      <c r="AP24" s="120">
        <f>IF(AN24&lt;((4.09*J24+272.62)/365),(((4.09*J24+272.62)/365)-AN24)/AN24,IF(AN24&lt;((5.12*J24+340.78)/365),(((5.12*J24+340.78)/365)-AN24)/AN24,IF(AN24&lt;((6.4*J24+425.97)/365),(((6.4*J24+425.97)/365)-AN24)/AN24,IF(AN24&lt;((7.68*J24+511.17)/365),(((7.68*J24+511.17)/365)-AN24)/AN24,(((9.21*J24+613.4)/365)-AN24)/AN24))))</f>
        <v>-1.7469041095890412</v>
      </c>
      <c r="AQ24" s="120"/>
      <c r="AR24" s="121" t="s">
        <v>40</v>
      </c>
      <c r="AU24" s="303"/>
    </row>
    <row r="25" spans="2:47" ht="52.5" customHeight="1" x14ac:dyDescent="0.2">
      <c r="B25" s="744"/>
      <c r="C25" s="692"/>
      <c r="D25" s="694"/>
      <c r="E25" s="142"/>
      <c r="F25" s="143"/>
      <c r="G25" s="144"/>
      <c r="H25" s="696"/>
      <c r="I25" s="145"/>
      <c r="J25" s="312"/>
      <c r="K25" s="694"/>
      <c r="L25" s="142"/>
      <c r="M25" s="146"/>
      <c r="N25" s="696"/>
      <c r="O25" s="702"/>
      <c r="P25" s="704"/>
      <c r="Q25" s="157"/>
      <c r="R25" s="158"/>
      <c r="S25" s="704"/>
      <c r="T25" s="775"/>
      <c r="U25" s="159"/>
      <c r="V25" s="171"/>
      <c r="W25" s="171"/>
      <c r="X25" s="160"/>
      <c r="Y25" s="751"/>
      <c r="Z25" s="327"/>
      <c r="AA25" s="327"/>
      <c r="AB25" s="327"/>
      <c r="AC25" s="327"/>
      <c r="AD25" s="327"/>
      <c r="AE25" s="327"/>
      <c r="AF25" s="752" t="e">
        <f>IF(#REF!&lt;((4.09*J25)+272.62)/365,"*****5",IF(#REF!&lt;((5.12*J25)+340.78)/365,"****4",IF(#REF!&lt;((6.4*J25)+425.97)/365,"***3",IF(#REF!&lt;((7.68*J25)+511.17)/365,"**2",IF(#REF!&lt;((9.21*J25)+613.4)/365,"*1","")))))</f>
        <v>#REF!</v>
      </c>
      <c r="AG25" s="748"/>
      <c r="AH25" s="166"/>
      <c r="AI25" s="168"/>
      <c r="AJ25" s="169"/>
      <c r="AK25" s="169"/>
      <c r="AL25" s="169"/>
      <c r="AM25" s="125"/>
      <c r="AN25" s="126">
        <f>AN24*365</f>
        <v>-365</v>
      </c>
      <c r="AO25" s="127"/>
      <c r="AP25" s="128"/>
      <c r="AQ25" s="128"/>
      <c r="AR25" s="129"/>
      <c r="AU25" s="303"/>
    </row>
    <row r="26" spans="2:47" ht="51.6" customHeight="1" x14ac:dyDescent="0.2">
      <c r="AS26" s="180"/>
    </row>
  </sheetData>
  <mergeCells count="15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20:AD21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AB22:AB23"/>
    <mergeCell ref="AC22:AC23"/>
    <mergeCell ref="B20:B21"/>
    <mergeCell ref="P20:P21"/>
    <mergeCell ref="S20:S21"/>
    <mergeCell ref="T20:T21"/>
    <mergeCell ref="Y20:Y21"/>
    <mergeCell ref="AA20:AA21"/>
    <mergeCell ref="AB20:AB21"/>
    <mergeCell ref="AC20:AC21"/>
    <mergeCell ref="AD22:AD23"/>
    <mergeCell ref="P22:P23"/>
    <mergeCell ref="AU20:AU21"/>
    <mergeCell ref="Z20:Z21"/>
    <mergeCell ref="AU22:AU23"/>
    <mergeCell ref="B24:B25"/>
    <mergeCell ref="C24:C25"/>
    <mergeCell ref="D24:D25"/>
    <mergeCell ref="H24:H25"/>
    <mergeCell ref="K24:K25"/>
    <mergeCell ref="N24:N25"/>
    <mergeCell ref="B22:B23"/>
    <mergeCell ref="S22:S23"/>
    <mergeCell ref="T22:T23"/>
    <mergeCell ref="Y22:Y23"/>
    <mergeCell ref="Z22:Z23"/>
    <mergeCell ref="AA22:AA23"/>
    <mergeCell ref="AG24:AG25"/>
    <mergeCell ref="O24:O25"/>
    <mergeCell ref="P24:P25"/>
    <mergeCell ref="S24:S25"/>
    <mergeCell ref="T24:T25"/>
    <mergeCell ref="Y24:Y25"/>
    <mergeCell ref="AF24:AF25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292C-5C0A-4913-837A-F3817F38763E}">
  <sheetPr>
    <tabColor rgb="FF7030A0"/>
  </sheetPr>
  <dimension ref="A1:BL28"/>
  <sheetViews>
    <sheetView tabSelected="1"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Y16" sqref="Y16:Y17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160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159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2.8140000000000001</v>
      </c>
      <c r="S4" s="674">
        <v>1508</v>
      </c>
      <c r="T4" s="675">
        <f>Y4*365</f>
        <v>1084.2194642857144</v>
      </c>
      <c r="U4" s="108">
        <v>0.47</v>
      </c>
      <c r="V4" s="110">
        <v>8.1</v>
      </c>
      <c r="W4" s="110">
        <v>9.1</v>
      </c>
      <c r="X4" s="111">
        <v>242</v>
      </c>
      <c r="Y4" s="677">
        <f>R4+(R5-R4)*(-18-Q4)/(Q5-Q4)</f>
        <v>2.9704642857142858</v>
      </c>
      <c r="Z4" s="669">
        <f>Y4*365</f>
        <v>1084.2194642857144</v>
      </c>
      <c r="AA4" s="669">
        <f>(Y4*5%)+Y4</f>
        <v>3.1189875000000002</v>
      </c>
      <c r="AB4" s="667">
        <f>AA4*365</f>
        <v>1138.4304375000002</v>
      </c>
      <c r="AC4" s="669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3.1509999999999998</v>
      </c>
      <c r="S5" s="674"/>
      <c r="T5" s="676"/>
      <c r="U5" s="108">
        <v>0.54900000000000004</v>
      </c>
      <c r="V5" s="110">
        <v>10.7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-0.32463078140424351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200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-16.5</v>
      </c>
      <c r="R12" s="148">
        <v>3.1360000000000001</v>
      </c>
      <c r="S12" s="705">
        <v>1508</v>
      </c>
      <c r="T12" s="707">
        <f>Y12*365</f>
        <v>1209.7316666666666</v>
      </c>
      <c r="U12" s="149">
        <v>0.56899999999999995</v>
      </c>
      <c r="V12" s="150">
        <v>11.1</v>
      </c>
      <c r="W12" s="150">
        <v>8.4</v>
      </c>
      <c r="X12" s="151">
        <v>229</v>
      </c>
      <c r="Y12" s="697">
        <f>R12+(R13-R12)*(-18-Q12)/(Q13-Q12)</f>
        <v>3.3143333333333334</v>
      </c>
      <c r="Z12" s="709">
        <f>Y12*365</f>
        <v>1209.7316666666666</v>
      </c>
      <c r="AA12" s="718">
        <f>(Z12-$S$12)/$S$12</f>
        <v>-0.19779067197170652</v>
      </c>
      <c r="AB12" s="720">
        <f>(Z12-$AD$4)/$AD$4</f>
        <v>9.7400248757341691E-3</v>
      </c>
      <c r="AC12" s="697"/>
      <c r="AD12" s="697"/>
      <c r="AE12" s="210">
        <f>(Y12-Y4)/Y12</f>
        <v>0.10375210126291287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-0.76783818013541838</v>
      </c>
      <c r="AH12" s="153"/>
      <c r="AI12" s="212">
        <f>MAX(Y12:Y15)</f>
        <v>4.2132857142857141</v>
      </c>
      <c r="AJ12" s="213"/>
      <c r="AK12" s="214">
        <f>(Y12-AK4)/AK4</f>
        <v>6.2631169035891651E-2</v>
      </c>
      <c r="AL12" s="214">
        <f>(Y12-$AL$4)/$AL$4</f>
        <v>-3.3971664512825801E-2</v>
      </c>
      <c r="AM12" s="215">
        <f>(AL12-AI12)/AI12</f>
        <v>-1.008062986186206</v>
      </c>
      <c r="AN12" s="216">
        <f>AK12</f>
        <v>6.2631169035891651E-2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29.711217460311467</v>
      </c>
      <c r="AQ12" s="218"/>
      <c r="AR12" s="219" t="s">
        <v>40</v>
      </c>
      <c r="AS12" s="220">
        <f>AK13*365</f>
        <v>1270.2182500000001</v>
      </c>
      <c r="AT12" s="221">
        <f>AS12*AL13</f>
        <v>4862.4653230037511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-19.2</v>
      </c>
      <c r="R13" s="158">
        <v>3.4569999999999999</v>
      </c>
      <c r="S13" s="706"/>
      <c r="T13" s="708"/>
      <c r="U13" s="159">
        <v>0.65500000000000003</v>
      </c>
      <c r="V13" s="150">
        <v>15.9</v>
      </c>
      <c r="W13" s="150">
        <v>8.4</v>
      </c>
      <c r="X13" s="160">
        <v>220</v>
      </c>
      <c r="Y13" s="698"/>
      <c r="Z13" s="710"/>
      <c r="AA13" s="719"/>
      <c r="AB13" s="721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3.4800500000000003</v>
      </c>
      <c r="AL13" s="116">
        <f>AK13*1.1</f>
        <v>3.8280550000000004</v>
      </c>
      <c r="AM13" s="125"/>
      <c r="AN13" s="126">
        <f>AN12*365</f>
        <v>22.860376698100453</v>
      </c>
      <c r="AO13" s="127"/>
      <c r="AP13" s="128"/>
      <c r="AQ13" s="128"/>
      <c r="AR13" s="129"/>
      <c r="AS13" s="186">
        <f>(AS12-S12)/AS12</f>
        <v>-0.18719755443601904</v>
      </c>
      <c r="AT13" s="186">
        <f>(AT12-T12)/AT12</f>
        <v>0.75121022232414314</v>
      </c>
    </row>
    <row r="14" spans="1:64" ht="42.75" customHeight="1" x14ac:dyDescent="0.2">
      <c r="B14" s="689" t="s">
        <v>323</v>
      </c>
      <c r="C14" s="691">
        <v>1</v>
      </c>
      <c r="D14" s="693"/>
      <c r="E14" s="142"/>
      <c r="F14" s="143"/>
      <c r="G14" s="144"/>
      <c r="H14" s="695">
        <f>(192-186.53)/186.53</f>
        <v>2.932504154827641E-2</v>
      </c>
      <c r="I14" s="202">
        <v>105</v>
      </c>
      <c r="J14" s="202">
        <v>105</v>
      </c>
      <c r="K14" s="693"/>
      <c r="L14" s="142"/>
      <c r="M14" s="146"/>
      <c r="N14" s="695">
        <f>(161-156.5)/156.55</f>
        <v>2.8744809964867453E-2</v>
      </c>
      <c r="O14" s="701"/>
      <c r="P14" s="703" t="s">
        <v>127</v>
      </c>
      <c r="Q14" s="380">
        <v>-16.5</v>
      </c>
      <c r="R14" s="148">
        <v>3.8490000000000002</v>
      </c>
      <c r="S14" s="705">
        <v>1508</v>
      </c>
      <c r="T14" s="707">
        <f>Y14*365</f>
        <v>1537.8492857142855</v>
      </c>
      <c r="U14" s="149">
        <v>0.68799999999999994</v>
      </c>
      <c r="V14" s="150">
        <v>17.3</v>
      </c>
      <c r="W14" s="150">
        <v>7.9</v>
      </c>
      <c r="X14" s="151">
        <v>232</v>
      </c>
      <c r="Y14" s="697">
        <f>R14+(R15-R14)*(-18-Q14)/(Q15-Q14)</f>
        <v>4.2132857142857141</v>
      </c>
      <c r="Z14" s="709">
        <f>Y14*365</f>
        <v>1537.8492857142855</v>
      </c>
      <c r="AA14" s="718">
        <f>(Z14-$S$12)/$S$12</f>
        <v>1.9793956043955931E-2</v>
      </c>
      <c r="AB14" s="720">
        <f>(Z14-$AD$4)/$AD$4</f>
        <v>0.28361356389965775</v>
      </c>
      <c r="AC14" s="722"/>
      <c r="AD14" s="722"/>
      <c r="AE14" s="152">
        <f>(Y14-Y4)/Y14</f>
        <v>0.29497677414979823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-1.2473319972443166</v>
      </c>
      <c r="AH14" s="153"/>
      <c r="AI14" s="154">
        <f>MAX(Y14:Y19)</f>
        <v>4.2132857142857141</v>
      </c>
      <c r="AJ14" s="155"/>
      <c r="AK14" s="156">
        <f>(Y14-AK4)/AK4</f>
        <v>0.35085046486583027</v>
      </c>
      <c r="AL14" s="156">
        <f>(Y14-$AL$4)/$AL$4</f>
        <v>0.22804587715075475</v>
      </c>
      <c r="AM14" s="117">
        <f>(AL14-AI14)/AI14</f>
        <v>-0.9458745756601471</v>
      </c>
      <c r="AN14" s="118">
        <f>AK14</f>
        <v>0.35085046486583027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4.4823340558786429</v>
      </c>
      <c r="AQ14" s="120"/>
      <c r="AR14" s="121" t="s">
        <v>40</v>
      </c>
      <c r="AS14" s="183">
        <f>AK15*365</f>
        <v>1614.7417499999999</v>
      </c>
      <c r="AT14" s="184">
        <f>AS14*AL15</f>
        <v>7857.8904414037497</v>
      </c>
    </row>
    <row r="15" spans="1:64" ht="52.5" customHeight="1" x14ac:dyDescent="0.2">
      <c r="B15" s="690"/>
      <c r="C15" s="692"/>
      <c r="D15" s="694"/>
      <c r="E15" s="142"/>
      <c r="F15" s="143"/>
      <c r="G15" s="144"/>
      <c r="H15" s="696"/>
      <c r="I15" s="597">
        <v>105</v>
      </c>
      <c r="J15" s="597">
        <v>105</v>
      </c>
      <c r="K15" s="694"/>
      <c r="L15" s="142"/>
      <c r="M15" s="146"/>
      <c r="N15" s="696"/>
      <c r="O15" s="702"/>
      <c r="P15" s="704"/>
      <c r="Q15" s="157">
        <v>-19.3</v>
      </c>
      <c r="R15" s="158">
        <v>4.5289999999999999</v>
      </c>
      <c r="S15" s="706"/>
      <c r="T15" s="708"/>
      <c r="U15" s="159">
        <v>0.85299999999999998</v>
      </c>
      <c r="V15" s="150">
        <v>47.3</v>
      </c>
      <c r="W15" s="150">
        <v>8.1</v>
      </c>
      <c r="X15" s="160">
        <v>221</v>
      </c>
      <c r="Y15" s="698"/>
      <c r="Z15" s="710"/>
      <c r="AA15" s="719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4.4239499999999996</v>
      </c>
      <c r="AL15" s="116">
        <f>AK15*1.1</f>
        <v>4.8663449999999999</v>
      </c>
      <c r="AM15" s="125"/>
      <c r="AN15" s="126">
        <f>AN14*365</f>
        <v>128.06041967602806</v>
      </c>
      <c r="AO15" s="127"/>
      <c r="AP15" s="128"/>
      <c r="AQ15" s="128"/>
      <c r="AR15" s="129"/>
      <c r="AS15" s="186">
        <f>(AS14-S14)/AS14</f>
        <v>6.610453343390664E-2</v>
      </c>
      <c r="AT15" s="186">
        <f>(AT14-T14)/AT14</f>
        <v>0.80429234828583829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-0.77974687500000006</v>
      </c>
      <c r="AL18" s="156">
        <f>(Y18-$AL$4)/$AL$4</f>
        <v>-1</v>
      </c>
      <c r="AM18" s="117" t="e">
        <f>(AL18-AI18)/AI18</f>
        <v>#DIV/0!</v>
      </c>
      <c r="AN18" s="118">
        <f>AK18</f>
        <v>-0.77974687500000006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-1.9578802218207554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-284.60760937500004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44D9-BBE6-43FB-A6AB-715CB338DF6B}">
  <sheetPr>
    <tabColor rgb="FF0000FF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T12" sqref="T12:T1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161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162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2.8140000000000001</v>
      </c>
      <c r="S4" s="674">
        <v>1165</v>
      </c>
      <c r="T4" s="675">
        <f>Y4*365</f>
        <v>1084.2194642857144</v>
      </c>
      <c r="U4" s="108">
        <v>0.47</v>
      </c>
      <c r="V4" s="110">
        <v>8.1</v>
      </c>
      <c r="W4" s="110">
        <v>9.1</v>
      </c>
      <c r="X4" s="111">
        <v>242</v>
      </c>
      <c r="Y4" s="677">
        <f>R4+(R5-R4)*(-18-Q4)/(Q5-Q4)</f>
        <v>2.9704642857142858</v>
      </c>
      <c r="Z4" s="669">
        <f>Y4*365</f>
        <v>1084.2194642857144</v>
      </c>
      <c r="AA4" s="669">
        <f>(Y4*5%)+Y4</f>
        <v>3.1189875000000002</v>
      </c>
      <c r="AB4" s="667">
        <f>AA4*365</f>
        <v>1138.4304375000002</v>
      </c>
      <c r="AC4" s="669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3.1509999999999998</v>
      </c>
      <c r="S5" s="674"/>
      <c r="T5" s="676"/>
      <c r="U5" s="108">
        <v>0.54900000000000004</v>
      </c>
      <c r="V5" s="110">
        <v>10.7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-2.3338766801023661E-2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201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-16.2</v>
      </c>
      <c r="R12" s="148">
        <v>3.1419999999999999</v>
      </c>
      <c r="S12" s="705">
        <v>1165</v>
      </c>
      <c r="T12" s="707">
        <f>Y12*365</f>
        <v>1234.9452941176471</v>
      </c>
      <c r="U12" s="149">
        <v>0.57999999999999996</v>
      </c>
      <c r="V12" s="150">
        <v>12.4</v>
      </c>
      <c r="W12" s="150">
        <v>9.4</v>
      </c>
      <c r="X12" s="151">
        <v>224</v>
      </c>
      <c r="Y12" s="697">
        <f>R12+(R13-R12)*(-18-Q12)/(Q13-Q12)</f>
        <v>3.3834117647058823</v>
      </c>
      <c r="Z12" s="709">
        <f>Y12*365</f>
        <v>1234.9452941176471</v>
      </c>
      <c r="AA12" s="718">
        <f>(Z12-$S$12)/$S$12</f>
        <v>6.0038879070941721E-2</v>
      </c>
      <c r="AB12" s="718">
        <f>(Z12-AD4)/AD4</f>
        <v>3.0785360391924883E-2</v>
      </c>
      <c r="AC12" s="697"/>
      <c r="AD12" s="697"/>
      <c r="AE12" s="210">
        <f>(Y12-Y4)/Y12</f>
        <v>0.1220506127274443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-0.80468404810411687</v>
      </c>
      <c r="AH12" s="153"/>
      <c r="AI12" s="212">
        <f>MAX(Y12:Y15)</f>
        <v>3.3834117647058823</v>
      </c>
      <c r="AJ12" s="213"/>
      <c r="AK12" s="214">
        <f>(Y12-AK4)/AK4</f>
        <v>8.4778879269596971E-2</v>
      </c>
      <c r="AL12" s="214">
        <f>(Y12-$AL$4)/$AL$4</f>
        <v>-1.38373824821846E-2</v>
      </c>
      <c r="AM12" s="215">
        <f>(AL12-AI12)/AI12</f>
        <v>-1.004089771935692</v>
      </c>
      <c r="AN12" s="216">
        <f>AK12</f>
        <v>8.4778879269596971E-2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21.688191547544839</v>
      </c>
      <c r="AQ12" s="218"/>
      <c r="AR12" s="219" t="s">
        <v>40</v>
      </c>
      <c r="AS12" s="220">
        <f>AK13*365</f>
        <v>1296.6925588235295</v>
      </c>
      <c r="AT12" s="221">
        <f>AS12*AL13</f>
        <v>5067.2678118332706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-19.600000000000001</v>
      </c>
      <c r="R13" s="158">
        <v>3.5979999999999999</v>
      </c>
      <c r="S13" s="706"/>
      <c r="T13" s="708"/>
      <c r="U13" s="159">
        <v>0.69799999999999995</v>
      </c>
      <c r="V13" s="150">
        <v>20.8</v>
      </c>
      <c r="W13" s="150">
        <v>9</v>
      </c>
      <c r="X13" s="160">
        <v>214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3.5525823529411764</v>
      </c>
      <c r="AL13" s="116">
        <f>AK13*1.1</f>
        <v>3.9078405882352945</v>
      </c>
      <c r="AM13" s="125"/>
      <c r="AN13" s="126">
        <f>AN12*365</f>
        <v>30.944290933402893</v>
      </c>
      <c r="AO13" s="127"/>
      <c r="AP13" s="128"/>
      <c r="AQ13" s="128"/>
      <c r="AR13" s="129"/>
      <c r="AS13" s="186">
        <f>(AS12-S12)/AS12</f>
        <v>0.10156035671478844</v>
      </c>
      <c r="AT13" s="186">
        <f>(AT12-T12)/AT12</f>
        <v>0.75628971272571044</v>
      </c>
    </row>
    <row r="14" spans="1:64" ht="42.75" customHeight="1" x14ac:dyDescent="0.2">
      <c r="B14" s="711"/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/>
      <c r="R14" s="148"/>
      <c r="S14" s="724"/>
      <c r="T14" s="707"/>
      <c r="U14" s="149"/>
      <c r="V14" s="150"/>
      <c r="W14" s="150"/>
      <c r="X14" s="151"/>
      <c r="Y14" s="725"/>
      <c r="Z14" s="727"/>
      <c r="AA14" s="720"/>
      <c r="AB14" s="720"/>
      <c r="AC14" s="722"/>
      <c r="AD14" s="722"/>
      <c r="AE14" s="152" t="e">
        <f>(Y14-Y4)/Y14</f>
        <v>#DIV/0!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</v>
      </c>
      <c r="AH14" s="153"/>
      <c r="AI14" s="154">
        <f>MAX(Y14:Y19)</f>
        <v>0</v>
      </c>
      <c r="AJ14" s="155"/>
      <c r="AK14" s="156">
        <f>(Y14-AK4)/AK4</f>
        <v>-1</v>
      </c>
      <c r="AL14" s="156">
        <f>(Y14-$AL$4)/$AL$4</f>
        <v>-1</v>
      </c>
      <c r="AM14" s="117" t="e">
        <f>(AL14-AI14)/AI14</f>
        <v>#DIV/0!</v>
      </c>
      <c r="AN14" s="118">
        <f>AK14</f>
        <v>-1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-1.7469041095890412</v>
      </c>
      <c r="AQ14" s="120"/>
      <c r="AR14" s="121" t="s">
        <v>40</v>
      </c>
      <c r="AS14" s="183">
        <f>AK15*365</f>
        <v>0</v>
      </c>
      <c r="AT14" s="184">
        <f>AS14*AL15</f>
        <v>0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</v>
      </c>
      <c r="AL15" s="116">
        <f>AK15*1.1</f>
        <v>0</v>
      </c>
      <c r="AM15" s="125"/>
      <c r="AN15" s="126">
        <f>AN14*365</f>
        <v>-365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-0.77974687500000006</v>
      </c>
      <c r="AL18" s="156">
        <f>(Y18-$AL$4)/$AL$4</f>
        <v>-1</v>
      </c>
      <c r="AM18" s="117" t="e">
        <f>(AL18-AI18)/AI18</f>
        <v>#DIV/0!</v>
      </c>
      <c r="AN18" s="118">
        <f>AK18</f>
        <v>-0.77974687500000006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-1.9578802218207554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-284.60760937500004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8D8D-7F63-4C5B-890E-AED19C4D58A1}">
  <sheetPr>
    <tabColor rgb="FF00B0F0"/>
  </sheetPr>
  <dimension ref="A1:BL28"/>
  <sheetViews>
    <sheetView zoomScale="70" zoomScaleNormal="70" zoomScaleSheetLayoutView="82" workbookViewId="0">
      <pane xSplit="25" ySplit="10" topLeftCell="Z14" activePane="bottomRight" state="frozen"/>
      <selection pane="topRight" activeCell="Z1" sqref="Z1"/>
      <selection pane="bottomLeft" activeCell="A11" sqref="A11"/>
      <selection pane="bottomRight" activeCell="AA18" sqref="AA18:AA19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163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164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2.8140000000000001</v>
      </c>
      <c r="S4" s="674">
        <v>1628</v>
      </c>
      <c r="T4" s="675">
        <f>Y4*365</f>
        <v>1084.2194642857144</v>
      </c>
      <c r="U4" s="108">
        <v>0.47</v>
      </c>
      <c r="V4" s="110">
        <v>8.1</v>
      </c>
      <c r="W4" s="110">
        <v>9.1</v>
      </c>
      <c r="X4" s="111">
        <v>242</v>
      </c>
      <c r="Y4" s="677">
        <f>R4+(R5-R4)*(-18-Q4)/(Q5-Q4)</f>
        <v>2.9704642857142858</v>
      </c>
      <c r="Z4" s="669">
        <f>Y4*365</f>
        <v>1084.2194642857144</v>
      </c>
      <c r="AA4" s="669">
        <f>(Y4*5%)+Y4</f>
        <v>3.1189875000000002</v>
      </c>
      <c r="AB4" s="667">
        <f>AA4*365</f>
        <v>1138.4304375000002</v>
      </c>
      <c r="AC4" s="669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3.1509999999999998</v>
      </c>
      <c r="S5" s="674"/>
      <c r="T5" s="676"/>
      <c r="U5" s="108">
        <v>0.54900000000000004</v>
      </c>
      <c r="V5" s="110">
        <v>10.7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-0.43003906639662365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202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</v>
      </c>
      <c r="R12" s="148">
        <v>3.339</v>
      </c>
      <c r="S12" s="705">
        <v>1628</v>
      </c>
      <c r="T12" s="707">
        <f>Y12*365</f>
        <v>1299.1998387096776</v>
      </c>
      <c r="U12" s="149">
        <v>0.60299999999999998</v>
      </c>
      <c r="V12" s="150">
        <v>14.5</v>
      </c>
      <c r="W12" s="150">
        <v>9.6</v>
      </c>
      <c r="X12" s="151">
        <v>227</v>
      </c>
      <c r="Y12" s="697">
        <f>R12+(R13-R12)*(-18-Q12)/(Q13-Q12)</f>
        <v>3.5594516129032261</v>
      </c>
      <c r="Z12" s="709">
        <f>Y12*365</f>
        <v>1299.1998387096776</v>
      </c>
      <c r="AA12" s="718">
        <f>(Z12-$S$12)/$S$12</f>
        <v>-0.2019657010382816</v>
      </c>
      <c r="AB12" s="765">
        <f>($AD$4-Z12)/Z12</f>
        <v>-7.7845861476098704E-2</v>
      </c>
      <c r="AC12" s="697"/>
      <c r="AD12" s="697"/>
      <c r="AE12" s="210">
        <f>(Y12-Y4)/Y12</f>
        <v>0.16547136785167296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-0.89858225735741293</v>
      </c>
      <c r="AH12" s="153"/>
      <c r="AI12" s="212">
        <f>MAX(Y12:Y15)</f>
        <v>3.5594516129032261</v>
      </c>
      <c r="AJ12" s="213"/>
      <c r="AK12" s="214">
        <f>(Y12-AK4)/AK4</f>
        <v>0.14122022383969984</v>
      </c>
      <c r="AL12" s="214">
        <f>(Y12-$AL$4)/$AL$4</f>
        <v>3.7472930763363464E-2</v>
      </c>
      <c r="AM12" s="215">
        <f>(AL12-AI12)/AI12</f>
        <v>-0.98947227414820815</v>
      </c>
      <c r="AN12" s="216">
        <f>AK12</f>
        <v>0.14122022383969984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12.62042489210434</v>
      </c>
      <c r="AQ12" s="218"/>
      <c r="AR12" s="219" t="s">
        <v>40</v>
      </c>
      <c r="AS12" s="220">
        <f>AK13*365</f>
        <v>1364.1598306451615</v>
      </c>
      <c r="AT12" s="221">
        <f>AS12*AL13</f>
        <v>5608.2883504121082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-19.399999999999999</v>
      </c>
      <c r="R13" s="158">
        <v>3.7410000000000001</v>
      </c>
      <c r="S13" s="706"/>
      <c r="T13" s="708"/>
      <c r="U13" s="159">
        <v>0.70199999999999996</v>
      </c>
      <c r="V13" s="150">
        <v>20.100000000000001</v>
      </c>
      <c r="W13" s="150">
        <v>8.5</v>
      </c>
      <c r="X13" s="160">
        <v>219</v>
      </c>
      <c r="Y13" s="698"/>
      <c r="Z13" s="710"/>
      <c r="AA13" s="719"/>
      <c r="AB13" s="765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3.7374241935483874</v>
      </c>
      <c r="AL13" s="116">
        <f>AK13*1.1</f>
        <v>4.1111666129032267</v>
      </c>
      <c r="AM13" s="125"/>
      <c r="AN13" s="126">
        <f>AN12*365</f>
        <v>51.545381701490442</v>
      </c>
      <c r="AO13" s="127"/>
      <c r="AP13" s="128"/>
      <c r="AQ13" s="128"/>
      <c r="AR13" s="129"/>
      <c r="AS13" s="186">
        <f>(AS12-S12)/AS12</f>
        <v>-0.19340854599864502</v>
      </c>
      <c r="AT13" s="186">
        <f>(AT12-T12)/AT12</f>
        <v>0.76834289581165893</v>
      </c>
    </row>
    <row r="14" spans="1:64" ht="42.75" customHeight="1" x14ac:dyDescent="0.2">
      <c r="B14" s="711" t="s">
        <v>203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>
        <v>-16.3</v>
      </c>
      <c r="R14" s="148">
        <v>3.177</v>
      </c>
      <c r="S14" s="724">
        <v>1628</v>
      </c>
      <c r="T14" s="707">
        <f>Y14*365</f>
        <v>1231.0625806451615</v>
      </c>
      <c r="U14" s="149">
        <v>0.57099999999999995</v>
      </c>
      <c r="V14" s="150">
        <v>12.1</v>
      </c>
      <c r="W14" s="150">
        <v>9.1</v>
      </c>
      <c r="X14" s="151">
        <v>229</v>
      </c>
      <c r="Y14" s="725">
        <f>R14+(R15-R14)*(-18-Q14)/(Q15-Q14)</f>
        <v>3.3727741935483873</v>
      </c>
      <c r="Z14" s="727">
        <f t="shared" ref="Z14:Z18" si="0">Y14*365</f>
        <v>1231.0625806451615</v>
      </c>
      <c r="AA14" s="720">
        <f>(Z14-$S$12)/$S$12</f>
        <v>-0.24381905365776324</v>
      </c>
      <c r="AB14" s="765">
        <f t="shared" ref="AB14" si="1">($AD$4-Z14)/Z14</f>
        <v>-2.6806169831068139E-2</v>
      </c>
      <c r="AC14" s="722"/>
      <c r="AD14" s="722"/>
      <c r="AE14" s="152">
        <f>(Y14-Y4)/Y14</f>
        <v>0.1192816016570751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-0.79901005501265743</v>
      </c>
      <c r="AH14" s="153"/>
      <c r="AI14" s="154">
        <f>MAX(Y14:Y19)</f>
        <v>4.0554000000000006</v>
      </c>
      <c r="AJ14" s="155"/>
      <c r="AK14" s="156">
        <f>(Y14-AK4)/AK4</f>
        <v>8.1368294534167579E-2</v>
      </c>
      <c r="AL14" s="156">
        <f>(Y14-$AL$4)/$AL$4</f>
        <v>-1.6937914059847684E-2</v>
      </c>
      <c r="AM14" s="117">
        <f>(AL14-AI14)/AI14</f>
        <v>-1.0041766321595522</v>
      </c>
      <c r="AN14" s="118">
        <f>AK14</f>
        <v>8.1368294534167579E-2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22.639176205752978</v>
      </c>
      <c r="AQ14" s="120"/>
      <c r="AR14" s="121" t="s">
        <v>40</v>
      </c>
      <c r="AS14" s="183">
        <f>AK15*365</f>
        <v>1292.6157096774195</v>
      </c>
      <c r="AT14" s="184">
        <f>AS14*AL15</f>
        <v>5035.4545484803966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>
        <v>-19.399999999999999</v>
      </c>
      <c r="R15" s="164">
        <v>3.5339999999999998</v>
      </c>
      <c r="S15" s="705"/>
      <c r="T15" s="708"/>
      <c r="U15" s="149">
        <v>0.65900000000000003</v>
      </c>
      <c r="V15" s="150">
        <v>15.9</v>
      </c>
      <c r="W15" s="150">
        <v>8.1999999999999993</v>
      </c>
      <c r="X15" s="151">
        <v>221</v>
      </c>
      <c r="Y15" s="726"/>
      <c r="Z15" s="728"/>
      <c r="AA15" s="721"/>
      <c r="AB15" s="765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3.5414129032258068</v>
      </c>
      <c r="AL15" s="116">
        <f>AK15*1.1</f>
        <v>3.8955541935483877</v>
      </c>
      <c r="AM15" s="125"/>
      <c r="AN15" s="126">
        <f>AN14*365</f>
        <v>29.699427504971165</v>
      </c>
      <c r="AO15" s="127"/>
      <c r="AP15" s="128"/>
      <c r="AQ15" s="128"/>
      <c r="AR15" s="129"/>
      <c r="AS15" s="186">
        <f>(AS14-S14)/AS14</f>
        <v>-0.25946171612464597</v>
      </c>
      <c r="AT15" s="186">
        <f>(AT14-T14)/AT14</f>
        <v>0.75552106194332092</v>
      </c>
    </row>
    <row r="16" spans="1:64" ht="52.15" customHeight="1" x14ac:dyDescent="0.2">
      <c r="B16" s="711" t="s">
        <v>307</v>
      </c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>
        <v>-16.399999999999999</v>
      </c>
      <c r="R16" s="148">
        <v>3.7930000000000001</v>
      </c>
      <c r="S16" s="724">
        <v>1628</v>
      </c>
      <c r="T16" s="707">
        <f>Y16*365</f>
        <v>1480.2210000000002</v>
      </c>
      <c r="U16" s="149">
        <v>0.66400000000000003</v>
      </c>
      <c r="V16" s="150">
        <v>15.8</v>
      </c>
      <c r="W16" s="150">
        <v>8</v>
      </c>
      <c r="X16" s="151">
        <v>237</v>
      </c>
      <c r="Y16" s="725">
        <f>R16+(R17-R16)*(-18-Q16)/(Q17-Q16)</f>
        <v>4.0554000000000006</v>
      </c>
      <c r="Z16" s="727">
        <f t="shared" si="0"/>
        <v>1480.2210000000002</v>
      </c>
      <c r="AA16" s="720">
        <f>(Z16-$S$12)/$S$12</f>
        <v>-9.0773341523341378E-2</v>
      </c>
      <c r="AB16" s="765">
        <f t="shared" ref="AB16" si="2">($AD$4-Z16)/Z16</f>
        <v>-0.19061916562748801</v>
      </c>
      <c r="AC16" s="722"/>
      <c r="AD16" s="722"/>
      <c r="AE16" s="152">
        <f>(Y16-Y4)/Y16</f>
        <v>0.2675286566764597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-8.7415004935834162</v>
      </c>
      <c r="AH16" s="153"/>
      <c r="AI16" s="154">
        <f>MAX(Y16:Y19)</f>
        <v>4.0554000000000006</v>
      </c>
      <c r="AJ16" s="155"/>
      <c r="AK16" s="156">
        <f>(Y16-AK4)/AK4</f>
        <v>0.30022964183088269</v>
      </c>
      <c r="AL16" s="156">
        <f>(Y16-$AL$4)/$AL$4</f>
        <v>0.18202694711898423</v>
      </c>
      <c r="AM16" s="125"/>
      <c r="AN16" s="126"/>
      <c r="AO16" s="127"/>
      <c r="AP16" s="128"/>
      <c r="AQ16" s="128"/>
      <c r="AR16" s="129"/>
      <c r="AS16" s="183">
        <f>AK17*365</f>
        <v>1554.2320500000003</v>
      </c>
      <c r="AT16" s="184">
        <f>AS16*AL17</f>
        <v>7280.0027171833526</v>
      </c>
    </row>
    <row r="17" spans="2:47" ht="52.5" customHeight="1" x14ac:dyDescent="0.2">
      <c r="B17" s="712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157">
        <v>-19.399999999999999</v>
      </c>
      <c r="R17" s="158">
        <v>4.2850000000000001</v>
      </c>
      <c r="S17" s="705"/>
      <c r="T17" s="708"/>
      <c r="U17" s="149">
        <v>0.66400000000000003</v>
      </c>
      <c r="V17" s="150">
        <v>15.8</v>
      </c>
      <c r="W17" s="150">
        <v>8</v>
      </c>
      <c r="X17" s="151">
        <v>237</v>
      </c>
      <c r="Y17" s="726"/>
      <c r="Z17" s="728"/>
      <c r="AA17" s="721"/>
      <c r="AB17" s="765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4.2581700000000007</v>
      </c>
      <c r="AL17" s="116">
        <f>AK17*1.1</f>
        <v>4.683987000000001</v>
      </c>
      <c r="AM17" s="125"/>
      <c r="AN17" s="126"/>
      <c r="AO17" s="127"/>
      <c r="AP17" s="128"/>
      <c r="AQ17" s="128"/>
      <c r="AR17" s="129"/>
      <c r="AS17" s="186">
        <f>(AS16-S16)/AS16</f>
        <v>-4.746263596867642E-2</v>
      </c>
      <c r="AT17" s="186">
        <f>(AT16-T16)/AT16</f>
        <v>0.79667301545009572</v>
      </c>
    </row>
    <row r="18" spans="2:47" ht="42.75" customHeight="1" x14ac:dyDescent="0.2">
      <c r="B18" s="711" t="s">
        <v>319</v>
      </c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80">
        <v>-16.3</v>
      </c>
      <c r="R18" s="148">
        <v>3.5710000000000002</v>
      </c>
      <c r="S18" s="724">
        <v>1628</v>
      </c>
      <c r="T18" s="707">
        <f>Y18*365</f>
        <v>1411.1751666666667</v>
      </c>
      <c r="U18" s="149">
        <v>0.63100000000000001</v>
      </c>
      <c r="V18" s="150">
        <v>12.1</v>
      </c>
      <c r="W18" s="150">
        <v>7.1</v>
      </c>
      <c r="X18" s="151">
        <v>233</v>
      </c>
      <c r="Y18" s="725">
        <f>R18+(R19-R18)*(-18-Q18)/(Q19-Q18)</f>
        <v>3.8662333333333332</v>
      </c>
      <c r="Z18" s="727">
        <f t="shared" si="0"/>
        <v>1411.1751666666667</v>
      </c>
      <c r="AA18" s="720">
        <f>(Z18-$S$12)/$S$12</f>
        <v>-0.13318478705978706</v>
      </c>
      <c r="AB18" s="765">
        <f t="shared" ref="AB18" si="3">($AD$4-Z18)/Z18</f>
        <v>-0.15101786345514093</v>
      </c>
      <c r="AC18" s="722"/>
      <c r="AD18" s="722"/>
      <c r="AE18" s="152">
        <f>(Y18-Y4)/Y18</f>
        <v>0.23169037416754829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/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-8.2871021169244266</v>
      </c>
      <c r="AH18" s="166"/>
      <c r="AI18" s="154">
        <f>MAX(Y18:Y27)</f>
        <v>3.8662333333333332</v>
      </c>
      <c r="AJ18" s="155"/>
      <c r="AK18" s="156">
        <f>(Y18-AK4)/4</f>
        <v>0.18681145833333324</v>
      </c>
      <c r="AL18" s="156">
        <f>(Y18-$AL$4)/$AL$4</f>
        <v>0.12689056168310237</v>
      </c>
      <c r="AM18" s="117">
        <f>(AL18-AI18)/AI18</f>
        <v>-0.96717979730061931</v>
      </c>
      <c r="AN18" s="118">
        <f>AK18</f>
        <v>0.18681145833333324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2.9981707559732116</v>
      </c>
      <c r="AQ18" s="120"/>
      <c r="AR18" s="121" t="s">
        <v>40</v>
      </c>
      <c r="AS18" s="183">
        <f>AK19*365</f>
        <v>1481.733925</v>
      </c>
      <c r="AT18" s="184">
        <f>AS18*AL19</f>
        <v>6616.6821012205373</v>
      </c>
    </row>
    <row r="19" spans="2:47" ht="52.5" customHeight="1" x14ac:dyDescent="0.2">
      <c r="B19" s="712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157">
        <v>-19.3</v>
      </c>
      <c r="R19" s="158">
        <v>4.0919999999999996</v>
      </c>
      <c r="S19" s="705"/>
      <c r="T19" s="708"/>
      <c r="U19" s="159">
        <v>0.753</v>
      </c>
      <c r="V19" s="167">
        <v>21.5</v>
      </c>
      <c r="W19" s="167">
        <v>7.1</v>
      </c>
      <c r="X19" s="160">
        <v>223</v>
      </c>
      <c r="Y19" s="726"/>
      <c r="Z19" s="728"/>
      <c r="AA19" s="721"/>
      <c r="AB19" s="765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4.059545</v>
      </c>
      <c r="AL19" s="116">
        <f>AK19*1.1</f>
        <v>4.4654995</v>
      </c>
      <c r="AM19" s="125"/>
      <c r="AN19" s="126">
        <f>AN18*365</f>
        <v>68.186182291666626</v>
      </c>
      <c r="AO19" s="127"/>
      <c r="AP19" s="128"/>
      <c r="AQ19" s="128"/>
      <c r="AR19" s="129"/>
      <c r="AS19" s="186">
        <f>(AS18-S18)/AS18</f>
        <v>-9.8712780028978556E-2</v>
      </c>
      <c r="AT19" s="186">
        <f>(AT18-T18)/AT18</f>
        <v>0.78672465367402855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BD76-B006-4A24-92EA-0D53D0CA359C}">
  <sheetPr>
    <tabColor theme="2" tint="-0.89999084444715716"/>
  </sheetPr>
  <dimension ref="A1:BL61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AB14" sqref="AB14:AB15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6" width="50.14062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bestFit="1" customWidth="1"/>
    <col min="21" max="21" width="11.28515625" style="95" customWidth="1"/>
    <col min="22" max="23" width="13.140625" style="95" customWidth="1"/>
    <col min="24" max="24" width="9.85546875" style="95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253"/>
      <c r="E2" s="253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102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0.150000000000006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253" t="s">
        <v>56</v>
      </c>
      <c r="H3" s="101" t="s">
        <v>11</v>
      </c>
      <c r="I3" s="253" t="s">
        <v>12</v>
      </c>
      <c r="J3" s="100" t="s">
        <v>13</v>
      </c>
      <c r="K3" s="99" t="s">
        <v>12</v>
      </c>
      <c r="L3" s="99" t="s">
        <v>57</v>
      </c>
      <c r="M3" s="253" t="s">
        <v>58</v>
      </c>
      <c r="N3" s="101" t="s">
        <v>11</v>
      </c>
      <c r="O3" s="253" t="s">
        <v>16</v>
      </c>
      <c r="P3" s="253" t="s">
        <v>59</v>
      </c>
      <c r="Q3" s="253" t="s">
        <v>18</v>
      </c>
      <c r="R3" s="253" t="s">
        <v>19</v>
      </c>
      <c r="S3" s="253" t="s">
        <v>55</v>
      </c>
      <c r="T3" s="253" t="s">
        <v>60</v>
      </c>
      <c r="U3" s="253" t="s">
        <v>21</v>
      </c>
      <c r="V3" s="253" t="s">
        <v>22</v>
      </c>
      <c r="W3" s="253" t="s">
        <v>23</v>
      </c>
      <c r="X3" s="253" t="s">
        <v>24</v>
      </c>
      <c r="Y3" s="253" t="s">
        <v>74</v>
      </c>
      <c r="Z3" s="253" t="s">
        <v>75</v>
      </c>
      <c r="AA3" s="253" t="s">
        <v>76</v>
      </c>
      <c r="AB3" s="253" t="s">
        <v>77</v>
      </c>
      <c r="AC3" s="253" t="s">
        <v>78</v>
      </c>
      <c r="AD3" s="253" t="s">
        <v>79</v>
      </c>
      <c r="AE3" s="253" t="s">
        <v>53</v>
      </c>
      <c r="AF3" s="102" t="s">
        <v>27</v>
      </c>
      <c r="AG3" s="253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32.450000000000003" customHeight="1" x14ac:dyDescent="0.2">
      <c r="A4" s="405"/>
      <c r="B4" s="646" t="s">
        <v>104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249">
        <v>105</v>
      </c>
      <c r="J4" s="249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53"/>
      <c r="Q4" s="106">
        <v>-16.399999999999999</v>
      </c>
      <c r="R4" s="107">
        <v>2.8660000000000001</v>
      </c>
      <c r="S4" s="674">
        <v>1164</v>
      </c>
      <c r="T4" s="675">
        <f>Y4*365</f>
        <v>1108.1886666666669</v>
      </c>
      <c r="U4" s="108">
        <v>0.59199999999999997</v>
      </c>
      <c r="V4" s="110">
        <v>16.8</v>
      </c>
      <c r="W4" s="110">
        <v>11.6</v>
      </c>
      <c r="X4" s="111">
        <v>198</v>
      </c>
      <c r="Y4" s="677">
        <f>R4+(R5-R4)*(-18-Q4)/(Q5-Q4)</f>
        <v>3.0361333333333338</v>
      </c>
      <c r="Z4" s="669">
        <f>Y4*365</f>
        <v>1108.1886666666669</v>
      </c>
      <c r="AA4" s="669">
        <f>(Y4*5%)+Y4</f>
        <v>3.1879400000000007</v>
      </c>
      <c r="AB4" s="667">
        <f>AA4*365</f>
        <v>1163.5981000000002</v>
      </c>
      <c r="AC4" s="669">
        <f>(AA4*10%)+Y4</f>
        <v>3.3549273333333338</v>
      </c>
      <c r="AD4" s="667">
        <f>AC4*365</f>
        <v>1224.5484766666668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-0.61944858492863797</v>
      </c>
      <c r="AH4" s="651"/>
      <c r="AI4" s="113">
        <f>MAX(Y4:Y9)</f>
        <v>3.0361333333333338</v>
      </c>
      <c r="AJ4" s="114"/>
      <c r="AK4" s="115">
        <f>Y4*1.05</f>
        <v>3.1879400000000007</v>
      </c>
      <c r="AL4" s="116">
        <f>AK4*1.1</f>
        <v>3.5067340000000011</v>
      </c>
      <c r="AM4" s="117">
        <f>(AL4-AI4)/AI4</f>
        <v>0.15500000000000019</v>
      </c>
      <c r="AN4" s="118">
        <f>AK4</f>
        <v>3.1879400000000007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0.13232395274622719</v>
      </c>
      <c r="AQ4" s="120"/>
      <c r="AR4" s="121" t="s">
        <v>40</v>
      </c>
      <c r="AS4" s="183">
        <f>AK4*365</f>
        <v>1163.5981000000002</v>
      </c>
      <c r="AT4" s="184">
        <f>AS4*AL4</f>
        <v>4080.4290196054017</v>
      </c>
    </row>
    <row r="5" spans="1:64" ht="32.450000000000003" customHeight="1" thickBot="1" x14ac:dyDescent="0.25">
      <c r="B5" s="647"/>
      <c r="C5" s="649"/>
      <c r="D5" s="650"/>
      <c r="E5" s="651"/>
      <c r="F5" s="653"/>
      <c r="G5" s="655"/>
      <c r="H5" s="665"/>
      <c r="I5" s="249">
        <v>105</v>
      </c>
      <c r="J5" s="249">
        <v>105</v>
      </c>
      <c r="K5" s="650"/>
      <c r="L5" s="651"/>
      <c r="M5" s="650"/>
      <c r="N5" s="665"/>
      <c r="O5" s="653"/>
      <c r="P5" s="653"/>
      <c r="Q5" s="106">
        <v>-19.399999999999999</v>
      </c>
      <c r="R5" s="122">
        <v>3.1850000000000001</v>
      </c>
      <c r="S5" s="674"/>
      <c r="T5" s="676"/>
      <c r="U5" s="108">
        <v>0.69399999999999995</v>
      </c>
      <c r="V5" s="110">
        <v>25.8</v>
      </c>
      <c r="W5" s="110">
        <v>11.3</v>
      </c>
      <c r="X5" s="111">
        <v>187</v>
      </c>
      <c r="Y5" s="677"/>
      <c r="Z5" s="670"/>
      <c r="AA5" s="670"/>
      <c r="AB5" s="668"/>
      <c r="AC5" s="670"/>
      <c r="AD5" s="668"/>
      <c r="AE5" s="245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-0.13419913419913435</v>
      </c>
      <c r="AM5" s="125"/>
      <c r="AN5" s="126">
        <f>AN4*365</f>
        <v>1163.5981000000002</v>
      </c>
      <c r="AO5" s="127"/>
      <c r="AP5" s="128"/>
      <c r="AQ5" s="128"/>
      <c r="AR5" s="129"/>
      <c r="AS5" s="186">
        <f>(AS4-S4)/AS4</f>
        <v>-3.4539417003159536E-4</v>
      </c>
      <c r="AT5" s="186">
        <f>(AT4-T4)/AT4</f>
        <v>0.7284136885258613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249">
        <v>105</v>
      </c>
      <c r="J6" s="249">
        <v>105</v>
      </c>
      <c r="K6" s="650"/>
      <c r="L6" s="651"/>
      <c r="M6" s="650"/>
      <c r="N6" s="130"/>
      <c r="O6" s="653"/>
      <c r="P6" s="653"/>
      <c r="Q6" s="247">
        <v>-16.5</v>
      </c>
      <c r="R6" s="132">
        <v>2.58</v>
      </c>
      <c r="S6" s="249"/>
      <c r="T6" s="249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252"/>
      <c r="AA6" s="252"/>
      <c r="AB6" s="252"/>
      <c r="AC6" s="252"/>
      <c r="AD6" s="252"/>
      <c r="AE6" s="245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3.1879400000000007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249">
        <v>105</v>
      </c>
      <c r="J7" s="249">
        <v>105</v>
      </c>
      <c r="K7" s="650"/>
      <c r="L7" s="651"/>
      <c r="M7" s="650"/>
      <c r="N7" s="130"/>
      <c r="O7" s="653"/>
      <c r="P7" s="653"/>
      <c r="Q7" s="247">
        <v>-19.5</v>
      </c>
      <c r="R7" s="132">
        <v>2.9380000000000002</v>
      </c>
      <c r="S7" s="249"/>
      <c r="T7" s="251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245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3.1879400000000007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249">
        <v>105</v>
      </c>
      <c r="J8" s="249">
        <v>105</v>
      </c>
      <c r="K8" s="650"/>
      <c r="L8" s="651"/>
      <c r="M8" s="650"/>
      <c r="N8" s="130"/>
      <c r="O8" s="653"/>
      <c r="P8" s="653"/>
      <c r="Q8" s="247">
        <v>-16.600000000000001</v>
      </c>
      <c r="R8" s="251">
        <v>2.4950000000000001</v>
      </c>
      <c r="S8" s="249"/>
      <c r="T8" s="251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252"/>
      <c r="AA8" s="252"/>
      <c r="AB8" s="252"/>
      <c r="AC8" s="252"/>
      <c r="AD8" s="252"/>
      <c r="AE8" s="245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250">
        <v>105</v>
      </c>
      <c r="J9" s="250">
        <v>105</v>
      </c>
      <c r="K9" s="666"/>
      <c r="L9" s="652"/>
      <c r="M9" s="666"/>
      <c r="N9" s="176"/>
      <c r="O9" s="654"/>
      <c r="P9" s="654"/>
      <c r="Q9" s="248">
        <v>-19.5</v>
      </c>
      <c r="R9" s="246">
        <v>2.8330000000000002</v>
      </c>
      <c r="S9" s="250"/>
      <c r="T9" s="246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252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53" t="s">
        <v>18</v>
      </c>
      <c r="R11" s="253" t="s">
        <v>19</v>
      </c>
      <c r="S11" s="253" t="s">
        <v>55</v>
      </c>
      <c r="T11" s="253" t="s">
        <v>60</v>
      </c>
      <c r="U11" s="253" t="s">
        <v>21</v>
      </c>
      <c r="V11" s="253" t="s">
        <v>22</v>
      </c>
      <c r="W11" s="253" t="s">
        <v>23</v>
      </c>
      <c r="X11" s="253" t="s">
        <v>24</v>
      </c>
      <c r="Y11" s="253" t="s">
        <v>81</v>
      </c>
      <c r="Z11" s="253" t="s">
        <v>82</v>
      </c>
      <c r="AA11" s="253" t="s">
        <v>83</v>
      </c>
      <c r="AB11" s="253" t="s">
        <v>84</v>
      </c>
      <c r="AC11" s="253"/>
      <c r="AD11" s="253"/>
      <c r="AE11" s="253" t="s">
        <v>53</v>
      </c>
      <c r="AF11" s="102" t="s">
        <v>27</v>
      </c>
      <c r="AG11" s="253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5.6" customHeight="1" x14ac:dyDescent="0.2">
      <c r="B12" s="711" t="s">
        <v>124</v>
      </c>
      <c r="C12" s="768">
        <v>1</v>
      </c>
      <c r="D12" s="770"/>
      <c r="E12" s="276"/>
      <c r="F12" s="277"/>
      <c r="G12" s="278"/>
      <c r="H12" s="772">
        <f>(192-186.53)/186.53</f>
        <v>2.932504154827641E-2</v>
      </c>
      <c r="I12" s="307">
        <v>105</v>
      </c>
      <c r="J12" s="307">
        <v>105</v>
      </c>
      <c r="K12" s="770"/>
      <c r="L12" s="276"/>
      <c r="M12" s="279"/>
      <c r="N12" s="772">
        <f>(161-156.5)/156.55</f>
        <v>2.8744809964867453E-2</v>
      </c>
      <c r="O12" s="724"/>
      <c r="P12" s="724"/>
      <c r="Q12" s="147">
        <v>-16.399999999999999</v>
      </c>
      <c r="R12" s="148">
        <v>3.19</v>
      </c>
      <c r="S12" s="724">
        <v>1164</v>
      </c>
      <c r="T12" s="707">
        <f>Y12*365</f>
        <v>1239.4048148148147</v>
      </c>
      <c r="U12" s="149">
        <v>0.64300000000000002</v>
      </c>
      <c r="V12" s="150">
        <v>18.2</v>
      </c>
      <c r="W12" s="150">
        <v>10.1</v>
      </c>
      <c r="X12" s="151">
        <v>204</v>
      </c>
      <c r="Y12" s="725">
        <f>R12+(R13-R12)*(-18-Q12)/(Q13-Q12)</f>
        <v>3.3956296296296293</v>
      </c>
      <c r="Z12" s="727">
        <f>Y12*365</f>
        <v>1239.4048148148147</v>
      </c>
      <c r="AA12" s="720">
        <f>(Z12-$S$18)/$S$18</f>
        <v>6.4780768741249745E-2</v>
      </c>
      <c r="AB12" s="786">
        <f>(AD4-Z12)/AD4</f>
        <v>-1.2132094752661964E-2</v>
      </c>
      <c r="AC12" s="697"/>
      <c r="AD12" s="697"/>
      <c r="AE12" s="347"/>
      <c r="AF12" s="349"/>
      <c r="AG12" s="348"/>
      <c r="AH12" s="350"/>
      <c r="AI12" s="349"/>
      <c r="AJ12" s="351"/>
      <c r="AK12" s="349"/>
      <c r="AL12" s="352"/>
      <c r="AM12" s="353"/>
      <c r="AN12" s="349"/>
      <c r="AO12" s="349"/>
      <c r="AP12" s="349"/>
      <c r="AQ12" s="349"/>
      <c r="AR12" s="354"/>
      <c r="AS12" s="181"/>
      <c r="AT12" s="355"/>
    </row>
    <row r="13" spans="1:64" ht="46.9" customHeight="1" x14ac:dyDescent="0.2">
      <c r="B13" s="767"/>
      <c r="C13" s="769"/>
      <c r="D13" s="771"/>
      <c r="E13" s="276"/>
      <c r="F13" s="277"/>
      <c r="G13" s="278"/>
      <c r="H13" s="773"/>
      <c r="I13" s="307">
        <v>105</v>
      </c>
      <c r="J13" s="307">
        <v>105</v>
      </c>
      <c r="K13" s="771"/>
      <c r="L13" s="276"/>
      <c r="M13" s="279"/>
      <c r="N13" s="773"/>
      <c r="O13" s="705"/>
      <c r="P13" s="705"/>
      <c r="Q13" s="147">
        <v>-19.100000000000001</v>
      </c>
      <c r="R13" s="164">
        <v>3.5369999999999999</v>
      </c>
      <c r="S13" s="705"/>
      <c r="T13" s="708"/>
      <c r="U13" s="149">
        <v>0.75700000000000001</v>
      </c>
      <c r="V13" s="150">
        <v>30.2</v>
      </c>
      <c r="W13" s="150">
        <v>9.6999999999999993</v>
      </c>
      <c r="X13" s="151">
        <v>193</v>
      </c>
      <c r="Y13" s="726"/>
      <c r="Z13" s="728"/>
      <c r="AA13" s="721"/>
      <c r="AB13" s="721"/>
      <c r="AC13" s="698"/>
      <c r="AD13" s="698"/>
      <c r="AE13" s="347"/>
      <c r="AF13" s="349"/>
      <c r="AG13" s="348"/>
      <c r="AH13" s="350"/>
      <c r="AI13" s="349"/>
      <c r="AJ13" s="351"/>
      <c r="AK13" s="349"/>
      <c r="AL13" s="352"/>
      <c r="AM13" s="353"/>
      <c r="AN13" s="349"/>
      <c r="AO13" s="349"/>
      <c r="AP13" s="349"/>
      <c r="AQ13" s="349"/>
      <c r="AR13" s="354"/>
      <c r="AS13" s="181"/>
      <c r="AT13" s="355"/>
    </row>
    <row r="14" spans="1:64" ht="42.75" customHeight="1" x14ac:dyDescent="0.2">
      <c r="B14" s="711" t="s">
        <v>216</v>
      </c>
      <c r="C14" s="768">
        <v>1</v>
      </c>
      <c r="D14" s="770"/>
      <c r="E14" s="276"/>
      <c r="F14" s="277"/>
      <c r="G14" s="278"/>
      <c r="H14" s="772">
        <f>(192-186.53)/186.53</f>
        <v>2.932504154827641E-2</v>
      </c>
      <c r="I14" s="393">
        <v>105</v>
      </c>
      <c r="J14" s="393">
        <v>105</v>
      </c>
      <c r="K14" s="770"/>
      <c r="L14" s="276"/>
      <c r="M14" s="279"/>
      <c r="N14" s="772">
        <f>(161-156.5)/156.55</f>
        <v>2.8744809964867453E-2</v>
      </c>
      <c r="O14" s="724"/>
      <c r="P14" s="724"/>
      <c r="Q14" s="380">
        <v>-17.7</v>
      </c>
      <c r="R14" s="148">
        <v>3.411</v>
      </c>
      <c r="S14" s="724">
        <v>1164</v>
      </c>
      <c r="T14" s="754">
        <f>Y14*365</f>
        <v>1262.1485294117647</v>
      </c>
      <c r="U14" s="149">
        <v>0.72899999999999998</v>
      </c>
      <c r="V14" s="150">
        <v>30.4</v>
      </c>
      <c r="W14" s="150">
        <v>11.3</v>
      </c>
      <c r="X14" s="151">
        <v>194</v>
      </c>
      <c r="Y14" s="725">
        <f>R14+(R15-R14)*(-18-Q14)/(Q15-Q14)</f>
        <v>3.4579411764705883</v>
      </c>
      <c r="Z14" s="727">
        <f>Y14*365</f>
        <v>1262.1485294117647</v>
      </c>
      <c r="AA14" s="765">
        <f>(Z14-$S$18)/$S$18</f>
        <v>8.4320042449969657E-2</v>
      </c>
      <c r="AB14" s="765">
        <f>(Z14-$AD$4)/$AD$4</f>
        <v>3.0705238266637385E-2</v>
      </c>
      <c r="AC14" s="722"/>
      <c r="AD14" s="722"/>
      <c r="AE14" s="152" t="e">
        <f>(Y14-#REF!)/Y14</f>
        <v>#REF!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-0.84443742424633184</v>
      </c>
      <c r="AH14" s="166"/>
      <c r="AI14" s="154">
        <f>MAX(Y14:Y21)</f>
        <v>3.4579411764705883</v>
      </c>
      <c r="AJ14" s="155"/>
      <c r="AK14" s="156" t="e">
        <f>(Y14-#REF!)/4</f>
        <v>#REF!</v>
      </c>
      <c r="AL14" s="156">
        <f>(Y14-$AL$4)/$AL$4</f>
        <v>-1.3914036117199883E-2</v>
      </c>
      <c r="AM14" s="117">
        <f>(AL14-AI14)/AI14</f>
        <v>-1.004023792021645</v>
      </c>
      <c r="AN14" s="118" t="e">
        <f>AK14</f>
        <v>#REF!</v>
      </c>
      <c r="AO14" s="119" t="e">
        <f>IF(AN14&lt;((4.09*J14)+272.62)/365,"*****5",IF(AN14&lt;((5.12*J14)+340.78)/365,"****4",IF(AN14&lt;((6.4*J14)+425.97)/365,"***3",IF(AN14&lt;((7.68*J14)+511.17)/365,"**2",IF(AN14&lt;((9.21*J14)+613.4)/365,"*1","")))))</f>
        <v>#REF!</v>
      </c>
      <c r="AP14" s="120" t="e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#REF!</v>
      </c>
      <c r="AQ14" s="120"/>
      <c r="AR14" s="121" t="s">
        <v>40</v>
      </c>
      <c r="AS14" s="183">
        <f>AK15*365</f>
        <v>1325.255955882353</v>
      </c>
      <c r="AT14" s="184">
        <f>AS14*AL15</f>
        <v>5292.9689957857927</v>
      </c>
    </row>
    <row r="15" spans="1:64" ht="52.5" customHeight="1" x14ac:dyDescent="0.2">
      <c r="B15" s="767"/>
      <c r="C15" s="769"/>
      <c r="D15" s="771"/>
      <c r="E15" s="276"/>
      <c r="F15" s="277"/>
      <c r="G15" s="278"/>
      <c r="H15" s="773"/>
      <c r="I15" s="393">
        <v>105</v>
      </c>
      <c r="J15" s="393">
        <v>105</v>
      </c>
      <c r="K15" s="771"/>
      <c r="L15" s="276"/>
      <c r="M15" s="279"/>
      <c r="N15" s="773"/>
      <c r="O15" s="705"/>
      <c r="P15" s="705"/>
      <c r="Q15" s="380">
        <v>-19.399999999999999</v>
      </c>
      <c r="R15" s="164">
        <v>3.677</v>
      </c>
      <c r="S15" s="705"/>
      <c r="T15" s="754"/>
      <c r="U15" s="149">
        <v>0.82199999999999995</v>
      </c>
      <c r="V15" s="150">
        <v>52.3</v>
      </c>
      <c r="W15" s="150">
        <v>11.3</v>
      </c>
      <c r="X15" s="151">
        <v>186</v>
      </c>
      <c r="Y15" s="726"/>
      <c r="Z15" s="728"/>
      <c r="AA15" s="765"/>
      <c r="AB15" s="765"/>
      <c r="AC15" s="698"/>
      <c r="AD15" s="698"/>
      <c r="AE15" s="403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66"/>
      <c r="AI15" s="168"/>
      <c r="AJ15" s="169"/>
      <c r="AK15" s="115">
        <f>Y14*1.05</f>
        <v>3.6308382352941178</v>
      </c>
      <c r="AL15" s="116">
        <f>AK15*1.1</f>
        <v>3.99392205882353</v>
      </c>
      <c r="AM15" s="125"/>
      <c r="AN15" s="126" t="e">
        <f>AN14*365</f>
        <v>#REF!</v>
      </c>
      <c r="AO15" s="127"/>
      <c r="AP15" s="128"/>
      <c r="AQ15" s="128"/>
      <c r="AR15" s="129"/>
      <c r="AS15" s="186">
        <f>(AS14-S14)/AS14</f>
        <v>0.12167910294354349</v>
      </c>
      <c r="AT15" s="186">
        <f>(AT14-T14)/AT14</f>
        <v>0.76154242913255787</v>
      </c>
    </row>
    <row r="16" spans="1:64" ht="52.5" customHeight="1" x14ac:dyDescent="0.2">
      <c r="B16" s="777" t="s">
        <v>218</v>
      </c>
      <c r="C16" s="375"/>
      <c r="D16" s="380"/>
      <c r="E16" s="357"/>
      <c r="F16" s="395"/>
      <c r="G16" s="404"/>
      <c r="H16" s="377"/>
      <c r="I16" s="393"/>
      <c r="J16" s="393"/>
      <c r="K16" s="380"/>
      <c r="L16" s="357"/>
      <c r="M16" s="380"/>
      <c r="N16" s="377"/>
      <c r="O16" s="395"/>
      <c r="P16" s="395"/>
      <c r="Q16" s="380">
        <v>-16.3</v>
      </c>
      <c r="R16" s="148">
        <v>3.1520000000000001</v>
      </c>
      <c r="S16" s="724">
        <v>1164</v>
      </c>
      <c r="T16" s="754">
        <f>Y16*365</f>
        <v>1217.7008333333333</v>
      </c>
      <c r="U16" s="149">
        <v>0.62</v>
      </c>
      <c r="V16" s="150">
        <v>16.100000000000001</v>
      </c>
      <c r="W16" s="150">
        <v>9.9</v>
      </c>
      <c r="X16" s="151">
        <v>206</v>
      </c>
      <c r="Y16" s="725">
        <f>R16+(R17-R16)*(-18-Q16)/(Q17-Q16)</f>
        <v>3.3361666666666667</v>
      </c>
      <c r="Z16" s="727">
        <f>Y16*365</f>
        <v>1217.7008333333333</v>
      </c>
      <c r="AA16" s="765">
        <f>(Z16-$S$18)/$S$18</f>
        <v>4.6134736540664363E-2</v>
      </c>
      <c r="AB16" s="765">
        <f>(Z16-$AD$4)/$AD$4</f>
        <v>-5.5919740735568269E-3</v>
      </c>
      <c r="AC16" s="722"/>
      <c r="AD16" s="722"/>
      <c r="AE16" s="403"/>
      <c r="AF16" s="392"/>
      <c r="AG16" s="394"/>
      <c r="AH16" s="166"/>
      <c r="AI16" s="168"/>
      <c r="AJ16" s="169"/>
      <c r="AK16" s="115"/>
      <c r="AL16" s="116"/>
      <c r="AM16" s="125"/>
      <c r="AN16" s="126"/>
      <c r="AO16" s="127"/>
      <c r="AP16" s="128"/>
      <c r="AQ16" s="128"/>
      <c r="AR16" s="129"/>
      <c r="AS16" s="235"/>
      <c r="AT16" s="235"/>
      <c r="AU16" s="743"/>
    </row>
    <row r="17" spans="2:47" ht="52.5" customHeight="1" x14ac:dyDescent="0.2">
      <c r="B17" s="767"/>
      <c r="C17" s="375"/>
      <c r="D17" s="380"/>
      <c r="E17" s="357"/>
      <c r="F17" s="395"/>
      <c r="G17" s="404"/>
      <c r="H17" s="377"/>
      <c r="I17" s="393"/>
      <c r="J17" s="393"/>
      <c r="K17" s="380"/>
      <c r="L17" s="357"/>
      <c r="M17" s="380"/>
      <c r="N17" s="377"/>
      <c r="O17" s="395"/>
      <c r="P17" s="395"/>
      <c r="Q17" s="380">
        <v>-19.3</v>
      </c>
      <c r="R17" s="164">
        <v>3.4769999999999999</v>
      </c>
      <c r="S17" s="705"/>
      <c r="T17" s="754"/>
      <c r="U17" s="149">
        <v>0.73099999999999998</v>
      </c>
      <c r="V17" s="150">
        <v>26.2</v>
      </c>
      <c r="W17" s="150">
        <v>9.6</v>
      </c>
      <c r="X17" s="151">
        <v>195</v>
      </c>
      <c r="Y17" s="726"/>
      <c r="Z17" s="728"/>
      <c r="AA17" s="765"/>
      <c r="AB17" s="765"/>
      <c r="AC17" s="698"/>
      <c r="AD17" s="698"/>
      <c r="AE17" s="403"/>
      <c r="AF17" s="392"/>
      <c r="AG17" s="394"/>
      <c r="AH17" s="166"/>
      <c r="AI17" s="168"/>
      <c r="AJ17" s="169"/>
      <c r="AK17" s="115"/>
      <c r="AL17" s="116"/>
      <c r="AM17" s="125"/>
      <c r="AN17" s="126"/>
      <c r="AO17" s="127"/>
      <c r="AP17" s="128"/>
      <c r="AQ17" s="128"/>
      <c r="AR17" s="129"/>
      <c r="AS17" s="235"/>
      <c r="AT17" s="235"/>
      <c r="AU17" s="743"/>
    </row>
    <row r="18" spans="2:47" ht="30.6" customHeight="1" x14ac:dyDescent="0.2">
      <c r="B18" s="711" t="s">
        <v>105</v>
      </c>
      <c r="C18" s="691">
        <v>1</v>
      </c>
      <c r="D18" s="693"/>
      <c r="E18" s="142"/>
      <c r="F18" s="143"/>
      <c r="G18" s="144"/>
      <c r="H18" s="695">
        <f>(192-186.53)/186.53</f>
        <v>2.932504154827641E-2</v>
      </c>
      <c r="I18" s="202">
        <v>105</v>
      </c>
      <c r="J18" s="202">
        <v>105</v>
      </c>
      <c r="K18" s="693"/>
      <c r="L18" s="142"/>
      <c r="M18" s="146"/>
      <c r="N18" s="695">
        <f>(161-156.5)/156.55</f>
        <v>2.8744809964867453E-2</v>
      </c>
      <c r="O18" s="701"/>
      <c r="P18" s="703"/>
      <c r="Q18" s="147">
        <v>-16.600000000000001</v>
      </c>
      <c r="R18" s="148">
        <v>3.1110000000000002</v>
      </c>
      <c r="S18" s="705">
        <v>1164</v>
      </c>
      <c r="T18" s="707">
        <f>Y18*365</f>
        <v>1214.6318965517241</v>
      </c>
      <c r="U18" s="149">
        <v>0.67500000000000004</v>
      </c>
      <c r="V18" s="150">
        <v>26.2</v>
      </c>
      <c r="W18" s="150">
        <v>12.6</v>
      </c>
      <c r="X18" s="151">
        <v>189</v>
      </c>
      <c r="Y18" s="697">
        <f>R18+(R19-R18)*(-18-Q18)/(Q19-Q18)</f>
        <v>3.327758620689655</v>
      </c>
      <c r="Z18" s="709">
        <f>Y18*365</f>
        <v>1214.6318965517241</v>
      </c>
      <c r="AA18" s="718">
        <f>(Z18-$S$18)/$S$18</f>
        <v>4.3498192913852353E-2</v>
      </c>
      <c r="AB18" s="718">
        <f>(Z18-AD4)/AD4</f>
        <v>-8.0981523425977635E-3</v>
      </c>
      <c r="AC18" s="697"/>
      <c r="AD18" s="697"/>
      <c r="AE18" s="210">
        <f>(Y18-Y4)/Y18</f>
        <v>8.7634146762689144E-2</v>
      </c>
      <c r="AF18" s="699" t="str">
        <f>IF(Y18&lt;((2.25*J18)+67.55)/365,"*****5",IF(Y18&lt;((2.82*J18)+84.43)/365,"****4",IF(Y18&lt;((3.52*J18)+105.54)/365,"***3",IF(Y18&lt;((4.23*J18)+126.65)/365,"**2",IF(Y18&lt;((5.07*J18)+151.98)/365,"*1","")))))</f>
        <v/>
      </c>
      <c r="AG18" s="700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-0.77499911815245381</v>
      </c>
      <c r="AH18" s="153"/>
      <c r="AI18" s="212">
        <f>MAX(Y18:Y19)</f>
        <v>3.327758620689655</v>
      </c>
      <c r="AJ18" s="213"/>
      <c r="AK18" s="214">
        <f>(Y18-AK4)/AK4</f>
        <v>4.3858611106123171E-2</v>
      </c>
      <c r="AL18" s="214">
        <f>(Y18-$AL$4)/$AL$4</f>
        <v>-5.1037626267160859E-2</v>
      </c>
      <c r="AM18" s="215">
        <f>(AL18-AI18)/AI18</f>
        <v>-1.0153369375861112</v>
      </c>
      <c r="AN18" s="216">
        <f>AK18</f>
        <v>4.3858611106123171E-2</v>
      </c>
      <c r="AO18" s="217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218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42.856369445913764</v>
      </c>
      <c r="AQ18" s="218"/>
      <c r="AR18" s="219" t="s">
        <v>40</v>
      </c>
      <c r="AS18" s="220">
        <f>AK19*365</f>
        <v>1275.3634913793103</v>
      </c>
      <c r="AT18" s="221">
        <f>AS18*AL19</f>
        <v>4901.9376401576619</v>
      </c>
    </row>
    <row r="19" spans="2:47" ht="30.6" customHeight="1" x14ac:dyDescent="0.2">
      <c r="B19" s="767"/>
      <c r="C19" s="692"/>
      <c r="D19" s="694"/>
      <c r="E19" s="142"/>
      <c r="F19" s="143"/>
      <c r="G19" s="144"/>
      <c r="H19" s="696"/>
      <c r="I19" s="249">
        <v>105</v>
      </c>
      <c r="J19" s="249">
        <v>105</v>
      </c>
      <c r="K19" s="694"/>
      <c r="L19" s="142"/>
      <c r="M19" s="146"/>
      <c r="N19" s="696"/>
      <c r="O19" s="702"/>
      <c r="P19" s="704"/>
      <c r="Q19" s="157">
        <v>-19.5</v>
      </c>
      <c r="R19" s="158">
        <v>3.56</v>
      </c>
      <c r="S19" s="706"/>
      <c r="T19" s="708"/>
      <c r="U19" s="159">
        <v>0.83399999999999996</v>
      </c>
      <c r="V19" s="150">
        <v>60.2</v>
      </c>
      <c r="W19" s="150">
        <v>12</v>
      </c>
      <c r="X19" s="160">
        <v>176</v>
      </c>
      <c r="Y19" s="698"/>
      <c r="Z19" s="710"/>
      <c r="AA19" s="719"/>
      <c r="AB19" s="719"/>
      <c r="AC19" s="698"/>
      <c r="AD19" s="698"/>
      <c r="AE19" s="254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53"/>
      <c r="AI19" s="162"/>
      <c r="AJ19" s="163"/>
      <c r="AK19" s="115">
        <f>Y18*1.05</f>
        <v>3.4941465517241377</v>
      </c>
      <c r="AL19" s="116">
        <f>AK19*1.1</f>
        <v>3.8435612068965517</v>
      </c>
      <c r="AM19" s="125"/>
      <c r="AN19" s="126">
        <f>AN18*365</f>
        <v>16.008393053734956</v>
      </c>
      <c r="AO19" s="127"/>
      <c r="AP19" s="128"/>
      <c r="AQ19" s="128"/>
      <c r="AR19" s="129"/>
      <c r="AS19" s="186">
        <f>(AS18-S18)/AS18</f>
        <v>8.7319020916045098E-2</v>
      </c>
      <c r="AT19" s="186">
        <f>(AT18-T18)/AT18</f>
        <v>0.75221392320432345</v>
      </c>
    </row>
    <row r="20" spans="2:47" ht="30.6" customHeight="1" x14ac:dyDescent="0.2">
      <c r="B20" s="766" t="s">
        <v>260</v>
      </c>
      <c r="C20" s="713">
        <v>1</v>
      </c>
      <c r="D20" s="715"/>
      <c r="E20" s="153"/>
      <c r="F20" s="143"/>
      <c r="G20" s="144"/>
      <c r="H20" s="717">
        <f>(192-186.53)/186.53</f>
        <v>2.932504154827641E-2</v>
      </c>
      <c r="I20" s="249">
        <v>105</v>
      </c>
      <c r="J20" s="249">
        <v>105</v>
      </c>
      <c r="K20" s="715"/>
      <c r="L20" s="153"/>
      <c r="M20" s="146"/>
      <c r="N20" s="717">
        <f>(161-156.5)/156.55</f>
        <v>2.8744809964867453E-2</v>
      </c>
      <c r="O20" s="723"/>
      <c r="P20" s="723"/>
      <c r="Q20" s="147">
        <v>-17.600000000000001</v>
      </c>
      <c r="R20" s="148">
        <v>3.1880000000000002</v>
      </c>
      <c r="S20" s="724">
        <v>1164</v>
      </c>
      <c r="T20" s="754">
        <f>Y20*365</f>
        <v>1188.9875</v>
      </c>
      <c r="U20" s="149">
        <v>0.69399999999999995</v>
      </c>
      <c r="V20" s="150">
        <v>24.1</v>
      </c>
      <c r="W20" s="150">
        <v>10.6</v>
      </c>
      <c r="X20" s="151">
        <v>190</v>
      </c>
      <c r="Y20" s="725">
        <f>R20+(R21-R20)*(-18-Q20)/(Q21-Q20)</f>
        <v>3.2574999999999998</v>
      </c>
      <c r="Z20" s="727">
        <f t="shared" ref="Z20" si="0">Y20*365</f>
        <v>1188.9875</v>
      </c>
      <c r="AA20" s="720">
        <f>(Z20-$S$18)/$S$18</f>
        <v>2.1466924398625391E-2</v>
      </c>
      <c r="AB20" s="765">
        <f>(Z20-$AD$4)/$AD$4</f>
        <v>-2.9040072601672014E-2</v>
      </c>
      <c r="AC20" s="722"/>
      <c r="AD20" s="722"/>
      <c r="AE20" s="152">
        <f>(Y20-Y4)/Y20</f>
        <v>6.7955998976720208E-2</v>
      </c>
      <c r="AF20" s="671" t="str">
        <f>IF(Y20&lt;((2.25*J20)+67.55)/365,"*****5",IF(Y20&lt;((2.82*J20)+84.43)/365,"****4",IF(Y20&lt;((3.52*J20)+105.54)/365,"***3",IF(Y20&lt;((4.23*J20)+126.65)/365,"**2",IF(Y20&lt;((5.07*J20)+151.98)/365,"*1","")))))</f>
        <v/>
      </c>
      <c r="AG20" s="672">
        <f>IF(Y20&lt;((2.25*J20+67.55)/365),(((2.25*J20+67.55)/365)-Y20)/((2.25*J20+67.55)/365),IF(Y20&lt;((2.82*J20+84.43)/365),(((2.82*J20+84.43)/365)-Y20)/((2.82*J20+84.43)/365),IF(Y20&lt;((3.52*J20+105.54)/365),(((3.52*J20+105.54)/365)-Y20)/((3.52*J20+105.54)/365),IF(Y20&lt;((4.23*J20+126.65)/365),(((4.23*J20+126.65)/365)-Y20)/((4.23*J20+126.65)/365),(((5.07*J20+151.95)/365)-Y20)/((5.07*J20+151.95)/365)))))</f>
        <v>-0.73752374689463696</v>
      </c>
      <c r="AH20" s="153"/>
      <c r="AI20" s="154">
        <f>MAX(Y20:Y21)</f>
        <v>3.2574999999999998</v>
      </c>
      <c r="AJ20" s="155"/>
      <c r="AK20" s="156">
        <f>(Y20-AK4)/AK4</f>
        <v>2.1819733119192695E-2</v>
      </c>
      <c r="AL20" s="156">
        <f>(Y20-$AL$4)/$AL$4</f>
        <v>-7.1072969891643106E-2</v>
      </c>
      <c r="AM20" s="125"/>
      <c r="AN20" s="126"/>
      <c r="AO20" s="127"/>
      <c r="AP20" s="128"/>
      <c r="AQ20" s="128"/>
      <c r="AR20" s="129"/>
      <c r="AS20" s="183">
        <f>AK21*365</f>
        <v>1248.4368749999999</v>
      </c>
      <c r="AT20" s="184">
        <f>AS20*AL21</f>
        <v>4697.1345039609378</v>
      </c>
    </row>
    <row r="21" spans="2:47" ht="30.6" customHeight="1" x14ac:dyDescent="0.2">
      <c r="B21" s="766"/>
      <c r="C21" s="736"/>
      <c r="D21" s="737"/>
      <c r="E21" s="153"/>
      <c r="F21" s="143"/>
      <c r="G21" s="144"/>
      <c r="H21" s="695"/>
      <c r="I21" s="306">
        <v>105</v>
      </c>
      <c r="J21" s="306">
        <v>105</v>
      </c>
      <c r="K21" s="737"/>
      <c r="L21" s="153"/>
      <c r="M21" s="146"/>
      <c r="N21" s="695"/>
      <c r="O21" s="701"/>
      <c r="P21" s="701"/>
      <c r="Q21" s="309">
        <v>-19.2</v>
      </c>
      <c r="R21" s="334">
        <v>3.4660000000000002</v>
      </c>
      <c r="S21" s="729"/>
      <c r="T21" s="754"/>
      <c r="U21" s="335">
        <v>0.77700000000000002</v>
      </c>
      <c r="V21" s="336">
        <v>37.9</v>
      </c>
      <c r="W21" s="336">
        <v>10.9</v>
      </c>
      <c r="X21" s="337">
        <v>184</v>
      </c>
      <c r="Y21" s="730"/>
      <c r="Z21" s="731"/>
      <c r="AA21" s="720"/>
      <c r="AB21" s="765"/>
      <c r="AC21" s="698"/>
      <c r="AD21" s="698"/>
      <c r="AE21" s="254"/>
      <c r="AF21" s="671" t="e">
        <f>IF(#REF!&lt;((4.09*J21)+272.62)/365,"*****5",IF(#REF!&lt;((5.12*J21)+340.78)/365,"****4",IF(#REF!&lt;((6.4*J21)+425.97)/365,"***3",IF(#REF!&lt;((7.68*J21)+511.17)/365,"**2",IF(#REF!&lt;((9.21*J21)+613.4)/365,"*1","")))))</f>
        <v>#REF!</v>
      </c>
      <c r="AG21" s="673"/>
      <c r="AH21" s="153"/>
      <c r="AI21" s="162"/>
      <c r="AJ21" s="163"/>
      <c r="AK21" s="115">
        <f>Y20*1.05</f>
        <v>3.4203749999999999</v>
      </c>
      <c r="AL21" s="116">
        <f>AK21*1.1</f>
        <v>3.7624125000000004</v>
      </c>
      <c r="AM21" s="125"/>
      <c r="AN21" s="126"/>
      <c r="AO21" s="127"/>
      <c r="AP21" s="128"/>
      <c r="AQ21" s="128"/>
      <c r="AR21" s="129"/>
      <c r="AS21" s="186">
        <f>(AS20-S20)/AS20</f>
        <v>6.7634076412553798E-2</v>
      </c>
      <c r="AT21" s="186">
        <f>(AT20-T20)/AT20</f>
        <v>0.74686960763048904</v>
      </c>
    </row>
    <row r="22" spans="2:47" ht="30.6" customHeight="1" x14ac:dyDescent="0.2">
      <c r="B22" s="711" t="s">
        <v>106</v>
      </c>
      <c r="C22" s="713">
        <v>1</v>
      </c>
      <c r="D22" s="715"/>
      <c r="E22" s="153"/>
      <c r="F22" s="143"/>
      <c r="G22" s="144"/>
      <c r="H22" s="717">
        <f>(192-186.53)/186.53</f>
        <v>2.932504154827641E-2</v>
      </c>
      <c r="I22" s="391">
        <v>105</v>
      </c>
      <c r="J22" s="391">
        <v>105</v>
      </c>
      <c r="K22" s="715"/>
      <c r="L22" s="153"/>
      <c r="M22" s="146"/>
      <c r="N22" s="717">
        <f>(161-156.5)/156.55</f>
        <v>2.8744809964867453E-2</v>
      </c>
      <c r="O22" s="723"/>
      <c r="P22" s="723"/>
      <c r="Q22" s="380">
        <v>-17.3</v>
      </c>
      <c r="R22" s="148">
        <v>3.0739999999999998</v>
      </c>
      <c r="S22" s="724">
        <v>1164</v>
      </c>
      <c r="T22" s="707">
        <f>Y22*365</f>
        <v>1161.357</v>
      </c>
      <c r="U22" s="149">
        <v>0.65700000000000003</v>
      </c>
      <c r="V22" s="150">
        <v>23.6</v>
      </c>
      <c r="W22" s="150">
        <v>12.4</v>
      </c>
      <c r="X22" s="151">
        <v>191</v>
      </c>
      <c r="Y22" s="725">
        <f>R22+(R23-R22)*(-18-Q22)/(Q23-Q22)</f>
        <v>3.1818</v>
      </c>
      <c r="Z22" s="727">
        <f t="shared" ref="Z22" si="1">Y22*365</f>
        <v>1161.357</v>
      </c>
      <c r="AA22" s="765">
        <f>(Z22-$S$18)/$S$18</f>
        <v>-2.2706185567010558E-3</v>
      </c>
      <c r="AB22" s="720">
        <f>(Z22-$AD$4)/$AD$4</f>
        <v>-5.1603899617498075E-2</v>
      </c>
      <c r="AC22" s="722"/>
      <c r="AD22" s="722"/>
      <c r="AE22" s="152">
        <f>(Y22-Y8)/Y22</f>
        <v>0.16456961034851236</v>
      </c>
      <c r="AF22" s="671" t="str">
        <f>IF(Y22&lt;((2.25*J22)+67.55)/365,"*****5",IF(Y22&lt;((2.82*J22)+84.43)/365,"****4",IF(Y22&lt;((3.52*J22)+105.54)/365,"***3",IF(Y22&lt;((4.23*J22)+126.65)/365,"**2",IF(Y22&lt;((5.07*J22)+151.98)/365,"*1","")))))</f>
        <v/>
      </c>
      <c r="AG22" s="672">
        <f>IF(Y22&lt;((2.25*J22+67.55)/365),(((2.25*J22+67.55)/365)-Y22)/((2.25*J22+67.55)/365),IF(Y22&lt;((2.82*J22+84.43)/365),(((2.82*J22+84.43)/365)-Y22)/((2.82*J22+84.43)/365),IF(Y22&lt;((3.52*J22+105.54)/365),(((3.52*J22+105.54)/365)-Y22)/((3.52*J22+105.54)/365),IF(Y22&lt;((4.23*J22+126.65)/365),(((4.23*J22+126.65)/365)-Y22)/((4.23*J22+126.65)/365),(((5.07*J22+151.95)/365)-Y22)/((5.07*J22+151.95)/365)))))</f>
        <v>-0.69714598860149068</v>
      </c>
      <c r="AH22" s="153"/>
      <c r="AI22" s="154">
        <f>MAX(Y22:Y27)</f>
        <v>3.1818</v>
      </c>
      <c r="AJ22" s="155"/>
      <c r="AK22" s="156">
        <f>(Y22-AK8)/AK8</f>
        <v>0.13998839900742946</v>
      </c>
      <c r="AL22" s="156">
        <f>(Y22-$AL$4)/$AL$4</f>
        <v>-9.2660007859164978E-2</v>
      </c>
      <c r="AM22" s="117">
        <f>(AL22-AI22)/AI22</f>
        <v>-1.0291218831664986</v>
      </c>
      <c r="AN22" s="118">
        <f>AK22</f>
        <v>0.13998839900742946</v>
      </c>
      <c r="AO22" s="119" t="str">
        <f>IF(AN22&lt;((4.09*J22)+272.62)/365,"*****5",IF(AN22&lt;((5.12*J22)+340.78)/365,"****4",IF(AN22&lt;((6.4*J22)+425.97)/365,"***3",IF(AN22&lt;((7.68*J22)+511.17)/365,"**2",IF(AN22&lt;((9.21*J22)+613.4)/365,"*1","")))))</f>
        <v>*****5</v>
      </c>
      <c r="AP22" s="120">
        <f>IF(AN22&lt;((4.09*J22+272.62)/365),(((4.09*J22+272.62)/365)-AN22)/AN22,IF(AN22&lt;((5.12*J22+340.78)/365),(((5.12*J22+340.78)/365)-AN22)/AN22,IF(AN22&lt;((6.4*J22+425.97)/365),(((6.4*J22+425.97)/365)-AN22)/AN22,IF(AN22&lt;((7.68*J22+511.17)/365),(((7.68*J22+511.17)/365)-AN22)/AN22,(((9.21*J22+613.4)/365)-AN22)/AN22))))</f>
        <v>12.740277520801644</v>
      </c>
      <c r="AQ22" s="120"/>
      <c r="AR22" s="121" t="s">
        <v>40</v>
      </c>
      <c r="AS22" s="183">
        <f>AK23*365</f>
        <v>1219.4248499999999</v>
      </c>
      <c r="AT22" s="184">
        <f>AS22*AL23</f>
        <v>4481.3607158281493</v>
      </c>
    </row>
    <row r="23" spans="2:47" ht="30.6" customHeight="1" x14ac:dyDescent="0.2">
      <c r="B23" s="712"/>
      <c r="C23" s="714"/>
      <c r="D23" s="716"/>
      <c r="E23" s="153"/>
      <c r="F23" s="143"/>
      <c r="G23" s="144"/>
      <c r="H23" s="696"/>
      <c r="I23" s="391">
        <v>105</v>
      </c>
      <c r="J23" s="391">
        <v>105</v>
      </c>
      <c r="K23" s="716"/>
      <c r="L23" s="153"/>
      <c r="M23" s="146"/>
      <c r="N23" s="696"/>
      <c r="O23" s="702"/>
      <c r="P23" s="702"/>
      <c r="Q23" s="380">
        <v>-19.3</v>
      </c>
      <c r="R23" s="164">
        <v>3.3820000000000001</v>
      </c>
      <c r="S23" s="705"/>
      <c r="T23" s="708"/>
      <c r="U23" s="149">
        <v>0.75900000000000001</v>
      </c>
      <c r="V23" s="150">
        <v>38.5</v>
      </c>
      <c r="W23" s="150">
        <v>12.3</v>
      </c>
      <c r="X23" s="151">
        <v>183</v>
      </c>
      <c r="Y23" s="726"/>
      <c r="Z23" s="728"/>
      <c r="AA23" s="765"/>
      <c r="AB23" s="721"/>
      <c r="AC23" s="698"/>
      <c r="AD23" s="698"/>
      <c r="AE23" s="403"/>
      <c r="AF23" s="671" t="e">
        <f>IF(#REF!&lt;((4.09*J23)+272.62)/365,"*****5",IF(#REF!&lt;((5.12*J23)+340.78)/365,"****4",IF(#REF!&lt;((6.4*J23)+425.97)/365,"***3",IF(#REF!&lt;((7.68*J23)+511.17)/365,"**2",IF(#REF!&lt;((9.21*J23)+613.4)/365,"*1","")))))</f>
        <v>#REF!</v>
      </c>
      <c r="AG23" s="673"/>
      <c r="AH23" s="153"/>
      <c r="AI23" s="162"/>
      <c r="AJ23" s="163"/>
      <c r="AK23" s="115">
        <f>Y22*1.05</f>
        <v>3.3408899999999999</v>
      </c>
      <c r="AL23" s="116">
        <f>AK23*1.1</f>
        <v>3.674979</v>
      </c>
      <c r="AM23" s="125"/>
      <c r="AN23" s="126">
        <f>AN22*365</f>
        <v>51.09576563771175</v>
      </c>
      <c r="AO23" s="127"/>
      <c r="AP23" s="128"/>
      <c r="AQ23" s="128"/>
      <c r="AR23" s="129"/>
      <c r="AS23" s="186">
        <f>(AS22-S22)/AS22</f>
        <v>4.5451632382266023E-2</v>
      </c>
      <c r="AT23" s="186">
        <f>(AT22-T22)/AT22</f>
        <v>0.74084723956764043</v>
      </c>
    </row>
    <row r="24" spans="2:47" ht="30.6" customHeight="1" x14ac:dyDescent="0.2">
      <c r="B24" s="777" t="s">
        <v>255</v>
      </c>
      <c r="C24" s="400"/>
      <c r="D24" s="401"/>
      <c r="E24" s="345"/>
      <c r="F24" s="398"/>
      <c r="G24" s="399"/>
      <c r="H24" s="397"/>
      <c r="I24" s="391"/>
      <c r="J24" s="391"/>
      <c r="K24" s="401"/>
      <c r="L24" s="345"/>
      <c r="M24" s="396"/>
      <c r="N24" s="397"/>
      <c r="O24" s="398"/>
      <c r="P24" s="402"/>
      <c r="Q24" s="380">
        <v>-17.899999999999999</v>
      </c>
      <c r="R24" s="148">
        <v>3.153</v>
      </c>
      <c r="S24" s="724">
        <v>1164</v>
      </c>
      <c r="T24" s="754">
        <f>Y24*365</f>
        <v>1156.2895833333334</v>
      </c>
      <c r="U24" s="149">
        <v>0.69099999999999995</v>
      </c>
      <c r="V24" s="150">
        <v>26.2</v>
      </c>
      <c r="W24" s="150">
        <v>11.7</v>
      </c>
      <c r="X24" s="151">
        <v>188</v>
      </c>
      <c r="Y24" s="725">
        <f>R24+(R25-R24)*(-18-Q24)/(Q25-Q24)</f>
        <v>3.1679166666666667</v>
      </c>
      <c r="Z24" s="727">
        <f>Y24*365</f>
        <v>1156.2895833333334</v>
      </c>
      <c r="AA24" s="765">
        <f>(Z24-$S$18)/$S$18</f>
        <v>-6.6240693012599317E-3</v>
      </c>
      <c r="AB24" s="765">
        <f>(Z24-$AD$4)/$AD$4</f>
        <v>-5.5742091582311505E-2</v>
      </c>
      <c r="AC24" s="722"/>
      <c r="AD24" s="722"/>
      <c r="AE24" s="403"/>
      <c r="AF24" s="392"/>
      <c r="AG24" s="394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30.6" customHeight="1" x14ac:dyDescent="0.2">
      <c r="B25" s="767"/>
      <c r="C25" s="400"/>
      <c r="D25" s="401"/>
      <c r="E25" s="345"/>
      <c r="F25" s="398"/>
      <c r="G25" s="399"/>
      <c r="H25" s="397"/>
      <c r="I25" s="391"/>
      <c r="J25" s="391"/>
      <c r="K25" s="401"/>
      <c r="L25" s="345"/>
      <c r="M25" s="396"/>
      <c r="N25" s="397"/>
      <c r="O25" s="398"/>
      <c r="P25" s="402"/>
      <c r="Q25" s="380">
        <v>-19.100000000000001</v>
      </c>
      <c r="R25" s="164">
        <v>3.3319999999999999</v>
      </c>
      <c r="S25" s="705"/>
      <c r="T25" s="754"/>
      <c r="U25" s="149">
        <v>0.747</v>
      </c>
      <c r="V25" s="150">
        <v>35.1</v>
      </c>
      <c r="W25" s="150">
        <v>11.9</v>
      </c>
      <c r="X25" s="151">
        <v>182</v>
      </c>
      <c r="Y25" s="726"/>
      <c r="Z25" s="728"/>
      <c r="AA25" s="765"/>
      <c r="AB25" s="765"/>
      <c r="AC25" s="698"/>
      <c r="AD25" s="698"/>
      <c r="AE25" s="403"/>
      <c r="AF25" s="392"/>
      <c r="AG25" s="394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30.6" customHeight="1" x14ac:dyDescent="0.2">
      <c r="B26" s="777" t="s">
        <v>219</v>
      </c>
      <c r="C26" s="359"/>
      <c r="D26" s="147"/>
      <c r="E26" s="357"/>
      <c r="F26" s="304"/>
      <c r="G26" s="358"/>
      <c r="H26" s="360"/>
      <c r="I26" s="307"/>
      <c r="J26" s="307"/>
      <c r="K26" s="147"/>
      <c r="L26" s="357"/>
      <c r="M26" s="147"/>
      <c r="N26" s="360"/>
      <c r="O26" s="304"/>
      <c r="P26" s="304"/>
      <c r="Q26" s="380">
        <v>-17.600000000000001</v>
      </c>
      <c r="R26" s="148">
        <v>3.0190000000000001</v>
      </c>
      <c r="S26" s="724">
        <v>1164</v>
      </c>
      <c r="T26" s="754">
        <f>Y26*365</f>
        <v>1119.0899999999999</v>
      </c>
      <c r="U26" s="149">
        <v>0.66100000000000003</v>
      </c>
      <c r="V26" s="150">
        <v>22</v>
      </c>
      <c r="W26" s="150">
        <v>11.3</v>
      </c>
      <c r="X26" s="151">
        <v>188</v>
      </c>
      <c r="Y26" s="725">
        <f>R26+(R27-R26)*(-18-Q26)/(Q27-Q26)</f>
        <v>3.0659999999999998</v>
      </c>
      <c r="Z26" s="727">
        <f>Y26*365</f>
        <v>1119.0899999999999</v>
      </c>
      <c r="AA26" s="765">
        <f>(Z26-$S$18)/$S$18</f>
        <v>-3.8582474226804192E-2</v>
      </c>
      <c r="AB26" s="765">
        <f>(Z26-$AD$4)/$AD$4</f>
        <v>-8.6120295501681196E-2</v>
      </c>
      <c r="AC26" s="722"/>
      <c r="AD26" s="722"/>
      <c r="AE26" s="254"/>
      <c r="AF26" s="243"/>
      <c r="AG26" s="244"/>
      <c r="AH26" s="166"/>
      <c r="AI26" s="168"/>
      <c r="AJ26" s="169"/>
      <c r="AK26" s="115"/>
      <c r="AL26" s="116"/>
      <c r="AM26" s="125"/>
      <c r="AN26" s="126"/>
      <c r="AO26" s="127"/>
      <c r="AP26" s="128"/>
      <c r="AQ26" s="128"/>
      <c r="AR26" s="129"/>
      <c r="AS26" s="235"/>
      <c r="AT26" s="235"/>
      <c r="AU26" s="743"/>
    </row>
    <row r="27" spans="2:47" ht="30.6" customHeight="1" x14ac:dyDescent="0.2">
      <c r="B27" s="767"/>
      <c r="C27" s="422"/>
      <c r="D27" s="423"/>
      <c r="E27" s="427"/>
      <c r="F27" s="416"/>
      <c r="G27" s="421"/>
      <c r="H27" s="424"/>
      <c r="I27" s="333"/>
      <c r="J27" s="333"/>
      <c r="K27" s="423"/>
      <c r="L27" s="427"/>
      <c r="M27" s="423"/>
      <c r="N27" s="424"/>
      <c r="O27" s="416"/>
      <c r="P27" s="416"/>
      <c r="Q27" s="423">
        <v>-19.2</v>
      </c>
      <c r="R27" s="334">
        <v>3.2069999999999999</v>
      </c>
      <c r="S27" s="705"/>
      <c r="T27" s="754"/>
      <c r="U27" s="335">
        <v>0.72299999999999998</v>
      </c>
      <c r="V27" s="336">
        <v>29</v>
      </c>
      <c r="W27" s="336">
        <v>11.1</v>
      </c>
      <c r="X27" s="337">
        <v>183</v>
      </c>
      <c r="Y27" s="726"/>
      <c r="Z27" s="728"/>
      <c r="AA27" s="765"/>
      <c r="AB27" s="765"/>
      <c r="AC27" s="698"/>
      <c r="AD27" s="698"/>
      <c r="AE27" s="411"/>
      <c r="AF27" s="426"/>
      <c r="AG27" s="244"/>
      <c r="AH27" s="166"/>
      <c r="AI27" s="428"/>
      <c r="AJ27" s="406"/>
      <c r="AK27" s="429"/>
      <c r="AL27" s="430"/>
      <c r="AM27" s="431"/>
      <c r="AN27" s="432"/>
      <c r="AO27" s="433"/>
      <c r="AP27" s="434"/>
      <c r="AQ27" s="434"/>
      <c r="AR27" s="232"/>
      <c r="AS27" s="235"/>
      <c r="AT27" s="235"/>
      <c r="AU27" s="743"/>
    </row>
    <row r="28" spans="2:47" s="98" customFormat="1" ht="30.6" customHeight="1" x14ac:dyDescent="0.2">
      <c r="B28" s="777" t="s">
        <v>256</v>
      </c>
      <c r="C28" s="375"/>
      <c r="D28" s="380"/>
      <c r="E28" s="357"/>
      <c r="F28" s="409"/>
      <c r="G28" s="410"/>
      <c r="H28" s="377"/>
      <c r="I28" s="420"/>
      <c r="J28" s="420"/>
      <c r="K28" s="380"/>
      <c r="L28" s="357"/>
      <c r="M28" s="380"/>
      <c r="N28" s="377"/>
      <c r="O28" s="409"/>
      <c r="P28" s="409"/>
      <c r="Q28" s="380">
        <v>-17.3</v>
      </c>
      <c r="R28" s="148">
        <v>3.0649999999999999</v>
      </c>
      <c r="S28" s="724">
        <v>1164</v>
      </c>
      <c r="T28" s="754">
        <f>Y28*365</f>
        <v>1149.2572499999999</v>
      </c>
      <c r="U28" s="149">
        <v>0.67</v>
      </c>
      <c r="V28" s="150">
        <v>20.7</v>
      </c>
      <c r="W28" s="150">
        <v>10.199999999999999</v>
      </c>
      <c r="X28" s="151">
        <v>189</v>
      </c>
      <c r="Y28" s="755">
        <f>R28+(R29-R28)*(-18-Q28)/(Q29-Q28)</f>
        <v>3.1486499999999999</v>
      </c>
      <c r="Z28" s="764">
        <f>Y28*365</f>
        <v>1149.2572499999999</v>
      </c>
      <c r="AA28" s="765">
        <f>(Z28-$S$18)/$S$18</f>
        <v>-1.2665592783505254E-2</v>
      </c>
      <c r="AB28" s="765">
        <f>(Z28-$AD$4)/$AD$4</f>
        <v>-6.1484888594705994E-2</v>
      </c>
      <c r="AC28" s="408"/>
      <c r="AD28" s="408"/>
      <c r="AE28" s="408"/>
      <c r="AF28" s="414"/>
      <c r="AG28" s="442"/>
      <c r="AH28" s="443"/>
      <c r="AI28" s="168"/>
      <c r="AJ28" s="169"/>
      <c r="AK28" s="115"/>
      <c r="AL28" s="116"/>
      <c r="AM28" s="125"/>
      <c r="AN28" s="126"/>
      <c r="AO28" s="444"/>
      <c r="AP28" s="445"/>
      <c r="AQ28" s="445"/>
      <c r="AR28" s="129"/>
      <c r="AS28" s="186"/>
      <c r="AT28" s="186"/>
      <c r="AU28" s="446"/>
    </row>
    <row r="29" spans="2:47" s="98" customFormat="1" ht="30.6" customHeight="1" x14ac:dyDescent="0.2">
      <c r="B29" s="767"/>
      <c r="C29" s="375"/>
      <c r="D29" s="380"/>
      <c r="E29" s="357"/>
      <c r="F29" s="409"/>
      <c r="G29" s="410"/>
      <c r="H29" s="377"/>
      <c r="I29" s="420"/>
      <c r="J29" s="420"/>
      <c r="K29" s="380"/>
      <c r="L29" s="357"/>
      <c r="M29" s="380"/>
      <c r="N29" s="377"/>
      <c r="O29" s="409"/>
      <c r="P29" s="409"/>
      <c r="Q29" s="423">
        <v>-19.3</v>
      </c>
      <c r="R29" s="334">
        <v>3.3039999999999998</v>
      </c>
      <c r="S29" s="705"/>
      <c r="T29" s="754"/>
      <c r="U29" s="335">
        <v>0.746</v>
      </c>
      <c r="V29" s="336">
        <v>30</v>
      </c>
      <c r="W29" s="336">
        <v>10.199999999999999</v>
      </c>
      <c r="X29" s="337">
        <v>182</v>
      </c>
      <c r="Y29" s="755"/>
      <c r="Z29" s="764"/>
      <c r="AA29" s="765"/>
      <c r="AB29" s="765"/>
      <c r="AC29" s="408"/>
      <c r="AD29" s="408"/>
      <c r="AE29" s="408"/>
      <c r="AF29" s="414"/>
      <c r="AG29" s="442"/>
      <c r="AH29" s="443"/>
      <c r="AI29" s="168"/>
      <c r="AJ29" s="169"/>
      <c r="AK29" s="115"/>
      <c r="AL29" s="116"/>
      <c r="AM29" s="125"/>
      <c r="AN29" s="126"/>
      <c r="AO29" s="444"/>
      <c r="AP29" s="445"/>
      <c r="AQ29" s="445"/>
      <c r="AR29" s="129"/>
      <c r="AS29" s="186"/>
      <c r="AT29" s="186"/>
      <c r="AU29" s="446"/>
    </row>
    <row r="30" spans="2:47" ht="30.6" customHeight="1" x14ac:dyDescent="0.2">
      <c r="B30" s="744" t="s">
        <v>257</v>
      </c>
      <c r="C30" s="745"/>
      <c r="D30" s="746"/>
      <c r="E30" s="435"/>
      <c r="F30" s="417"/>
      <c r="G30" s="425"/>
      <c r="H30" s="735"/>
      <c r="I30" s="436"/>
      <c r="J30" s="202"/>
      <c r="K30" s="746"/>
      <c r="L30" s="435"/>
      <c r="M30" s="418"/>
      <c r="N30" s="735"/>
      <c r="O30" s="739"/>
      <c r="P30" s="749"/>
      <c r="Q30" s="380">
        <v>-17.5</v>
      </c>
      <c r="R30" s="148">
        <v>3.0739999999999998</v>
      </c>
      <c r="S30" s="724">
        <v>1164</v>
      </c>
      <c r="T30" s="754">
        <f>Y30*365</f>
        <v>1146.4302380952381</v>
      </c>
      <c r="U30" s="149">
        <v>0.66500000000000004</v>
      </c>
      <c r="V30" s="150">
        <v>23.6</v>
      </c>
      <c r="W30" s="150">
        <v>11.9</v>
      </c>
      <c r="X30" s="151">
        <v>189</v>
      </c>
      <c r="Y30" s="755">
        <f>R30+(R31-R30)*(-18-Q30)/(Q31-Q30)</f>
        <v>3.1409047619047619</v>
      </c>
      <c r="Z30" s="764">
        <f>Y30*365</f>
        <v>1146.4302380952381</v>
      </c>
      <c r="AA30" s="765">
        <f>(Z30-$S$18)/$S$18</f>
        <v>-1.5094297169039424E-2</v>
      </c>
      <c r="AB30" s="765">
        <f>(Z30-$AD$4)/$AD$4</f>
        <v>-6.3793504348699792E-2</v>
      </c>
      <c r="AC30" s="412"/>
      <c r="AD30" s="412"/>
      <c r="AE30" s="210" t="e">
        <f>(Y30-#REF!)/Y30</f>
        <v>#REF!</v>
      </c>
      <c r="AF30" s="752" t="str">
        <f>IF(Y30&lt;((4.09*J30)+272.62)/365,"*****5",IF(Y30&lt;((5.12*J30)+340.78)/365,"****4",IF(Y30&lt;((6.4*J30)+425.97)/365,"***3",IF(Y30&lt;((7.68*J30)+511.17)/365,"**2",IF(Y30&lt;((9.21*J30)+613.4)/365,"*1","")))))</f>
        <v/>
      </c>
      <c r="AG30" s="747">
        <f>IF(Y30&lt;((4.09*I30+272.62)/365),(((4.09*I30+272.62)/365)-Y30)/((4.09*I30+272.62)/365),IF(Y30&lt;((5.12*I30+340.78)/365),(((5.12*I30+340.78)/365)-Y30)/((5.12*I30+340.78)/365),IF(Y30&lt;((6.4*I30+425.97)/365),(((6.4*I30+425.97)/365)-Y30)/((6.4*I30+425.97)/365),IF(Y30&lt;((7.68*I30+511.17)/365),(((7.68*I30+511.17)/365)-Y30)/((7.68*I30+511.17)/365),(((9.21*I30+613.4)/365)-Y30)/((9.21*I30+613.4)/365)))))</f>
        <v>-0.86897658639588859</v>
      </c>
      <c r="AH30" s="166"/>
      <c r="AI30" s="212">
        <f>MAX(Y30:Y33)</f>
        <v>3.1409047619047619</v>
      </c>
      <c r="AJ30" s="213"/>
      <c r="AK30" s="214" t="e">
        <f>(Y30-#REF!)/#REF!</f>
        <v>#REF!</v>
      </c>
      <c r="AL30" s="214">
        <f>(Y30-$AL$4)/$AL$4</f>
        <v>-0.10432192407386449</v>
      </c>
      <c r="AM30" s="215">
        <f>(AL30-AI30)/AI30</f>
        <v>-1.0332139724002964</v>
      </c>
      <c r="AN30" s="216" t="e">
        <f>AK30</f>
        <v>#REF!</v>
      </c>
      <c r="AO30" s="217" t="e">
        <f>IF(AN30&lt;((4.09*J30)+272.62)/365,"*****5",IF(AN30&lt;((5.12*J30)+340.78)/365,"****4",IF(AN30&lt;((6.4*J30)+425.97)/365,"***3",IF(AN30&lt;((7.68*J30)+511.17)/365,"**2",IF(AN30&lt;((9.21*J30)+613.4)/365,"*1","")))))</f>
        <v>#REF!</v>
      </c>
      <c r="AP30" s="218" t="e">
        <f>IF(AN30&lt;((4.09*J30+272.62)/365),(((4.09*J30+272.62)/365)-AN30)/AN30,IF(AN30&lt;((5.12*J30+340.78)/365),(((5.12*J30+340.78)/365)-AN30)/AN30,IF(AN30&lt;((6.4*J30+425.97)/365),(((6.4*J30+425.97)/365)-AN30)/AN30,IF(AN30&lt;((7.68*J30+511.17)/365),(((7.68*J30+511.17)/365)-AN30)/AN30,(((9.21*J30+613.4)/365)-AN30)/AN30))))</f>
        <v>#REF!</v>
      </c>
      <c r="AQ30" s="218"/>
      <c r="AR30" s="219" t="s">
        <v>40</v>
      </c>
    </row>
    <row r="31" spans="2:47" ht="45.75" customHeight="1" x14ac:dyDescent="0.2">
      <c r="B31" s="744"/>
      <c r="C31" s="745"/>
      <c r="D31" s="746"/>
      <c r="E31" s="345"/>
      <c r="F31" s="407"/>
      <c r="G31" s="413"/>
      <c r="H31" s="735"/>
      <c r="I31" s="145"/>
      <c r="J31" s="419"/>
      <c r="K31" s="746"/>
      <c r="L31" s="345"/>
      <c r="M31" s="415"/>
      <c r="N31" s="735"/>
      <c r="O31" s="739"/>
      <c r="P31" s="749"/>
      <c r="Q31" s="423">
        <v>-19.600000000000001</v>
      </c>
      <c r="R31" s="334">
        <v>3.355</v>
      </c>
      <c r="S31" s="705"/>
      <c r="T31" s="754"/>
      <c r="U31" s="335">
        <v>0.75800000000000001</v>
      </c>
      <c r="V31" s="336">
        <v>36.799999999999997</v>
      </c>
      <c r="W31" s="336">
        <v>11.8</v>
      </c>
      <c r="X31" s="337">
        <v>182</v>
      </c>
      <c r="Y31" s="755"/>
      <c r="Z31" s="764"/>
      <c r="AA31" s="765"/>
      <c r="AB31" s="765"/>
      <c r="AC31" s="408"/>
      <c r="AD31" s="408"/>
      <c r="AE31" s="408"/>
      <c r="AF31" s="752" t="e">
        <f>IF(#REF!&lt;((4.09*J31)+272.62)/365,"*****5",IF(#REF!&lt;((5.12*J31)+340.78)/365,"****4",IF(#REF!&lt;((6.4*J31)+425.97)/365,"***3",IF(#REF!&lt;((7.68*J31)+511.17)/365,"**2",IF(#REF!&lt;((9.21*J31)+613.4)/365,"*1","")))))</f>
        <v>#REF!</v>
      </c>
      <c r="AG31" s="748"/>
      <c r="AH31" s="166"/>
      <c r="AI31" s="168"/>
      <c r="AJ31" s="169"/>
      <c r="AK31" s="169"/>
      <c r="AL31" s="169"/>
      <c r="AM31" s="125"/>
      <c r="AN31" s="126" t="e">
        <f>AN30*365</f>
        <v>#REF!</v>
      </c>
      <c r="AO31" s="127"/>
      <c r="AP31" s="128"/>
      <c r="AQ31" s="128"/>
      <c r="AR31" s="129"/>
    </row>
    <row r="32" spans="2:47" s="98" customFormat="1" ht="30.6" customHeight="1" x14ac:dyDescent="0.2">
      <c r="B32" s="799" t="s">
        <v>258</v>
      </c>
      <c r="C32" s="375"/>
      <c r="D32" s="380"/>
      <c r="E32" s="357"/>
      <c r="F32" s="409"/>
      <c r="G32" s="410"/>
      <c r="H32" s="377"/>
      <c r="I32" s="420"/>
      <c r="J32" s="420"/>
      <c r="K32" s="380"/>
      <c r="L32" s="357"/>
      <c r="M32" s="380"/>
      <c r="N32" s="377"/>
      <c r="O32" s="409"/>
      <c r="P32" s="409"/>
      <c r="Q32" s="380">
        <v>-16.100000000000001</v>
      </c>
      <c r="R32" s="164">
        <v>2.9020000000000001</v>
      </c>
      <c r="S32" s="724">
        <v>1164</v>
      </c>
      <c r="T32" s="754">
        <f>Y32*365</f>
        <v>1136.1269117647057</v>
      </c>
      <c r="U32" s="149">
        <v>0.62</v>
      </c>
      <c r="V32" s="150">
        <v>17</v>
      </c>
      <c r="W32" s="150">
        <v>10.4</v>
      </c>
      <c r="X32" s="151">
        <v>194</v>
      </c>
      <c r="Y32" s="755">
        <f>R32+(R33-R32)*(-18-Q32)/(Q33-Q32)</f>
        <v>3.112676470588235</v>
      </c>
      <c r="Z32" s="764">
        <f>Y32*365</f>
        <v>1136.1269117647057</v>
      </c>
      <c r="AA32" s="765">
        <f>(Z32-$S$18)/$S$18</f>
        <v>-2.3945952092177224E-2</v>
      </c>
      <c r="AB32" s="765">
        <f>(Z32-$AD$4)/$AD$4</f>
        <v>-7.2207484298745545E-2</v>
      </c>
      <c r="AC32" s="408"/>
      <c r="AD32" s="408"/>
      <c r="AE32" s="408"/>
      <c r="AF32" s="414"/>
      <c r="AG32" s="442"/>
      <c r="AH32" s="443"/>
      <c r="AI32" s="168"/>
      <c r="AJ32" s="169"/>
      <c r="AK32" s="115"/>
      <c r="AL32" s="116"/>
      <c r="AM32" s="125"/>
      <c r="AN32" s="126"/>
      <c r="AO32" s="444"/>
      <c r="AP32" s="445"/>
      <c r="AQ32" s="445"/>
      <c r="AR32" s="129"/>
      <c r="AS32" s="186"/>
      <c r="AT32" s="186"/>
      <c r="AU32" s="446"/>
    </row>
    <row r="33" spans="2:47" s="98" customFormat="1" ht="53.25" customHeight="1" x14ac:dyDescent="0.2">
      <c r="B33" s="800"/>
      <c r="C33" s="375"/>
      <c r="D33" s="380"/>
      <c r="E33" s="357"/>
      <c r="F33" s="409"/>
      <c r="G33" s="410"/>
      <c r="H33" s="377"/>
      <c r="I33" s="420"/>
      <c r="J33" s="420"/>
      <c r="K33" s="380"/>
      <c r="L33" s="357"/>
      <c r="M33" s="380"/>
      <c r="N33" s="377"/>
      <c r="O33" s="409"/>
      <c r="P33" s="409"/>
      <c r="Q33" s="380">
        <v>-19.5</v>
      </c>
      <c r="R33" s="164">
        <v>3.2789999999999999</v>
      </c>
      <c r="S33" s="705"/>
      <c r="T33" s="754"/>
      <c r="U33" s="149">
        <v>0.74</v>
      </c>
      <c r="V33" s="150">
        <v>27.9</v>
      </c>
      <c r="W33" s="150">
        <v>9.8000000000000007</v>
      </c>
      <c r="X33" s="151">
        <v>183</v>
      </c>
      <c r="Y33" s="755"/>
      <c r="Z33" s="764"/>
      <c r="AA33" s="765"/>
      <c r="AB33" s="765"/>
      <c r="AC33" s="408"/>
      <c r="AD33" s="408"/>
      <c r="AE33" s="408"/>
      <c r="AF33" s="414"/>
      <c r="AG33" s="442"/>
      <c r="AH33" s="443"/>
      <c r="AI33" s="168"/>
      <c r="AJ33" s="169"/>
      <c r="AK33" s="115"/>
      <c r="AL33" s="116"/>
      <c r="AM33" s="125"/>
      <c r="AN33" s="126"/>
      <c r="AO33" s="444"/>
      <c r="AP33" s="445"/>
      <c r="AQ33" s="445"/>
      <c r="AR33" s="129"/>
      <c r="AS33" s="186"/>
      <c r="AT33" s="186"/>
      <c r="AU33" s="446"/>
    </row>
    <row r="34" spans="2:47" ht="30.6" customHeight="1" x14ac:dyDescent="0.2">
      <c r="B34" s="744" t="s">
        <v>259</v>
      </c>
      <c r="C34" s="745"/>
      <c r="D34" s="746"/>
      <c r="E34" s="435"/>
      <c r="F34" s="449"/>
      <c r="G34" s="462"/>
      <c r="H34" s="735"/>
      <c r="I34" s="436"/>
      <c r="J34" s="202"/>
      <c r="K34" s="746"/>
      <c r="L34" s="435"/>
      <c r="M34" s="450"/>
      <c r="N34" s="735"/>
      <c r="O34" s="739"/>
      <c r="P34" s="749"/>
      <c r="Q34" s="157">
        <v>-16.100000000000001</v>
      </c>
      <c r="R34" s="170">
        <v>2.871</v>
      </c>
      <c r="S34" s="760">
        <v>1164</v>
      </c>
      <c r="T34" s="754">
        <f>Y34*365</f>
        <v>1125.6710606060606</v>
      </c>
      <c r="U34" s="159">
        <v>0.60199999999999998</v>
      </c>
      <c r="V34" s="171">
        <v>14.4</v>
      </c>
      <c r="W34" s="171">
        <v>9.6</v>
      </c>
      <c r="X34" s="160">
        <v>196</v>
      </c>
      <c r="Y34" s="755">
        <f>R34+(R35-R34)*(-18-Q34)/(Q35-Q34)</f>
        <v>3.0840303030303029</v>
      </c>
      <c r="Z34" s="764">
        <f>Y34*365</f>
        <v>1125.6710606060606</v>
      </c>
      <c r="AA34" s="765">
        <f>(Z34-$S$18)/$S$18</f>
        <v>-3.292864209101326E-2</v>
      </c>
      <c r="AB34" s="765">
        <f>(Z34-$AD$4)/$AD$4</f>
        <v>-8.0746020222702539E-2</v>
      </c>
      <c r="AC34" s="448"/>
      <c r="AD34" s="448"/>
      <c r="AE34" s="210">
        <f>(Y34-Y2)/Y34</f>
        <v>1</v>
      </c>
      <c r="AF34" s="752" t="str">
        <f>IF(Y34&lt;((4.09*J34)+272.62)/365,"*****5",IF(Y34&lt;((5.12*J34)+340.78)/365,"****4",IF(Y34&lt;((6.4*J34)+425.97)/365,"***3",IF(Y34&lt;((7.68*J34)+511.17)/365,"**2",IF(Y34&lt;((9.21*J34)+613.4)/365,"*1","")))))</f>
        <v/>
      </c>
      <c r="AG34" s="747">
        <f>IF(Y34&lt;((4.09*I34+272.62)/365),(((4.09*I34+272.62)/365)-Y34)/((4.09*I34+272.62)/365),IF(Y34&lt;((5.12*I34+340.78)/365),(((5.12*I34+340.78)/365)-Y34)/((5.12*I34+340.78)/365),IF(Y34&lt;((6.4*I34+425.97)/365),(((6.4*I34+425.97)/365)-Y34)/((6.4*I34+425.97)/365),IF(Y34&lt;((7.68*I34+511.17)/365),(((7.68*I34+511.17)/365)-Y34)/((7.68*I34+511.17)/365),(((9.21*I34+613.4)/365)-Y34)/((9.21*I34+613.4)/365)))))</f>
        <v>-0.83513377992510684</v>
      </c>
      <c r="AH34" s="166"/>
      <c r="AI34" s="212">
        <f>MAX(Y34:Y47)</f>
        <v>3.3273636363636365</v>
      </c>
      <c r="AJ34" s="213"/>
      <c r="AK34" s="214" t="e">
        <f>(Y34-AK2)/AK2</f>
        <v>#DIV/0!</v>
      </c>
      <c r="AL34" s="214">
        <f>(Y34-$AL$4)/$AL$4</f>
        <v>-0.1205405648018065</v>
      </c>
      <c r="AM34" s="215">
        <f>(AL34-AI34)/AI34</f>
        <v>-1.0362270487915595</v>
      </c>
      <c r="AN34" s="216" t="e">
        <f>AK34</f>
        <v>#DIV/0!</v>
      </c>
      <c r="AO34" s="217" t="e">
        <f>IF(AN34&lt;((4.09*J34)+272.62)/365,"*****5",IF(AN34&lt;((5.12*J34)+340.78)/365,"****4",IF(AN34&lt;((6.4*J34)+425.97)/365,"***3",IF(AN34&lt;((7.68*J34)+511.17)/365,"**2",IF(AN34&lt;((9.21*J34)+613.4)/365,"*1","")))))</f>
        <v>#DIV/0!</v>
      </c>
      <c r="AP34" s="218" t="e">
        <f>IF(AN34&lt;((4.09*J34+272.62)/365),(((4.09*J34+272.62)/365)-AN34)/AN34,IF(AN34&lt;((5.12*J34+340.78)/365),(((5.12*J34+340.78)/365)-AN34)/AN34,IF(AN34&lt;((6.4*J34+425.97)/365),(((6.4*J34+425.97)/365)-AN34)/AN34,IF(AN34&lt;((7.68*J34+511.17)/365),(((7.68*J34+511.17)/365)-AN34)/AN34,(((9.21*J34+613.4)/365)-AN34)/AN34))))</f>
        <v>#DIV/0!</v>
      </c>
      <c r="AQ34" s="218"/>
      <c r="AR34" s="219" t="s">
        <v>40</v>
      </c>
    </row>
    <row r="35" spans="2:47" ht="72.75" customHeight="1" x14ac:dyDescent="0.2">
      <c r="B35" s="744"/>
      <c r="C35" s="745"/>
      <c r="D35" s="746"/>
      <c r="E35" s="345"/>
      <c r="F35" s="453"/>
      <c r="G35" s="454"/>
      <c r="H35" s="735"/>
      <c r="I35" s="145"/>
      <c r="J35" s="447"/>
      <c r="K35" s="746"/>
      <c r="L35" s="345"/>
      <c r="M35" s="451"/>
      <c r="N35" s="735"/>
      <c r="O35" s="739"/>
      <c r="P35" s="749"/>
      <c r="Q35" s="380">
        <v>-19.399999999999999</v>
      </c>
      <c r="R35" s="164">
        <v>3.2410000000000001</v>
      </c>
      <c r="S35" s="704"/>
      <c r="T35" s="754"/>
      <c r="U35" s="335">
        <v>0.72299999999999998</v>
      </c>
      <c r="V35" s="336">
        <v>24.5</v>
      </c>
      <c r="W35" s="336">
        <v>9.4</v>
      </c>
      <c r="X35" s="337">
        <v>184</v>
      </c>
      <c r="Y35" s="755"/>
      <c r="Z35" s="764"/>
      <c r="AA35" s="765"/>
      <c r="AB35" s="765"/>
      <c r="AC35" s="460"/>
      <c r="AD35" s="460"/>
      <c r="AE35" s="460"/>
      <c r="AF35" s="752" t="e">
        <f>IF(#REF!&lt;((4.09*J35)+272.62)/365,"*****5",IF(#REF!&lt;((5.12*J35)+340.78)/365,"****4",IF(#REF!&lt;((6.4*J35)+425.97)/365,"***3",IF(#REF!&lt;((7.68*J35)+511.17)/365,"**2",IF(#REF!&lt;((9.21*J35)+613.4)/365,"*1","")))))</f>
        <v>#REF!</v>
      </c>
      <c r="AG35" s="748"/>
      <c r="AH35" s="166"/>
      <c r="AI35" s="168"/>
      <c r="AJ35" s="169"/>
      <c r="AK35" s="169"/>
      <c r="AL35" s="169"/>
      <c r="AM35" s="125"/>
      <c r="AN35" s="126" t="e">
        <f>AN34*365</f>
        <v>#DIV/0!</v>
      </c>
      <c r="AO35" s="127"/>
      <c r="AP35" s="128"/>
      <c r="AQ35" s="128"/>
      <c r="AR35" s="129"/>
    </row>
    <row r="36" spans="2:47" ht="30.6" customHeight="1" x14ac:dyDescent="0.2">
      <c r="B36" s="797" t="s">
        <v>262</v>
      </c>
      <c r="C36" s="745"/>
      <c r="D36" s="746"/>
      <c r="E36" s="435"/>
      <c r="F36" s="449"/>
      <c r="G36" s="462"/>
      <c r="H36" s="735"/>
      <c r="I36" s="436"/>
      <c r="J36" s="202"/>
      <c r="K36" s="746"/>
      <c r="L36" s="435"/>
      <c r="M36" s="450"/>
      <c r="N36" s="735"/>
      <c r="O36" s="739"/>
      <c r="P36" s="749"/>
      <c r="Q36" s="437">
        <v>-16.2</v>
      </c>
      <c r="R36" s="438">
        <v>3.0830000000000002</v>
      </c>
      <c r="S36" s="760">
        <v>1164</v>
      </c>
      <c r="T36" s="754">
        <f>Y36*365</f>
        <v>1214.4877272727274</v>
      </c>
      <c r="U36" s="159">
        <v>0.65900000000000003</v>
      </c>
      <c r="V36" s="171">
        <v>21.8</v>
      </c>
      <c r="W36" s="171">
        <v>11.3</v>
      </c>
      <c r="X36" s="160">
        <v>191</v>
      </c>
      <c r="Y36" s="755">
        <f t="shared" ref="Y36" si="2">R36+(R37-R36)*(-18-Q36)/(Q37-Q36)</f>
        <v>3.3273636363636365</v>
      </c>
      <c r="Z36" s="764">
        <f>Y36*365</f>
        <v>1214.4877272727274</v>
      </c>
      <c r="AA36" s="765">
        <f>(Z36-$S$18)/$S$18</f>
        <v>4.3374336144954811E-2</v>
      </c>
      <c r="AB36" s="765">
        <f>(Z36-$AD$4)/$AD$4</f>
        <v>-8.2158849450580454E-3</v>
      </c>
      <c r="AC36" s="448"/>
      <c r="AD36" s="448"/>
      <c r="AE36" s="210">
        <f>(Y36-Y2)/Y36</f>
        <v>1</v>
      </c>
      <c r="AF36" s="752" t="str">
        <f>IF(Y36&lt;((4.09*J36)+272.62)/365,"*****5",IF(Y36&lt;((5.12*J36)+340.78)/365,"****4",IF(Y36&lt;((6.4*J36)+425.97)/365,"***3",IF(Y36&lt;((7.68*J36)+511.17)/365,"**2",IF(Y36&lt;((9.21*J36)+613.4)/365,"*1","")))))</f>
        <v/>
      </c>
      <c r="AG36" s="747">
        <f>IF(Y36&lt;((4.09*I36+272.62)/365),(((4.09*I36+272.62)/365)-Y36)/((4.09*I36+272.62)/365),IF(Y36&lt;((5.12*I36+340.78)/365),(((5.12*I36+340.78)/365)-Y36)/((5.12*I36+340.78)/365),IF(Y36&lt;((6.4*I36+425.97)/365),(((6.4*I36+425.97)/365)-Y36)/((6.4*I36+425.97)/365),IF(Y36&lt;((7.68*I36+511.17)/365),(((7.68*I36+511.17)/365)-Y36)/((7.68*I36+511.17)/365),(((9.21*I36+613.4)/365)-Y36)/((9.21*I36+613.4)/365)))))</f>
        <v>-0.97992782405074552</v>
      </c>
      <c r="AH36" s="166"/>
      <c r="AI36" s="212">
        <f>MAX(Y36:Y47)</f>
        <v>3.3273636363636365</v>
      </c>
      <c r="AJ36" s="213"/>
      <c r="AK36" s="214" t="e">
        <f>(Y36-AK2)/AK2</f>
        <v>#DIV/0!</v>
      </c>
      <c r="AL36" s="214">
        <f>(Y36-$AL$4)/$AL$4</f>
        <v>-5.1150262220163986E-2</v>
      </c>
      <c r="AM36" s="215">
        <f>(AL36-AI36)/AI36</f>
        <v>-1.015372609612355</v>
      </c>
      <c r="AN36" s="216" t="e">
        <f>AK36</f>
        <v>#DIV/0!</v>
      </c>
      <c r="AO36" s="217" t="e">
        <f>IF(AN36&lt;((4.09*J36)+272.62)/365,"*****5",IF(AN36&lt;((5.12*J36)+340.78)/365,"****4",IF(AN36&lt;((6.4*J36)+425.97)/365,"***3",IF(AN36&lt;((7.68*J36)+511.17)/365,"**2",IF(AN36&lt;((9.21*J36)+613.4)/365,"*1","")))))</f>
        <v>#DIV/0!</v>
      </c>
      <c r="AP36" s="218" t="e">
        <f>IF(AN36&lt;((4.09*J36+272.62)/365),(((4.09*J36+272.62)/365)-AN36)/AN36,IF(AN36&lt;((5.12*J36+340.78)/365),(((5.12*J36+340.78)/365)-AN36)/AN36,IF(AN36&lt;((6.4*J36+425.97)/365),(((6.4*J36+425.97)/365)-AN36)/AN36,IF(AN36&lt;((7.68*J36+511.17)/365),(((7.68*J36+511.17)/365)-AN36)/AN36,(((9.21*J36+613.4)/365)-AN36)/AN36))))</f>
        <v>#DIV/0!</v>
      </c>
      <c r="AQ36" s="218"/>
      <c r="AR36" s="219" t="s">
        <v>40</v>
      </c>
    </row>
    <row r="37" spans="2:47" ht="48" customHeight="1" x14ac:dyDescent="0.2">
      <c r="B37" s="798"/>
      <c r="C37" s="745"/>
      <c r="D37" s="746"/>
      <c r="E37" s="345"/>
      <c r="F37" s="453"/>
      <c r="G37" s="454"/>
      <c r="H37" s="735"/>
      <c r="I37" s="145"/>
      <c r="J37" s="447"/>
      <c r="K37" s="746"/>
      <c r="L37" s="345"/>
      <c r="M37" s="451"/>
      <c r="N37" s="735"/>
      <c r="O37" s="739"/>
      <c r="P37" s="749"/>
      <c r="Q37" s="157">
        <v>-19.5</v>
      </c>
      <c r="R37" s="158">
        <v>3.5310000000000001</v>
      </c>
      <c r="S37" s="704"/>
      <c r="T37" s="754"/>
      <c r="U37" s="159">
        <v>0.82599999999999996</v>
      </c>
      <c r="V37" s="171">
        <v>53.8</v>
      </c>
      <c r="W37" s="171">
        <v>11.3</v>
      </c>
      <c r="X37" s="160">
        <v>176</v>
      </c>
      <c r="Y37" s="755"/>
      <c r="Z37" s="764"/>
      <c r="AA37" s="765"/>
      <c r="AB37" s="765"/>
      <c r="AC37" s="460"/>
      <c r="AD37" s="460"/>
      <c r="AE37" s="460"/>
      <c r="AF37" s="752" t="e">
        <f>IF(#REF!&lt;((4.09*J37)+272.62)/365,"*****5",IF(#REF!&lt;((5.12*J37)+340.78)/365,"****4",IF(#REF!&lt;((6.4*J37)+425.97)/365,"***3",IF(#REF!&lt;((7.68*J37)+511.17)/365,"**2",IF(#REF!&lt;((9.21*J37)+613.4)/365,"*1","")))))</f>
        <v>#REF!</v>
      </c>
      <c r="AG37" s="748"/>
      <c r="AH37" s="166"/>
      <c r="AI37" s="168"/>
      <c r="AJ37" s="169"/>
      <c r="AK37" s="169"/>
      <c r="AL37" s="169"/>
      <c r="AM37" s="125"/>
      <c r="AN37" s="126" t="e">
        <f>AN36*365</f>
        <v>#DIV/0!</v>
      </c>
      <c r="AO37" s="127"/>
      <c r="AP37" s="128"/>
      <c r="AQ37" s="128"/>
      <c r="AR37" s="129"/>
    </row>
    <row r="38" spans="2:47" ht="46.9" customHeight="1" x14ac:dyDescent="0.2">
      <c r="B38" s="801" t="s">
        <v>261</v>
      </c>
      <c r="C38" s="455"/>
      <c r="D38" s="456"/>
      <c r="E38" s="435"/>
      <c r="F38" s="449"/>
      <c r="G38" s="462"/>
      <c r="H38" s="452"/>
      <c r="I38" s="436"/>
      <c r="J38" s="202"/>
      <c r="K38" s="456"/>
      <c r="L38" s="435"/>
      <c r="M38" s="450"/>
      <c r="N38" s="452"/>
      <c r="O38" s="453"/>
      <c r="P38" s="459"/>
      <c r="Q38" s="437">
        <v>-16.5</v>
      </c>
      <c r="R38" s="438">
        <v>3.1259999999999999</v>
      </c>
      <c r="S38" s="760">
        <v>1164</v>
      </c>
      <c r="T38" s="754">
        <f>Y38*365</f>
        <v>1206.2989285714286</v>
      </c>
      <c r="U38" s="439">
        <v>0.624</v>
      </c>
      <c r="V38" s="440">
        <v>14.8</v>
      </c>
      <c r="W38" s="440">
        <v>8.9</v>
      </c>
      <c r="X38" s="441">
        <v>205</v>
      </c>
      <c r="Y38" s="755">
        <f t="shared" ref="Y38:Y46" si="3">R38+(R39-R38)*(-18-Q38)/(Q39-Q38)</f>
        <v>3.3049285714285714</v>
      </c>
      <c r="Z38" s="764">
        <f>Y38*365</f>
        <v>1206.2989285714286</v>
      </c>
      <c r="AA38" s="765">
        <f>(Z38-$S$18)/$S$18</f>
        <v>3.6339285714285768E-2</v>
      </c>
      <c r="AB38" s="765">
        <f>(Z38-$AD$4)/$AD$4</f>
        <v>-1.4903083416440269E-2</v>
      </c>
      <c r="AC38" s="448"/>
      <c r="AD38" s="448"/>
      <c r="AE38" s="210">
        <f>(Y38-Y2)/Y38</f>
        <v>1</v>
      </c>
      <c r="AF38" s="461" t="str">
        <f>IF(Y38&lt;((4.09*J38)+272.62)/365,"*****5",IF(Y38&lt;((5.12*J38)+340.78)/365,"****4",IF(Y38&lt;((6.4*J38)+425.97)/365,"***3",IF(Y38&lt;((7.68*J38)+511.17)/365,"**2",IF(Y38&lt;((9.21*J38)+613.4)/365,"*1","")))))</f>
        <v/>
      </c>
      <c r="AG38" s="457">
        <f>IF(Y38&lt;((4.09*I38+272.62)/365),(((4.09*I38+272.62)/365)-Y38)/((4.09*I38+272.62)/365),IF(Y38&lt;((5.12*I38+340.78)/365),(((5.12*I38+340.78)/365)-Y38)/((5.12*I38+340.78)/365),IF(Y38&lt;((6.4*I38+425.97)/365),(((6.4*I38+425.97)/365)-Y38)/((6.4*I38+425.97)/365),IF(Y38&lt;((7.68*I38+511.17)/365),(((7.68*I38+511.17)/365)-Y38)/((7.68*I38+511.17)/365),(((9.21*I38+613.4)/365)-Y38)/((9.21*I38+613.4)/365)))))</f>
        <v>-0.96657797289114533</v>
      </c>
      <c r="AH38" s="166"/>
      <c r="AI38" s="212">
        <f>MAX(Y38:Y47)</f>
        <v>3.3049285714285714</v>
      </c>
      <c r="AJ38" s="213"/>
      <c r="AK38" s="214" t="e">
        <f>(Y38-AK2)/AK2</f>
        <v>#DIV/0!</v>
      </c>
      <c r="AL38" s="214">
        <f>(Y38-$AL$4)/$AL$4</f>
        <v>-5.7547971580230957E-2</v>
      </c>
      <c r="AM38" s="215">
        <f>(AL38-AI38)/AI38</f>
        <v>-1.0174127731769269</v>
      </c>
      <c r="AN38" s="216" t="e">
        <f>AK38</f>
        <v>#DIV/0!</v>
      </c>
      <c r="AO38" s="217" t="e">
        <f>IF(AN38&lt;((4.09*J38)+272.62)/365,"*****5",IF(AN38&lt;((5.12*J38)+340.78)/365,"****4",IF(AN38&lt;((6.4*J38)+425.97)/365,"***3",IF(AN38&lt;((7.68*J38)+511.17)/365,"**2",IF(AN38&lt;((9.21*J38)+613.4)/365,"*1","")))))</f>
        <v>#DIV/0!</v>
      </c>
      <c r="AP38" s="218" t="e">
        <f>IF(AN38&lt;((4.09*J38+272.62)/365),(((4.09*J38+272.62)/365)-AN38)/AN38,IF(AN38&lt;((5.12*J38+340.78)/365),(((5.12*J38+340.78)/365)-AN38)/AN38,IF(AN38&lt;((6.4*J38+425.97)/365),(((6.4*J38+425.97)/365)-AN38)/AN38,IF(AN38&lt;((7.68*J38+511.17)/365),(((7.68*J38+511.17)/365)-AN38)/AN38,(((9.21*J38+613.4)/365)-AN38)/AN38))))</f>
        <v>#DIV/0!</v>
      </c>
      <c r="AQ38" s="218"/>
      <c r="AR38" s="219" t="s">
        <v>40</v>
      </c>
    </row>
    <row r="39" spans="2:47" ht="46.9" customHeight="1" x14ac:dyDescent="0.2">
      <c r="B39" s="796"/>
      <c r="C39" s="455"/>
      <c r="D39" s="456"/>
      <c r="E39" s="435"/>
      <c r="F39" s="449"/>
      <c r="G39" s="462"/>
      <c r="H39" s="452"/>
      <c r="I39" s="436"/>
      <c r="J39" s="202"/>
      <c r="K39" s="456"/>
      <c r="L39" s="435"/>
      <c r="M39" s="450"/>
      <c r="N39" s="452"/>
      <c r="O39" s="453"/>
      <c r="P39" s="459"/>
      <c r="Q39" s="437">
        <v>-19.3</v>
      </c>
      <c r="R39" s="438">
        <v>3.46</v>
      </c>
      <c r="S39" s="704"/>
      <c r="T39" s="754"/>
      <c r="U39" s="439">
        <v>0.72899999999999998</v>
      </c>
      <c r="V39" s="440">
        <v>24.9</v>
      </c>
      <c r="W39" s="440">
        <v>9.3000000000000007</v>
      </c>
      <c r="X39" s="441">
        <v>194</v>
      </c>
      <c r="Y39" s="755"/>
      <c r="Z39" s="764"/>
      <c r="AA39" s="765"/>
      <c r="AB39" s="765"/>
      <c r="AC39" s="448"/>
      <c r="AD39" s="448"/>
      <c r="AE39" s="210" t="e">
        <f>(Y39-Y1)/Y39</f>
        <v>#DIV/0!</v>
      </c>
      <c r="AF39" s="461" t="str">
        <f>IF(Y39&lt;((4.09*J39)+272.62)/365,"*****5",IF(Y39&lt;((5.12*J39)+340.78)/365,"****4",IF(Y39&lt;((6.4*J39)+425.97)/365,"***3",IF(Y39&lt;((7.68*J39)+511.17)/365,"**2",IF(Y39&lt;((9.21*J39)+613.4)/365,"*1","")))))</f>
        <v>*****5</v>
      </c>
      <c r="AG39" s="457">
        <f>IF(Y39&lt;((4.09*I39+272.62)/365),(((4.09*I39+272.62)/365)-Y39)/((4.09*I39+272.62)/365),IF(Y39&lt;((5.12*I39+340.78)/365),(((5.12*I39+340.78)/365)-Y39)/((5.12*I39+340.78)/365),IF(Y39&lt;((6.4*I39+425.97)/365),(((6.4*I39+425.97)/365)-Y39)/((6.4*I39+425.97)/365),IF(Y39&lt;((7.68*I39+511.17)/365),(((7.68*I39+511.17)/365)-Y39)/((7.68*I39+511.17)/365),(((9.21*I39+613.4)/365)-Y39)/((9.21*I39+613.4)/365)))))</f>
        <v>1</v>
      </c>
      <c r="AH39" s="166"/>
      <c r="AI39" s="212">
        <f>MAX(Y39:Y46)</f>
        <v>3.2803793103448275</v>
      </c>
      <c r="AJ39" s="213"/>
      <c r="AK39" s="214" t="e">
        <f>(Y39-AK1)/AK1</f>
        <v>#DIV/0!</v>
      </c>
      <c r="AL39" s="214">
        <f>(Y39-$AL$4)/$AL$4</f>
        <v>-1</v>
      </c>
      <c r="AM39" s="215">
        <f>(AL39-AI39)/AI39</f>
        <v>-1.3048427957237914</v>
      </c>
      <c r="AN39" s="216" t="e">
        <f>AK39</f>
        <v>#DIV/0!</v>
      </c>
      <c r="AO39" s="217" t="e">
        <f>IF(AN39&lt;((4.09*J39)+272.62)/365,"*****5",IF(AN39&lt;((5.12*J39)+340.78)/365,"****4",IF(AN39&lt;((6.4*J39)+425.97)/365,"***3",IF(AN39&lt;((7.68*J39)+511.17)/365,"**2",IF(AN39&lt;((9.21*J39)+613.4)/365,"*1","")))))</f>
        <v>#DIV/0!</v>
      </c>
      <c r="AP39" s="218" t="e">
        <f>IF(AN39&lt;((4.09*J39+272.62)/365),(((4.09*J39+272.62)/365)-AN39)/AN39,IF(AN39&lt;((5.12*J39+340.78)/365),(((5.12*J39+340.78)/365)-AN39)/AN39,IF(AN39&lt;((6.4*J39+425.97)/365),(((6.4*J39+425.97)/365)-AN39)/AN39,IF(AN39&lt;((7.68*J39+511.17)/365),(((7.68*J39+511.17)/365)-AN39)/AN39,(((9.21*J39+613.4)/365)-AN39)/AN39))))</f>
        <v>#DIV/0!</v>
      </c>
      <c r="AQ39" s="218"/>
      <c r="AR39" s="219" t="s">
        <v>40</v>
      </c>
    </row>
    <row r="40" spans="2:47" ht="52.5" customHeight="1" x14ac:dyDescent="0.2">
      <c r="B40" s="799" t="s">
        <v>269</v>
      </c>
      <c r="C40" s="455"/>
      <c r="D40" s="456"/>
      <c r="E40" s="345"/>
      <c r="F40" s="453"/>
      <c r="G40" s="454"/>
      <c r="H40" s="452"/>
      <c r="I40" s="145"/>
      <c r="J40" s="447"/>
      <c r="K40" s="456"/>
      <c r="L40" s="345"/>
      <c r="M40" s="451"/>
      <c r="N40" s="452"/>
      <c r="O40" s="453"/>
      <c r="P40" s="459"/>
      <c r="Q40" s="157">
        <v>-16.5</v>
      </c>
      <c r="R40" s="158">
        <v>3.1040000000000001</v>
      </c>
      <c r="S40" s="760">
        <v>1164</v>
      </c>
      <c r="T40" s="754">
        <f>Y40*365</f>
        <v>1197.338448275862</v>
      </c>
      <c r="U40" s="159">
        <v>0.65</v>
      </c>
      <c r="V40" s="171">
        <v>16.2</v>
      </c>
      <c r="W40" s="171">
        <v>8.6999999999999993</v>
      </c>
      <c r="X40" s="160">
        <v>196</v>
      </c>
      <c r="Y40" s="755">
        <f t="shared" si="3"/>
        <v>3.2803793103448275</v>
      </c>
      <c r="Z40" s="764">
        <f>Y40*365</f>
        <v>1197.338448275862</v>
      </c>
      <c r="AA40" s="765">
        <f>(Z40-$S$18)/$S$18</f>
        <v>2.8641278587510303E-2</v>
      </c>
      <c r="AB40" s="765">
        <f>(Z40-$AD$4)/$AD$4</f>
        <v>-2.2220458323441002E-2</v>
      </c>
      <c r="AC40" s="460"/>
      <c r="AD40" s="460"/>
      <c r="AE40" s="460"/>
      <c r="AF40" s="461" t="e">
        <f>IF(#REF!&lt;((4.09*J40)+272.62)/365,"*****5",IF(#REF!&lt;((5.12*J40)+340.78)/365,"****4",IF(#REF!&lt;((6.4*J40)+425.97)/365,"***3",IF(#REF!&lt;((7.68*J40)+511.17)/365,"**2",IF(#REF!&lt;((9.21*J40)+613.4)/365,"*1","")))))</f>
        <v>#REF!</v>
      </c>
      <c r="AG40" s="458"/>
      <c r="AH40" s="166"/>
      <c r="AI40" s="168"/>
      <c r="AJ40" s="169"/>
      <c r="AK40" s="169"/>
      <c r="AL40" s="169"/>
      <c r="AM40" s="125"/>
      <c r="AN40" s="126" t="e">
        <f>AN39*365</f>
        <v>#DIV/0!</v>
      </c>
      <c r="AO40" s="127"/>
      <c r="AP40" s="128"/>
      <c r="AQ40" s="128"/>
      <c r="AR40" s="129"/>
    </row>
    <row r="41" spans="2:47" ht="52.5" customHeight="1" x14ac:dyDescent="0.2">
      <c r="B41" s="798"/>
      <c r="C41" s="455"/>
      <c r="D41" s="456"/>
      <c r="E41" s="345"/>
      <c r="F41" s="453"/>
      <c r="G41" s="454"/>
      <c r="H41" s="452"/>
      <c r="I41" s="145"/>
      <c r="J41" s="447"/>
      <c r="K41" s="456"/>
      <c r="L41" s="345"/>
      <c r="M41" s="451"/>
      <c r="N41" s="452"/>
      <c r="O41" s="453"/>
      <c r="P41" s="459"/>
      <c r="Q41" s="157">
        <v>-19.399999999999999</v>
      </c>
      <c r="R41" s="158">
        <v>3.4449999999999998</v>
      </c>
      <c r="S41" s="704"/>
      <c r="T41" s="754"/>
      <c r="U41" s="159">
        <v>0.76500000000000001</v>
      </c>
      <c r="V41" s="171">
        <v>26.4</v>
      </c>
      <c r="W41" s="171">
        <v>8.1</v>
      </c>
      <c r="X41" s="160">
        <v>187</v>
      </c>
      <c r="Y41" s="755"/>
      <c r="Z41" s="764"/>
      <c r="AA41" s="765"/>
      <c r="AB41" s="765"/>
      <c r="AC41" s="460"/>
      <c r="AD41" s="460"/>
      <c r="AE41" s="460"/>
      <c r="AF41" s="461" t="e">
        <f>IF(#REF!&lt;((4.09*J41)+272.62)/365,"*****5",IF(#REF!&lt;((5.12*J41)+340.78)/365,"****4",IF(#REF!&lt;((6.4*J41)+425.97)/365,"***3",IF(#REF!&lt;((7.68*J41)+511.17)/365,"**2",IF(#REF!&lt;((9.21*J41)+613.4)/365,"*1","")))))</f>
        <v>#REF!</v>
      </c>
      <c r="AG41" s="458"/>
      <c r="AH41" s="166"/>
      <c r="AI41" s="168"/>
      <c r="AJ41" s="169"/>
      <c r="AK41" s="169"/>
      <c r="AL41" s="169"/>
      <c r="AM41" s="125"/>
      <c r="AN41" s="126" t="e">
        <f>AN38*365</f>
        <v>#DIV/0!</v>
      </c>
      <c r="AO41" s="127"/>
      <c r="AP41" s="128"/>
      <c r="AQ41" s="128"/>
      <c r="AR41" s="129"/>
    </row>
    <row r="42" spans="2:47" ht="42.75" customHeight="1" x14ac:dyDescent="0.2">
      <c r="B42" s="795" t="s">
        <v>270</v>
      </c>
      <c r="C42" s="455"/>
      <c r="D42" s="456"/>
      <c r="E42" s="435"/>
      <c r="F42" s="449"/>
      <c r="G42" s="462"/>
      <c r="H42" s="452"/>
      <c r="I42" s="436"/>
      <c r="J42" s="202"/>
      <c r="K42" s="456"/>
      <c r="L42" s="435"/>
      <c r="M42" s="450"/>
      <c r="N42" s="452"/>
      <c r="O42" s="453"/>
      <c r="P42" s="459"/>
      <c r="Q42" s="157">
        <v>-16.2</v>
      </c>
      <c r="R42" s="158">
        <v>3.0209999999999999</v>
      </c>
      <c r="S42" s="760">
        <v>1164</v>
      </c>
      <c r="T42" s="754">
        <f>Y42*365</f>
        <v>1184.8959677419355</v>
      </c>
      <c r="U42" s="159">
        <v>0.63500000000000001</v>
      </c>
      <c r="V42" s="171">
        <v>18.8</v>
      </c>
      <c r="W42" s="171">
        <v>10.8</v>
      </c>
      <c r="X42" s="160">
        <v>195</v>
      </c>
      <c r="Y42" s="755">
        <f t="shared" ref="Y42" si="4">R42+(R43-R42)*(-18-Q42)/(Q43-Q42)</f>
        <v>3.246290322580645</v>
      </c>
      <c r="Z42" s="764">
        <f>Y42*365</f>
        <v>1184.8959677419355</v>
      </c>
      <c r="AA42" s="765">
        <f>(Z42-$S$18)/$S$18</f>
        <v>1.79518623212504E-2</v>
      </c>
      <c r="AB42" s="765">
        <f>(Z42-$AD$4)/$AD$4</f>
        <v>-3.2381330490622251E-2</v>
      </c>
      <c r="AC42" s="448"/>
      <c r="AD42" s="448"/>
      <c r="AE42" s="210">
        <f>(Y42-Y2)/Y42</f>
        <v>1</v>
      </c>
      <c r="AF42" s="461" t="str">
        <f>IF(Y42&lt;((4.09*J42)+272.62)/365,"*****5",IF(Y42&lt;((5.12*J42)+340.78)/365,"****4",IF(Y42&lt;((6.4*J42)+425.97)/365,"***3",IF(Y42&lt;((7.68*J42)+511.17)/365,"**2",IF(Y42&lt;((9.21*J42)+613.4)/365,"*1","")))))</f>
        <v/>
      </c>
      <c r="AG42" s="457">
        <f>IF(Y42&lt;((4.09*I42+272.62)/365),(((4.09*I42+272.62)/365)-Y42)/((4.09*I42+272.62)/365),IF(Y42&lt;((5.12*I42+340.78)/365),(((5.12*I42+340.78)/365)-Y42)/((5.12*I42+340.78)/365),IF(Y42&lt;((6.4*I42+425.97)/365),(((6.4*I42+425.97)/365)-Y42)/((6.4*I42+425.97)/365),IF(Y42&lt;((7.68*I42+511.17)/365),(((7.68*I42+511.17)/365)-Y42)/((7.68*I42+511.17)/365),(((9.21*I42+613.4)/365)-Y42)/((9.21*I42+613.4)/365)))))</f>
        <v>-0.9316856337494871</v>
      </c>
      <c r="AH42" s="166"/>
      <c r="AI42" s="212">
        <f>MAX(Y42:Y47)</f>
        <v>3.246290322580645</v>
      </c>
      <c r="AJ42" s="213"/>
      <c r="AK42" s="214" t="e">
        <f>(Y42-AK2)/AK2</f>
        <v>#DIV/0!</v>
      </c>
      <c r="AL42" s="214">
        <f>(Y42-$AL$4)/$AL$4</f>
        <v>-7.4269584581937512E-2</v>
      </c>
      <c r="AM42" s="215">
        <f>(AL42-AI42)/AI42</f>
        <v>-1.0228782940531631</v>
      </c>
      <c r="AN42" s="216" t="e">
        <f>AK42</f>
        <v>#DIV/0!</v>
      </c>
      <c r="AO42" s="217" t="e">
        <f>IF(AN42&lt;((4.09*J42)+272.62)/365,"*****5",IF(AN42&lt;((5.12*J42)+340.78)/365,"****4",IF(AN42&lt;((6.4*J42)+425.97)/365,"***3",IF(AN42&lt;((7.68*J42)+511.17)/365,"**2",IF(AN42&lt;((9.21*J42)+613.4)/365,"*1","")))))</f>
        <v>#DIV/0!</v>
      </c>
      <c r="AP42" s="218" t="e">
        <f>IF(AN42&lt;((4.09*J42+272.62)/365),(((4.09*J42+272.62)/365)-AN42)/AN42,IF(AN42&lt;((5.12*J42+340.78)/365),(((5.12*J42+340.78)/365)-AN42)/AN42,IF(AN42&lt;((6.4*J42+425.97)/365),(((6.4*J42+425.97)/365)-AN42)/AN42,IF(AN42&lt;((7.68*J42+511.17)/365),(((7.68*J42+511.17)/365)-AN42)/AN42,(((9.21*J42+613.4)/365)-AN42)/AN42))))</f>
        <v>#DIV/0!</v>
      </c>
      <c r="AQ42" s="218"/>
      <c r="AR42" s="219" t="s">
        <v>40</v>
      </c>
    </row>
    <row r="43" spans="2:47" ht="52.5" customHeight="1" x14ac:dyDescent="0.2">
      <c r="B43" s="796"/>
      <c r="C43" s="455"/>
      <c r="D43" s="456"/>
      <c r="E43" s="345"/>
      <c r="F43" s="453"/>
      <c r="G43" s="454"/>
      <c r="H43" s="452"/>
      <c r="I43" s="145"/>
      <c r="J43" s="447"/>
      <c r="K43" s="456"/>
      <c r="L43" s="345"/>
      <c r="M43" s="451"/>
      <c r="N43" s="452"/>
      <c r="O43" s="453"/>
      <c r="P43" s="459"/>
      <c r="Q43" s="380">
        <v>-19.3</v>
      </c>
      <c r="R43" s="164">
        <v>3.4089999999999998</v>
      </c>
      <c r="S43" s="704"/>
      <c r="T43" s="754"/>
      <c r="U43" s="149">
        <v>0.75900000000000001</v>
      </c>
      <c r="V43" s="165">
        <v>33.299999999999997</v>
      </c>
      <c r="W43" s="165">
        <v>10.6</v>
      </c>
      <c r="X43" s="151">
        <v>185</v>
      </c>
      <c r="Y43" s="755"/>
      <c r="Z43" s="764"/>
      <c r="AA43" s="765"/>
      <c r="AB43" s="765"/>
      <c r="AC43" s="460"/>
      <c r="AD43" s="460"/>
      <c r="AE43" s="460"/>
      <c r="AF43" s="461" t="e">
        <f>IF(#REF!&lt;((4.09*J43)+272.62)/365,"*****5",IF(#REF!&lt;((5.12*J43)+340.78)/365,"****4",IF(#REF!&lt;((6.4*J43)+425.97)/365,"***3",IF(#REF!&lt;((7.68*J43)+511.17)/365,"**2",IF(#REF!&lt;((9.21*J43)+613.4)/365,"*1","")))))</f>
        <v>#REF!</v>
      </c>
      <c r="AG43" s="458"/>
      <c r="AH43" s="166"/>
      <c r="AI43" s="168"/>
      <c r="AJ43" s="169"/>
      <c r="AK43" s="169"/>
      <c r="AL43" s="169"/>
      <c r="AM43" s="125"/>
      <c r="AN43" s="126" t="e">
        <f>AN42*365</f>
        <v>#DIV/0!</v>
      </c>
      <c r="AO43" s="127"/>
      <c r="AP43" s="128"/>
      <c r="AQ43" s="128"/>
      <c r="AR43" s="129"/>
    </row>
    <row r="44" spans="2:47" ht="42.75" customHeight="1" x14ac:dyDescent="0.2">
      <c r="B44" s="795" t="s">
        <v>271</v>
      </c>
      <c r="C44" s="455"/>
      <c r="D44" s="456"/>
      <c r="E44" s="435"/>
      <c r="F44" s="449"/>
      <c r="G44" s="462"/>
      <c r="H44" s="452"/>
      <c r="I44" s="436"/>
      <c r="J44" s="202"/>
      <c r="K44" s="456"/>
      <c r="L44" s="435"/>
      <c r="M44" s="450"/>
      <c r="N44" s="452"/>
      <c r="O44" s="453"/>
      <c r="P44" s="459"/>
      <c r="Q44" s="157">
        <v>-16.2</v>
      </c>
      <c r="R44" s="158">
        <v>2.9119999999999999</v>
      </c>
      <c r="S44" s="760">
        <v>1164</v>
      </c>
      <c r="T44" s="754">
        <f>Y44*365</f>
        <v>1130.3924137931033</v>
      </c>
      <c r="U44" s="159">
        <v>0.59799999999999998</v>
      </c>
      <c r="V44" s="171">
        <v>15.4</v>
      </c>
      <c r="W44" s="171">
        <v>10.4</v>
      </c>
      <c r="X44" s="160">
        <v>198</v>
      </c>
      <c r="Y44" s="755">
        <f t="shared" ref="Y44" si="5">R44+(R45-R44)*(-18-Q44)/(Q45-Q44)</f>
        <v>3.096965517241379</v>
      </c>
      <c r="Z44" s="764">
        <f>Y44*365</f>
        <v>1130.3924137931033</v>
      </c>
      <c r="AA44" s="765">
        <f>(Z44-$S$18)/$S$18</f>
        <v>-2.8872496741320201E-2</v>
      </c>
      <c r="AB44" s="765">
        <f>(Z44-$AD$4)/$AD$4</f>
        <v>-7.6890433223080701E-2</v>
      </c>
      <c r="AC44" s="448"/>
      <c r="AD44" s="448"/>
      <c r="AE44" s="210">
        <f>(Y44-Y2)/Y44</f>
        <v>1</v>
      </c>
      <c r="AF44" s="461" t="str">
        <f>IF(Y44&lt;((4.09*J44)+272.62)/365,"*****5",IF(Y44&lt;((5.12*J44)+340.78)/365,"****4",IF(Y44&lt;((6.4*J44)+425.97)/365,"***3",IF(Y44&lt;((7.68*J44)+511.17)/365,"**2",IF(Y44&lt;((9.21*J44)+613.4)/365,"*1","")))))</f>
        <v/>
      </c>
      <c r="AG44" s="457">
        <f>IF(Y44&lt;((4.09*I44+272.62)/365),(((4.09*I44+272.62)/365)-Y44)/((4.09*I44+272.62)/365),IF(Y44&lt;((5.12*I44+340.78)/365),(((5.12*I44+340.78)/365)-Y44)/((5.12*I44+340.78)/365),IF(Y44&lt;((6.4*I44+425.97)/365),(((6.4*I44+425.97)/365)-Y44)/((6.4*I44+425.97)/365),IF(Y44&lt;((7.68*I44+511.17)/365),(((7.68*I44+511.17)/365)-Y44)/((7.68*I44+511.17)/365),(((9.21*I44+613.4)/365)-Y44)/((9.21*I44+613.4)/365)))))</f>
        <v>-0.84283080174943481</v>
      </c>
      <c r="AH44" s="166"/>
      <c r="AI44" s="212">
        <f>MAX(Y44:Y47)</f>
        <v>3.2322857142857142</v>
      </c>
      <c r="AJ44" s="213"/>
      <c r="AK44" s="214" t="e">
        <f>(Y44-AK2)/AK2</f>
        <v>#DIV/0!</v>
      </c>
      <c r="AL44" s="214">
        <f>(Y44-$AL$4)/$AL$4</f>
        <v>-0.11685188633030677</v>
      </c>
      <c r="AM44" s="215">
        <f>(AL44-AI44)/AI44</f>
        <v>-1.0361514719487381</v>
      </c>
      <c r="AN44" s="216" t="e">
        <f>AK44</f>
        <v>#DIV/0!</v>
      </c>
      <c r="AO44" s="217" t="e">
        <f>IF(AN44&lt;((4.09*J44)+272.62)/365,"*****5",IF(AN44&lt;((5.12*J44)+340.78)/365,"****4",IF(AN44&lt;((6.4*J44)+425.97)/365,"***3",IF(AN44&lt;((7.68*J44)+511.17)/365,"**2",IF(AN44&lt;((9.21*J44)+613.4)/365,"*1","")))))</f>
        <v>#DIV/0!</v>
      </c>
      <c r="AP44" s="218" t="e">
        <f>IF(AN44&lt;((4.09*J44+272.62)/365),(((4.09*J44+272.62)/365)-AN44)/AN44,IF(AN44&lt;((5.12*J44+340.78)/365),(((5.12*J44+340.78)/365)-AN44)/AN44,IF(AN44&lt;((6.4*J44+425.97)/365),(((6.4*J44+425.97)/365)-AN44)/AN44,IF(AN44&lt;((7.68*J44+511.17)/365),(((7.68*J44+511.17)/365)-AN44)/AN44,(((9.21*J44+613.4)/365)-AN44)/AN44))))</f>
        <v>#DIV/0!</v>
      </c>
      <c r="AQ44" s="218"/>
      <c r="AR44" s="219" t="s">
        <v>40</v>
      </c>
    </row>
    <row r="45" spans="2:47" ht="52.5" customHeight="1" x14ac:dyDescent="0.2">
      <c r="B45" s="796"/>
      <c r="C45" s="455"/>
      <c r="D45" s="456"/>
      <c r="E45" s="345"/>
      <c r="F45" s="453"/>
      <c r="G45" s="454"/>
      <c r="H45" s="452"/>
      <c r="I45" s="145"/>
      <c r="J45" s="447"/>
      <c r="K45" s="456"/>
      <c r="L45" s="345"/>
      <c r="M45" s="451"/>
      <c r="N45" s="452"/>
      <c r="O45" s="453"/>
      <c r="P45" s="459"/>
      <c r="Q45" s="380">
        <v>-19.100000000000001</v>
      </c>
      <c r="R45" s="164">
        <v>3.21</v>
      </c>
      <c r="S45" s="704"/>
      <c r="T45" s="754"/>
      <c r="U45" s="149">
        <v>0.70199999999999996</v>
      </c>
      <c r="V45" s="165">
        <v>23.2</v>
      </c>
      <c r="W45" s="165">
        <v>9.8000000000000007</v>
      </c>
      <c r="X45" s="151">
        <v>187</v>
      </c>
      <c r="Y45" s="755"/>
      <c r="Z45" s="764"/>
      <c r="AA45" s="765"/>
      <c r="AB45" s="765"/>
      <c r="AC45" s="460"/>
      <c r="AD45" s="460"/>
      <c r="AE45" s="460"/>
      <c r="AF45" s="461" t="e">
        <f>IF(#REF!&lt;((4.09*J45)+272.62)/365,"*****5",IF(#REF!&lt;((5.12*J45)+340.78)/365,"****4",IF(#REF!&lt;((6.4*J45)+425.97)/365,"***3",IF(#REF!&lt;((7.68*J45)+511.17)/365,"**2",IF(#REF!&lt;((9.21*J45)+613.4)/365,"*1","")))))</f>
        <v>#REF!</v>
      </c>
      <c r="AG45" s="458"/>
      <c r="AH45" s="166"/>
      <c r="AI45" s="168"/>
      <c r="AJ45" s="169"/>
      <c r="AK45" s="169"/>
      <c r="AL45" s="169"/>
      <c r="AM45" s="125"/>
      <c r="AN45" s="126" t="e">
        <f>AN44*365</f>
        <v>#DIV/0!</v>
      </c>
      <c r="AO45" s="127"/>
      <c r="AP45" s="128"/>
      <c r="AQ45" s="128"/>
      <c r="AR45" s="129"/>
    </row>
    <row r="46" spans="2:47" ht="42.75" customHeight="1" x14ac:dyDescent="0.2">
      <c r="B46" s="795" t="s">
        <v>273</v>
      </c>
      <c r="C46" s="455"/>
      <c r="D46" s="456"/>
      <c r="E46" s="435"/>
      <c r="F46" s="449"/>
      <c r="G46" s="462"/>
      <c r="H46" s="452"/>
      <c r="I46" s="436"/>
      <c r="J46" s="202"/>
      <c r="K46" s="456"/>
      <c r="L46" s="435"/>
      <c r="M46" s="450"/>
      <c r="N46" s="452"/>
      <c r="O46" s="453"/>
      <c r="P46" s="459"/>
      <c r="Q46" s="437">
        <v>-16.399999999999999</v>
      </c>
      <c r="R46" s="438">
        <v>3.1019999999999999</v>
      </c>
      <c r="S46" s="760">
        <v>1164</v>
      </c>
      <c r="T46" s="754">
        <f>Y46*365</f>
        <v>1179.7842857142857</v>
      </c>
      <c r="U46" s="439">
        <v>0.64500000000000002</v>
      </c>
      <c r="V46" s="440">
        <v>17.3</v>
      </c>
      <c r="W46" s="440">
        <v>9.5</v>
      </c>
      <c r="X46" s="441">
        <v>197</v>
      </c>
      <c r="Y46" s="755">
        <f t="shared" si="3"/>
        <v>3.2322857142857142</v>
      </c>
      <c r="Z46" s="764">
        <f t="shared" ref="Z46" si="6">Y46*365</f>
        <v>1179.7842857142857</v>
      </c>
      <c r="AA46" s="765">
        <f>(Z46-$S$18)/$S$18</f>
        <v>1.3560382916053021E-2</v>
      </c>
      <c r="AB46" s="765">
        <f>(Z46-$AD$4)/$AD$4</f>
        <v>-3.6555670767917124E-2</v>
      </c>
      <c r="AC46" s="448"/>
      <c r="AD46" s="448"/>
      <c r="AE46" s="210">
        <f>(Y46-Y4)/Y46</f>
        <v>6.0685347240637448E-2</v>
      </c>
      <c r="AF46" s="461" t="str">
        <f>IF(Y46&lt;((4.09*J46)+272.62)/365,"*****5",IF(Y46&lt;((5.12*J46)+340.78)/365,"****4",IF(Y46&lt;((6.4*J46)+425.97)/365,"***3",IF(Y46&lt;((7.68*J46)+511.17)/365,"**2",IF(Y46&lt;((9.21*J46)+613.4)/365,"*1","")))))</f>
        <v/>
      </c>
      <c r="AG46" s="457">
        <f>IF(Y46&lt;((4.09*I46+272.62)/365),(((4.09*I46+272.62)/365)-Y46)/((4.09*I46+272.62)/365),IF(Y46&lt;((5.12*I46+340.78)/365),(((5.12*I46+340.78)/365)-Y46)/((5.12*I46+340.78)/365),IF(Y46&lt;((6.4*I46+425.97)/365),(((6.4*I46+425.97)/365)-Y46)/((6.4*I46+425.97)/365),IF(Y46&lt;((7.68*I46+511.17)/365),(((7.68*I46+511.17)/365)-Y46)/((7.68*I46+511.17)/365),(((9.21*I46+613.4)/365)-Y46)/((9.21*I46+613.4)/365)))))</f>
        <v>-0.92335227537379472</v>
      </c>
      <c r="AH46" s="166"/>
      <c r="AI46" s="212">
        <f>MAX(Y46:Y51)</f>
        <v>3.3950967741935485</v>
      </c>
      <c r="AJ46" s="213"/>
      <c r="AK46" s="214">
        <f>(Y46-AK4)/AK4</f>
        <v>1.3910460763287119E-2</v>
      </c>
      <c r="AL46" s="214">
        <f>(Y46-$AL$4)/$AL$4</f>
        <v>-7.8263217487920908E-2</v>
      </c>
      <c r="AM46" s="215">
        <f>(AL46-AI46)/AI46</f>
        <v>-1.0230518370147228</v>
      </c>
      <c r="AN46" s="216">
        <f>AK46</f>
        <v>1.3910460763287119E-2</v>
      </c>
      <c r="AO46" s="217" t="str">
        <f>IF(AN46&lt;((4.09*J46)+272.62)/365,"*****5",IF(AN46&lt;((5.12*J46)+340.78)/365,"****4",IF(AN46&lt;((6.4*J46)+425.97)/365,"***3",IF(AN46&lt;((7.68*J46)+511.17)/365,"**2",IF(AN46&lt;((9.21*J46)+613.4)/365,"*1","")))))</f>
        <v>*****5</v>
      </c>
      <c r="AP46" s="218">
        <f>IF(AN46&lt;((4.09*J46+272.62)/365),(((4.09*J46+272.62)/365)-AN46)/AN46,IF(AN46&lt;((5.12*J46+340.78)/365),(((5.12*J46+340.78)/365)-AN46)/AN46,IF(AN46&lt;((6.4*J46+425.97)/365),(((6.4*J46+425.97)/365)-AN46)/AN46,IF(AN46&lt;((7.68*J46+511.17)/365),(((7.68*J46+511.17)/365)-AN46)/AN46,(((9.21*J46+613.4)/365)-AN46)/AN46))))</f>
        <v>52.693700179960352</v>
      </c>
      <c r="AQ46" s="218"/>
      <c r="AR46" s="219" t="s">
        <v>40</v>
      </c>
    </row>
    <row r="47" spans="2:47" ht="52.5" customHeight="1" x14ac:dyDescent="0.2">
      <c r="B47" s="796"/>
      <c r="C47" s="455"/>
      <c r="D47" s="456"/>
      <c r="E47" s="345"/>
      <c r="F47" s="453"/>
      <c r="G47" s="454"/>
      <c r="H47" s="452"/>
      <c r="I47" s="145"/>
      <c r="J47" s="447"/>
      <c r="K47" s="456"/>
      <c r="L47" s="345"/>
      <c r="M47" s="451"/>
      <c r="N47" s="452"/>
      <c r="O47" s="453"/>
      <c r="P47" s="459"/>
      <c r="Q47" s="157">
        <v>-19.2</v>
      </c>
      <c r="R47" s="158">
        <v>3.33</v>
      </c>
      <c r="S47" s="704"/>
      <c r="T47" s="754"/>
      <c r="U47" s="159">
        <v>0.73799999999999999</v>
      </c>
      <c r="V47" s="171">
        <v>26.2</v>
      </c>
      <c r="W47" s="171">
        <v>9.3000000000000007</v>
      </c>
      <c r="X47" s="160">
        <v>187</v>
      </c>
      <c r="Y47" s="755"/>
      <c r="Z47" s="764"/>
      <c r="AA47" s="765"/>
      <c r="AB47" s="765"/>
      <c r="AC47" s="460"/>
      <c r="AD47" s="460"/>
      <c r="AE47" s="460"/>
      <c r="AF47" s="461" t="e">
        <f>IF(#REF!&lt;((4.09*J47)+272.62)/365,"*****5",IF(#REF!&lt;((5.12*J47)+340.78)/365,"****4",IF(#REF!&lt;((6.4*J47)+425.97)/365,"***3",IF(#REF!&lt;((7.68*J47)+511.17)/365,"**2",IF(#REF!&lt;((9.21*J47)+613.4)/365,"*1","")))))</f>
        <v>#REF!</v>
      </c>
      <c r="AG47" s="458"/>
      <c r="AH47" s="166"/>
      <c r="AI47" s="168"/>
      <c r="AJ47" s="169"/>
      <c r="AK47" s="169"/>
      <c r="AL47" s="169"/>
      <c r="AM47" s="125"/>
      <c r="AN47" s="126">
        <f>AN46*365</f>
        <v>5.0773181785997981</v>
      </c>
      <c r="AO47" s="127"/>
      <c r="AP47" s="128"/>
      <c r="AQ47" s="128"/>
      <c r="AR47" s="129"/>
    </row>
    <row r="48" spans="2:47" ht="42.75" customHeight="1" x14ac:dyDescent="0.2">
      <c r="B48" s="801" t="s">
        <v>272</v>
      </c>
      <c r="C48" s="479"/>
      <c r="D48" s="480"/>
      <c r="E48" s="435"/>
      <c r="F48" s="491"/>
      <c r="G48" s="494"/>
      <c r="H48" s="481"/>
      <c r="I48" s="436"/>
      <c r="J48" s="202"/>
      <c r="K48" s="480"/>
      <c r="L48" s="435"/>
      <c r="M48" s="492"/>
      <c r="N48" s="481"/>
      <c r="O48" s="484"/>
      <c r="P48" s="485"/>
      <c r="Q48" s="437">
        <v>-16.3</v>
      </c>
      <c r="R48" s="438">
        <v>3.1520000000000001</v>
      </c>
      <c r="S48" s="760">
        <v>1164</v>
      </c>
      <c r="T48" s="754">
        <f>Y48*365</f>
        <v>1226.7785185185185</v>
      </c>
      <c r="U48" s="439">
        <v>0.63</v>
      </c>
      <c r="V48" s="440">
        <v>15.1</v>
      </c>
      <c r="W48" s="440">
        <v>8.9</v>
      </c>
      <c r="X48" s="441">
        <v>205</v>
      </c>
      <c r="Y48" s="755">
        <f t="shared" ref="Y48" si="7">R48+(R49-R48)*(-18-Q48)/(Q49-Q48)</f>
        <v>3.361037037037037</v>
      </c>
      <c r="Z48" s="764">
        <f t="shared" ref="Z48" si="8">Y48*365</f>
        <v>1226.7785185185185</v>
      </c>
      <c r="AA48" s="765">
        <f t="shared" ref="AA48" si="9">(Z48-$S$18)/$S$18</f>
        <v>5.3933435153366384E-2</v>
      </c>
      <c r="AB48" s="765">
        <f>(Z48-$AD$4)/$AD$4</f>
        <v>1.8211135731612817E-3</v>
      </c>
      <c r="AC48" s="488"/>
      <c r="AD48" s="488"/>
      <c r="AE48" s="210">
        <f>(Y48-Y6)/Y48</f>
        <v>0.17912240490148534</v>
      </c>
      <c r="AF48" s="487" t="str">
        <f>IF(Y48&lt;((4.09*J48)+272.62)/365,"*****5",IF(Y48&lt;((5.12*J48)+340.78)/365,"****4",IF(Y48&lt;((6.4*J48)+425.97)/365,"***3",IF(Y48&lt;((7.68*J48)+511.17)/365,"**2",IF(Y48&lt;((9.21*J48)+613.4)/365,"*1","")))))</f>
        <v/>
      </c>
      <c r="AG48" s="482">
        <f>IF(Y48&lt;((4.09*I48+272.62)/365),(((4.09*I48+272.62)/365)-Y48)/((4.09*I48+272.62)/365),IF(Y48&lt;((5.12*I48+340.78)/365),(((5.12*I48+340.78)/365)-Y48)/((5.12*I48+340.78)/365),IF(Y48&lt;((6.4*I48+425.97)/365),(((6.4*I48+425.97)/365)-Y48)/((6.4*I48+425.97)/365),IF(Y48&lt;((7.68*I48+511.17)/365),(((7.68*I48+511.17)/365)-Y48)/((7.68*I48+511.17)/365),(((9.21*I48+613.4)/365)-Y48)/((9.21*I48+613.4)/365)))))</f>
        <v>-0.99996497965197018</v>
      </c>
      <c r="AH48" s="166"/>
      <c r="AI48" s="212">
        <f>MAX(Y48:Y53)</f>
        <v>3.3950967741935485</v>
      </c>
      <c r="AJ48" s="213"/>
      <c r="AK48" s="214">
        <f>(Y48-AK6)/AK6</f>
        <v>0.16019849739796566</v>
      </c>
      <c r="AL48" s="214">
        <f>(Y48-$AL$4)/$AL$4</f>
        <v>-4.1547765802300386E-2</v>
      </c>
      <c r="AM48" s="215">
        <f>(AL48-AI48)/AI48</f>
        <v>-1.0122375792401881</v>
      </c>
      <c r="AN48" s="216">
        <f>AK48</f>
        <v>0.16019849739796566</v>
      </c>
      <c r="AO48" s="217" t="str">
        <f>IF(AN48&lt;((4.09*J48)+272.62)/365,"*****5",IF(AN48&lt;((5.12*J48)+340.78)/365,"****4",IF(AN48&lt;((6.4*J48)+425.97)/365,"***3",IF(AN48&lt;((7.68*J48)+511.17)/365,"**2",IF(AN48&lt;((9.21*J48)+613.4)/365,"*1","")))))</f>
        <v>*****5</v>
      </c>
      <c r="AP48" s="218">
        <f>IF(AN48&lt;((4.09*J48+272.62)/365),(((4.09*J48+272.62)/365)-AN48)/AN48,IF(AN48&lt;((5.12*J48+340.78)/365),(((5.12*J48+340.78)/365)-AN48)/AN48,IF(AN48&lt;((6.4*J48+425.97)/365),(((6.4*J48+425.97)/365)-AN48)/AN48,IF(AN48&lt;((7.68*J48+511.17)/365),(((7.68*J48+511.17)/365)-AN48)/AN48,(((9.21*J48+613.4)/365)-AN48)/AN48))))</f>
        <v>3.6623665122999207</v>
      </c>
      <c r="AQ48" s="218"/>
      <c r="AR48" s="219" t="s">
        <v>40</v>
      </c>
    </row>
    <row r="49" spans="2:44" ht="52.5" customHeight="1" x14ac:dyDescent="0.2">
      <c r="B49" s="796"/>
      <c r="C49" s="479"/>
      <c r="D49" s="480"/>
      <c r="E49" s="345"/>
      <c r="F49" s="484"/>
      <c r="G49" s="489"/>
      <c r="H49" s="481"/>
      <c r="I49" s="145"/>
      <c r="J49" s="493"/>
      <c r="K49" s="480"/>
      <c r="L49" s="345"/>
      <c r="M49" s="490"/>
      <c r="N49" s="481"/>
      <c r="O49" s="484"/>
      <c r="P49" s="485"/>
      <c r="Q49" s="157">
        <v>-19</v>
      </c>
      <c r="R49" s="158">
        <v>3.484</v>
      </c>
      <c r="S49" s="704"/>
      <c r="T49" s="754"/>
      <c r="U49" s="159">
        <v>0.74</v>
      </c>
      <c r="V49" s="171">
        <v>25.1</v>
      </c>
      <c r="W49" s="171">
        <v>8.8000000000000007</v>
      </c>
      <c r="X49" s="160">
        <v>194</v>
      </c>
      <c r="Y49" s="755"/>
      <c r="Z49" s="764"/>
      <c r="AA49" s="765"/>
      <c r="AB49" s="765"/>
      <c r="AC49" s="486"/>
      <c r="AD49" s="486"/>
      <c r="AE49" s="486"/>
      <c r="AF49" s="487" t="e">
        <f>IF(#REF!&lt;((4.09*J49)+272.62)/365,"*****5",IF(#REF!&lt;((5.12*J49)+340.78)/365,"****4",IF(#REF!&lt;((6.4*J49)+425.97)/365,"***3",IF(#REF!&lt;((7.68*J49)+511.17)/365,"**2",IF(#REF!&lt;((9.21*J49)+613.4)/365,"*1","")))))</f>
        <v>#REF!</v>
      </c>
      <c r="AG49" s="483"/>
      <c r="AH49" s="166"/>
      <c r="AI49" s="168"/>
      <c r="AJ49" s="169"/>
      <c r="AK49" s="169"/>
      <c r="AL49" s="169"/>
      <c r="AM49" s="125"/>
      <c r="AN49" s="126">
        <f>AN48*365</f>
        <v>58.472451550257468</v>
      </c>
      <c r="AO49" s="127"/>
      <c r="AP49" s="128"/>
      <c r="AQ49" s="128"/>
      <c r="AR49" s="129"/>
    </row>
    <row r="50" spans="2:44" ht="42.75" customHeight="1" x14ac:dyDescent="0.2">
      <c r="B50" s="711" t="s">
        <v>274</v>
      </c>
      <c r="C50" s="479"/>
      <c r="D50" s="480"/>
      <c r="E50" s="435"/>
      <c r="F50" s="491"/>
      <c r="G50" s="494"/>
      <c r="H50" s="481"/>
      <c r="I50" s="436"/>
      <c r="J50" s="202"/>
      <c r="K50" s="480"/>
      <c r="L50" s="435"/>
      <c r="M50" s="492"/>
      <c r="N50" s="481"/>
      <c r="O50" s="484"/>
      <c r="P50" s="485"/>
      <c r="Q50" s="437">
        <v>-16.2</v>
      </c>
      <c r="R50" s="438">
        <v>3.1640000000000001</v>
      </c>
      <c r="S50" s="760">
        <v>1164</v>
      </c>
      <c r="T50" s="754">
        <f>Y50*365</f>
        <v>1239.2103225806452</v>
      </c>
      <c r="U50" s="439">
        <v>0.64700000000000002</v>
      </c>
      <c r="V50" s="440">
        <v>17.8</v>
      </c>
      <c r="W50" s="440">
        <v>9.6999999999999993</v>
      </c>
      <c r="X50" s="441">
        <v>200</v>
      </c>
      <c r="Y50" s="755">
        <f t="shared" ref="Y50" si="10">R50+(R51-R50)*(-18-Q50)/(Q51-Q50)</f>
        <v>3.3950967741935485</v>
      </c>
      <c r="Z50" s="764">
        <f t="shared" ref="Z50" si="11">Y50*365</f>
        <v>1239.2103225806452</v>
      </c>
      <c r="AA50" s="765">
        <f t="shared" ref="AA50" si="12">(Z50-$S$18)/$S$18</f>
        <v>6.4613679192994156E-2</v>
      </c>
      <c r="AB50" s="765">
        <f t="shared" ref="AB50" si="13">(Z50-$AD$4)/$AD$4</f>
        <v>1.1973267039528935E-2</v>
      </c>
      <c r="AC50" s="488"/>
      <c r="AD50" s="488"/>
      <c r="AE50" s="210">
        <f>(Y50-Y8)/Y50</f>
        <v>0.21705548012706941</v>
      </c>
      <c r="AF50" s="487" t="str">
        <f>IF(Y50&lt;((4.09*J50)+272.62)/365,"*****5",IF(Y50&lt;((5.12*J50)+340.78)/365,"****4",IF(Y50&lt;((6.4*J50)+425.97)/365,"***3",IF(Y50&lt;((7.68*J50)+511.17)/365,"**2",IF(Y50&lt;((9.21*J50)+613.4)/365,"*1","")))))</f>
        <v/>
      </c>
      <c r="AG50" s="482">
        <f>IF(Y50&lt;((4.09*I50+272.62)/365),(((4.09*I50+272.62)/365)-Y50)/((4.09*I50+272.62)/365),IF(Y50&lt;((5.12*I50+340.78)/365),(((5.12*I50+340.78)/365)-Y50)/((5.12*I50+340.78)/365),IF(Y50&lt;((6.4*I50+425.97)/365),(((6.4*I50+425.97)/365)-Y50)/((6.4*I50+425.97)/365),IF(Y50&lt;((7.68*I50+511.17)/365),(((7.68*I50+511.17)/365)-Y50)/((7.68*I50+511.17)/365),(((9.21*I50+613.4)/365)-Y50)/((9.21*I50+613.4)/365)))))</f>
        <v>-1.0202320224660013</v>
      </c>
      <c r="AH50" s="166"/>
      <c r="AI50" s="212">
        <f>MAX(Y50:Y55)</f>
        <v>3.3950967741935485</v>
      </c>
      <c r="AJ50" s="213"/>
      <c r="AK50" s="214">
        <f>(Y50-AK8)/AK8</f>
        <v>0.21640924510911799</v>
      </c>
      <c r="AL50" s="214">
        <f>(Y50-$AL$4)/$AL$4</f>
        <v>-3.1835099498978996E-2</v>
      </c>
      <c r="AM50" s="215">
        <f>(AL50-AI50)/AI50</f>
        <v>-1.0093767870597858</v>
      </c>
      <c r="AN50" s="216">
        <f>AK50</f>
        <v>0.21640924510911799</v>
      </c>
      <c r="AO50" s="217" t="str">
        <f>IF(AN50&lt;((4.09*J50)+272.62)/365,"*****5",IF(AN50&lt;((5.12*J50)+340.78)/365,"****4",IF(AN50&lt;((6.4*J50)+425.97)/365,"***3",IF(AN50&lt;((7.68*J50)+511.17)/365,"**2",IF(AN50&lt;((9.21*J50)+613.4)/365,"*1","")))))</f>
        <v>*****5</v>
      </c>
      <c r="AP50" s="218">
        <f>IF(AN50&lt;((4.09*J50+272.62)/365),(((4.09*J50+272.62)/365)-AN50)/AN50,IF(AN50&lt;((5.12*J50+340.78)/365),(((5.12*J50+340.78)/365)-AN50)/AN50,IF(AN50&lt;((6.4*J50+425.97)/365),(((6.4*J50+425.97)/365)-AN50)/AN50,IF(AN50&lt;((7.68*J50+511.17)/365),(((7.68*J50+511.17)/365)-AN50)/AN50,(((9.21*J50+613.4)/365)-AN50)/AN50))))</f>
        <v>2.4513502840991692</v>
      </c>
      <c r="AQ50" s="218"/>
      <c r="AR50" s="219" t="s">
        <v>40</v>
      </c>
    </row>
    <row r="51" spans="2:44" ht="52.5" customHeight="1" x14ac:dyDescent="0.2">
      <c r="B51" s="767"/>
      <c r="C51" s="479"/>
      <c r="D51" s="480"/>
      <c r="E51" s="345"/>
      <c r="F51" s="484"/>
      <c r="G51" s="489"/>
      <c r="H51" s="481"/>
      <c r="I51" s="145"/>
      <c r="J51" s="493"/>
      <c r="K51" s="480"/>
      <c r="L51" s="345"/>
      <c r="M51" s="490"/>
      <c r="N51" s="481"/>
      <c r="O51" s="484"/>
      <c r="P51" s="485"/>
      <c r="Q51" s="157">
        <v>-19.3</v>
      </c>
      <c r="R51" s="158">
        <v>3.5619999999999998</v>
      </c>
      <c r="S51" s="704"/>
      <c r="T51" s="754"/>
      <c r="U51" s="159">
        <v>0.77800000000000002</v>
      </c>
      <c r="V51" s="171">
        <v>32.700000000000003</v>
      </c>
      <c r="W51" s="171">
        <v>9.3000000000000007</v>
      </c>
      <c r="X51" s="160">
        <v>188</v>
      </c>
      <c r="Y51" s="755"/>
      <c r="Z51" s="764"/>
      <c r="AA51" s="765"/>
      <c r="AB51" s="765"/>
      <c r="AC51" s="486"/>
      <c r="AD51" s="486"/>
      <c r="AE51" s="486"/>
      <c r="AF51" s="487" t="e">
        <f>IF(#REF!&lt;((4.09*J51)+272.62)/365,"*****5",IF(#REF!&lt;((5.12*J51)+340.78)/365,"****4",IF(#REF!&lt;((6.4*J51)+425.97)/365,"***3",IF(#REF!&lt;((7.68*J51)+511.17)/365,"**2",IF(#REF!&lt;((9.21*J51)+613.4)/365,"*1","")))))</f>
        <v>#REF!</v>
      </c>
      <c r="AG51" s="483"/>
      <c r="AH51" s="166"/>
      <c r="AI51" s="168"/>
      <c r="AJ51" s="169"/>
      <c r="AK51" s="169"/>
      <c r="AL51" s="169"/>
      <c r="AM51" s="125"/>
      <c r="AN51" s="126">
        <f>AN50*365</f>
        <v>78.98937446482806</v>
      </c>
      <c r="AO51" s="127"/>
      <c r="AP51" s="128"/>
      <c r="AQ51" s="128"/>
      <c r="AR51" s="129"/>
    </row>
    <row r="52" spans="2:44" ht="54.75" customHeight="1" x14ac:dyDescent="0.2">
      <c r="B52" s="711" t="s">
        <v>275</v>
      </c>
      <c r="C52" s="495"/>
      <c r="D52" s="496"/>
      <c r="E52" s="435"/>
      <c r="F52" s="504"/>
      <c r="G52" s="507"/>
      <c r="H52" s="497"/>
      <c r="I52" s="436"/>
      <c r="J52" s="202"/>
      <c r="K52" s="496"/>
      <c r="L52" s="435"/>
      <c r="M52" s="505"/>
      <c r="N52" s="497"/>
      <c r="O52" s="498"/>
      <c r="P52" s="499"/>
      <c r="Q52" s="437">
        <v>-16.2</v>
      </c>
      <c r="R52" s="438">
        <v>3.1259999999999999</v>
      </c>
      <c r="S52" s="760">
        <v>1164</v>
      </c>
      <c r="T52" s="754">
        <f>Y52*365</f>
        <v>1204.1979310344827</v>
      </c>
      <c r="U52" s="439">
        <v>0.66100000000000003</v>
      </c>
      <c r="V52" s="440">
        <v>21.4</v>
      </c>
      <c r="W52" s="440">
        <v>11</v>
      </c>
      <c r="X52" s="441">
        <v>192</v>
      </c>
      <c r="Y52" s="755">
        <f t="shared" ref="Y52" si="14">R52+(R53-R52)*(-18-Q52)/(Q53-Q52)</f>
        <v>3.2991724137931033</v>
      </c>
      <c r="Z52" s="764">
        <f t="shared" ref="Z52" si="15">Y52*365</f>
        <v>1204.1979310344827</v>
      </c>
      <c r="AA52" s="765">
        <f t="shared" ref="AA52" si="16">(Z52-$S$18)/$S$18</f>
        <v>3.4534305012442215E-2</v>
      </c>
      <c r="AB52" s="765">
        <f t="shared" ref="AB52" si="17">(Z52-$AD$4)/$AD$4</f>
        <v>-1.6618815849234605E-2</v>
      </c>
      <c r="AC52" s="501"/>
      <c r="AD52" s="501"/>
    </row>
    <row r="53" spans="2:44" ht="61.5" customHeight="1" x14ac:dyDescent="0.2">
      <c r="B53" s="767"/>
      <c r="C53" s="495"/>
      <c r="D53" s="496"/>
      <c r="E53" s="345"/>
      <c r="F53" s="498"/>
      <c r="G53" s="502"/>
      <c r="H53" s="497"/>
      <c r="I53" s="145"/>
      <c r="J53" s="506"/>
      <c r="K53" s="496"/>
      <c r="L53" s="345"/>
      <c r="M53" s="503"/>
      <c r="N53" s="497"/>
      <c r="O53" s="498"/>
      <c r="P53" s="499"/>
      <c r="Q53" s="380">
        <v>-19.100000000000001</v>
      </c>
      <c r="R53" s="164">
        <v>3.4049999999999998</v>
      </c>
      <c r="S53" s="704"/>
      <c r="T53" s="754"/>
      <c r="U53" s="149">
        <v>0.77800000000000002</v>
      </c>
      <c r="V53" s="165">
        <v>36.799999999999997</v>
      </c>
      <c r="W53" s="165">
        <v>10.5</v>
      </c>
      <c r="X53" s="151">
        <v>181</v>
      </c>
      <c r="Y53" s="755"/>
      <c r="Z53" s="764"/>
      <c r="AA53" s="765"/>
      <c r="AB53" s="765"/>
      <c r="AC53" s="500"/>
      <c r="AD53" s="500"/>
    </row>
    <row r="54" spans="2:44" ht="49.5" customHeight="1" x14ac:dyDescent="0.2">
      <c r="B54" s="795" t="s">
        <v>276</v>
      </c>
      <c r="C54" s="515"/>
      <c r="D54" s="516"/>
      <c r="E54" s="435"/>
      <c r="F54" s="509"/>
      <c r="G54" s="518"/>
      <c r="H54" s="512"/>
      <c r="I54" s="436"/>
      <c r="J54" s="202"/>
      <c r="K54" s="516"/>
      <c r="L54" s="435"/>
      <c r="M54" s="510"/>
      <c r="N54" s="512"/>
      <c r="O54" s="513"/>
      <c r="P54" s="517"/>
      <c r="Q54" s="157">
        <v>-16.2</v>
      </c>
      <c r="R54" s="158">
        <v>3.056</v>
      </c>
      <c r="S54" s="760">
        <v>1164</v>
      </c>
      <c r="T54" s="754">
        <f>Y54*365</f>
        <v>1199.7903225806451</v>
      </c>
      <c r="U54" s="159">
        <v>0.65300000000000002</v>
      </c>
      <c r="V54" s="171">
        <v>24.1</v>
      </c>
      <c r="W54" s="171">
        <v>12.8</v>
      </c>
      <c r="X54" s="160">
        <v>191</v>
      </c>
      <c r="Y54" s="755">
        <f t="shared" ref="Y54" si="18">R54+(R55-R54)*(-18-Q54)/(Q55-Q54)</f>
        <v>3.2870967741935484</v>
      </c>
      <c r="Z54" s="764">
        <f>Y54*365</f>
        <v>1199.7903225806451</v>
      </c>
      <c r="AA54" s="765">
        <f>(Z54-$S$18)/$S$18</f>
        <v>3.0747699811550795E-2</v>
      </c>
      <c r="AB54" s="765">
        <f>(Z54-$AD$4)/$AD$4</f>
        <v>-2.021819026178177E-2</v>
      </c>
      <c r="AC54" s="520"/>
      <c r="AD54" s="520"/>
    </row>
    <row r="55" spans="2:44" ht="41.25" customHeight="1" x14ac:dyDescent="0.2">
      <c r="B55" s="796"/>
      <c r="C55" s="515"/>
      <c r="D55" s="516"/>
      <c r="E55" s="345"/>
      <c r="F55" s="513"/>
      <c r="G55" s="514"/>
      <c r="H55" s="512"/>
      <c r="I55" s="145"/>
      <c r="J55" s="508"/>
      <c r="K55" s="516"/>
      <c r="L55" s="345"/>
      <c r="M55" s="511"/>
      <c r="N55" s="512"/>
      <c r="O55" s="513"/>
      <c r="P55" s="517"/>
      <c r="Q55" s="380">
        <v>-19.3</v>
      </c>
      <c r="R55" s="164">
        <v>3.4540000000000002</v>
      </c>
      <c r="S55" s="704"/>
      <c r="T55" s="754"/>
      <c r="U55" s="149">
        <v>0.78700000000000003</v>
      </c>
      <c r="V55" s="165">
        <v>44.9</v>
      </c>
      <c r="W55" s="165">
        <v>12.1</v>
      </c>
      <c r="X55" s="151">
        <v>180</v>
      </c>
      <c r="Y55" s="755"/>
      <c r="Z55" s="764"/>
      <c r="AA55" s="765"/>
      <c r="AB55" s="765"/>
      <c r="AC55" s="530"/>
      <c r="AD55" s="530"/>
    </row>
    <row r="56" spans="2:44" ht="46.5" customHeight="1" x14ac:dyDescent="0.2">
      <c r="B56" s="795" t="s">
        <v>273</v>
      </c>
      <c r="C56" s="515"/>
      <c r="D56" s="516"/>
      <c r="E56" s="435"/>
      <c r="F56" s="509"/>
      <c r="G56" s="518"/>
      <c r="H56" s="512"/>
      <c r="I56" s="436"/>
      <c r="J56" s="202"/>
      <c r="K56" s="516"/>
      <c r="L56" s="435"/>
      <c r="M56" s="510"/>
      <c r="N56" s="512"/>
      <c r="O56" s="513"/>
      <c r="P56" s="517"/>
      <c r="Q56" s="157">
        <v>-16.2</v>
      </c>
      <c r="R56" s="158">
        <v>3.0049999999999999</v>
      </c>
      <c r="S56" s="760">
        <v>1164</v>
      </c>
      <c r="T56" s="754">
        <f>Y56*365</f>
        <v>1178.0540909090907</v>
      </c>
      <c r="U56" s="159">
        <v>0.627</v>
      </c>
      <c r="V56" s="171">
        <v>15.6</v>
      </c>
      <c r="W56" s="171">
        <v>9.3000000000000007</v>
      </c>
      <c r="X56" s="160">
        <v>195</v>
      </c>
      <c r="Y56" s="755">
        <f t="shared" ref="Y56" si="19">R56+(R57-R56)*(-18-Q56)/(Q57-Q56)</f>
        <v>3.2275454545454543</v>
      </c>
      <c r="Z56" s="764">
        <f>Y56*365</f>
        <v>1178.0540909090907</v>
      </c>
      <c r="AA56" s="765">
        <f>(Z56-$S$18)/$S$18</f>
        <v>1.2073961262105451E-2</v>
      </c>
      <c r="AB56" s="765">
        <f>(Z56-$AD$4)/$AD$4</f>
        <v>-3.7968595481118118E-2</v>
      </c>
      <c r="AC56" s="520"/>
      <c r="AD56" s="520"/>
    </row>
    <row r="57" spans="2:44" ht="55.5" customHeight="1" x14ac:dyDescent="0.2">
      <c r="B57" s="796"/>
      <c r="C57" s="515"/>
      <c r="D57" s="516"/>
      <c r="E57" s="345"/>
      <c r="F57" s="513"/>
      <c r="G57" s="514"/>
      <c r="H57" s="512"/>
      <c r="I57" s="145"/>
      <c r="J57" s="508"/>
      <c r="K57" s="516"/>
      <c r="L57" s="345"/>
      <c r="M57" s="511"/>
      <c r="N57" s="512"/>
      <c r="O57" s="513"/>
      <c r="P57" s="517"/>
      <c r="Q57" s="380">
        <v>-19.5</v>
      </c>
      <c r="R57" s="164">
        <v>3.4129999999999998</v>
      </c>
      <c r="S57" s="704"/>
      <c r="T57" s="754"/>
      <c r="U57" s="149">
        <v>0.749</v>
      </c>
      <c r="V57" s="165">
        <v>26.8</v>
      </c>
      <c r="W57" s="165">
        <v>9</v>
      </c>
      <c r="X57" s="151">
        <v>186</v>
      </c>
      <c r="Y57" s="755"/>
      <c r="Z57" s="764"/>
      <c r="AA57" s="765"/>
      <c r="AB57" s="765"/>
      <c r="AC57" s="530"/>
      <c r="AD57" s="530"/>
    </row>
    <row r="58" spans="2:44" ht="65.25" customHeight="1" x14ac:dyDescent="0.2">
      <c r="B58" s="795" t="s">
        <v>278</v>
      </c>
      <c r="C58" s="527"/>
      <c r="D58" s="528"/>
      <c r="E58" s="435"/>
      <c r="F58" s="521"/>
      <c r="G58" s="531"/>
      <c r="H58" s="524"/>
      <c r="I58" s="436"/>
      <c r="J58" s="202"/>
      <c r="K58" s="528"/>
      <c r="L58" s="435"/>
      <c r="M58" s="522"/>
      <c r="N58" s="524"/>
      <c r="O58" s="525"/>
      <c r="P58" s="529"/>
      <c r="Q58" s="157">
        <v>-17</v>
      </c>
      <c r="R58" s="158">
        <v>3.0350000000000001</v>
      </c>
      <c r="S58" s="760">
        <v>1164</v>
      </c>
      <c r="T58" s="754">
        <f>Y58*365</f>
        <v>1162.0035714285714</v>
      </c>
      <c r="U58" s="159">
        <v>0.65</v>
      </c>
      <c r="V58" s="171">
        <v>22.1</v>
      </c>
      <c r="W58" s="171">
        <v>11.9</v>
      </c>
      <c r="X58" s="160">
        <v>190</v>
      </c>
      <c r="Y58" s="755">
        <f t="shared" ref="Y58" si="20">R58+(R59-R58)*(-18-Q58)/(Q59-Q58)</f>
        <v>3.1835714285714287</v>
      </c>
      <c r="Z58" s="764">
        <f>Y58*365</f>
        <v>1162.0035714285714</v>
      </c>
      <c r="AA58" s="765">
        <f>(Z58-$S$18)/$S$18</f>
        <v>-1.7151448208149686E-3</v>
      </c>
      <c r="AB58" s="765">
        <f>(Z58-$AD$4)/$AD$4</f>
        <v>-5.1075891587688237E-2</v>
      </c>
      <c r="AC58" s="520"/>
      <c r="AD58" s="520"/>
    </row>
    <row r="59" spans="2:44" ht="65.25" customHeight="1" x14ac:dyDescent="0.2">
      <c r="B59" s="796"/>
      <c r="C59" s="527"/>
      <c r="D59" s="528"/>
      <c r="E59" s="345"/>
      <c r="F59" s="525"/>
      <c r="G59" s="526"/>
      <c r="H59" s="524"/>
      <c r="I59" s="145"/>
      <c r="J59" s="519"/>
      <c r="K59" s="528"/>
      <c r="L59" s="345"/>
      <c r="M59" s="523"/>
      <c r="N59" s="524"/>
      <c r="O59" s="525"/>
      <c r="P59" s="529"/>
      <c r="Q59" s="380">
        <v>-19.100000000000001</v>
      </c>
      <c r="R59" s="164">
        <v>3.347</v>
      </c>
      <c r="S59" s="704"/>
      <c r="T59" s="754"/>
      <c r="U59" s="149">
        <v>0.76100000000000001</v>
      </c>
      <c r="V59" s="165">
        <v>36.1</v>
      </c>
      <c r="W59" s="165">
        <v>11.4</v>
      </c>
      <c r="X59" s="151">
        <v>182</v>
      </c>
      <c r="Y59" s="755"/>
      <c r="Z59" s="764"/>
      <c r="AA59" s="765"/>
      <c r="AB59" s="765"/>
      <c r="AC59" s="530"/>
      <c r="AD59" s="530"/>
    </row>
    <row r="60" spans="2:44" ht="65.25" customHeight="1" x14ac:dyDescent="0.2">
      <c r="B60" s="795" t="s">
        <v>291</v>
      </c>
      <c r="C60" s="555"/>
      <c r="D60" s="556"/>
      <c r="E60" s="435"/>
      <c r="F60" s="564"/>
      <c r="G60" s="567"/>
      <c r="H60" s="557"/>
      <c r="I60" s="436"/>
      <c r="J60" s="202"/>
      <c r="K60" s="556"/>
      <c r="L60" s="435"/>
      <c r="M60" s="565"/>
      <c r="N60" s="557"/>
      <c r="O60" s="558"/>
      <c r="P60" s="559"/>
      <c r="Q60" s="157">
        <v>-16.5</v>
      </c>
      <c r="R60" s="158">
        <v>3.0150000000000001</v>
      </c>
      <c r="S60" s="760">
        <v>1164</v>
      </c>
      <c r="T60" s="754">
        <f>Y60*365</f>
        <v>1165.6086206896553</v>
      </c>
      <c r="U60" s="159">
        <v>0.63900000000000001</v>
      </c>
      <c r="V60" s="171">
        <v>19.3</v>
      </c>
      <c r="W60" s="171">
        <v>10.9</v>
      </c>
      <c r="X60" s="160">
        <v>192</v>
      </c>
      <c r="Y60" s="755">
        <f t="shared" ref="Y60" si="21">R60+(R61-R60)*(-18-Q60)/(Q61-Q60)</f>
        <v>3.1934482758620693</v>
      </c>
      <c r="Z60" s="764">
        <f>Y60*365</f>
        <v>1165.6086206896553</v>
      </c>
      <c r="AA60" s="765">
        <f>(Z60-$S$18)/$S$18</f>
        <v>1.3819765375045138E-3</v>
      </c>
      <c r="AB60" s="765">
        <f>(Z60-$AD$4)/$AD$4</f>
        <v>-4.8131909107797237E-2</v>
      </c>
      <c r="AC60" s="561"/>
      <c r="AD60" s="561"/>
    </row>
    <row r="61" spans="2:44" ht="65.25" customHeight="1" x14ac:dyDescent="0.2">
      <c r="B61" s="796"/>
      <c r="C61" s="555"/>
      <c r="D61" s="556"/>
      <c r="E61" s="345"/>
      <c r="F61" s="558"/>
      <c r="G61" s="562"/>
      <c r="H61" s="557"/>
      <c r="I61" s="145"/>
      <c r="J61" s="566"/>
      <c r="K61" s="556"/>
      <c r="L61" s="345"/>
      <c r="M61" s="563"/>
      <c r="N61" s="557"/>
      <c r="O61" s="558"/>
      <c r="P61" s="559"/>
      <c r="Q61" s="380">
        <v>-19.399999999999999</v>
      </c>
      <c r="R61" s="164">
        <v>3.36</v>
      </c>
      <c r="S61" s="704"/>
      <c r="T61" s="754"/>
      <c r="U61" s="149">
        <v>0.76400000000000001</v>
      </c>
      <c r="V61" s="165">
        <v>35.6</v>
      </c>
      <c r="W61" s="165">
        <v>11</v>
      </c>
      <c r="X61" s="151">
        <v>180</v>
      </c>
      <c r="Y61" s="755"/>
      <c r="Z61" s="764"/>
      <c r="AA61" s="765"/>
      <c r="AB61" s="765"/>
      <c r="AC61" s="560"/>
      <c r="AD61" s="560"/>
    </row>
  </sheetData>
  <mergeCells count="313">
    <mergeCell ref="B60:B61"/>
    <mergeCell ref="S60:S61"/>
    <mergeCell ref="T60:T61"/>
    <mergeCell ref="Y60:Y61"/>
    <mergeCell ref="Z60:Z61"/>
    <mergeCell ref="AA60:AA61"/>
    <mergeCell ref="AB60:AB61"/>
    <mergeCell ref="B52:B53"/>
    <mergeCell ref="S52:S53"/>
    <mergeCell ref="T52:T53"/>
    <mergeCell ref="Y52:Y53"/>
    <mergeCell ref="Z52:Z53"/>
    <mergeCell ref="AA52:AA53"/>
    <mergeCell ref="AB52:AB53"/>
    <mergeCell ref="B58:B59"/>
    <mergeCell ref="S58:S59"/>
    <mergeCell ref="T58:T59"/>
    <mergeCell ref="Y58:Y59"/>
    <mergeCell ref="Z58:Z59"/>
    <mergeCell ref="AA58:AA59"/>
    <mergeCell ref="AB58:AB59"/>
    <mergeCell ref="B54:B55"/>
    <mergeCell ref="S54:S55"/>
    <mergeCell ref="T54:T55"/>
    <mergeCell ref="AA46:AA47"/>
    <mergeCell ref="AB46:AB47"/>
    <mergeCell ref="AA48:AA49"/>
    <mergeCell ref="AB48:AB49"/>
    <mergeCell ref="AA50:AA51"/>
    <mergeCell ref="AB50:AB51"/>
    <mergeCell ref="B48:B49"/>
    <mergeCell ref="S48:S49"/>
    <mergeCell ref="Y48:Y49"/>
    <mergeCell ref="B50:B51"/>
    <mergeCell ref="S50:S51"/>
    <mergeCell ref="Y50:Y51"/>
    <mergeCell ref="Z46:Z47"/>
    <mergeCell ref="Z48:Z49"/>
    <mergeCell ref="Z50:Z51"/>
    <mergeCell ref="S46:S47"/>
    <mergeCell ref="Y46:Y47"/>
    <mergeCell ref="B46:B47"/>
    <mergeCell ref="T46:T47"/>
    <mergeCell ref="T48:T49"/>
    <mergeCell ref="T50:T51"/>
    <mergeCell ref="AU26:AU27"/>
    <mergeCell ref="AD22:AD23"/>
    <mergeCell ref="AF22:AF23"/>
    <mergeCell ref="AG22:AG23"/>
    <mergeCell ref="AF30:AF31"/>
    <mergeCell ref="AG30:AG31"/>
    <mergeCell ref="AU24:AU25"/>
    <mergeCell ref="S32:S33"/>
    <mergeCell ref="Y32:Y33"/>
    <mergeCell ref="S28:S29"/>
    <mergeCell ref="Y28:Y29"/>
    <mergeCell ref="S30:S31"/>
    <mergeCell ref="T30:T31"/>
    <mergeCell ref="Y30:Y31"/>
    <mergeCell ref="T28:T29"/>
    <mergeCell ref="Z28:Z29"/>
    <mergeCell ref="Z30:Z31"/>
    <mergeCell ref="AB30:AB31"/>
    <mergeCell ref="AB28:AB29"/>
    <mergeCell ref="AA30:AA31"/>
    <mergeCell ref="AD12:AD13"/>
    <mergeCell ref="AB26:AB27"/>
    <mergeCell ref="AC26:AC27"/>
    <mergeCell ref="AD26:AD27"/>
    <mergeCell ref="O30:O31"/>
    <mergeCell ref="P30:P31"/>
    <mergeCell ref="Y26:Y27"/>
    <mergeCell ref="Z26:Z27"/>
    <mergeCell ref="AA26:AA27"/>
    <mergeCell ref="AA18:AA19"/>
    <mergeCell ref="AD16:AD17"/>
    <mergeCell ref="Y24:Y25"/>
    <mergeCell ref="Z24:Z25"/>
    <mergeCell ref="AA24:AA25"/>
    <mergeCell ref="AB24:AB25"/>
    <mergeCell ref="AC24:AC25"/>
    <mergeCell ref="AD24:AD25"/>
    <mergeCell ref="AA20:AA21"/>
    <mergeCell ref="AB20:AB21"/>
    <mergeCell ref="AC20:AC21"/>
    <mergeCell ref="AD20:AD21"/>
    <mergeCell ref="AA28:AA29"/>
    <mergeCell ref="S12:S13"/>
    <mergeCell ref="T12:T13"/>
    <mergeCell ref="Y12:Y13"/>
    <mergeCell ref="Z12:Z13"/>
    <mergeCell ref="AA12:AA13"/>
    <mergeCell ref="AB12:AB13"/>
    <mergeCell ref="AC12:AC13"/>
    <mergeCell ref="AB18:AB19"/>
    <mergeCell ref="AC18:AC19"/>
    <mergeCell ref="S44:S45"/>
    <mergeCell ref="Y44:Y45"/>
    <mergeCell ref="T32:T33"/>
    <mergeCell ref="Z32:Z33"/>
    <mergeCell ref="AA32:AA33"/>
    <mergeCell ref="AB32:AB33"/>
    <mergeCell ref="S38:S39"/>
    <mergeCell ref="S40:S41"/>
    <mergeCell ref="Y40:Y41"/>
    <mergeCell ref="Y38:Y39"/>
    <mergeCell ref="T36:T37"/>
    <mergeCell ref="T42:T43"/>
    <mergeCell ref="Z42:Z43"/>
    <mergeCell ref="AA42:AA43"/>
    <mergeCell ref="AB42:AB43"/>
    <mergeCell ref="T44:T45"/>
    <mergeCell ref="Z44:Z45"/>
    <mergeCell ref="AA44:AA45"/>
    <mergeCell ref="AB44:AB45"/>
    <mergeCell ref="AB36:AB37"/>
    <mergeCell ref="Z38:Z39"/>
    <mergeCell ref="AA38:AA39"/>
    <mergeCell ref="S42:S43"/>
    <mergeCell ref="Y42:Y43"/>
    <mergeCell ref="B32:B33"/>
    <mergeCell ref="B28:B29"/>
    <mergeCell ref="B30:B31"/>
    <mergeCell ref="C30:C31"/>
    <mergeCell ref="D30:D31"/>
    <mergeCell ref="H30:H31"/>
    <mergeCell ref="K30:K31"/>
    <mergeCell ref="N30:N31"/>
    <mergeCell ref="B34:B35"/>
    <mergeCell ref="C34:C35"/>
    <mergeCell ref="D34:D35"/>
    <mergeCell ref="H34:H35"/>
    <mergeCell ref="K34:K35"/>
    <mergeCell ref="N34:N35"/>
    <mergeCell ref="B38:B39"/>
    <mergeCell ref="B40:B41"/>
    <mergeCell ref="B42:B43"/>
    <mergeCell ref="B44:B45"/>
    <mergeCell ref="B36:B37"/>
    <mergeCell ref="C36:C37"/>
    <mergeCell ref="D36:D37"/>
    <mergeCell ref="H36:H37"/>
    <mergeCell ref="K36:K37"/>
    <mergeCell ref="B20:B21"/>
    <mergeCell ref="C20:C21"/>
    <mergeCell ref="D20:D21"/>
    <mergeCell ref="H20:H21"/>
    <mergeCell ref="K20:K21"/>
    <mergeCell ref="N20:N21"/>
    <mergeCell ref="B26:B27"/>
    <mergeCell ref="S26:S27"/>
    <mergeCell ref="T26:T27"/>
    <mergeCell ref="B24:B25"/>
    <mergeCell ref="S24:S25"/>
    <mergeCell ref="T24:T25"/>
    <mergeCell ref="AF20:AF21"/>
    <mergeCell ref="AG20:AG21"/>
    <mergeCell ref="O20:O21"/>
    <mergeCell ref="P20:P21"/>
    <mergeCell ref="S20:S21"/>
    <mergeCell ref="T20:T21"/>
    <mergeCell ref="Y20:Y21"/>
    <mergeCell ref="Z20:Z21"/>
    <mergeCell ref="B10:AT10"/>
    <mergeCell ref="B18:B19"/>
    <mergeCell ref="C18:C19"/>
    <mergeCell ref="D18:D19"/>
    <mergeCell ref="H18:H19"/>
    <mergeCell ref="K18:K19"/>
    <mergeCell ref="N18:N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12:B13"/>
    <mergeCell ref="C12:C13"/>
    <mergeCell ref="D12:D13"/>
    <mergeCell ref="H12:H13"/>
    <mergeCell ref="K12:K13"/>
    <mergeCell ref="N12:N13"/>
    <mergeCell ref="O12:O13"/>
    <mergeCell ref="P12:P13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G14:AG15"/>
    <mergeCell ref="B14:B15"/>
    <mergeCell ref="C14:C15"/>
    <mergeCell ref="D14:D15"/>
    <mergeCell ref="H14:H15"/>
    <mergeCell ref="K14:K15"/>
    <mergeCell ref="N14:N15"/>
    <mergeCell ref="O14:O15"/>
    <mergeCell ref="P14:P15"/>
    <mergeCell ref="S14:S15"/>
    <mergeCell ref="T14:T15"/>
    <mergeCell ref="Y14:Y15"/>
    <mergeCell ref="Z14:Z15"/>
    <mergeCell ref="AA14:AA15"/>
    <mergeCell ref="AB14:AB15"/>
    <mergeCell ref="AC14:AC15"/>
    <mergeCell ref="AD14:AD15"/>
    <mergeCell ref="AF14:AF15"/>
    <mergeCell ref="AU16:AU17"/>
    <mergeCell ref="B22:B23"/>
    <mergeCell ref="C22:C23"/>
    <mergeCell ref="D22:D23"/>
    <mergeCell ref="H22:H23"/>
    <mergeCell ref="K22:K23"/>
    <mergeCell ref="N22:N23"/>
    <mergeCell ref="O22:O23"/>
    <mergeCell ref="P22:P23"/>
    <mergeCell ref="S22:S23"/>
    <mergeCell ref="T22:T23"/>
    <mergeCell ref="Y22:Y23"/>
    <mergeCell ref="Z22:Z23"/>
    <mergeCell ref="AA22:AA23"/>
    <mergeCell ref="AB22:AB23"/>
    <mergeCell ref="AC22:AC23"/>
    <mergeCell ref="B16:B17"/>
    <mergeCell ref="S16:S17"/>
    <mergeCell ref="T16:T17"/>
    <mergeCell ref="Y16:Y17"/>
    <mergeCell ref="Z16:Z17"/>
    <mergeCell ref="AA16:AA17"/>
    <mergeCell ref="AB16:AB17"/>
    <mergeCell ref="AC16:AC17"/>
    <mergeCell ref="N36:N37"/>
    <mergeCell ref="O36:O37"/>
    <mergeCell ref="P36:P37"/>
    <mergeCell ref="S36:S37"/>
    <mergeCell ref="T40:T41"/>
    <mergeCell ref="Z40:Z41"/>
    <mergeCell ref="AA40:AA41"/>
    <mergeCell ref="AB40:AB41"/>
    <mergeCell ref="O34:O35"/>
    <mergeCell ref="P34:P35"/>
    <mergeCell ref="Y34:Y35"/>
    <mergeCell ref="S34:S35"/>
    <mergeCell ref="AB38:AB39"/>
    <mergeCell ref="T38:T39"/>
    <mergeCell ref="AF34:AF35"/>
    <mergeCell ref="AG34:AG35"/>
    <mergeCell ref="Y36:Y37"/>
    <mergeCell ref="AF36:AF37"/>
    <mergeCell ref="AG36:AG37"/>
    <mergeCell ref="T34:T35"/>
    <mergeCell ref="Z34:Z35"/>
    <mergeCell ref="AA34:AA35"/>
    <mergeCell ref="AB34:AB35"/>
    <mergeCell ref="Z36:Z37"/>
    <mergeCell ref="AA36:AA37"/>
    <mergeCell ref="Y54:Y55"/>
    <mergeCell ref="Z54:Z55"/>
    <mergeCell ref="AA54:AA55"/>
    <mergeCell ref="AB54:AB55"/>
    <mergeCell ref="B56:B57"/>
    <mergeCell ref="S56:S57"/>
    <mergeCell ref="T56:T57"/>
    <mergeCell ref="Y56:Y57"/>
    <mergeCell ref="Z56:Z57"/>
    <mergeCell ref="AA56:AA57"/>
    <mergeCell ref="AB56:AB57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C1D5-BB8D-4B6A-AFF7-9577732FFB36}">
  <sheetPr>
    <tabColor rgb="FFC00000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T22" sqref="T22:T2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6" width="50.14062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bestFit="1" customWidth="1"/>
    <col min="21" max="21" width="11.28515625" style="95" customWidth="1"/>
    <col min="22" max="23" width="13.140625" style="95" customWidth="1"/>
    <col min="24" max="24" width="9.85546875" style="95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273"/>
      <c r="E2" s="273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108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273" t="s">
        <v>56</v>
      </c>
      <c r="H3" s="101" t="s">
        <v>11</v>
      </c>
      <c r="I3" s="273" t="s">
        <v>12</v>
      </c>
      <c r="J3" s="100" t="s">
        <v>13</v>
      </c>
      <c r="K3" s="99" t="s">
        <v>12</v>
      </c>
      <c r="L3" s="99" t="s">
        <v>57</v>
      </c>
      <c r="M3" s="273" t="s">
        <v>58</v>
      </c>
      <c r="N3" s="101" t="s">
        <v>11</v>
      </c>
      <c r="O3" s="273" t="s">
        <v>16</v>
      </c>
      <c r="P3" s="273" t="s">
        <v>59</v>
      </c>
      <c r="Q3" s="273" t="s">
        <v>18</v>
      </c>
      <c r="R3" s="273" t="s">
        <v>19</v>
      </c>
      <c r="S3" s="273" t="s">
        <v>55</v>
      </c>
      <c r="T3" s="273" t="s">
        <v>60</v>
      </c>
      <c r="U3" s="273" t="s">
        <v>21</v>
      </c>
      <c r="V3" s="273" t="s">
        <v>22</v>
      </c>
      <c r="W3" s="273" t="s">
        <v>23</v>
      </c>
      <c r="X3" s="273" t="s">
        <v>24</v>
      </c>
      <c r="Y3" s="273" t="s">
        <v>74</v>
      </c>
      <c r="Z3" s="273" t="s">
        <v>75</v>
      </c>
      <c r="AA3" s="273" t="s">
        <v>76</v>
      </c>
      <c r="AB3" s="273" t="s">
        <v>77</v>
      </c>
      <c r="AC3" s="273" t="s">
        <v>78</v>
      </c>
      <c r="AD3" s="273" t="s">
        <v>79</v>
      </c>
      <c r="AE3" s="273" t="s">
        <v>53</v>
      </c>
      <c r="AF3" s="102" t="s">
        <v>27</v>
      </c>
      <c r="AG3" s="273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109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269">
        <v>105</v>
      </c>
      <c r="J4" s="269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53"/>
      <c r="Q4" s="106">
        <v>-16.600000000000001</v>
      </c>
      <c r="R4" s="107">
        <v>3.105</v>
      </c>
      <c r="S4" s="674">
        <v>1265</v>
      </c>
      <c r="T4" s="675">
        <f>Y4*365</f>
        <v>1204.5243333333333</v>
      </c>
      <c r="U4" s="108">
        <v>0.499</v>
      </c>
      <c r="V4" s="110">
        <v>10</v>
      </c>
      <c r="W4" s="110">
        <v>10</v>
      </c>
      <c r="X4" s="111">
        <v>259</v>
      </c>
      <c r="Y4" s="677">
        <f>R4+(R5-R4)*(-18-Q4)/(Q5-Q4)</f>
        <v>3.3000666666666665</v>
      </c>
      <c r="Z4" s="669">
        <f>Y4*365</f>
        <v>1204.5243333333333</v>
      </c>
      <c r="AA4" s="669">
        <f>(Y4*5%)+Y4</f>
        <v>3.4650699999999999</v>
      </c>
      <c r="AB4" s="667">
        <f>AA4*365</f>
        <v>1264.75055</v>
      </c>
      <c r="AC4" s="669">
        <f>(AA4*10%)+Y4</f>
        <v>3.6465736666666664</v>
      </c>
      <c r="AD4" s="667">
        <f>AC4*365</f>
        <v>1330.9993883333332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-0.76022845730430133</v>
      </c>
      <c r="AH4" s="651"/>
      <c r="AI4" s="113">
        <f>MAX(Y4:Y9)</f>
        <v>3.3000666666666665</v>
      </c>
      <c r="AJ4" s="114"/>
      <c r="AK4" s="115">
        <f>Y4*1.05</f>
        <v>3.4650699999999999</v>
      </c>
      <c r="AL4" s="116">
        <f>AK4*1.1</f>
        <v>3.8115770000000002</v>
      </c>
      <c r="AM4" s="117">
        <f>(AL4-AI4)/AI4</f>
        <v>0.15500000000000014</v>
      </c>
      <c r="AN4" s="118">
        <f>AK4</f>
        <v>3.4650699999999999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4.1762741277321491E-2</v>
      </c>
      <c r="AQ4" s="120"/>
      <c r="AR4" s="121" t="s">
        <v>40</v>
      </c>
      <c r="AS4" s="183">
        <f>AK4*365</f>
        <v>1264.75055</v>
      </c>
      <c r="AT4" s="184">
        <f>AS4*AL4</f>
        <v>4820.6941071173505</v>
      </c>
    </row>
    <row r="5" spans="1:64" ht="52.5" customHeight="1" thickBot="1" x14ac:dyDescent="0.25">
      <c r="B5" s="647"/>
      <c r="C5" s="649"/>
      <c r="D5" s="650"/>
      <c r="E5" s="651"/>
      <c r="F5" s="653"/>
      <c r="G5" s="655"/>
      <c r="H5" s="665"/>
      <c r="I5" s="269">
        <v>105</v>
      </c>
      <c r="J5" s="269">
        <v>105</v>
      </c>
      <c r="K5" s="650"/>
      <c r="L5" s="651"/>
      <c r="M5" s="650"/>
      <c r="N5" s="665"/>
      <c r="O5" s="653"/>
      <c r="P5" s="653"/>
      <c r="Q5" s="106">
        <v>-19.600000000000001</v>
      </c>
      <c r="R5" s="122">
        <v>3.5230000000000001</v>
      </c>
      <c r="S5" s="674"/>
      <c r="T5" s="676"/>
      <c r="U5" s="108">
        <v>0.59199999999999997</v>
      </c>
      <c r="V5" s="110">
        <v>15</v>
      </c>
      <c r="W5" s="110">
        <v>10</v>
      </c>
      <c r="X5" s="111">
        <v>246</v>
      </c>
      <c r="Y5" s="677"/>
      <c r="Z5" s="670"/>
      <c r="AA5" s="670"/>
      <c r="AB5" s="668"/>
      <c r="AC5" s="670"/>
      <c r="AD5" s="668"/>
      <c r="AE5" s="265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-4.7619047619047637E-2</v>
      </c>
      <c r="AL5" s="156">
        <f>(Y4-$AL$4)/$AL$4</f>
        <v>-0.13419913419913429</v>
      </c>
      <c r="AM5" s="125"/>
      <c r="AN5" s="126">
        <f>AN4*365</f>
        <v>1264.75055</v>
      </c>
      <c r="AO5" s="127"/>
      <c r="AP5" s="128"/>
      <c r="AQ5" s="128"/>
      <c r="AR5" s="129"/>
      <c r="AS5" s="186">
        <f>(AS4-S4)/AS4</f>
        <v>-1.9723256890461473E-4</v>
      </c>
      <c r="AT5" s="186">
        <f>(AT4-T4)/AT4</f>
        <v>0.75013466804397444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269">
        <v>105</v>
      </c>
      <c r="J6" s="269">
        <v>105</v>
      </c>
      <c r="K6" s="650"/>
      <c r="L6" s="651"/>
      <c r="M6" s="650"/>
      <c r="N6" s="130"/>
      <c r="O6" s="653"/>
      <c r="P6" s="653"/>
      <c r="Q6" s="267">
        <v>-16.5</v>
      </c>
      <c r="R6" s="132">
        <v>2.58</v>
      </c>
      <c r="S6" s="269"/>
      <c r="T6" s="269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272"/>
      <c r="AA6" s="272"/>
      <c r="AB6" s="272"/>
      <c r="AC6" s="272"/>
      <c r="AD6" s="272"/>
      <c r="AE6" s="265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3.4650699999999999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269">
        <v>105</v>
      </c>
      <c r="J7" s="269">
        <v>105</v>
      </c>
      <c r="K7" s="650"/>
      <c r="L7" s="651"/>
      <c r="M7" s="650"/>
      <c r="N7" s="130"/>
      <c r="O7" s="653"/>
      <c r="P7" s="653"/>
      <c r="Q7" s="267">
        <v>-19.5</v>
      </c>
      <c r="R7" s="132">
        <v>2.9380000000000002</v>
      </c>
      <c r="S7" s="269"/>
      <c r="T7" s="271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265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3.4650699999999999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269">
        <v>105</v>
      </c>
      <c r="J8" s="269">
        <v>105</v>
      </c>
      <c r="K8" s="650"/>
      <c r="L8" s="651"/>
      <c r="M8" s="650"/>
      <c r="N8" s="130"/>
      <c r="O8" s="653"/>
      <c r="P8" s="653"/>
      <c r="Q8" s="267">
        <v>-16.600000000000001</v>
      </c>
      <c r="R8" s="271">
        <v>2.4950000000000001</v>
      </c>
      <c r="S8" s="269"/>
      <c r="T8" s="271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272"/>
      <c r="AA8" s="272"/>
      <c r="AB8" s="272"/>
      <c r="AC8" s="272"/>
      <c r="AD8" s="272"/>
      <c r="AE8" s="265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thickBot="1" x14ac:dyDescent="0.25">
      <c r="B9" s="222"/>
      <c r="C9" s="682"/>
      <c r="D9" s="666"/>
      <c r="E9" s="652"/>
      <c r="F9" s="654"/>
      <c r="G9" s="656"/>
      <c r="H9" s="666"/>
      <c r="I9" s="270">
        <v>105</v>
      </c>
      <c r="J9" s="270">
        <v>105</v>
      </c>
      <c r="K9" s="666"/>
      <c r="L9" s="652"/>
      <c r="M9" s="666"/>
      <c r="N9" s="176"/>
      <c r="O9" s="654"/>
      <c r="P9" s="654"/>
      <c r="Q9" s="268">
        <v>-19.5</v>
      </c>
      <c r="R9" s="266">
        <v>2.8330000000000002</v>
      </c>
      <c r="S9" s="270"/>
      <c r="T9" s="266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272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73" t="s">
        <v>18</v>
      </c>
      <c r="R11" s="273" t="s">
        <v>19</v>
      </c>
      <c r="S11" s="273" t="s">
        <v>55</v>
      </c>
      <c r="T11" s="273" t="s">
        <v>60</v>
      </c>
      <c r="U11" s="273" t="s">
        <v>21</v>
      </c>
      <c r="V11" s="273" t="s">
        <v>22</v>
      </c>
      <c r="W11" s="273" t="s">
        <v>23</v>
      </c>
      <c r="X11" s="273" t="s">
        <v>24</v>
      </c>
      <c r="Y11" s="273" t="s">
        <v>81</v>
      </c>
      <c r="Z11" s="273" t="s">
        <v>82</v>
      </c>
      <c r="AA11" s="273" t="s">
        <v>83</v>
      </c>
      <c r="AB11" s="273" t="s">
        <v>84</v>
      </c>
      <c r="AC11" s="273"/>
      <c r="AD11" s="273"/>
      <c r="AE11" s="273" t="s">
        <v>53</v>
      </c>
      <c r="AF11" s="102" t="s">
        <v>27</v>
      </c>
      <c r="AG11" s="273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110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/>
      <c r="Q12" s="147">
        <v>-16.600000000000001</v>
      </c>
      <c r="R12" s="148">
        <v>2.883</v>
      </c>
      <c r="S12" s="705">
        <v>1265</v>
      </c>
      <c r="T12" s="707">
        <f>Y12*365</f>
        <v>1110.5125</v>
      </c>
      <c r="U12" s="149">
        <v>0.45100000000000001</v>
      </c>
      <c r="V12" s="150">
        <v>10.3</v>
      </c>
      <c r="W12" s="150">
        <v>12.5</v>
      </c>
      <c r="X12" s="151">
        <v>264</v>
      </c>
      <c r="Y12" s="697">
        <f>R12+(R13-R12)*(-18-Q12)/(Q13-Q12)</f>
        <v>3.0425</v>
      </c>
      <c r="Z12" s="709">
        <f>Y12*365</f>
        <v>1110.5125</v>
      </c>
      <c r="AA12" s="718">
        <f>(Z12-$S$12)/$S$12</f>
        <v>-0.12212450592885372</v>
      </c>
      <c r="AB12" s="718">
        <f>(Z12-AD4)/AD4</f>
        <v>-0.16565513873708465</v>
      </c>
      <c r="AC12" s="697"/>
      <c r="AD12" s="697"/>
      <c r="AE12" s="210">
        <f>(Y12-Y4)/Y12</f>
        <v>-8.4656258559298772E-2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-0.62284451264065477</v>
      </c>
      <c r="AH12" s="153"/>
      <c r="AI12" s="212">
        <f>MAX(Y12:Y15)</f>
        <v>3.0850714285714287</v>
      </c>
      <c r="AJ12" s="213"/>
      <c r="AK12" s="214">
        <f>(Y12-AK4)/AK4</f>
        <v>-0.12195136028997969</v>
      </c>
      <c r="AL12" s="214">
        <f>(Y12-$AL$4)/$AL$4</f>
        <v>-0.20177396389998162</v>
      </c>
      <c r="AM12" s="215">
        <f>(AL12-AI12)/AI12</f>
        <v>-1.0654033362181876</v>
      </c>
      <c r="AN12" s="216">
        <f>AK12</f>
        <v>-0.12195136028997969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-16.772513299409585</v>
      </c>
      <c r="AQ12" s="218"/>
      <c r="AR12" s="219" t="s">
        <v>40</v>
      </c>
      <c r="AS12" s="220">
        <f>AK13*365</f>
        <v>1166.038125</v>
      </c>
      <c r="AT12" s="221">
        <f>AS12*AL13</f>
        <v>4097.5599995859384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269">
        <v>105</v>
      </c>
      <c r="J13" s="269">
        <v>105</v>
      </c>
      <c r="K13" s="694"/>
      <c r="L13" s="142"/>
      <c r="M13" s="146"/>
      <c r="N13" s="696"/>
      <c r="O13" s="702"/>
      <c r="P13" s="704"/>
      <c r="Q13" s="157">
        <v>-19.399999999999999</v>
      </c>
      <c r="R13" s="158">
        <v>3.202</v>
      </c>
      <c r="S13" s="706"/>
      <c r="T13" s="708"/>
      <c r="U13" s="159">
        <v>0.51800000000000002</v>
      </c>
      <c r="V13" s="150">
        <v>15.6</v>
      </c>
      <c r="W13" s="150">
        <v>14.5</v>
      </c>
      <c r="X13" s="160">
        <v>225</v>
      </c>
      <c r="Y13" s="698"/>
      <c r="Z13" s="710"/>
      <c r="AA13" s="719"/>
      <c r="AB13" s="719"/>
      <c r="AC13" s="698"/>
      <c r="AD13" s="698"/>
      <c r="AE13" s="274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3.1946250000000003</v>
      </c>
      <c r="AL13" s="116">
        <f>AK13*1.1</f>
        <v>3.5140875000000005</v>
      </c>
      <c r="AM13" s="125"/>
      <c r="AN13" s="126">
        <f>AN12*365</f>
        <v>-44.512246505842583</v>
      </c>
      <c r="AO13" s="127"/>
      <c r="AP13" s="128"/>
      <c r="AQ13" s="128"/>
      <c r="AR13" s="129"/>
      <c r="AS13" s="186">
        <f>(AS12-S12)/AS12</f>
        <v>-8.4870188099552893E-2</v>
      </c>
      <c r="AT13" s="186">
        <f>(AT12-T12)/AT12</f>
        <v>0.72898200389690015</v>
      </c>
    </row>
    <row r="14" spans="1:64" ht="42.75" customHeight="1" x14ac:dyDescent="0.2">
      <c r="B14" s="711" t="s">
        <v>111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269">
        <v>105</v>
      </c>
      <c r="J14" s="269">
        <v>105</v>
      </c>
      <c r="K14" s="715"/>
      <c r="L14" s="153"/>
      <c r="M14" s="146"/>
      <c r="N14" s="717">
        <f>(161-156.5)/156.55</f>
        <v>2.8744809964867453E-2</v>
      </c>
      <c r="O14" s="723"/>
      <c r="P14" s="723"/>
      <c r="Q14" s="147">
        <v>-16.5</v>
      </c>
      <c r="R14" s="148">
        <v>2.9340000000000002</v>
      </c>
      <c r="S14" s="724">
        <v>1265</v>
      </c>
      <c r="T14" s="707">
        <f>Y14*365</f>
        <v>1126.0510714285715</v>
      </c>
      <c r="U14" s="149">
        <v>0.47399999999999998</v>
      </c>
      <c r="V14" s="150">
        <v>6.1</v>
      </c>
      <c r="W14" s="150">
        <v>6.8</v>
      </c>
      <c r="X14" s="151">
        <v>256</v>
      </c>
      <c r="Y14" s="725">
        <f>R14+(R15-R14)*(-18-Q14)/(Q15-Q14)</f>
        <v>3.0850714285714287</v>
      </c>
      <c r="Z14" s="727">
        <f t="shared" ref="Z14" si="0">Y14*365</f>
        <v>1126.0510714285715</v>
      </c>
      <c r="AA14" s="720">
        <f>(Z14-$S$12)/$S$12</f>
        <v>-0.10984105025409367</v>
      </c>
      <c r="AB14" s="720">
        <f>(Z14-$AD$4)/$AD$4</f>
        <v>-0.15398077467292928</v>
      </c>
      <c r="AC14" s="722"/>
      <c r="AD14" s="722"/>
      <c r="AE14" s="152">
        <f>(Y14-Y4)/Y14</f>
        <v>-6.968890123714036E-2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-0.64555176301121087</v>
      </c>
      <c r="AH14" s="153"/>
      <c r="AI14" s="154">
        <f>MAX(Y14:Y19)</f>
        <v>3.5388571428571431</v>
      </c>
      <c r="AJ14" s="155"/>
      <c r="AK14" s="156">
        <f>(Y14-AK4)/AK4</f>
        <v>-0.10966548191770187</v>
      </c>
      <c r="AL14" s="156">
        <f>(Y14-$AL$4)/$AL$4</f>
        <v>-0.19060498356154723</v>
      </c>
      <c r="AM14" s="117">
        <f>(AL14-AI14)/AI14</f>
        <v>-1.0538606041066862</v>
      </c>
      <c r="AN14" s="118">
        <f>AK14</f>
        <v>-0.10966548191770187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-18.539515793112219</v>
      </c>
      <c r="AQ14" s="120"/>
      <c r="AR14" s="121" t="s">
        <v>40</v>
      </c>
      <c r="AS14" s="183">
        <f>AK15*365</f>
        <v>1182.3536250000002</v>
      </c>
      <c r="AT14" s="184">
        <f>AS14*AL15</f>
        <v>4213.0304219334394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269">
        <v>105</v>
      </c>
      <c r="J15" s="269">
        <v>105</v>
      </c>
      <c r="K15" s="716"/>
      <c r="L15" s="153"/>
      <c r="M15" s="146"/>
      <c r="N15" s="696"/>
      <c r="O15" s="702"/>
      <c r="P15" s="702"/>
      <c r="Q15" s="147">
        <v>-19.3</v>
      </c>
      <c r="R15" s="164">
        <v>3.2160000000000002</v>
      </c>
      <c r="S15" s="705"/>
      <c r="T15" s="708"/>
      <c r="U15" s="149">
        <v>0.53800000000000003</v>
      </c>
      <c r="V15" s="150">
        <v>8.5</v>
      </c>
      <c r="W15" s="150">
        <v>7.3</v>
      </c>
      <c r="X15" s="151">
        <v>247</v>
      </c>
      <c r="Y15" s="726"/>
      <c r="Z15" s="728"/>
      <c r="AA15" s="721"/>
      <c r="AB15" s="721"/>
      <c r="AC15" s="698"/>
      <c r="AD15" s="698"/>
      <c r="AE15" s="274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3.2393250000000005</v>
      </c>
      <c r="AL15" s="116">
        <f>AK15*1.1</f>
        <v>3.5632575000000006</v>
      </c>
      <c r="AM15" s="125"/>
      <c r="AN15" s="126">
        <f>AN14*365</f>
        <v>-40.027900899961182</v>
      </c>
      <c r="AO15" s="127"/>
      <c r="AP15" s="128"/>
      <c r="AQ15" s="128"/>
      <c r="AR15" s="129"/>
      <c r="AS15" s="186">
        <f>(AS14-S14)/AS14</f>
        <v>-6.9899878727060008E-2</v>
      </c>
      <c r="AT15" s="186">
        <f>(AT14-T14)/AT14</f>
        <v>0.73272182760270566</v>
      </c>
    </row>
    <row r="16" spans="1:64" ht="52.15" customHeight="1" x14ac:dyDescent="0.2">
      <c r="B16" s="766" t="s">
        <v>112</v>
      </c>
      <c r="C16" s="768">
        <v>1</v>
      </c>
      <c r="D16" s="770"/>
      <c r="E16" s="276"/>
      <c r="F16" s="277"/>
      <c r="G16" s="278"/>
      <c r="H16" s="772">
        <f>(192-186.53)/186.53</f>
        <v>2.932504154827641E-2</v>
      </c>
      <c r="I16" s="275">
        <v>105</v>
      </c>
      <c r="J16" s="275">
        <v>105</v>
      </c>
      <c r="K16" s="770"/>
      <c r="L16" s="276"/>
      <c r="M16" s="279"/>
      <c r="N16" s="772">
        <f>(161-156.5)/156.55</f>
        <v>2.8744809964867453E-2</v>
      </c>
      <c r="O16" s="724"/>
      <c r="P16" s="724"/>
      <c r="Q16" s="147">
        <v>-16.399999999999999</v>
      </c>
      <c r="R16" s="148">
        <v>2.9710000000000001</v>
      </c>
      <c r="S16" s="724">
        <v>1265</v>
      </c>
      <c r="T16" s="707">
        <f>Y16*365</f>
        <v>1165.5909999999999</v>
      </c>
      <c r="U16" s="149">
        <v>0.48499999999999999</v>
      </c>
      <c r="V16" s="150">
        <v>22.8</v>
      </c>
      <c r="W16" s="150">
        <v>11.8</v>
      </c>
      <c r="X16" s="151">
        <v>251</v>
      </c>
      <c r="Y16" s="725">
        <f>R16+(R17-R16)*(-18-Q16)/(Q17-Q16)</f>
        <v>3.1934</v>
      </c>
      <c r="Z16" s="727">
        <f>Y16*365</f>
        <v>1165.5909999999999</v>
      </c>
      <c r="AA16" s="765">
        <f>(Z16-$S$12)/$S$12</f>
        <v>-7.8584189723320236E-2</v>
      </c>
      <c r="AB16" s="765">
        <f>(Z16-$AD$4)/$AD$4</f>
        <v>-0.12427382745867099</v>
      </c>
      <c r="AC16" s="722"/>
      <c r="AD16" s="722"/>
      <c r="AE16" s="152">
        <f>(Y16-Y4)/Y16</f>
        <v>-3.3402225423268761E-2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-0.70333333333333348</v>
      </c>
      <c r="AH16" s="153"/>
      <c r="AI16" s="154">
        <f>MAX(Y16:Y19)</f>
        <v>3.5388571428571431</v>
      </c>
      <c r="AJ16" s="155"/>
      <c r="AK16" s="156">
        <f>(Y16-AK4)/AK4</f>
        <v>-7.8402456516029936E-2</v>
      </c>
      <c r="AL16" s="156">
        <f>(Y16-$AL$4)/$AL$4</f>
        <v>-0.16218405137820913</v>
      </c>
      <c r="AM16" s="125"/>
      <c r="AN16" s="126"/>
      <c r="AO16" s="127"/>
      <c r="AP16" s="128"/>
      <c r="AQ16" s="128"/>
      <c r="AR16" s="129"/>
      <c r="AS16" s="183">
        <f>AK17*365</f>
        <v>1223.8705500000001</v>
      </c>
      <c r="AT16" s="184">
        <f>AS16*AL17</f>
        <v>4514.0959875973513</v>
      </c>
    </row>
    <row r="17" spans="2:47" ht="52.5" customHeight="1" x14ac:dyDescent="0.2">
      <c r="B17" s="766"/>
      <c r="C17" s="802"/>
      <c r="D17" s="803"/>
      <c r="E17" s="276"/>
      <c r="F17" s="277"/>
      <c r="G17" s="278"/>
      <c r="H17" s="804"/>
      <c r="I17" s="333">
        <v>105</v>
      </c>
      <c r="J17" s="333">
        <v>105</v>
      </c>
      <c r="K17" s="803"/>
      <c r="L17" s="276"/>
      <c r="M17" s="279"/>
      <c r="N17" s="804"/>
      <c r="O17" s="729"/>
      <c r="P17" s="729"/>
      <c r="Q17" s="309">
        <v>-19.399999999999999</v>
      </c>
      <c r="R17" s="334">
        <v>3.3879999999999999</v>
      </c>
      <c r="S17" s="729"/>
      <c r="T17" s="707"/>
      <c r="U17" s="335">
        <v>0.58399999999999996</v>
      </c>
      <c r="V17" s="336">
        <v>17.3</v>
      </c>
      <c r="W17" s="336">
        <v>12.3</v>
      </c>
      <c r="X17" s="337">
        <v>240</v>
      </c>
      <c r="Y17" s="730"/>
      <c r="Z17" s="731"/>
      <c r="AA17" s="765"/>
      <c r="AB17" s="765"/>
      <c r="AC17" s="698"/>
      <c r="AD17" s="698"/>
      <c r="AE17" s="274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3.3530700000000002</v>
      </c>
      <c r="AL17" s="116">
        <f>AK17*1.1</f>
        <v>3.6883770000000005</v>
      </c>
      <c r="AM17" s="125"/>
      <c r="AN17" s="126"/>
      <c r="AO17" s="127"/>
      <c r="AP17" s="128"/>
      <c r="AQ17" s="128"/>
      <c r="AR17" s="129"/>
      <c r="AS17" s="186">
        <f>(AS16-S16)/AS16</f>
        <v>-3.3606045998900706E-2</v>
      </c>
      <c r="AT17" s="186">
        <f>(AT16-T16)/AT16</f>
        <v>0.74178860990051942</v>
      </c>
    </row>
    <row r="18" spans="2:47" ht="42.75" customHeight="1" x14ac:dyDescent="0.2">
      <c r="B18" s="766" t="s">
        <v>287</v>
      </c>
      <c r="C18" s="733"/>
      <c r="D18" s="734"/>
      <c r="E18" s="338"/>
      <c r="F18" s="339"/>
      <c r="G18" s="340"/>
      <c r="H18" s="735"/>
      <c r="I18" s="305"/>
      <c r="J18" s="305"/>
      <c r="K18" s="734"/>
      <c r="L18" s="338"/>
      <c r="M18" s="255"/>
      <c r="N18" s="735"/>
      <c r="O18" s="739"/>
      <c r="P18" s="739"/>
      <c r="Q18" s="157">
        <v>-16.399999999999999</v>
      </c>
      <c r="R18" s="170">
        <v>3.2919999999999998</v>
      </c>
      <c r="S18" s="724">
        <v>1265</v>
      </c>
      <c r="T18" s="754">
        <f t="shared" ref="T18" si="1">Y18*365</f>
        <v>1291.6828571428573</v>
      </c>
      <c r="U18" s="159">
        <v>0.501</v>
      </c>
      <c r="V18" s="171">
        <v>10.5</v>
      </c>
      <c r="W18" s="171">
        <v>10.4</v>
      </c>
      <c r="X18" s="160">
        <v>272</v>
      </c>
      <c r="Y18" s="725">
        <f>R18+(R19-R18)*(-18-Q18)/(Q19-Q18)</f>
        <v>3.5388571428571431</v>
      </c>
      <c r="Z18" s="727">
        <f>Y18*365</f>
        <v>1291.6828571428573</v>
      </c>
      <c r="AA18" s="765">
        <f>(Z18-$S$12)/$S$12</f>
        <v>2.109316770186348E-2</v>
      </c>
      <c r="AB18" s="765">
        <f>(Z18-$AD$4)/$AD$4</f>
        <v>-2.9539105378333583E-2</v>
      </c>
      <c r="AC18" s="722"/>
      <c r="AD18" s="722"/>
      <c r="AE18" s="152">
        <f>(Y18-Y4)/Y18</f>
        <v>6.747672102911903E-2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/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-7.5007098199595736</v>
      </c>
      <c r="AH18" s="166"/>
      <c r="AI18" s="154">
        <f>MAX(Y18:Y25)</f>
        <v>3.5388571428571431</v>
      </c>
      <c r="AJ18" s="155"/>
      <c r="AK18" s="156">
        <f>(Y18-AK4)/4</f>
        <v>1.8446785714285818E-2</v>
      </c>
      <c r="AL18" s="156">
        <f>(Y18-$AL$4)/$AL$4</f>
        <v>-7.1550399517799859E-2</v>
      </c>
      <c r="AM18" s="117">
        <f>(AL18-AI18)/AI18</f>
        <v>-1.0202185046271839</v>
      </c>
      <c r="AN18" s="118">
        <f>AK18</f>
        <v>1.8446785714285818E-2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39.489661513800378</v>
      </c>
      <c r="AQ18" s="120"/>
      <c r="AR18" s="121" t="s">
        <v>40</v>
      </c>
      <c r="AS18" s="183">
        <f>AK19*365</f>
        <v>1356.2670000000003</v>
      </c>
      <c r="AT18" s="184">
        <f>AS18*AL19</f>
        <v>5543.5786104600029</v>
      </c>
    </row>
    <row r="19" spans="2:47" ht="52.5" customHeight="1" x14ac:dyDescent="0.2">
      <c r="B19" s="766"/>
      <c r="C19" s="733"/>
      <c r="D19" s="734"/>
      <c r="E19" s="338"/>
      <c r="F19" s="339"/>
      <c r="G19" s="340"/>
      <c r="H19" s="735"/>
      <c r="I19" s="305"/>
      <c r="J19" s="305"/>
      <c r="K19" s="734"/>
      <c r="L19" s="338"/>
      <c r="M19" s="255"/>
      <c r="N19" s="735"/>
      <c r="O19" s="739"/>
      <c r="P19" s="739"/>
      <c r="Q19" s="157">
        <v>-19.2</v>
      </c>
      <c r="R19" s="158">
        <v>3.7240000000000002</v>
      </c>
      <c r="S19" s="729"/>
      <c r="T19" s="754"/>
      <c r="U19" s="159">
        <v>0.59299999999999997</v>
      </c>
      <c r="V19" s="167">
        <v>14.7</v>
      </c>
      <c r="W19" s="167">
        <v>10.1</v>
      </c>
      <c r="X19" s="160">
        <v>260</v>
      </c>
      <c r="Y19" s="730"/>
      <c r="Z19" s="731"/>
      <c r="AA19" s="765"/>
      <c r="AB19" s="765"/>
      <c r="AC19" s="698"/>
      <c r="AD19" s="698"/>
      <c r="AE19" s="274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3.7158000000000007</v>
      </c>
      <c r="AL19" s="116">
        <f>AK19*1.1</f>
        <v>4.0873800000000013</v>
      </c>
      <c r="AM19" s="125"/>
      <c r="AN19" s="126">
        <f>AN18*365</f>
        <v>6.7330767857143234</v>
      </c>
      <c r="AO19" s="127"/>
      <c r="AP19" s="128"/>
      <c r="AQ19" s="128"/>
      <c r="AR19" s="129"/>
      <c r="AS19" s="186">
        <f>(AS18-S18)/AS18</f>
        <v>6.7292797067244323E-2</v>
      </c>
      <c r="AT19" s="186">
        <f>(AT18-T18)/AT18</f>
        <v>0.76699476134321931</v>
      </c>
    </row>
    <row r="20" spans="2:47" ht="52.5" customHeight="1" x14ac:dyDescent="0.2">
      <c r="B20" s="766" t="s">
        <v>288</v>
      </c>
      <c r="C20" s="341"/>
      <c r="D20" s="255"/>
      <c r="E20" s="338"/>
      <c r="F20" s="339"/>
      <c r="G20" s="340"/>
      <c r="H20" s="342"/>
      <c r="I20" s="305"/>
      <c r="J20" s="305"/>
      <c r="K20" s="255"/>
      <c r="L20" s="338"/>
      <c r="M20" s="255"/>
      <c r="N20" s="342"/>
      <c r="O20" s="339"/>
      <c r="P20" s="339"/>
      <c r="Q20" s="157">
        <v>-16.3</v>
      </c>
      <c r="R20" s="170">
        <v>3.14</v>
      </c>
      <c r="S20" s="724">
        <v>1265</v>
      </c>
      <c r="T20" s="754">
        <f t="shared" ref="T20" si="2">Y20*365</f>
        <v>1233.7706451612903</v>
      </c>
      <c r="U20" s="159">
        <v>0.47899999999999998</v>
      </c>
      <c r="V20" s="167">
        <v>9.1</v>
      </c>
      <c r="W20" s="167">
        <v>9.9</v>
      </c>
      <c r="X20" s="160">
        <v>269</v>
      </c>
      <c r="Y20" s="725">
        <f>R20+(R21-R20)*(-18-Q20)/(Q21-Q20)</f>
        <v>3.3801935483870968</v>
      </c>
      <c r="Z20" s="727">
        <f>Y20*365</f>
        <v>1233.7706451612903</v>
      </c>
      <c r="AA20" s="720">
        <f>(Z20-$S$12)/$S$12</f>
        <v>-2.468723702664798E-2</v>
      </c>
      <c r="AB20" s="765">
        <f>(Z20-$AD$4)/$AD$4</f>
        <v>-7.3049427388386656E-2</v>
      </c>
      <c r="AC20" s="722"/>
      <c r="AD20" s="722"/>
      <c r="AE20" s="274"/>
      <c r="AF20" s="263"/>
      <c r="AG20" s="264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6"/>
      <c r="C21" s="341"/>
      <c r="D21" s="255"/>
      <c r="E21" s="338"/>
      <c r="F21" s="339"/>
      <c r="G21" s="340"/>
      <c r="H21" s="342"/>
      <c r="I21" s="305"/>
      <c r="J21" s="305"/>
      <c r="K21" s="255"/>
      <c r="L21" s="338"/>
      <c r="M21" s="255"/>
      <c r="N21" s="342"/>
      <c r="O21" s="339"/>
      <c r="P21" s="339"/>
      <c r="Q21" s="157">
        <v>-19.399999999999999</v>
      </c>
      <c r="R21" s="158">
        <v>3.5779999999999998</v>
      </c>
      <c r="S21" s="729"/>
      <c r="T21" s="754"/>
      <c r="U21" s="159">
        <v>0.57999999999999996</v>
      </c>
      <c r="V21" s="167">
        <v>13.4</v>
      </c>
      <c r="W21" s="167">
        <v>9.6999999999999993</v>
      </c>
      <c r="X21" s="160">
        <v>255</v>
      </c>
      <c r="Y21" s="730"/>
      <c r="Z21" s="731"/>
      <c r="AA21" s="720"/>
      <c r="AB21" s="765"/>
      <c r="AC21" s="698"/>
      <c r="AD21" s="698"/>
      <c r="AE21" s="274"/>
      <c r="AF21" s="263"/>
      <c r="AG21" s="264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66" t="s">
        <v>289</v>
      </c>
      <c r="C22" s="552"/>
      <c r="D22" s="553"/>
      <c r="E22" s="338"/>
      <c r="F22" s="550"/>
      <c r="G22" s="551"/>
      <c r="H22" s="549"/>
      <c r="I22" s="554"/>
      <c r="J22" s="554"/>
      <c r="K22" s="553"/>
      <c r="L22" s="338"/>
      <c r="M22" s="553"/>
      <c r="N22" s="549"/>
      <c r="O22" s="550"/>
      <c r="P22" s="550"/>
      <c r="Q22" s="157">
        <v>-16.2</v>
      </c>
      <c r="R22" s="170">
        <v>3.0270000000000001</v>
      </c>
      <c r="S22" s="724">
        <v>1265</v>
      </c>
      <c r="T22" s="754">
        <f t="shared" ref="T22" si="3">Y22*365</f>
        <v>1196.0137500000001</v>
      </c>
      <c r="U22" s="159">
        <v>0.46100000000000002</v>
      </c>
      <c r="V22" s="167">
        <v>8.9</v>
      </c>
      <c r="W22" s="167">
        <v>10.5</v>
      </c>
      <c r="X22" s="160">
        <v>274</v>
      </c>
      <c r="Y22" s="725">
        <f>R22+(R23-R22)*(-18-Q22)/(Q23-Q22)</f>
        <v>3.2767500000000003</v>
      </c>
      <c r="Z22" s="727">
        <f>Y22*365</f>
        <v>1196.0137500000001</v>
      </c>
      <c r="AA22" s="765">
        <f>(Z22-$S$12)/$S$12</f>
        <v>-5.4534584980237097E-2</v>
      </c>
      <c r="AB22" s="765">
        <f>(Z22-$AD$4)/$AD$4</f>
        <v>-0.1014167545954781</v>
      </c>
      <c r="AC22" s="722"/>
      <c r="AD22" s="722"/>
      <c r="AE22" s="274"/>
      <c r="AF22" s="263"/>
      <c r="AG22" s="264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6"/>
      <c r="C23" s="552"/>
      <c r="D23" s="553"/>
      <c r="E23" s="338"/>
      <c r="F23" s="550"/>
      <c r="G23" s="551"/>
      <c r="H23" s="549"/>
      <c r="I23" s="554"/>
      <c r="J23" s="554"/>
      <c r="K23" s="553"/>
      <c r="L23" s="338"/>
      <c r="M23" s="553"/>
      <c r="N23" s="549"/>
      <c r="O23" s="550"/>
      <c r="P23" s="550"/>
      <c r="Q23" s="157">
        <v>-19.399999999999999</v>
      </c>
      <c r="R23" s="158">
        <v>3.4710000000000001</v>
      </c>
      <c r="S23" s="729"/>
      <c r="T23" s="754"/>
      <c r="U23" s="159">
        <v>0.56200000000000006</v>
      </c>
      <c r="V23" s="167">
        <v>13.3</v>
      </c>
      <c r="W23" s="167">
        <v>10.4</v>
      </c>
      <c r="X23" s="160">
        <v>256</v>
      </c>
      <c r="Y23" s="730"/>
      <c r="Z23" s="731"/>
      <c r="AA23" s="765"/>
      <c r="AB23" s="765"/>
      <c r="AC23" s="698"/>
      <c r="AD23" s="698"/>
      <c r="AE23" s="274"/>
      <c r="AF23" s="263"/>
      <c r="AG23" s="264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42.75" customHeight="1" x14ac:dyDescent="0.2">
      <c r="B24" s="766" t="s">
        <v>294</v>
      </c>
      <c r="C24" s="576"/>
      <c r="D24" s="577"/>
      <c r="E24" s="338"/>
      <c r="F24" s="579"/>
      <c r="G24" s="580"/>
      <c r="H24" s="578"/>
      <c r="I24" s="575"/>
      <c r="J24" s="575"/>
      <c r="K24" s="577"/>
      <c r="L24" s="338"/>
      <c r="M24" s="577"/>
      <c r="N24" s="578"/>
      <c r="O24" s="579"/>
      <c r="P24" s="579"/>
      <c r="Q24" s="157">
        <v>-16.100000000000001</v>
      </c>
      <c r="R24" s="170">
        <v>3.0139999999999998</v>
      </c>
      <c r="S24" s="724">
        <v>1265</v>
      </c>
      <c r="T24" s="754">
        <f t="shared" ref="T24" si="4">Y24*365</f>
        <v>1194.9629032258065</v>
      </c>
      <c r="U24" s="159">
        <v>0.47010000000000002</v>
      </c>
      <c r="V24" s="167">
        <v>12.1</v>
      </c>
      <c r="W24" s="167">
        <v>13.6</v>
      </c>
      <c r="X24" s="160">
        <v>267</v>
      </c>
      <c r="Y24" s="725">
        <f>R24+(R25-R24)*(-18-Q24)/(Q25-Q24)</f>
        <v>3.2738709677419355</v>
      </c>
      <c r="Z24" s="727">
        <f>Y24*365</f>
        <v>1194.9629032258065</v>
      </c>
      <c r="AA24" s="765">
        <f>(Z24-$S$12)/$S$12</f>
        <v>-5.5365293892643094E-2</v>
      </c>
      <c r="AB24" s="765">
        <f>(Z24-$AD$4)/$AD$4</f>
        <v>-0.10220627169323533</v>
      </c>
      <c r="AC24" s="274"/>
      <c r="AD24" s="274"/>
      <c r="AE24" s="152">
        <f>(Y24-Y4)/Y24</f>
        <v>-8.0014451341674977E-3</v>
      </c>
      <c r="AF24" s="752" t="str">
        <f>IF(Y24&lt;((4.09*J24)+272.62)/365,"*****5",IF(Y24&lt;((5.12*J24)+340.78)/365,"****4",IF(Y24&lt;((6.4*J24)+425.97)/365,"***3",IF(Y24&lt;((7.68*J24)+511.17)/365,"**2",IF(Y24&lt;((9.21*J24)+613.4)/365,"*1","")))))</f>
        <v/>
      </c>
      <c r="AG24" s="747">
        <f>IF(Y24&lt;((4.09*I24+272.62)/365),(((4.09*I24+272.62)/365)-Y24)/((4.09*I24+272.62)/365),IF(Y24&lt;((5.12*I24+340.78)/365),(((5.12*I24+340.78)/365)-Y24)/((5.12*I24+340.78)/365),IF(Y24&lt;((6.4*I24+425.97)/365),(((6.4*I24+425.97)/365)-Y24)/((6.4*I24+425.97)/365),IF(Y24&lt;((7.68*I24+511.17)/365),(((7.68*I24+511.17)/365)-Y24)/((7.68*I24+511.17)/365),(((9.21*I24+613.4)/365)-Y24)/((9.21*I24+613.4)/365)))))</f>
        <v>-0.94809733163646315</v>
      </c>
      <c r="AH24" s="166"/>
      <c r="AI24" s="154">
        <f>MAX(Y24:Y29)</f>
        <v>3.2738709677419355</v>
      </c>
      <c r="AJ24" s="155"/>
      <c r="AK24" s="156">
        <f>(Y24-AK4)/AK4</f>
        <v>-5.5178981162881079E-2</v>
      </c>
      <c r="AL24" s="156">
        <f>(Y24-$AL$4)/$AL$4</f>
        <v>-0.14107180105716469</v>
      </c>
      <c r="AM24" s="117">
        <f>(AL24-AI24)/AI24</f>
        <v>-1.0430902141370786</v>
      </c>
      <c r="AN24" s="118">
        <f>AK24</f>
        <v>-5.5178981162881079E-2</v>
      </c>
      <c r="AO24" s="119" t="str">
        <f>IF(AN24&lt;((4.09*J24)+272.62)/365,"*****5",IF(AN24&lt;((5.12*J24)+340.78)/365,"****4",IF(AN24&lt;((6.4*J24)+425.97)/365,"***3",IF(AN24&lt;((7.68*J24)+511.17)/365,"**2",IF(AN24&lt;((9.21*J24)+613.4)/365,"*1","")))))</f>
        <v>*****5</v>
      </c>
      <c r="AP24" s="120">
        <f>IF(AN24&lt;((4.09*J24+272.62)/365),(((4.09*J24+272.62)/365)-AN24)/AN24,IF(AN24&lt;((5.12*J24+340.78)/365),(((5.12*J24+340.78)/365)-AN24)/AN24,IF(AN24&lt;((6.4*J24+425.97)/365),(((6.4*J24+425.97)/365)-AN24)/AN24,IF(AN24&lt;((7.68*J24+511.17)/365),(((7.68*J24+511.17)/365)-AN24)/AN24,(((9.21*J24+613.4)/365)-AN24)/AN24))))</f>
        <v>-14.536025744735639</v>
      </c>
      <c r="AQ24" s="120"/>
      <c r="AR24" s="121" t="s">
        <v>40</v>
      </c>
    </row>
    <row r="25" spans="2:47" ht="52.5" customHeight="1" x14ac:dyDescent="0.2">
      <c r="B25" s="766"/>
      <c r="C25" s="576"/>
      <c r="D25" s="577"/>
      <c r="E25" s="338"/>
      <c r="F25" s="579"/>
      <c r="G25" s="580"/>
      <c r="H25" s="578"/>
      <c r="I25" s="575"/>
      <c r="J25" s="575"/>
      <c r="K25" s="577"/>
      <c r="L25" s="338"/>
      <c r="M25" s="577"/>
      <c r="N25" s="578"/>
      <c r="O25" s="579"/>
      <c r="P25" s="579"/>
      <c r="Q25" s="150">
        <v>-19.2</v>
      </c>
      <c r="R25" s="582">
        <v>3.4380000000000002</v>
      </c>
      <c r="S25" s="729"/>
      <c r="T25" s="754"/>
      <c r="U25" s="149">
        <v>0.56399999999999995</v>
      </c>
      <c r="V25" s="150">
        <v>17.3</v>
      </c>
      <c r="W25" s="150">
        <v>13.3</v>
      </c>
      <c r="X25" s="151">
        <v>251</v>
      </c>
      <c r="Y25" s="730"/>
      <c r="Z25" s="731"/>
      <c r="AA25" s="765"/>
      <c r="AB25" s="765"/>
      <c r="AC25" s="274"/>
      <c r="AD25" s="274"/>
      <c r="AE25" s="274"/>
      <c r="AF25" s="752" t="e">
        <f>IF(#REF!&lt;((4.09*J25)+272.62)/365,"*****5",IF(#REF!&lt;((5.12*J25)+340.78)/365,"****4",IF(#REF!&lt;((6.4*J25)+425.97)/365,"***3",IF(#REF!&lt;((7.68*J25)+511.17)/365,"**2",IF(#REF!&lt;((9.21*J25)+613.4)/365,"*1","")))))</f>
        <v>#REF!</v>
      </c>
      <c r="AG25" s="748"/>
      <c r="AH25" s="166"/>
      <c r="AI25" s="168"/>
      <c r="AJ25" s="169"/>
      <c r="AK25" s="169"/>
      <c r="AL25" s="169"/>
      <c r="AM25" s="125"/>
      <c r="AN25" s="126">
        <f>AN24*365</f>
        <v>-20.140328124451592</v>
      </c>
      <c r="AO25" s="127"/>
      <c r="AP25" s="128"/>
      <c r="AQ25" s="128"/>
      <c r="AR25" s="129"/>
    </row>
    <row r="26" spans="2:47" ht="42.75" customHeight="1" x14ac:dyDescent="0.2">
      <c r="B26" s="766" t="s">
        <v>295</v>
      </c>
      <c r="C26" s="576"/>
      <c r="D26" s="577"/>
      <c r="E26" s="338"/>
      <c r="F26" s="579"/>
      <c r="G26" s="580"/>
      <c r="H26" s="578"/>
      <c r="I26" s="575"/>
      <c r="J26" s="575"/>
      <c r="K26" s="577"/>
      <c r="L26" s="338"/>
      <c r="M26" s="577"/>
      <c r="N26" s="578"/>
      <c r="O26" s="579"/>
      <c r="P26" s="579"/>
      <c r="Q26" s="380">
        <v>-16.3</v>
      </c>
      <c r="R26" s="148">
        <v>2.891</v>
      </c>
      <c r="S26" s="706">
        <v>1265</v>
      </c>
      <c r="T26" s="754">
        <f t="shared" ref="T26" si="5">Y26*365</f>
        <v>1137.0434375</v>
      </c>
      <c r="U26" s="149">
        <v>0.438</v>
      </c>
      <c r="V26" s="150">
        <v>9</v>
      </c>
      <c r="W26" s="150">
        <v>11.6</v>
      </c>
      <c r="X26" s="151">
        <v>272</v>
      </c>
      <c r="Y26" s="755">
        <f>R26+(R27-R26)*(-18-Q26)/(Q27-Q26)</f>
        <v>3.1151875000000002</v>
      </c>
      <c r="Z26" s="764">
        <f>Y26*365</f>
        <v>1137.0434375</v>
      </c>
      <c r="AA26" s="765">
        <f>(Z26-$S$12)/$S$12</f>
        <v>-0.10115143280632413</v>
      </c>
      <c r="AB26" s="765">
        <f>(Z26-$AD$4)/$AD$4</f>
        <v>-0.145722043551202</v>
      </c>
      <c r="AC26" s="581"/>
      <c r="AD26" s="581"/>
      <c r="AE26" s="152">
        <f>(Y26-Y6)/Y26</f>
        <v>0.11433902453704628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/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-0.85367368356700368</v>
      </c>
      <c r="AH26" s="166"/>
      <c r="AI26" s="154">
        <f>MAX(Y26:Y31)</f>
        <v>3.1151875000000002</v>
      </c>
      <c r="AJ26" s="155"/>
      <c r="AK26" s="156">
        <f>(Y26-AK6)/AK6</f>
        <v>7.5333540447712191E-2</v>
      </c>
      <c r="AL26" s="156">
        <f>(Y26-$AL$4)/$AL$4</f>
        <v>-0.18270377326760026</v>
      </c>
      <c r="AM26" s="117">
        <f>(AL26-AI26)/AI26</f>
        <v>-1.0586493664563048</v>
      </c>
      <c r="AN26" s="118">
        <f>AK26</f>
        <v>7.5333540447712191E-2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8.9146290636301</v>
      </c>
      <c r="AQ26" s="120"/>
      <c r="AR26" s="121" t="s">
        <v>40</v>
      </c>
    </row>
    <row r="27" spans="2:47" ht="52.5" customHeight="1" x14ac:dyDescent="0.2">
      <c r="B27" s="766"/>
      <c r="C27" s="576"/>
      <c r="D27" s="577"/>
      <c r="E27" s="338"/>
      <c r="F27" s="579"/>
      <c r="G27" s="580"/>
      <c r="H27" s="578"/>
      <c r="I27" s="575"/>
      <c r="J27" s="575"/>
      <c r="K27" s="577"/>
      <c r="L27" s="338"/>
      <c r="M27" s="577"/>
      <c r="N27" s="578"/>
      <c r="O27" s="579"/>
      <c r="P27" s="579"/>
      <c r="Q27" s="380">
        <v>-19.5</v>
      </c>
      <c r="R27" s="164">
        <v>3.3130000000000002</v>
      </c>
      <c r="S27" s="706"/>
      <c r="T27" s="754"/>
      <c r="U27" s="149">
        <v>0.53500000000000003</v>
      </c>
      <c r="V27" s="150">
        <v>13.2</v>
      </c>
      <c r="W27" s="150">
        <v>11.5</v>
      </c>
      <c r="X27" s="151">
        <v>257</v>
      </c>
      <c r="Y27" s="755"/>
      <c r="Z27" s="764"/>
      <c r="AA27" s="765"/>
      <c r="AB27" s="765"/>
      <c r="AC27" s="581"/>
      <c r="AD27" s="581"/>
      <c r="AE27" s="581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27.496742263414951</v>
      </c>
      <c r="AO27" s="127"/>
      <c r="AP27" s="128"/>
      <c r="AQ27" s="128"/>
      <c r="AR27" s="129"/>
    </row>
    <row r="28" spans="2:47" ht="51.6" customHeight="1" x14ac:dyDescent="0.2">
      <c r="AS28" s="180"/>
    </row>
  </sheetData>
  <mergeCells count="159">
    <mergeCell ref="AU22:AU23"/>
    <mergeCell ref="B24:B25"/>
    <mergeCell ref="AG24:AG25"/>
    <mergeCell ref="S24:S25"/>
    <mergeCell ref="T24:T25"/>
    <mergeCell ref="Y24:Y25"/>
    <mergeCell ref="AF24:AF25"/>
    <mergeCell ref="B22:B23"/>
    <mergeCell ref="S22:S23"/>
    <mergeCell ref="T22:T23"/>
    <mergeCell ref="Y22:Y23"/>
    <mergeCell ref="Z22:Z23"/>
    <mergeCell ref="AA22:AA23"/>
    <mergeCell ref="AB22:AB23"/>
    <mergeCell ref="AC22:AC23"/>
    <mergeCell ref="AD22:AD23"/>
    <mergeCell ref="Z24:Z25"/>
    <mergeCell ref="AB20:AB21"/>
    <mergeCell ref="AC20:AC21"/>
    <mergeCell ref="AD20:AD21"/>
    <mergeCell ref="AU20:AU21"/>
    <mergeCell ref="B20:B21"/>
    <mergeCell ref="S20:S21"/>
    <mergeCell ref="T20:T21"/>
    <mergeCell ref="Y20:Y21"/>
    <mergeCell ref="Z20:Z21"/>
    <mergeCell ref="AA20:AA21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F26:AF27"/>
    <mergeCell ref="AG26:AG27"/>
    <mergeCell ref="AA24:AA25"/>
    <mergeCell ref="AB24:AB25"/>
    <mergeCell ref="B26:B27"/>
    <mergeCell ref="S26:S27"/>
    <mergeCell ref="T26:T27"/>
    <mergeCell ref="Y26:Y27"/>
    <mergeCell ref="Z26:Z27"/>
    <mergeCell ref="AA26:AA27"/>
    <mergeCell ref="AB26:AB27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26A8-EB53-4B6F-B579-5DCF7A837D75}">
  <sheetPr>
    <tabColor rgb="FF00FFFF"/>
  </sheetPr>
  <dimension ref="A1:BL23"/>
  <sheetViews>
    <sheetView zoomScale="70" zoomScaleNormal="70" zoomScaleSheetLayoutView="82" workbookViewId="0">
      <pane xSplit="25" ySplit="10" topLeftCell="Z14" activePane="bottomRight" state="frozen"/>
      <selection pane="topRight" activeCell="Z1" sqref="Z1"/>
      <selection pane="bottomLeft" activeCell="A11" sqref="A11"/>
      <selection pane="bottomRight" activeCell="T22" sqref="T22:T2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6" width="50.14062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bestFit="1" customWidth="1"/>
    <col min="21" max="21" width="11.28515625" style="95" customWidth="1"/>
    <col min="22" max="23" width="13.140625" style="95" customWidth="1"/>
    <col min="24" max="24" width="9.85546875" style="95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189"/>
      <c r="E2" s="189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68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189" t="s">
        <v>56</v>
      </c>
      <c r="H3" s="101" t="s">
        <v>11</v>
      </c>
      <c r="I3" s="189" t="s">
        <v>12</v>
      </c>
      <c r="J3" s="100" t="s">
        <v>13</v>
      </c>
      <c r="K3" s="99" t="s">
        <v>12</v>
      </c>
      <c r="L3" s="99" t="s">
        <v>57</v>
      </c>
      <c r="M3" s="189" t="s">
        <v>58</v>
      </c>
      <c r="N3" s="101" t="s">
        <v>11</v>
      </c>
      <c r="O3" s="189" t="s">
        <v>16</v>
      </c>
      <c r="P3" s="189" t="s">
        <v>59</v>
      </c>
      <c r="Q3" s="189" t="s">
        <v>18</v>
      </c>
      <c r="R3" s="189" t="s">
        <v>19</v>
      </c>
      <c r="S3" s="189" t="s">
        <v>55</v>
      </c>
      <c r="T3" s="189" t="s">
        <v>60</v>
      </c>
      <c r="U3" s="189" t="s">
        <v>21</v>
      </c>
      <c r="V3" s="189" t="s">
        <v>22</v>
      </c>
      <c r="W3" s="189" t="s">
        <v>23</v>
      </c>
      <c r="X3" s="189" t="s">
        <v>24</v>
      </c>
      <c r="Y3" s="189" t="s">
        <v>74</v>
      </c>
      <c r="Z3" s="189" t="s">
        <v>75</v>
      </c>
      <c r="AA3" s="189" t="s">
        <v>76</v>
      </c>
      <c r="AB3" s="189" t="s">
        <v>77</v>
      </c>
      <c r="AC3" s="189" t="s">
        <v>78</v>
      </c>
      <c r="AD3" s="189" t="s">
        <v>79</v>
      </c>
      <c r="AE3" s="189" t="s">
        <v>53</v>
      </c>
      <c r="AF3" s="102" t="s">
        <v>27</v>
      </c>
      <c r="AG3" s="189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69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187">
        <v>105</v>
      </c>
      <c r="J4" s="187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53"/>
      <c r="Q4" s="106">
        <v>-16.5</v>
      </c>
      <c r="R4" s="107">
        <v>3.01</v>
      </c>
      <c r="S4" s="674">
        <v>1185</v>
      </c>
      <c r="T4" s="675">
        <f>Y4*365</f>
        <v>1172.8456896551725</v>
      </c>
      <c r="U4" s="108">
        <v>0.45900000000000002</v>
      </c>
      <c r="V4" s="110">
        <v>9.9</v>
      </c>
      <c r="W4" s="110">
        <v>11.7</v>
      </c>
      <c r="X4" s="111">
        <v>271</v>
      </c>
      <c r="Y4" s="677">
        <f>R4+(R5-R4)*(-18-Q4)/(Q5-Q4)</f>
        <v>3.2132758620689654</v>
      </c>
      <c r="Z4" s="677">
        <f>Y4*365</f>
        <v>1172.8456896551725</v>
      </c>
      <c r="AA4" s="669">
        <f>(Y4*5%)+Y4</f>
        <v>3.3739396551724137</v>
      </c>
      <c r="AB4" s="667">
        <f>AA4*365</f>
        <v>1231.4879741379309</v>
      </c>
      <c r="AC4" s="669">
        <f>(AA4*10%)+Y4</f>
        <v>3.5506698275862068</v>
      </c>
      <c r="AD4" s="667">
        <f>AC4*365</f>
        <v>1295.9944870689656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-0.7139349549249927</v>
      </c>
      <c r="AH4" s="651"/>
      <c r="AI4" s="113">
        <f>MAX(Y4:Y9)</f>
        <v>3.2132758620689654</v>
      </c>
      <c r="AJ4" s="114"/>
      <c r="AK4" s="115">
        <f>Y4*1.05</f>
        <v>3.3739396551724137</v>
      </c>
      <c r="AL4" s="116">
        <f>AK4*1.1</f>
        <v>3.7113336206896554</v>
      </c>
      <c r="AM4" s="117">
        <f>(AL4-AI4)/AI4</f>
        <v>0.15500000000000011</v>
      </c>
      <c r="AN4" s="118">
        <f>AK4</f>
        <v>3.3739396551724137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6.9900825399718869E-2</v>
      </c>
      <c r="AQ4" s="120"/>
      <c r="AR4" s="121" t="s">
        <v>40</v>
      </c>
      <c r="AS4" s="183">
        <f>AK4*365</f>
        <v>1231.4879741379309</v>
      </c>
      <c r="AT4" s="184">
        <f>AS4*AL4</f>
        <v>4570.4627218930955</v>
      </c>
    </row>
    <row r="5" spans="1:64" ht="52.5" customHeight="1" thickBot="1" x14ac:dyDescent="0.25">
      <c r="B5" s="647"/>
      <c r="C5" s="649"/>
      <c r="D5" s="650"/>
      <c r="E5" s="651"/>
      <c r="F5" s="653"/>
      <c r="G5" s="655"/>
      <c r="H5" s="665"/>
      <c r="I5" s="187">
        <v>105</v>
      </c>
      <c r="J5" s="187">
        <v>105</v>
      </c>
      <c r="K5" s="650"/>
      <c r="L5" s="651"/>
      <c r="M5" s="650"/>
      <c r="N5" s="665"/>
      <c r="O5" s="653"/>
      <c r="P5" s="653"/>
      <c r="Q5" s="106">
        <v>-19.399999999999999</v>
      </c>
      <c r="R5" s="122">
        <v>3.403</v>
      </c>
      <c r="S5" s="674"/>
      <c r="T5" s="676"/>
      <c r="U5" s="108">
        <v>0.53900000000000003</v>
      </c>
      <c r="V5" s="110">
        <v>13.7</v>
      </c>
      <c r="W5" s="110">
        <v>11.7</v>
      </c>
      <c r="X5" s="111">
        <v>261</v>
      </c>
      <c r="Y5" s="677"/>
      <c r="Z5" s="677"/>
      <c r="AA5" s="670"/>
      <c r="AB5" s="668"/>
      <c r="AC5" s="670"/>
      <c r="AD5" s="668"/>
      <c r="AE5" s="188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-4.7619047619047609E-2</v>
      </c>
      <c r="AL5" s="156">
        <f>(Y4-$AL$4)/$AL$4</f>
        <v>-0.13419913419913429</v>
      </c>
      <c r="AM5" s="125"/>
      <c r="AN5" s="126">
        <f>AN4*365</f>
        <v>1231.4879741379309</v>
      </c>
      <c r="AO5" s="127"/>
      <c r="AP5" s="128"/>
      <c r="AQ5" s="128"/>
      <c r="AR5" s="129"/>
      <c r="AS5" s="186">
        <f>(AS4-S4)/AS4</f>
        <v>3.774943411077443E-2</v>
      </c>
      <c r="AT5" s="186">
        <f>(AT4-T4)/AT4</f>
        <v>0.74338578804349653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187">
        <v>105</v>
      </c>
      <c r="J6" s="187">
        <v>105</v>
      </c>
      <c r="K6" s="650"/>
      <c r="L6" s="651"/>
      <c r="M6" s="650"/>
      <c r="N6" s="130"/>
      <c r="O6" s="653"/>
      <c r="P6" s="653"/>
      <c r="Q6" s="191">
        <v>-16.5</v>
      </c>
      <c r="R6" s="132">
        <v>2.58</v>
      </c>
      <c r="S6" s="187"/>
      <c r="T6" s="187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229"/>
      <c r="AA6" s="229"/>
      <c r="AB6" s="229"/>
      <c r="AC6" s="229"/>
      <c r="AD6" s="229"/>
      <c r="AE6" s="188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3.3739396551724137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187">
        <v>105</v>
      </c>
      <c r="J7" s="187">
        <v>105</v>
      </c>
      <c r="K7" s="650"/>
      <c r="L7" s="651"/>
      <c r="M7" s="650"/>
      <c r="N7" s="130"/>
      <c r="O7" s="653"/>
      <c r="P7" s="653"/>
      <c r="Q7" s="191">
        <v>-19.5</v>
      </c>
      <c r="R7" s="132">
        <v>2.9380000000000002</v>
      </c>
      <c r="S7" s="187"/>
      <c r="T7" s="190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188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3.3739396551724137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187">
        <v>105</v>
      </c>
      <c r="J8" s="187">
        <v>105</v>
      </c>
      <c r="K8" s="650"/>
      <c r="L8" s="651"/>
      <c r="M8" s="650"/>
      <c r="N8" s="130"/>
      <c r="O8" s="653"/>
      <c r="P8" s="653"/>
      <c r="Q8" s="191">
        <v>-16.600000000000001</v>
      </c>
      <c r="R8" s="190">
        <v>2.4950000000000001</v>
      </c>
      <c r="S8" s="187"/>
      <c r="T8" s="190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229"/>
      <c r="AA8" s="229"/>
      <c r="AB8" s="229"/>
      <c r="AC8" s="229"/>
      <c r="AD8" s="229"/>
      <c r="AE8" s="188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225">
        <v>105</v>
      </c>
      <c r="J9" s="225">
        <v>105</v>
      </c>
      <c r="K9" s="666"/>
      <c r="L9" s="652"/>
      <c r="M9" s="666"/>
      <c r="N9" s="176"/>
      <c r="O9" s="654"/>
      <c r="P9" s="654"/>
      <c r="Q9" s="224">
        <v>-19.5</v>
      </c>
      <c r="R9" s="223">
        <v>2.8330000000000002</v>
      </c>
      <c r="S9" s="225"/>
      <c r="T9" s="223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229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189" t="s">
        <v>18</v>
      </c>
      <c r="R11" s="189" t="s">
        <v>19</v>
      </c>
      <c r="S11" s="189" t="s">
        <v>55</v>
      </c>
      <c r="T11" s="189" t="s">
        <v>60</v>
      </c>
      <c r="U11" s="189" t="s">
        <v>21</v>
      </c>
      <c r="V11" s="189" t="s">
        <v>22</v>
      </c>
      <c r="W11" s="189" t="s">
        <v>23</v>
      </c>
      <c r="X11" s="189" t="s">
        <v>24</v>
      </c>
      <c r="Y11" s="189" t="s">
        <v>81</v>
      </c>
      <c r="Z11" s="189" t="s">
        <v>82</v>
      </c>
      <c r="AA11" s="189" t="s">
        <v>83</v>
      </c>
      <c r="AB11" s="189" t="s">
        <v>84</v>
      </c>
      <c r="AC11" s="189"/>
      <c r="AD11" s="189"/>
      <c r="AE11" s="189" t="s">
        <v>53</v>
      </c>
      <c r="AF11" s="102" t="s">
        <v>27</v>
      </c>
      <c r="AG11" s="189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70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/>
      <c r="Q12" s="147">
        <v>-16.5</v>
      </c>
      <c r="R12" s="148">
        <v>2.9830000000000001</v>
      </c>
      <c r="S12" s="705">
        <v>1158</v>
      </c>
      <c r="T12" s="707">
        <v>1160</v>
      </c>
      <c r="U12" s="149">
        <v>0.46500000000000002</v>
      </c>
      <c r="V12" s="150">
        <v>6</v>
      </c>
      <c r="W12" s="150">
        <v>6.9</v>
      </c>
      <c r="X12" s="151">
        <v>141</v>
      </c>
      <c r="Y12" s="697">
        <f>R12+(R13-R12)*(-18-Q12)/(Q13-Q12)</f>
        <v>3.1775000000000002</v>
      </c>
      <c r="Z12" s="709">
        <f>Y12*365</f>
        <v>1159.7875000000001</v>
      </c>
      <c r="AA12" s="718">
        <f>(Z12-$S$12)/$S$12</f>
        <v>1.5436096718481316E-3</v>
      </c>
      <c r="AB12" s="718">
        <f>(Z12-AD4)/AD4</f>
        <v>-0.10509843091772136</v>
      </c>
      <c r="AC12" s="697"/>
      <c r="AD12" s="697"/>
      <c r="AE12" s="210">
        <f>(Y12-Y4)/Y12</f>
        <v>-1.1259122602349398E-2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-0.69485240391641123</v>
      </c>
      <c r="AH12" s="153"/>
      <c r="AI12" s="212">
        <f>MAX(Y12:Y15)</f>
        <v>3.2132758620689654</v>
      </c>
      <c r="AJ12" s="213"/>
      <c r="AK12" s="214">
        <f>(Y12-AK4)/AK4</f>
        <v>-5.8222634441982953E-2</v>
      </c>
      <c r="AL12" s="214">
        <f>(Y12-$AL$4)/$AL$4</f>
        <v>-0.14383875858362097</v>
      </c>
      <c r="AM12" s="215">
        <f>(AL12-AI12)/AI12</f>
        <v>-1.04476389975774</v>
      </c>
      <c r="AN12" s="216">
        <f>AK12</f>
        <v>-5.8222634441982953E-2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-34.036626914769407</v>
      </c>
      <c r="AQ12" s="218"/>
      <c r="AR12" s="219" t="s">
        <v>40</v>
      </c>
      <c r="AS12" s="220">
        <f>AK13*365</f>
        <v>1217.776875</v>
      </c>
      <c r="AT12" s="221">
        <f>AS12*AL13</f>
        <v>4469.256353460939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187">
        <v>105</v>
      </c>
      <c r="J13" s="187">
        <v>105</v>
      </c>
      <c r="K13" s="694"/>
      <c r="L13" s="142"/>
      <c r="M13" s="146"/>
      <c r="N13" s="696"/>
      <c r="O13" s="702"/>
      <c r="P13" s="704"/>
      <c r="Q13" s="157">
        <v>-19.5</v>
      </c>
      <c r="R13" s="158">
        <v>3.3719999999999999</v>
      </c>
      <c r="S13" s="706"/>
      <c r="T13" s="708"/>
      <c r="U13" s="159">
        <v>0.53400000000000003</v>
      </c>
      <c r="V13" s="150">
        <v>8.5</v>
      </c>
      <c r="W13" s="150">
        <v>7.4</v>
      </c>
      <c r="X13" s="160">
        <v>135</v>
      </c>
      <c r="Y13" s="698"/>
      <c r="Z13" s="710"/>
      <c r="AA13" s="719"/>
      <c r="AB13" s="719"/>
      <c r="AC13" s="698"/>
      <c r="AD13" s="698"/>
      <c r="AE13" s="161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3.3363750000000003</v>
      </c>
      <c r="AL13" s="116">
        <f>AK13*1.1</f>
        <v>3.6700125000000008</v>
      </c>
      <c r="AM13" s="125"/>
      <c r="AN13" s="126">
        <f>AN12*365</f>
        <v>-21.251261571323777</v>
      </c>
      <c r="AO13" s="127"/>
      <c r="AP13" s="128"/>
      <c r="AQ13" s="128"/>
      <c r="AR13" s="129"/>
      <c r="AS13" s="186">
        <f>(AS12-S12)/AS12</f>
        <v>4.9086886298444467E-2</v>
      </c>
      <c r="AT13" s="186">
        <f>(AT12-T12)/AT12</f>
        <v>0.74044899010957166</v>
      </c>
    </row>
    <row r="14" spans="1:64" ht="42.75" customHeight="1" x14ac:dyDescent="0.2">
      <c r="B14" s="689" t="s">
        <v>71</v>
      </c>
      <c r="C14" s="761">
        <v>1</v>
      </c>
      <c r="D14" s="762"/>
      <c r="E14" s="142"/>
      <c r="F14" s="143"/>
      <c r="G14" s="144"/>
      <c r="H14" s="717">
        <f>(192-186.53)/186.53</f>
        <v>2.932504154827641E-2</v>
      </c>
      <c r="I14" s="187">
        <v>105</v>
      </c>
      <c r="J14" s="187">
        <v>105</v>
      </c>
      <c r="K14" s="762"/>
      <c r="L14" s="142"/>
      <c r="M14" s="146"/>
      <c r="N14" s="717">
        <f>(161-156.5)/156.55</f>
        <v>2.8744809964867453E-2</v>
      </c>
      <c r="O14" s="723"/>
      <c r="P14" s="760"/>
      <c r="Q14" s="157">
        <v>-16.5</v>
      </c>
      <c r="R14" s="170">
        <v>3.01</v>
      </c>
      <c r="S14" s="724">
        <v>1185</v>
      </c>
      <c r="T14" s="759">
        <v>1173</v>
      </c>
      <c r="U14" s="159">
        <v>0.443</v>
      </c>
      <c r="V14" s="167">
        <v>9.9</v>
      </c>
      <c r="W14" s="167">
        <v>11.7</v>
      </c>
      <c r="X14" s="160">
        <v>271</v>
      </c>
      <c r="Y14" s="725">
        <f>R14+(R15-R14)*(-18-Q14)/(Q15-Q14)</f>
        <v>3.2132758620689654</v>
      </c>
      <c r="Z14" s="758">
        <f>Y14*365</f>
        <v>1172.8456896551725</v>
      </c>
      <c r="AA14" s="718">
        <f>(Z14-$S$12)/$S$12</f>
        <v>1.282011196474306E-2</v>
      </c>
      <c r="AB14" s="718">
        <f>(Z14-AD4)/AD4</f>
        <v>-9.5022624434389122E-2</v>
      </c>
      <c r="AC14" s="722"/>
      <c r="AD14" s="722"/>
      <c r="AE14" s="152">
        <f>(Y14-Y4)/Y14</f>
        <v>0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-0.7139349549249927</v>
      </c>
      <c r="AH14" s="153"/>
      <c r="AI14" s="154">
        <f>MAX(Y14:Y17)</f>
        <v>3.4026451612903226</v>
      </c>
      <c r="AJ14" s="155"/>
      <c r="AK14" s="156">
        <f>(Y14-AK4)/AK4</f>
        <v>-4.7619047619047609E-2</v>
      </c>
      <c r="AL14" s="156">
        <f>(Y14-$AL$4)/$AL$4</f>
        <v>-0.13419913419913429</v>
      </c>
      <c r="AM14" s="117">
        <f>(AL14-AI14)/AI14</f>
        <v>-1.0394396499893173</v>
      </c>
      <c r="AN14" s="118">
        <f>AK14</f>
        <v>-4.7619047619047609E-2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-41.393068493150693</v>
      </c>
      <c r="AQ14" s="120"/>
      <c r="AR14" s="121" t="s">
        <v>40</v>
      </c>
      <c r="AS14" s="183">
        <f>AK15*365</f>
        <v>1231.4879741379309</v>
      </c>
      <c r="AT14" s="184">
        <f>AS14*AL15</f>
        <v>4570.4627218930955</v>
      </c>
    </row>
    <row r="15" spans="1:64" ht="52.5" customHeight="1" x14ac:dyDescent="0.2">
      <c r="B15" s="690"/>
      <c r="C15" s="692"/>
      <c r="D15" s="694"/>
      <c r="E15" s="142"/>
      <c r="F15" s="143"/>
      <c r="G15" s="144"/>
      <c r="H15" s="696"/>
      <c r="I15" s="187">
        <v>105</v>
      </c>
      <c r="J15" s="187">
        <v>105</v>
      </c>
      <c r="K15" s="694"/>
      <c r="L15" s="142"/>
      <c r="M15" s="146"/>
      <c r="N15" s="696"/>
      <c r="O15" s="702"/>
      <c r="P15" s="704"/>
      <c r="Q15" s="157">
        <v>-19.399999999999999</v>
      </c>
      <c r="R15" s="158">
        <v>3.403</v>
      </c>
      <c r="S15" s="705"/>
      <c r="T15" s="708"/>
      <c r="U15" s="159">
        <v>0.52400000000000002</v>
      </c>
      <c r="V15" s="150">
        <v>13.7</v>
      </c>
      <c r="W15" s="150">
        <v>11.7</v>
      </c>
      <c r="X15" s="151">
        <v>261</v>
      </c>
      <c r="Y15" s="726"/>
      <c r="Z15" s="710"/>
      <c r="AA15" s="719"/>
      <c r="AB15" s="719"/>
      <c r="AC15" s="698"/>
      <c r="AD15" s="698"/>
      <c r="AE15" s="161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3.3739396551724137</v>
      </c>
      <c r="AL15" s="116">
        <f>AK15*1.1</f>
        <v>3.7113336206896554</v>
      </c>
      <c r="AM15" s="125"/>
      <c r="AN15" s="126">
        <f>AN14*365</f>
        <v>-17.380952380952376</v>
      </c>
      <c r="AO15" s="127"/>
      <c r="AP15" s="128"/>
      <c r="AQ15" s="128"/>
      <c r="AR15" s="129"/>
      <c r="AS15" s="186">
        <f>(AS14-S14)/AS14</f>
        <v>3.774943411077443E-2</v>
      </c>
      <c r="AT15" s="186">
        <f>(AT14-T14)/AT14</f>
        <v>0.74335202552223401</v>
      </c>
    </row>
    <row r="16" spans="1:64" ht="42.75" customHeight="1" x14ac:dyDescent="0.2">
      <c r="B16" s="689" t="s">
        <v>204</v>
      </c>
      <c r="C16" s="761"/>
      <c r="D16" s="762"/>
      <c r="E16" s="142"/>
      <c r="F16" s="143"/>
      <c r="G16" s="144"/>
      <c r="H16" s="717"/>
      <c r="I16" s="378"/>
      <c r="J16" s="378"/>
      <c r="K16" s="762"/>
      <c r="L16" s="142"/>
      <c r="M16" s="146"/>
      <c r="N16" s="717"/>
      <c r="O16" s="723"/>
      <c r="P16" s="760"/>
      <c r="Q16" s="379">
        <v>-16.399999999999999</v>
      </c>
      <c r="R16" s="148">
        <v>3.19</v>
      </c>
      <c r="S16" s="724">
        <v>1185</v>
      </c>
      <c r="T16" s="759">
        <v>1273.7370000000001</v>
      </c>
      <c r="U16" s="149">
        <v>0.49399999999999999</v>
      </c>
      <c r="V16" s="150">
        <v>8.5</v>
      </c>
      <c r="W16" s="150">
        <v>8.6999999999999993</v>
      </c>
      <c r="X16" s="151">
        <v>267</v>
      </c>
      <c r="Y16" s="725">
        <f>R16+(R17-R16)*(-18-Q16)/(Q17-Q16)</f>
        <v>3.4026451612903226</v>
      </c>
      <c r="Z16" s="758">
        <f>Y16*365</f>
        <v>1241.9654838709678</v>
      </c>
      <c r="AA16" s="718">
        <f>(Z16-$S$12)/$S$12</f>
        <v>7.2509053429160419E-2</v>
      </c>
      <c r="AB16" s="718">
        <f>(Z16-AD4)/AD4</f>
        <v>-4.1689223015284833E-2</v>
      </c>
      <c r="AC16" s="722"/>
      <c r="AD16" s="722"/>
      <c r="AE16" s="152">
        <f>(Y16-Y4)/Y16</f>
        <v>5.5653554880093964E-2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-7.1735142077720813</v>
      </c>
      <c r="AH16" s="166"/>
      <c r="AI16" s="154">
        <f>MAX(Y16:Y21)</f>
        <v>3.4026451612903226</v>
      </c>
      <c r="AJ16" s="155"/>
      <c r="AK16" s="156">
        <f>(Y16-AK4)/4</f>
        <v>7.1763765294772242E-3</v>
      </c>
      <c r="AL16" s="156">
        <f>(Y16-$AL$4)/$AL$4</f>
        <v>-8.3174538036268245E-2</v>
      </c>
      <c r="AM16" s="117">
        <f>(AL16-AI16)/AI16</f>
        <v>-1.0244440822047771</v>
      </c>
      <c r="AN16" s="118">
        <f>AK16</f>
        <v>7.1763765294772242E-3</v>
      </c>
      <c r="AO16" s="119" t="str">
        <f>IF(AN16&lt;((4.09*J16)+272.62)/365,"*****5",IF(AN16&lt;((5.12*J16)+340.78)/365,"****4",IF(AN16&lt;((6.4*J16)+425.97)/365,"***3",IF(AN16&lt;((7.68*J16)+511.17)/365,"**2",IF(AN16&lt;((9.21*J16)+613.4)/365,"*1","")))))</f>
        <v>*****5</v>
      </c>
      <c r="AP16" s="120">
        <f>IF(AN16&lt;((4.09*J16+272.62)/365),(((4.09*J16+272.62)/365)-AN16)/AN16,IF(AN16&lt;((5.12*J16+340.78)/365),(((5.12*J16+340.78)/365)-AN16)/AN16,IF(AN16&lt;((6.4*J16+425.97)/365),(((6.4*J16+425.97)/365)-AN16)/AN16,IF(AN16&lt;((7.68*J16+511.17)/365),(((7.68*J16+511.17)/365)-AN16)/AN16,(((9.21*J16+613.4)/365)-AN16)/AN16))))</f>
        <v>103.07816626135845</v>
      </c>
      <c r="AQ16" s="120"/>
      <c r="AR16" s="121" t="s">
        <v>40</v>
      </c>
      <c r="AS16" s="183">
        <f>AK17*365</f>
        <v>1304.0637580645162</v>
      </c>
      <c r="AT16" s="184">
        <f>AS16*AL17</f>
        <v>5125.0425030331062</v>
      </c>
    </row>
    <row r="17" spans="2:47" ht="52.5" customHeight="1" x14ac:dyDescent="0.2">
      <c r="B17" s="690"/>
      <c r="C17" s="692"/>
      <c r="D17" s="694"/>
      <c r="E17" s="142"/>
      <c r="F17" s="143"/>
      <c r="G17" s="144"/>
      <c r="H17" s="696"/>
      <c r="I17" s="378"/>
      <c r="J17" s="378"/>
      <c r="K17" s="694"/>
      <c r="L17" s="142"/>
      <c r="M17" s="146"/>
      <c r="N17" s="696"/>
      <c r="O17" s="702"/>
      <c r="P17" s="704"/>
      <c r="Q17" s="379">
        <v>-19.5</v>
      </c>
      <c r="R17" s="164">
        <v>3.6019999999999999</v>
      </c>
      <c r="S17" s="705"/>
      <c r="T17" s="708"/>
      <c r="U17" s="149">
        <v>0.58399999999999996</v>
      </c>
      <c r="V17" s="150">
        <v>11.9</v>
      </c>
      <c r="W17" s="150">
        <v>8.5</v>
      </c>
      <c r="X17" s="151">
        <v>254</v>
      </c>
      <c r="Y17" s="726"/>
      <c r="Z17" s="710"/>
      <c r="AA17" s="719"/>
      <c r="AB17" s="719"/>
      <c r="AC17" s="698"/>
      <c r="AD17" s="698"/>
      <c r="AE17" s="161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66"/>
      <c r="AI17" s="168"/>
      <c r="AJ17" s="169"/>
      <c r="AK17" s="115">
        <f>Y16*1.05</f>
        <v>3.5727774193548387</v>
      </c>
      <c r="AL17" s="116">
        <f>AK17*1.1</f>
        <v>3.9300551612903227</v>
      </c>
      <c r="AM17" s="125"/>
      <c r="AN17" s="126">
        <f>AN16*365</f>
        <v>2.6193774332591868</v>
      </c>
      <c r="AO17" s="127"/>
      <c r="AP17" s="128"/>
      <c r="AQ17" s="128"/>
      <c r="AR17" s="129"/>
      <c r="AS17" s="186">
        <f>(AS16-S16)/AS16</f>
        <v>9.1302098787892E-2</v>
      </c>
      <c r="AT17" s="186">
        <f>(AT16-T16)/AT16</f>
        <v>0.75146801236357041</v>
      </c>
    </row>
    <row r="18" spans="2:47" ht="52.5" hidden="1" customHeight="1" x14ac:dyDescent="0.2">
      <c r="B18" s="689" t="s">
        <v>283</v>
      </c>
      <c r="C18" s="534"/>
      <c r="D18" s="535"/>
      <c r="E18" s="142"/>
      <c r="F18" s="143"/>
      <c r="G18" s="144"/>
      <c r="H18" s="536"/>
      <c r="I18" s="532"/>
      <c r="J18" s="532"/>
      <c r="K18" s="535"/>
      <c r="L18" s="142"/>
      <c r="M18" s="146"/>
      <c r="N18" s="536"/>
      <c r="O18" s="537"/>
      <c r="P18" s="538"/>
      <c r="Q18" s="380">
        <v>-16.3</v>
      </c>
      <c r="R18" s="148">
        <v>3.1549999999999998</v>
      </c>
      <c r="S18" s="724">
        <v>1185</v>
      </c>
      <c r="T18" s="759">
        <f>Y18*365</f>
        <v>1100.5338709677419</v>
      </c>
      <c r="U18" s="149">
        <v>0.48199999999999998</v>
      </c>
      <c r="V18" s="165">
        <v>9.9</v>
      </c>
      <c r="W18" s="165">
        <v>10.7</v>
      </c>
      <c r="X18" s="151">
        <v>268</v>
      </c>
      <c r="Y18" s="725">
        <f>R18+(R19-R18)*(-18-Q18)/(Q19-Q18)</f>
        <v>3.0151612903225806</v>
      </c>
      <c r="Z18" s="758">
        <f>Y18*365</f>
        <v>1100.5338709677419</v>
      </c>
      <c r="AA18" s="718">
        <f>(Z18-$S$12)/$S$12</f>
        <v>-4.9625327316285057E-2</v>
      </c>
      <c r="AB18" s="718">
        <f>(Z18-AD4)/AD4</f>
        <v>-0.15081901817597959</v>
      </c>
      <c r="AC18" s="722"/>
      <c r="AD18" s="722"/>
      <c r="AE18" s="161"/>
      <c r="AF18" s="192"/>
      <c r="AG18" s="211"/>
      <c r="AH18" s="166"/>
      <c r="AI18" s="168"/>
      <c r="AJ18" s="169"/>
      <c r="AK18" s="115"/>
      <c r="AL18" s="116"/>
      <c r="AM18" s="125"/>
      <c r="AN18" s="126"/>
      <c r="AO18" s="127"/>
      <c r="AP18" s="128"/>
      <c r="AQ18" s="128"/>
      <c r="AR18" s="129"/>
      <c r="AS18" s="235"/>
      <c r="AT18" s="235"/>
      <c r="AU18" s="788" t="s">
        <v>87</v>
      </c>
    </row>
    <row r="19" spans="2:47" ht="52.5" hidden="1" customHeight="1" x14ac:dyDescent="0.2">
      <c r="B19" s="690"/>
      <c r="C19" s="534"/>
      <c r="D19" s="535"/>
      <c r="E19" s="142"/>
      <c r="F19" s="143"/>
      <c r="G19" s="144"/>
      <c r="H19" s="536"/>
      <c r="I19" s="532"/>
      <c r="J19" s="532"/>
      <c r="K19" s="535"/>
      <c r="L19" s="142"/>
      <c r="M19" s="146"/>
      <c r="N19" s="536"/>
      <c r="O19" s="537"/>
      <c r="P19" s="538"/>
      <c r="Q19" s="380">
        <v>-19.399999999999999</v>
      </c>
      <c r="R19" s="164">
        <v>2.9</v>
      </c>
      <c r="S19" s="705"/>
      <c r="T19" s="708"/>
      <c r="U19" s="149">
        <v>0.58599999999999997</v>
      </c>
      <c r="V19" s="150">
        <v>14.1</v>
      </c>
      <c r="W19" s="150">
        <v>9.9</v>
      </c>
      <c r="X19" s="151">
        <v>200</v>
      </c>
      <c r="Y19" s="726"/>
      <c r="Z19" s="710"/>
      <c r="AA19" s="719"/>
      <c r="AB19" s="719"/>
      <c r="AC19" s="698"/>
      <c r="AD19" s="698"/>
      <c r="AE19" s="161"/>
      <c r="AF19" s="192"/>
      <c r="AG19" s="211"/>
      <c r="AH19" s="166"/>
      <c r="AI19" s="168"/>
      <c r="AJ19" s="169"/>
      <c r="AK19" s="115"/>
      <c r="AL19" s="116"/>
      <c r="AM19" s="125"/>
      <c r="AN19" s="126"/>
      <c r="AO19" s="127"/>
      <c r="AP19" s="128"/>
      <c r="AQ19" s="128"/>
      <c r="AR19" s="129"/>
      <c r="AS19" s="235"/>
      <c r="AT19" s="235"/>
      <c r="AU19" s="788"/>
    </row>
    <row r="20" spans="2:47" ht="42.75" customHeight="1" x14ac:dyDescent="0.2">
      <c r="B20" s="689" t="s">
        <v>285</v>
      </c>
      <c r="C20" s="544"/>
      <c r="D20" s="545"/>
      <c r="E20" s="142"/>
      <c r="F20" s="143"/>
      <c r="G20" s="144"/>
      <c r="H20" s="546"/>
      <c r="I20" s="543"/>
      <c r="J20" s="543"/>
      <c r="K20" s="545"/>
      <c r="L20" s="142"/>
      <c r="M20" s="146"/>
      <c r="N20" s="546"/>
      <c r="O20" s="547"/>
      <c r="P20" s="548"/>
      <c r="Q20" s="380">
        <v>-16.3</v>
      </c>
      <c r="R20" s="148">
        <v>3.0550000000000002</v>
      </c>
      <c r="S20" s="724">
        <v>1185</v>
      </c>
      <c r="T20" s="759">
        <f>Y20*365</f>
        <v>1194.5390322580647</v>
      </c>
      <c r="U20" s="149">
        <v>0.46899999999999997</v>
      </c>
      <c r="V20" s="165">
        <v>6.7</v>
      </c>
      <c r="W20" s="165">
        <v>7.6</v>
      </c>
      <c r="X20" s="151">
        <v>269</v>
      </c>
      <c r="Y20" s="725">
        <f>R20+(R21-R20)*(-18-Q20)/(Q21-Q20)</f>
        <v>3.2727096774193551</v>
      </c>
      <c r="Z20" s="758">
        <f>Y20*365</f>
        <v>1194.5390322580647</v>
      </c>
      <c r="AA20" s="718">
        <f>(Z20-$S$12)/$S$12</f>
        <v>3.1553568443924616E-2</v>
      </c>
      <c r="AB20" s="718">
        <f>(Z20-AD4)/AD4</f>
        <v>-7.828386295095556E-2</v>
      </c>
      <c r="AC20" s="161"/>
      <c r="AD20" s="161"/>
      <c r="AE20" s="152">
        <f>(Y20-Y4)/Y20</f>
        <v>1.8160430104895629E-2</v>
      </c>
      <c r="AF20" s="752" t="str">
        <f>IF(Y20&lt;((4.09*J20)+272.62)/365,"*****5",IF(Y20&lt;((5.12*J20)+340.78)/365,"****4",IF(Y20&lt;((6.4*J20)+425.97)/365,"***3",IF(Y20&lt;((7.68*J20)+511.17)/365,"**2",IF(Y20&lt;((9.21*J20)+613.4)/365,"*1","")))))</f>
        <v/>
      </c>
      <c r="AG20" s="747">
        <f>IF(Y20&lt;((4.09*I20+272.62)/365),(((4.09*I20+272.62)/365)-Y20)/((4.09*I20+272.62)/365),IF(Y20&lt;((5.12*I20+340.78)/365),(((5.12*I20+340.78)/365)-Y20)/((5.12*I20+340.78)/365),IF(Y20&lt;((6.4*I20+425.97)/365),(((6.4*I20+425.97)/365)-Y20)/((6.4*I20+425.97)/365),IF(Y20&lt;((7.68*I20+511.17)/365),(((7.68*I20+511.17)/365)-Y20)/((7.68*I20+511.17)/365),(((9.21*I20+613.4)/365)-Y20)/((9.21*I20+613.4)/365)))))</f>
        <v>-0.94740631277806431</v>
      </c>
      <c r="AH20" s="166"/>
      <c r="AI20" s="154">
        <f>MAX(Y20:Y23)</f>
        <v>3.3076071428571425</v>
      </c>
      <c r="AJ20" s="155"/>
      <c r="AK20" s="156">
        <f>(Y20-AK4)/AK4</f>
        <v>-3.0003493867434186E-2</v>
      </c>
      <c r="AL20" s="156">
        <f>(Y20-$AL$4)/$AL$4</f>
        <v>-0.11818499442494027</v>
      </c>
      <c r="AM20" s="117">
        <f>(AL20-AI20)/AI20</f>
        <v>-1.0357312671428238</v>
      </c>
      <c r="AN20" s="118">
        <f>AK20</f>
        <v>-3.0003493867434186E-2</v>
      </c>
      <c r="AO20" s="119" t="str">
        <f>IF(AN20&lt;((4.09*J20)+272.62)/365,"*****5",IF(AN20&lt;((5.12*J20)+340.78)/365,"****4",IF(AN20&lt;((6.4*J20)+425.97)/365,"***3",IF(AN20&lt;((7.68*J20)+511.17)/365,"**2",IF(AN20&lt;((9.21*J20)+613.4)/365,"*1","")))))</f>
        <v>*****5</v>
      </c>
      <c r="AP20" s="120">
        <f>IF(AN20&lt;((4.09*J20+272.62)/365),(((4.09*J20+272.62)/365)-AN20)/AN20,IF(AN20&lt;((5.12*J20+340.78)/365),(((5.12*J20+340.78)/365)-AN20)/AN20,IF(AN20&lt;((6.4*J20+425.97)/365),(((6.4*J20+425.97)/365)-AN20)/AN20,IF(AN20&lt;((7.68*J20+511.17)/365),(((7.68*J20+511.17)/365)-AN20)/AN20,(((9.21*J20+613.4)/365)-AN20)/AN20))))</f>
        <v>-25.893904452898777</v>
      </c>
      <c r="AQ20" s="120"/>
      <c r="AR20" s="121" t="s">
        <v>40</v>
      </c>
    </row>
    <row r="21" spans="2:47" ht="52.5" customHeight="1" x14ac:dyDescent="0.2">
      <c r="B21" s="690"/>
      <c r="C21" s="544"/>
      <c r="D21" s="545"/>
      <c r="E21" s="142"/>
      <c r="F21" s="143"/>
      <c r="G21" s="144"/>
      <c r="H21" s="546"/>
      <c r="I21" s="543"/>
      <c r="J21" s="543"/>
      <c r="K21" s="545"/>
      <c r="L21" s="142"/>
      <c r="M21" s="146"/>
      <c r="N21" s="546"/>
      <c r="O21" s="547"/>
      <c r="P21" s="548"/>
      <c r="Q21" s="380">
        <v>-19.399999999999999</v>
      </c>
      <c r="R21" s="164">
        <v>3.452</v>
      </c>
      <c r="S21" s="705"/>
      <c r="T21" s="708"/>
      <c r="U21" s="149">
        <v>0.55700000000000005</v>
      </c>
      <c r="V21" s="150">
        <v>9.8000000000000007</v>
      </c>
      <c r="W21" s="150">
        <v>7.8</v>
      </c>
      <c r="X21" s="151">
        <v>256</v>
      </c>
      <c r="Y21" s="726"/>
      <c r="Z21" s="710"/>
      <c r="AA21" s="719"/>
      <c r="AB21" s="719"/>
      <c r="AC21" s="161"/>
      <c r="AD21" s="161"/>
      <c r="AE21" s="161"/>
      <c r="AF21" s="752" t="e">
        <f>IF(#REF!&lt;((4.09*J21)+272.62)/365,"*****5",IF(#REF!&lt;((5.12*J21)+340.78)/365,"****4",IF(#REF!&lt;((6.4*J21)+425.97)/365,"***3",IF(#REF!&lt;((7.68*J21)+511.17)/365,"**2",IF(#REF!&lt;((9.21*J21)+613.4)/365,"*1","")))))</f>
        <v>#REF!</v>
      </c>
      <c r="AG21" s="748"/>
      <c r="AH21" s="166"/>
      <c r="AI21" s="168"/>
      <c r="AJ21" s="169"/>
      <c r="AK21" s="169"/>
      <c r="AL21" s="169"/>
      <c r="AM21" s="125"/>
      <c r="AN21" s="126">
        <f>AN20*365</f>
        <v>-10.951275261613478</v>
      </c>
      <c r="AO21" s="127"/>
      <c r="AP21" s="128"/>
      <c r="AQ21" s="128"/>
      <c r="AR21" s="129"/>
    </row>
    <row r="22" spans="2:47" ht="51.6" customHeight="1" x14ac:dyDescent="0.2">
      <c r="B22" s="689" t="s">
        <v>292</v>
      </c>
      <c r="C22" s="571"/>
      <c r="D22" s="572"/>
      <c r="E22" s="142"/>
      <c r="F22" s="143"/>
      <c r="G22" s="144"/>
      <c r="H22" s="569"/>
      <c r="I22" s="574"/>
      <c r="J22" s="574"/>
      <c r="K22" s="572"/>
      <c r="L22" s="142"/>
      <c r="M22" s="146"/>
      <c r="N22" s="569"/>
      <c r="O22" s="570"/>
      <c r="P22" s="573"/>
      <c r="Q22" s="380">
        <v>-16.3</v>
      </c>
      <c r="R22" s="148">
        <v>3.0859999999999999</v>
      </c>
      <c r="S22" s="724">
        <v>1185</v>
      </c>
      <c r="T22" s="759">
        <f>Y22*365</f>
        <v>1207.2766071428571</v>
      </c>
      <c r="U22" s="149">
        <v>0.47099999999999997</v>
      </c>
      <c r="V22" s="165">
        <v>8</v>
      </c>
      <c r="W22" s="165">
        <v>9</v>
      </c>
      <c r="X22" s="151">
        <v>272</v>
      </c>
      <c r="Y22" s="725">
        <f>R22+(R23-R22)*(-18-Q22)/(Q23-Q22)</f>
        <v>3.3076071428571425</v>
      </c>
      <c r="Z22" s="758">
        <f>Y22*365</f>
        <v>1207.2766071428571</v>
      </c>
      <c r="AA22" s="718">
        <f>(Z22-$S$12)/$S$12</f>
        <v>4.2553201332346351E-2</v>
      </c>
      <c r="AB22" s="718">
        <f>(Z22-AD4)/AD4</f>
        <v>-6.8455445460075801E-2</v>
      </c>
      <c r="AC22" s="568"/>
      <c r="AD22" s="568"/>
      <c r="AS22" s="180"/>
    </row>
    <row r="23" spans="2:47" ht="48.75" customHeight="1" x14ac:dyDescent="0.2">
      <c r="B23" s="690"/>
      <c r="C23" s="571"/>
      <c r="D23" s="572"/>
      <c r="E23" s="142"/>
      <c r="F23" s="143"/>
      <c r="G23" s="144"/>
      <c r="H23" s="569"/>
      <c r="I23" s="574"/>
      <c r="J23" s="574"/>
      <c r="K23" s="572"/>
      <c r="L23" s="142"/>
      <c r="M23" s="146"/>
      <c r="N23" s="569"/>
      <c r="O23" s="570"/>
      <c r="P23" s="573"/>
      <c r="Q23" s="380">
        <v>-19.100000000000001</v>
      </c>
      <c r="R23" s="164">
        <v>3.4510000000000001</v>
      </c>
      <c r="S23" s="705"/>
      <c r="T23" s="708"/>
      <c r="U23" s="149">
        <v>0.55100000000000005</v>
      </c>
      <c r="V23" s="150">
        <v>11.8</v>
      </c>
      <c r="W23" s="150">
        <v>9.6</v>
      </c>
      <c r="X23" s="151">
        <v>260</v>
      </c>
      <c r="Y23" s="726"/>
      <c r="Z23" s="710"/>
      <c r="AA23" s="719"/>
      <c r="AB23" s="719"/>
      <c r="AC23" s="568"/>
      <c r="AD23" s="568"/>
    </row>
  </sheetData>
  <mergeCells count="129">
    <mergeCell ref="B22:B23"/>
    <mergeCell ref="S22:S23"/>
    <mergeCell ref="T22:T23"/>
    <mergeCell ref="Y22:Y23"/>
    <mergeCell ref="Z22:Z23"/>
    <mergeCell ref="AA22:AA23"/>
    <mergeCell ref="AB22:AB23"/>
    <mergeCell ref="B4:B5"/>
    <mergeCell ref="C4:C5"/>
    <mergeCell ref="D4:D5"/>
    <mergeCell ref="E4:E9"/>
    <mergeCell ref="F4:F9"/>
    <mergeCell ref="G4:G9"/>
    <mergeCell ref="C6:C7"/>
    <mergeCell ref="D6:D7"/>
    <mergeCell ref="Y4:Y5"/>
    <mergeCell ref="Z4:Z5"/>
    <mergeCell ref="AA4:AA5"/>
    <mergeCell ref="P6:P7"/>
    <mergeCell ref="Y6:Y7"/>
    <mergeCell ref="B10:AT10"/>
    <mergeCell ref="B12:B13"/>
    <mergeCell ref="C12:C13"/>
    <mergeCell ref="D12:D13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H12:H13"/>
    <mergeCell ref="K12:K13"/>
    <mergeCell ref="N12:N13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B16:B17"/>
    <mergeCell ref="C16:C17"/>
    <mergeCell ref="D16:D17"/>
    <mergeCell ref="H16:H17"/>
    <mergeCell ref="K16:K17"/>
    <mergeCell ref="N16:N17"/>
    <mergeCell ref="AA16:AA17"/>
    <mergeCell ref="AB16:AB17"/>
    <mergeCell ref="AC16:AC17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AA20:AA21"/>
    <mergeCell ref="AB20:AB21"/>
    <mergeCell ref="AU18:AU19"/>
    <mergeCell ref="B20:B21"/>
    <mergeCell ref="AG20:AG21"/>
    <mergeCell ref="S20:S21"/>
    <mergeCell ref="T20:T21"/>
    <mergeCell ref="Y20:Y21"/>
    <mergeCell ref="AF20:AF21"/>
    <mergeCell ref="B18:B19"/>
    <mergeCell ref="S18:S19"/>
    <mergeCell ref="T18:T19"/>
    <mergeCell ref="Y18:Y19"/>
    <mergeCell ref="Z18:Z19"/>
    <mergeCell ref="AA18:AA19"/>
    <mergeCell ref="AB18:AB19"/>
    <mergeCell ref="AC18:AC19"/>
    <mergeCell ref="AD18:AD19"/>
    <mergeCell ref="Z20:Z21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E31E-FAB4-469B-8D30-673718D4EC8C}">
  <sheetPr>
    <tabColor rgb="FF00FF00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T14" sqref="T14:T15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165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166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-16.2</v>
      </c>
      <c r="R4" s="107">
        <v>4.7750000000000004</v>
      </c>
      <c r="S4" s="674">
        <v>1973</v>
      </c>
      <c r="T4" s="675">
        <f>Y4*365</f>
        <v>1879.0930000000001</v>
      </c>
      <c r="U4" s="108">
        <v>0.52600000000000002</v>
      </c>
      <c r="V4" s="110">
        <v>10.6</v>
      </c>
      <c r="W4" s="110">
        <v>9.5</v>
      </c>
      <c r="X4" s="111">
        <v>396</v>
      </c>
      <c r="Y4" s="677">
        <f>R4+(R5-R4)*(-18-Q4)/(Q5-Q4)</f>
        <v>5.1482000000000001</v>
      </c>
      <c r="Z4" s="669">
        <f>Y4*365</f>
        <v>1879.0930000000001</v>
      </c>
      <c r="AA4" s="669">
        <f>(Y4*5%)+Y4</f>
        <v>5.4056100000000002</v>
      </c>
      <c r="AB4" s="667">
        <f>AA4*365</f>
        <v>1973.0476500000002</v>
      </c>
      <c r="AC4" s="669">
        <f>(AA4*10%)+Y4</f>
        <v>5.6887610000000004</v>
      </c>
      <c r="AD4" s="667">
        <f>AC4*365</f>
        <v>2076.3977650000002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-1.7460075990062842</v>
      </c>
      <c r="AH4" s="651"/>
      <c r="AI4" s="113">
        <f>MAX(Y4:Y9)</f>
        <v>5.1482000000000001</v>
      </c>
      <c r="AJ4" s="114"/>
      <c r="AK4" s="115">
        <f>Y4*1.05</f>
        <v>5.4056100000000002</v>
      </c>
      <c r="AL4" s="116">
        <f>AK4*1.1</f>
        <v>5.9461710000000005</v>
      </c>
      <c r="AM4" s="117">
        <f>(AL4-AI4)/AI4</f>
        <v>0.15500000000000008</v>
      </c>
      <c r="AN4" s="118">
        <f>AK4</f>
        <v>5.4056100000000002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/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-0.1989803185949412</v>
      </c>
      <c r="AQ4" s="120"/>
      <c r="AR4" s="121" t="s">
        <v>40</v>
      </c>
      <c r="AS4" s="183">
        <f>AK4*365</f>
        <v>1973.0476500000002</v>
      </c>
      <c r="AT4" s="184">
        <f>AS4*AL4</f>
        <v>11732.078718048153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-19.2</v>
      </c>
      <c r="R5" s="122">
        <v>5.3970000000000002</v>
      </c>
      <c r="S5" s="674"/>
      <c r="T5" s="676"/>
      <c r="U5" s="108">
        <v>0.59399999999999997</v>
      </c>
      <c r="V5" s="110">
        <v>14.7</v>
      </c>
      <c r="W5" s="110">
        <v>10.1</v>
      </c>
      <c r="X5" s="111">
        <v>376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-4.7619047619047644E-2</v>
      </c>
      <c r="AL5" s="156">
        <f>(Y4-$AL$4)/$AL$4</f>
        <v>-0.13419913419913426</v>
      </c>
      <c r="AM5" s="125"/>
      <c r="AN5" s="126">
        <f>AN4*365</f>
        <v>1973.0476500000002</v>
      </c>
      <c r="AO5" s="127"/>
      <c r="AP5" s="128"/>
      <c r="AQ5" s="128"/>
      <c r="AR5" s="129"/>
      <c r="AS5" s="186">
        <f>(AS4-S4)/AS4</f>
        <v>2.4150455768365937E-5</v>
      </c>
      <c r="AT5" s="186">
        <f>(AT4-T4)/AT4</f>
        <v>0.83983290215149342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5.4056100000000002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5.4056100000000002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205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-16.600000000000001</v>
      </c>
      <c r="R12" s="148">
        <v>4.2389999999999999</v>
      </c>
      <c r="S12" s="705">
        <v>1973</v>
      </c>
      <c r="T12" s="707">
        <f>Y12*365</f>
        <v>1645.6876666666665</v>
      </c>
      <c r="U12" s="149">
        <v>0.46300000000000002</v>
      </c>
      <c r="V12" s="150">
        <v>7.3</v>
      </c>
      <c r="W12" s="150">
        <v>8.5</v>
      </c>
      <c r="X12" s="151">
        <v>375</v>
      </c>
      <c r="Y12" s="697">
        <f>R12+(R13-R12)*(-18-Q12)/(Q13-Q12)</f>
        <v>4.5087333333333328</v>
      </c>
      <c r="Z12" s="709">
        <f>Y12*365</f>
        <v>1645.6876666666665</v>
      </c>
      <c r="AA12" s="718">
        <f>(Z12-$S$12)/$S$12</f>
        <v>-0.16589575941882084</v>
      </c>
      <c r="AB12" s="718">
        <f>(Z12-AD4)/AD4</f>
        <v>-0.20743140143638791</v>
      </c>
      <c r="AC12" s="697"/>
      <c r="AD12" s="697"/>
      <c r="AE12" s="210">
        <f>(Y12-Y4)/Y12</f>
        <v>-0.1418284514497791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-1.4049213308003312</v>
      </c>
      <c r="AH12" s="153"/>
      <c r="AI12" s="212">
        <f>MAX(Y12:Y15)</f>
        <v>4.778142857142857</v>
      </c>
      <c r="AJ12" s="213"/>
      <c r="AK12" s="214">
        <f>(Y12-AK4)/AK4</f>
        <v>-0.16591590341638915</v>
      </c>
      <c r="AL12" s="214">
        <f>(Y12-$AL$4)/$AL$4</f>
        <v>-0.24174173037853564</v>
      </c>
      <c r="AM12" s="215">
        <f>(AL12-AI12)/AI12</f>
        <v>-1.0505932404296274</v>
      </c>
      <c r="AN12" s="216">
        <f>AK12</f>
        <v>-0.16591590341638915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-12.593098747306664</v>
      </c>
      <c r="AQ12" s="218"/>
      <c r="AR12" s="219" t="s">
        <v>40</v>
      </c>
      <c r="AS12" s="220">
        <f>AK13*365</f>
        <v>1727.9720499999999</v>
      </c>
      <c r="AT12" s="221">
        <f>AS12*AL13</f>
        <v>8998.5647839433495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-19.600000000000001</v>
      </c>
      <c r="R13" s="158">
        <v>4.8170000000000002</v>
      </c>
      <c r="S13" s="706"/>
      <c r="T13" s="708"/>
      <c r="U13" s="159">
        <v>0.55500000000000005</v>
      </c>
      <c r="V13" s="150">
        <v>10.1</v>
      </c>
      <c r="W13" s="150">
        <v>8.1</v>
      </c>
      <c r="X13" s="160">
        <v>358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4.7341699999999998</v>
      </c>
      <c r="AL13" s="116">
        <f>AK13*1.1</f>
        <v>5.2075870000000002</v>
      </c>
      <c r="AM13" s="125"/>
      <c r="AN13" s="126">
        <f>AN12*365</f>
        <v>-60.559304746982036</v>
      </c>
      <c r="AO13" s="127"/>
      <c r="AP13" s="128"/>
      <c r="AQ13" s="128"/>
      <c r="AR13" s="129"/>
      <c r="AS13" s="186">
        <f>(AS12-S12)/AS12</f>
        <v>-0.14180087577226735</v>
      </c>
      <c r="AT13" s="186">
        <f>(AT12-T12)/AT12</f>
        <v>0.81711665069043449</v>
      </c>
    </row>
    <row r="14" spans="1:64" ht="42.75" customHeight="1" x14ac:dyDescent="0.2">
      <c r="B14" s="711" t="s">
        <v>206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>
        <v>-16.8</v>
      </c>
      <c r="R14" s="148">
        <v>4.5659999999999998</v>
      </c>
      <c r="S14" s="724">
        <v>1973</v>
      </c>
      <c r="T14" s="707">
        <f>Y14*365</f>
        <v>1744.0221428571429</v>
      </c>
      <c r="U14" s="149">
        <v>0.504</v>
      </c>
      <c r="V14" s="150">
        <v>9.1</v>
      </c>
      <c r="W14" s="150">
        <v>9</v>
      </c>
      <c r="X14" s="151">
        <v>377</v>
      </c>
      <c r="Y14" s="725">
        <f>R14+(R15-R14)*(-18-Q14)/(Q15-Q14)</f>
        <v>4.778142857142857</v>
      </c>
      <c r="Z14" s="727">
        <f t="shared" ref="Z14" si="0">Y14*365</f>
        <v>1744.0221428571429</v>
      </c>
      <c r="AA14" s="720">
        <f>(Z14-$S$12)/$S$12</f>
        <v>-0.11605568025486931</v>
      </c>
      <c r="AB14" s="720">
        <f>(Z14-$AD$4)/$AD$4</f>
        <v>-0.16007319394454139</v>
      </c>
      <c r="AC14" s="722"/>
      <c r="AD14" s="722"/>
      <c r="AE14" s="152">
        <f>(Y14-Y4)/Y14</f>
        <v>-7.7447902651956876E-2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-1.5486221582012905</v>
      </c>
      <c r="AH14" s="153"/>
      <c r="AI14" s="154">
        <f>MAX(Y14:Y19)</f>
        <v>5.1567777777777772</v>
      </c>
      <c r="AJ14" s="155"/>
      <c r="AK14" s="156">
        <f>(Y14-AK4)/AK4</f>
        <v>-0.11607702791306498</v>
      </c>
      <c r="AL14" s="156">
        <f>(Y14-$AL$4)/$AL$4</f>
        <v>-0.19643366173915003</v>
      </c>
      <c r="AM14" s="117">
        <f>(AL14-AI14)/AI14</f>
        <v>-1.0380923262944637</v>
      </c>
      <c r="AN14" s="118">
        <f>AK14</f>
        <v>-0.11607702791306498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-17.570715899922678</v>
      </c>
      <c r="AQ14" s="120"/>
      <c r="AR14" s="121" t="s">
        <v>40</v>
      </c>
      <c r="AS14" s="183">
        <f>AK15*365</f>
        <v>1831.22325</v>
      </c>
      <c r="AT14" s="184">
        <f>AS14*AL15</f>
        <v>10106.072467053751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>
        <v>-19.600000000000001</v>
      </c>
      <c r="R15" s="164">
        <v>5.0609999999999999</v>
      </c>
      <c r="S15" s="705"/>
      <c r="T15" s="708"/>
      <c r="U15" s="149">
        <v>0.58399999999999996</v>
      </c>
      <c r="V15" s="150">
        <v>11.7</v>
      </c>
      <c r="W15" s="150">
        <v>8.3000000000000007</v>
      </c>
      <c r="X15" s="151">
        <v>359</v>
      </c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5.0170500000000002</v>
      </c>
      <c r="AL15" s="116">
        <f>AK15*1.1</f>
        <v>5.5187550000000005</v>
      </c>
      <c r="AM15" s="125"/>
      <c r="AN15" s="126">
        <f>AN14*365</f>
        <v>-42.368115188268717</v>
      </c>
      <c r="AO15" s="127"/>
      <c r="AP15" s="128"/>
      <c r="AQ15" s="128"/>
      <c r="AR15" s="129"/>
      <c r="AS15" s="186">
        <f>(AS14-S14)/AS14</f>
        <v>-7.742188179404122E-2</v>
      </c>
      <c r="AT15" s="186">
        <f>(AT14-T14)/AT14</f>
        <v>0.82742829634927595</v>
      </c>
    </row>
    <row r="16" spans="1:64" ht="52.15" customHeight="1" x14ac:dyDescent="0.2">
      <c r="B16" s="711" t="s">
        <v>321</v>
      </c>
      <c r="C16" s="713">
        <v>1</v>
      </c>
      <c r="D16" s="715"/>
      <c r="E16" s="153"/>
      <c r="F16" s="143"/>
      <c r="G16" s="144"/>
      <c r="H16" s="717">
        <f>(192-186.53)/186.53</f>
        <v>2.932504154827641E-2</v>
      </c>
      <c r="I16" s="596">
        <v>105</v>
      </c>
      <c r="J16" s="596">
        <v>105</v>
      </c>
      <c r="K16" s="715"/>
      <c r="L16" s="153"/>
      <c r="M16" s="146"/>
      <c r="N16" s="717">
        <f>(161-156.5)/156.55</f>
        <v>2.8744809964867453E-2</v>
      </c>
      <c r="O16" s="723"/>
      <c r="P16" s="724" t="s">
        <v>128</v>
      </c>
      <c r="Q16" s="380">
        <v>-16.5</v>
      </c>
      <c r="R16" s="148">
        <v>4.7889999999999997</v>
      </c>
      <c r="S16" s="724">
        <v>1973</v>
      </c>
      <c r="T16" s="707">
        <f>Y16*365</f>
        <v>1882.2238888888887</v>
      </c>
      <c r="U16" s="149">
        <v>0.52700000000000002</v>
      </c>
      <c r="V16" s="150">
        <v>9.9</v>
      </c>
      <c r="W16" s="150">
        <v>8.9</v>
      </c>
      <c r="X16" s="151">
        <v>375</v>
      </c>
      <c r="Y16" s="725">
        <f>R16+(R17-R16)*(-18-Q16)/(Q17-Q16)</f>
        <v>5.1567777777777772</v>
      </c>
      <c r="Z16" s="727">
        <f t="shared" ref="Z16" si="1">Y16*365</f>
        <v>1882.2238888888887</v>
      </c>
      <c r="AA16" s="720">
        <f>(Z16-$S$12)/$S$12</f>
        <v>-4.6009179478515599E-2</v>
      </c>
      <c r="AB16" s="720">
        <f>(Z16-$AD$4)/$AD$4</f>
        <v>-9.3514778037295479E-2</v>
      </c>
      <c r="AC16" s="722"/>
      <c r="AD16" s="722"/>
      <c r="AE16" s="152">
        <f>(Y16-Y4)/Y16</f>
        <v>1.66339876322411E-3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-1.7505829152256158</v>
      </c>
      <c r="AH16" s="153"/>
      <c r="AI16" s="154">
        <f>MAX(Y16:Y19)</f>
        <v>5.1567777777777772</v>
      </c>
      <c r="AJ16" s="155"/>
      <c r="AK16" s="156">
        <f>(Y16-AK4)/AK4</f>
        <v>-4.603221879162999E-2</v>
      </c>
      <c r="AL16" s="156">
        <f>(Y16-$AL$4)/$AL$4</f>
        <v>-0.13275656253784548</v>
      </c>
      <c r="AM16" s="125"/>
      <c r="AN16" s="126"/>
      <c r="AO16" s="127"/>
      <c r="AP16" s="128"/>
      <c r="AQ16" s="128"/>
      <c r="AR16" s="129"/>
      <c r="AS16" s="183">
        <f>AK17*365</f>
        <v>1976.3350833333332</v>
      </c>
      <c r="AT16" s="184">
        <f>AS16*AL17</f>
        <v>11771.206569248194</v>
      </c>
    </row>
    <row r="17" spans="2:47" ht="52.5" customHeight="1" x14ac:dyDescent="0.2">
      <c r="B17" s="712"/>
      <c r="C17" s="714"/>
      <c r="D17" s="716"/>
      <c r="E17" s="153"/>
      <c r="F17" s="143"/>
      <c r="G17" s="144"/>
      <c r="H17" s="696"/>
      <c r="I17" s="596">
        <v>105</v>
      </c>
      <c r="J17" s="596">
        <v>105</v>
      </c>
      <c r="K17" s="716"/>
      <c r="L17" s="153"/>
      <c r="M17" s="146"/>
      <c r="N17" s="696"/>
      <c r="O17" s="702"/>
      <c r="P17" s="705"/>
      <c r="Q17" s="380">
        <v>-19.2</v>
      </c>
      <c r="R17" s="164">
        <v>5.4509999999999996</v>
      </c>
      <c r="S17" s="705"/>
      <c r="T17" s="708"/>
      <c r="U17" s="149">
        <v>0.63400000000000001</v>
      </c>
      <c r="V17" s="150">
        <v>14.4</v>
      </c>
      <c r="W17" s="150">
        <v>8.3000000000000007</v>
      </c>
      <c r="X17" s="151">
        <v>358</v>
      </c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5.4146166666666664</v>
      </c>
      <c r="AL17" s="116">
        <f>AK17*1.1</f>
        <v>5.9560783333333331</v>
      </c>
      <c r="AM17" s="125"/>
      <c r="AN17" s="126"/>
      <c r="AO17" s="127"/>
      <c r="AP17" s="128"/>
      <c r="AQ17" s="128"/>
      <c r="AR17" s="129"/>
      <c r="AS17" s="186">
        <f>(AS16-S16)/AS16</f>
        <v>1.6875090471541543E-3</v>
      </c>
      <c r="AT17" s="186">
        <f>(AT16-T16)/AT16</f>
        <v>0.84009932390396391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-1.3514025000000001</v>
      </c>
      <c r="AL18" s="156">
        <f>(Y18-$AL$4)/$AL$4</f>
        <v>-1</v>
      </c>
      <c r="AM18" s="117" t="e">
        <f>(AL18-AI18)/AI18</f>
        <v>#DIV/0!</v>
      </c>
      <c r="AN18" s="118">
        <f>AK18</f>
        <v>-1.3514025000000001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-1.5526881218504782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-493.26191250000005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4FD6-CB6C-4E46-A315-267E2466949A}">
  <sheetPr>
    <tabColor rgb="FF66FF33"/>
  </sheetPr>
  <dimension ref="A1:BL28"/>
  <sheetViews>
    <sheetView zoomScale="70" zoomScaleNormal="70" zoomScaleSheetLayoutView="82" workbookViewId="0">
      <pane xSplit="25" ySplit="10" topLeftCell="Z14" activePane="bottomRight" state="frozen"/>
      <selection pane="topRight" activeCell="Z1" sqref="Z1"/>
      <selection pane="bottomLeft" activeCell="A11" sqref="A11"/>
      <selection pane="bottomRight" activeCell="AB16" sqref="AB16:AB17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167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168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-16.399999999999999</v>
      </c>
      <c r="R4" s="107">
        <v>4.9219999999999997</v>
      </c>
      <c r="S4" s="674">
        <v>2007</v>
      </c>
      <c r="T4" s="675">
        <f>Y4*365</f>
        <v>1912.0112903225806</v>
      </c>
      <c r="U4" s="108">
        <v>0.50900000000000001</v>
      </c>
      <c r="V4" s="110">
        <v>8.6999999999999993</v>
      </c>
      <c r="W4" s="110">
        <v>8.4</v>
      </c>
      <c r="X4" s="111">
        <v>392</v>
      </c>
      <c r="Y4" s="677">
        <f>R4+(R5-R4)*(-18-Q4)/(Q5-Q4)</f>
        <v>5.2383870967741935</v>
      </c>
      <c r="Z4" s="669">
        <f>Y4*365</f>
        <v>1912.0112903225806</v>
      </c>
      <c r="AA4" s="669">
        <f>(Y4*5%)+Y4</f>
        <v>5.5003064516129028</v>
      </c>
      <c r="AB4" s="667">
        <f>AA4*365</f>
        <v>2007.6118548387094</v>
      </c>
      <c r="AC4" s="669">
        <f>(AA4*10%)+Y4</f>
        <v>5.7884177419354836</v>
      </c>
      <c r="AD4" s="667">
        <f>AC4*365</f>
        <v>2112.7724758064514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-1.7941126557395599</v>
      </c>
      <c r="AH4" s="651"/>
      <c r="AI4" s="113">
        <f>MAX(Y4:Y9)</f>
        <v>5.2383870967741935</v>
      </c>
      <c r="AJ4" s="114"/>
      <c r="AK4" s="115">
        <f>Y4*1.05</f>
        <v>5.5003064516129037</v>
      </c>
      <c r="AL4" s="116">
        <f>AK4*1.1</f>
        <v>6.0503370967741947</v>
      </c>
      <c r="AM4" s="117">
        <f>(AL4-AI4)/AI4</f>
        <v>0.15500000000000025</v>
      </c>
      <c r="AN4" s="118">
        <f>AK4</f>
        <v>5.5003064516129037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/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-0.21277113591911306</v>
      </c>
      <c r="AQ4" s="120"/>
      <c r="AR4" s="121" t="s">
        <v>40</v>
      </c>
      <c r="AS4" s="183">
        <f>AK4*365</f>
        <v>2007.6118548387099</v>
      </c>
      <c r="AT4" s="184">
        <f>AS4*AL4</f>
        <v>12146.728481254297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5.5350000000000001</v>
      </c>
      <c r="S5" s="674"/>
      <c r="T5" s="676"/>
      <c r="U5" s="108">
        <v>0.61499999999999999</v>
      </c>
      <c r="V5" s="110">
        <v>12.3</v>
      </c>
      <c r="W5" s="110">
        <v>7.7</v>
      </c>
      <c r="X5" s="111">
        <v>375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-4.7619047619047714E-2</v>
      </c>
      <c r="AL5" s="156">
        <f>(Y4-$AL$4)/$AL$4</f>
        <v>-0.13419913419913437</v>
      </c>
      <c r="AM5" s="125"/>
      <c r="AN5" s="126">
        <f>AN4*365</f>
        <v>2007.6118548387099</v>
      </c>
      <c r="AO5" s="127"/>
      <c r="AP5" s="128"/>
      <c r="AQ5" s="128"/>
      <c r="AR5" s="129"/>
      <c r="AS5" s="186">
        <f>(AS4-S4)/AS4</f>
        <v>3.0476749638391428E-4</v>
      </c>
      <c r="AT5" s="186">
        <f>(AT4-T4)/AT4</f>
        <v>0.84259043138460421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5.5003064516129037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5.5003064516129037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207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-16.600000000000001</v>
      </c>
      <c r="R12" s="148">
        <v>4.5419999999999998</v>
      </c>
      <c r="S12" s="705">
        <v>2007</v>
      </c>
      <c r="T12" s="707">
        <f>Y12*365</f>
        <v>1755.0962068965516</v>
      </c>
      <c r="U12" s="149">
        <v>0.49</v>
      </c>
      <c r="V12" s="150">
        <v>10.5</v>
      </c>
      <c r="W12" s="150">
        <v>10.9</v>
      </c>
      <c r="X12" s="151">
        <v>376</v>
      </c>
      <c r="Y12" s="697">
        <f>R12+(R13-R12)*(-18-Q12)/(Q13-Q12)</f>
        <v>4.8084827586206895</v>
      </c>
      <c r="Z12" s="709">
        <f>Y12*365</f>
        <v>1755.0962068965516</v>
      </c>
      <c r="AA12" s="718">
        <f>(Z12-$S$12)/$S$12</f>
        <v>-0.12551260244317308</v>
      </c>
      <c r="AB12" s="718">
        <f>(Z12-AD4)/AD4</f>
        <v>-0.16929237435913383</v>
      </c>
      <c r="AC12" s="697"/>
      <c r="AD12" s="697"/>
      <c r="AE12" s="210">
        <f>(Y12-Y4)/Y12</f>
        <v>-8.940540285452156E-2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-1.5648052124748677</v>
      </c>
      <c r="AH12" s="153"/>
      <c r="AI12" s="212">
        <f>MAX(Y12:Y15)</f>
        <v>5.1087058823529414</v>
      </c>
      <c r="AJ12" s="213"/>
      <c r="AK12" s="214">
        <f>(Y12-AK4)/AK4</f>
        <v>-0.12577911777794573</v>
      </c>
      <c r="AL12" s="214">
        <f>(Y12-$AL$4)/$AL$4</f>
        <v>-0.20525374343449621</v>
      </c>
      <c r="AM12" s="215">
        <f>(AL12-AI12)/AI12</f>
        <v>-1.0401772480470066</v>
      </c>
      <c r="AN12" s="216">
        <f>AK12</f>
        <v>-0.12577911777794573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-16.292518233834041</v>
      </c>
      <c r="AQ12" s="218"/>
      <c r="AR12" s="219" t="s">
        <v>40</v>
      </c>
      <c r="AS12" s="220">
        <f>AK13*365</f>
        <v>1842.8510172413794</v>
      </c>
      <c r="AT12" s="221">
        <f>AS12*AL13</f>
        <v>10234.821531294097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-19.5</v>
      </c>
      <c r="R13" s="158">
        <v>5.0940000000000003</v>
      </c>
      <c r="S13" s="706"/>
      <c r="T13" s="708"/>
      <c r="U13" s="159">
        <v>0.57199999999999995</v>
      </c>
      <c r="V13" s="150">
        <v>14.3</v>
      </c>
      <c r="W13" s="150">
        <v>10.7</v>
      </c>
      <c r="X13" s="160">
        <v>359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5.0489068965517241</v>
      </c>
      <c r="AL13" s="116">
        <f>AK13*1.1</f>
        <v>5.5537975862068967</v>
      </c>
      <c r="AM13" s="125"/>
      <c r="AN13" s="126">
        <f>AN12*365</f>
        <v>-45.90937798895019</v>
      </c>
      <c r="AO13" s="127"/>
      <c r="AP13" s="128"/>
      <c r="AQ13" s="128"/>
      <c r="AR13" s="129"/>
      <c r="AS13" s="186">
        <f>(AS12-S12)/AS12</f>
        <v>-8.9073387497346529E-2</v>
      </c>
      <c r="AT13" s="186">
        <f>(AT12-T12)/AT12</f>
        <v>0.82851716548938836</v>
      </c>
    </row>
    <row r="14" spans="1:64" ht="42.75" customHeight="1" x14ac:dyDescent="0.2">
      <c r="B14" s="711" t="s">
        <v>208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>
        <v>-16.100000000000001</v>
      </c>
      <c r="R14" s="148">
        <v>4.7220000000000004</v>
      </c>
      <c r="S14" s="724">
        <v>2007</v>
      </c>
      <c r="T14" s="707">
        <f>Y14*365</f>
        <v>1864.6776470588236</v>
      </c>
      <c r="U14" s="149">
        <v>0.49099999999999999</v>
      </c>
      <c r="V14" s="150">
        <v>8.3000000000000007</v>
      </c>
      <c r="W14" s="150">
        <v>8.6</v>
      </c>
      <c r="X14" s="151">
        <v>390</v>
      </c>
      <c r="Y14" s="725">
        <f>R14+(R15-R14)*(-18-Q14)/(Q15-Q14)</f>
        <v>5.1087058823529414</v>
      </c>
      <c r="Z14" s="727">
        <f t="shared" ref="Z14:Z16" si="0">Y14*365</f>
        <v>1864.6776470588236</v>
      </c>
      <c r="AA14" s="720">
        <f>(Z14-$S$12)/$S$12</f>
        <v>-7.0912981036958853E-2</v>
      </c>
      <c r="AB14" s="720">
        <f>(Z14-$AD$4)/$AD$4</f>
        <v>-0.1174261931128809</v>
      </c>
      <c r="AC14" s="722"/>
      <c r="AD14" s="722"/>
      <c r="AE14" s="152">
        <f>(Y14-Y4)/Y14</f>
        <v>-2.5384357097011839E-2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-1.7249417610095337</v>
      </c>
      <c r="AH14" s="153"/>
      <c r="AI14" s="154">
        <f>MAX(Y14:Y19)</f>
        <v>5.5078387096774186</v>
      </c>
      <c r="AJ14" s="155"/>
      <c r="AK14" s="156">
        <f>(Y14-AK4)/AK4</f>
        <v>-7.1196136561650983E-2</v>
      </c>
      <c r="AL14" s="156">
        <f>(Y14-$AL$4)/$AL$4</f>
        <v>-0.15563285141968281</v>
      </c>
      <c r="AM14" s="117">
        <f>(AL14-AI14)/AI14</f>
        <v>-1.0282566101919854</v>
      </c>
      <c r="AN14" s="118">
        <f>AK14</f>
        <v>-7.1196136561650983E-2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-28.016626813579872</v>
      </c>
      <c r="AQ14" s="120"/>
      <c r="AR14" s="121" t="s">
        <v>40</v>
      </c>
      <c r="AS14" s="183">
        <f>AK15*365</f>
        <v>1957.9115294117648</v>
      </c>
      <c r="AT14" s="184">
        <f>AS14*AL15</f>
        <v>11552.765240284569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>
        <v>-19.5</v>
      </c>
      <c r="R15" s="164">
        <v>5.4139999999999997</v>
      </c>
      <c r="S15" s="705"/>
      <c r="T15" s="708"/>
      <c r="U15" s="149">
        <v>0.59599999999999997</v>
      </c>
      <c r="V15" s="150">
        <v>13.2</v>
      </c>
      <c r="W15" s="150">
        <v>8.9</v>
      </c>
      <c r="X15" s="151">
        <v>372</v>
      </c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5.3641411764705884</v>
      </c>
      <c r="AL15" s="116">
        <f>AK15*1.1</f>
        <v>5.9005552941176473</v>
      </c>
      <c r="AM15" s="125"/>
      <c r="AN15" s="126">
        <f>AN14*365</f>
        <v>-25.986589845002609</v>
      </c>
      <c r="AO15" s="127"/>
      <c r="AP15" s="128"/>
      <c r="AQ15" s="128"/>
      <c r="AR15" s="129"/>
      <c r="AS15" s="186">
        <f>(AS14-S14)/AS14</f>
        <v>-2.5071853273668249E-2</v>
      </c>
      <c r="AT15" s="186">
        <f>(AT14-T14)/AT14</f>
        <v>0.83859469068438441</v>
      </c>
    </row>
    <row r="16" spans="1:64" ht="52.15" customHeight="1" x14ac:dyDescent="0.2">
      <c r="B16" s="711" t="s">
        <v>318</v>
      </c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>
        <v>-16.100000000000001</v>
      </c>
      <c r="R16" s="148">
        <v>5.0119999999999996</v>
      </c>
      <c r="S16" s="724">
        <v>2007</v>
      </c>
      <c r="T16" s="707">
        <f>Y16*365</f>
        <v>2010.3611290322578</v>
      </c>
      <c r="U16" s="149">
        <v>0.54500000000000004</v>
      </c>
      <c r="V16" s="150">
        <v>13</v>
      </c>
      <c r="W16" s="150">
        <v>10.9</v>
      </c>
      <c r="X16" s="151">
        <v>374</v>
      </c>
      <c r="Y16" s="725">
        <f>R16+(R17-R16)*(-18-Q16)/(Q17-Q16)</f>
        <v>5.5078387096774186</v>
      </c>
      <c r="Z16" s="727">
        <f t="shared" si="0"/>
        <v>2010.3611290322578</v>
      </c>
      <c r="AA16" s="720">
        <f>(Z16-$S$12)/$S$12</f>
        <v>1.6747030554349028E-3</v>
      </c>
      <c r="AB16" s="720">
        <f>(Z16-$AD$4)/$AD$4</f>
        <v>-4.8472491925616777E-2</v>
      </c>
      <c r="AC16" s="722"/>
      <c r="AD16" s="722"/>
      <c r="AE16" s="152">
        <f>(Y16-Y4)/Y16</f>
        <v>4.8921478479351896E-2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-12.230412168688765</v>
      </c>
      <c r="AH16" s="153"/>
      <c r="AI16" s="154">
        <f>MAX(Y16:Y19)</f>
        <v>5.5078387096774186</v>
      </c>
      <c r="AJ16" s="155"/>
      <c r="AK16" s="156">
        <f>(Y16-AK4)/AK4</f>
        <v>1.3694251639935829E-3</v>
      </c>
      <c r="AL16" s="156">
        <f>(Y16-$AL$4)/$AL$4</f>
        <v>-8.9664158941824126E-2</v>
      </c>
      <c r="AM16" s="125"/>
      <c r="AN16" s="126"/>
      <c r="AO16" s="127"/>
      <c r="AP16" s="128"/>
      <c r="AQ16" s="128"/>
      <c r="AR16" s="129"/>
      <c r="AS16" s="183">
        <f>AK17*365</f>
        <v>2110.8791854838705</v>
      </c>
      <c r="AT16" s="184">
        <f>AS16*AL17</f>
        <v>13428.471313095764</v>
      </c>
    </row>
    <row r="17" spans="2:47" ht="52.5" customHeight="1" x14ac:dyDescent="0.2">
      <c r="B17" s="712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157">
        <v>-19.2</v>
      </c>
      <c r="R17" s="158">
        <v>5.8209999999999997</v>
      </c>
      <c r="S17" s="705"/>
      <c r="T17" s="708"/>
      <c r="U17" s="159">
        <v>0.67300000000000004</v>
      </c>
      <c r="V17" s="167">
        <v>20.8</v>
      </c>
      <c r="W17" s="167">
        <v>10.1</v>
      </c>
      <c r="X17" s="160">
        <v>357</v>
      </c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5.7832306451612894</v>
      </c>
      <c r="AL17" s="116">
        <f>AK17*1.1</f>
        <v>6.3615537096774188</v>
      </c>
      <c r="AM17" s="125"/>
      <c r="AN17" s="126"/>
      <c r="AO17" s="127"/>
      <c r="AP17" s="128"/>
      <c r="AQ17" s="128"/>
      <c r="AR17" s="129"/>
      <c r="AS17" s="186">
        <f>(AS16-S16)/AS16</f>
        <v>4.9211336299220081E-2</v>
      </c>
      <c r="AT17" s="186">
        <f>(AT16-T16)/AT16</f>
        <v>0.85029114020806618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-1.3750766129032259</v>
      </c>
      <c r="AL18" s="156">
        <f>(Y18-$AL$4)/$AL$4</f>
        <v>-1</v>
      </c>
      <c r="AM18" s="117" t="e">
        <f>(AL18-AI18)/AI18</f>
        <v>#DIV/0!</v>
      </c>
      <c r="AN18" s="118">
        <f>AK18</f>
        <v>-1.3750766129032259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-1.5431727240361452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-501.90296370967746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1768-7D4D-4EC3-BB97-F0541155EE6B}">
  <sheetPr>
    <tabColor rgb="FF0000FF"/>
  </sheetPr>
  <dimension ref="A1:BL28"/>
  <sheetViews>
    <sheetView zoomScale="70" zoomScaleNormal="70" zoomScaleSheetLayoutView="82" workbookViewId="0">
      <pane xSplit="25" ySplit="10" topLeftCell="Z14" activePane="bottomRight" state="frozen"/>
      <selection pane="topRight" activeCell="Z1" sqref="Z1"/>
      <selection pane="bottomLeft" activeCell="A11" sqref="A11"/>
      <selection pane="bottomRight" activeCell="B16" sqref="B16:B17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6" width="50.14062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bestFit="1" customWidth="1"/>
    <col min="21" max="21" width="11.28515625" style="95" customWidth="1"/>
    <col min="22" max="23" width="13.140625" style="95" customWidth="1"/>
    <col min="24" max="24" width="9.85546875" style="95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273"/>
      <c r="E2" s="273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133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273" t="s">
        <v>56</v>
      </c>
      <c r="H3" s="101" t="s">
        <v>11</v>
      </c>
      <c r="I3" s="273" t="s">
        <v>12</v>
      </c>
      <c r="J3" s="100" t="s">
        <v>13</v>
      </c>
      <c r="K3" s="99" t="s">
        <v>12</v>
      </c>
      <c r="L3" s="99" t="s">
        <v>57</v>
      </c>
      <c r="M3" s="273" t="s">
        <v>58</v>
      </c>
      <c r="N3" s="101" t="s">
        <v>11</v>
      </c>
      <c r="O3" s="273" t="s">
        <v>16</v>
      </c>
      <c r="P3" s="273" t="s">
        <v>59</v>
      </c>
      <c r="Q3" s="273" t="s">
        <v>18</v>
      </c>
      <c r="R3" s="273" t="s">
        <v>19</v>
      </c>
      <c r="S3" s="273" t="s">
        <v>55</v>
      </c>
      <c r="T3" s="273" t="s">
        <v>60</v>
      </c>
      <c r="U3" s="273" t="s">
        <v>21</v>
      </c>
      <c r="V3" s="273" t="s">
        <v>22</v>
      </c>
      <c r="W3" s="273" t="s">
        <v>23</v>
      </c>
      <c r="X3" s="273" t="s">
        <v>24</v>
      </c>
      <c r="Y3" s="273" t="s">
        <v>74</v>
      </c>
      <c r="Z3" s="273" t="s">
        <v>75</v>
      </c>
      <c r="AA3" s="273" t="s">
        <v>76</v>
      </c>
      <c r="AB3" s="273" t="s">
        <v>77</v>
      </c>
      <c r="AC3" s="273" t="s">
        <v>78</v>
      </c>
      <c r="AD3" s="273" t="s">
        <v>79</v>
      </c>
      <c r="AE3" s="273" t="s">
        <v>53</v>
      </c>
      <c r="AF3" s="102" t="s">
        <v>27</v>
      </c>
      <c r="AG3" s="273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134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269">
        <v>105</v>
      </c>
      <c r="J4" s="269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53"/>
      <c r="Q4" s="106">
        <v>-16.5</v>
      </c>
      <c r="R4" s="107">
        <v>1.056</v>
      </c>
      <c r="S4" s="674">
        <v>446</v>
      </c>
      <c r="T4" s="675">
        <f>Y4*365</f>
        <v>425.04249999999996</v>
      </c>
      <c r="U4" s="108">
        <v>0.54800000000000004</v>
      </c>
      <c r="V4" s="110">
        <v>15.4</v>
      </c>
      <c r="W4" s="110">
        <v>12.7</v>
      </c>
      <c r="X4" s="111">
        <v>78</v>
      </c>
      <c r="Y4" s="677">
        <f>R4+(R5-R4)*(-18-Q4)/(Q5-Q4)</f>
        <v>1.1644999999999999</v>
      </c>
      <c r="Z4" s="669">
        <f>Y4*365</f>
        <v>425.04249999999996</v>
      </c>
      <c r="AA4" s="669">
        <f>(Y4*5%)+Y4</f>
        <v>1.2227249999999998</v>
      </c>
      <c r="AB4" s="667">
        <f>AA4*365</f>
        <v>446.29462499999994</v>
      </c>
      <c r="AC4" s="669">
        <f>(AA4*10%)+Y4</f>
        <v>1.2867724999999999</v>
      </c>
      <c r="AD4" s="667">
        <f>AC4*365</f>
        <v>469.67196249999995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>***3</v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0.10543734478259061</v>
      </c>
      <c r="AH4" s="651"/>
      <c r="AI4" s="113">
        <f>MAX(Y4:Y9)</f>
        <v>2.7590000000000003</v>
      </c>
      <c r="AJ4" s="114"/>
      <c r="AK4" s="115">
        <f>Y4*1.05</f>
        <v>1.2227249999999998</v>
      </c>
      <c r="AL4" s="116">
        <f>AK4*1.1</f>
        <v>1.3449974999999998</v>
      </c>
      <c r="AM4" s="117">
        <f>(AL4-AI4)/AI4</f>
        <v>-0.51250543675244664</v>
      </c>
      <c r="AN4" s="118">
        <f>AK4</f>
        <v>1.2227249999999998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*****5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0.57310879556302086</v>
      </c>
      <c r="AQ4" s="120"/>
      <c r="AR4" s="121" t="s">
        <v>40</v>
      </c>
      <c r="AS4" s="183">
        <f>AK4*365</f>
        <v>446.29462499999994</v>
      </c>
      <c r="AT4" s="184">
        <f>AS4*AL4</f>
        <v>600.26515488843734</v>
      </c>
    </row>
    <row r="5" spans="1:64" ht="52.5" customHeight="1" thickBot="1" x14ac:dyDescent="0.25">
      <c r="B5" s="647"/>
      <c r="C5" s="649"/>
      <c r="D5" s="650"/>
      <c r="E5" s="651"/>
      <c r="F5" s="653"/>
      <c r="G5" s="655"/>
      <c r="H5" s="665"/>
      <c r="I5" s="269">
        <v>105</v>
      </c>
      <c r="J5" s="269">
        <v>105</v>
      </c>
      <c r="K5" s="650"/>
      <c r="L5" s="651"/>
      <c r="M5" s="650"/>
      <c r="N5" s="665"/>
      <c r="O5" s="653"/>
      <c r="P5" s="653"/>
      <c r="Q5" s="106">
        <v>-19.5</v>
      </c>
      <c r="R5" s="122">
        <v>1.2729999999999999</v>
      </c>
      <c r="S5" s="674"/>
      <c r="T5" s="676"/>
      <c r="U5" s="108">
        <v>0.70699999999999996</v>
      </c>
      <c r="V5" s="110">
        <v>30.9</v>
      </c>
      <c r="W5" s="110">
        <v>12.8</v>
      </c>
      <c r="X5" s="111">
        <v>76</v>
      </c>
      <c r="Y5" s="677"/>
      <c r="Z5" s="670"/>
      <c r="AA5" s="670"/>
      <c r="AB5" s="668"/>
      <c r="AC5" s="670"/>
      <c r="AD5" s="668"/>
      <c r="AE5" s="265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-4.7619047619047603E-2</v>
      </c>
      <c r="AL5" s="156">
        <f>(Y4-$AL$4)/$AL$4</f>
        <v>-0.13419913419913421</v>
      </c>
      <c r="AM5" s="125"/>
      <c r="AN5" s="126">
        <f>AN4*365</f>
        <v>446.29462499999994</v>
      </c>
      <c r="AO5" s="127"/>
      <c r="AP5" s="128"/>
      <c r="AQ5" s="128"/>
      <c r="AR5" s="129"/>
      <c r="AS5" s="186">
        <f>(AS4-S4)/AS4</f>
        <v>6.6015807382833601E-4</v>
      </c>
      <c r="AT5" s="186">
        <f>(AT4-T4)/AT4</f>
        <v>0.2919087564244896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269">
        <v>105</v>
      </c>
      <c r="J6" s="269">
        <v>105</v>
      </c>
      <c r="K6" s="650"/>
      <c r="L6" s="651"/>
      <c r="M6" s="650"/>
      <c r="N6" s="130"/>
      <c r="O6" s="653"/>
      <c r="P6" s="653"/>
      <c r="Q6" s="267">
        <v>-16.5</v>
      </c>
      <c r="R6" s="132">
        <v>2.58</v>
      </c>
      <c r="S6" s="269"/>
      <c r="T6" s="269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272"/>
      <c r="AA6" s="272"/>
      <c r="AB6" s="272"/>
      <c r="AC6" s="272"/>
      <c r="AD6" s="272"/>
      <c r="AE6" s="265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1.2227249999999998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269">
        <v>105</v>
      </c>
      <c r="J7" s="269">
        <v>105</v>
      </c>
      <c r="K7" s="650"/>
      <c r="L7" s="651"/>
      <c r="M7" s="650"/>
      <c r="N7" s="130"/>
      <c r="O7" s="653"/>
      <c r="P7" s="653"/>
      <c r="Q7" s="267">
        <v>-19.5</v>
      </c>
      <c r="R7" s="132">
        <v>2.9380000000000002</v>
      </c>
      <c r="S7" s="269"/>
      <c r="T7" s="271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265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1.2227249999999998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269">
        <v>105</v>
      </c>
      <c r="J8" s="269">
        <v>105</v>
      </c>
      <c r="K8" s="650"/>
      <c r="L8" s="651"/>
      <c r="M8" s="650"/>
      <c r="N8" s="130"/>
      <c r="O8" s="653"/>
      <c r="P8" s="653"/>
      <c r="Q8" s="267">
        <v>-16.600000000000001</v>
      </c>
      <c r="R8" s="271">
        <v>2.4950000000000001</v>
      </c>
      <c r="S8" s="269"/>
      <c r="T8" s="271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272"/>
      <c r="AA8" s="272"/>
      <c r="AB8" s="272"/>
      <c r="AC8" s="272"/>
      <c r="AD8" s="272"/>
      <c r="AE8" s="265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270">
        <v>105</v>
      </c>
      <c r="J9" s="270">
        <v>105</v>
      </c>
      <c r="K9" s="666"/>
      <c r="L9" s="652"/>
      <c r="M9" s="666"/>
      <c r="N9" s="176"/>
      <c r="O9" s="654"/>
      <c r="P9" s="654"/>
      <c r="Q9" s="268">
        <v>-19.5</v>
      </c>
      <c r="R9" s="266">
        <v>2.8330000000000002</v>
      </c>
      <c r="S9" s="270"/>
      <c r="T9" s="266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272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73" t="s">
        <v>18</v>
      </c>
      <c r="R11" s="273" t="s">
        <v>19</v>
      </c>
      <c r="S11" s="273" t="s">
        <v>55</v>
      </c>
      <c r="T11" s="273" t="s">
        <v>60</v>
      </c>
      <c r="U11" s="273" t="s">
        <v>21</v>
      </c>
      <c r="V11" s="273" t="s">
        <v>22</v>
      </c>
      <c r="W11" s="273" t="s">
        <v>23</v>
      </c>
      <c r="X11" s="273" t="s">
        <v>24</v>
      </c>
      <c r="Y11" s="273" t="s">
        <v>81</v>
      </c>
      <c r="Z11" s="273" t="s">
        <v>82</v>
      </c>
      <c r="AA11" s="273" t="s">
        <v>83</v>
      </c>
      <c r="AB11" s="273" t="s">
        <v>84</v>
      </c>
      <c r="AC11" s="273"/>
      <c r="AD11" s="273"/>
      <c r="AE11" s="273" t="s">
        <v>53</v>
      </c>
      <c r="AF11" s="102" t="s">
        <v>27</v>
      </c>
      <c r="AG11" s="273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113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/>
      <c r="Q12" s="147">
        <v>-16.600000000000001</v>
      </c>
      <c r="R12" s="148">
        <v>1.071</v>
      </c>
      <c r="S12" s="705">
        <v>446</v>
      </c>
      <c r="T12" s="707">
        <f>Y12*365</f>
        <v>425.92796296296297</v>
      </c>
      <c r="U12" s="149">
        <v>0.53200000000000003</v>
      </c>
      <c r="V12" s="150">
        <v>14.4</v>
      </c>
      <c r="W12" s="150">
        <v>12.6</v>
      </c>
      <c r="X12" s="151">
        <v>82</v>
      </c>
      <c r="Y12" s="697">
        <f>R12+(R13-R12)*(-18-Q12)/(Q13-Q12)</f>
        <v>1.1669259259259259</v>
      </c>
      <c r="Z12" s="709">
        <f>Y12*365</f>
        <v>425.92796296296297</v>
      </c>
      <c r="AA12" s="718">
        <f>(Z12-$S$12)/$S$12</f>
        <v>-4.5004567347616667E-2</v>
      </c>
      <c r="AB12" s="718">
        <f>(Z12-AD4)/AD4</f>
        <v>-9.3137344848505804E-2</v>
      </c>
      <c r="AC12" s="697"/>
      <c r="AD12" s="697"/>
      <c r="AE12" s="210">
        <f>(Y12-Y4)/Y12</f>
        <v>2.0789031008983223E-3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>***3</v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0.10357376149563727</v>
      </c>
      <c r="AH12" s="153"/>
      <c r="AI12" s="212">
        <f>MAX(Y12:Y15)</f>
        <v>1.2668181818181818</v>
      </c>
      <c r="AJ12" s="213"/>
      <c r="AK12" s="214">
        <f>(Y12-AK4)/AK4</f>
        <v>-4.5635015292951338E-2</v>
      </c>
      <c r="AL12" s="214">
        <f>(Y12-$AL$4)/$AL$4</f>
        <v>-0.1323954684481376</v>
      </c>
      <c r="AM12" s="215">
        <f>(AL12-AI12)/AI12</f>
        <v>-1.1045102370240054</v>
      </c>
      <c r="AN12" s="216">
        <f>AK12</f>
        <v>-4.5635015292951338E-2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-43.149201434624914</v>
      </c>
      <c r="AQ12" s="218"/>
      <c r="AR12" s="219" t="s">
        <v>40</v>
      </c>
      <c r="AS12" s="220">
        <f>AK13*365</f>
        <v>447.22436111111114</v>
      </c>
      <c r="AT12" s="221">
        <f>AS12*AL13</f>
        <v>602.7687454475772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269">
        <v>105</v>
      </c>
      <c r="J13" s="269">
        <v>105</v>
      </c>
      <c r="K13" s="694"/>
      <c r="L13" s="142"/>
      <c r="M13" s="146"/>
      <c r="N13" s="696"/>
      <c r="O13" s="702"/>
      <c r="P13" s="704"/>
      <c r="Q13" s="157">
        <v>-19.3</v>
      </c>
      <c r="R13" s="158">
        <v>1.256</v>
      </c>
      <c r="S13" s="706"/>
      <c r="T13" s="708"/>
      <c r="U13" s="159">
        <v>0.66800000000000004</v>
      </c>
      <c r="V13" s="150">
        <v>24.7</v>
      </c>
      <c r="W13" s="150">
        <v>12.3</v>
      </c>
      <c r="X13" s="160">
        <v>78</v>
      </c>
      <c r="Y13" s="698"/>
      <c r="Z13" s="710"/>
      <c r="AA13" s="719"/>
      <c r="AB13" s="719"/>
      <c r="AC13" s="698"/>
      <c r="AD13" s="698"/>
      <c r="AE13" s="274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1.2252722222222223</v>
      </c>
      <c r="AL13" s="116">
        <f>AK13*1.1</f>
        <v>1.3477994444444445</v>
      </c>
      <c r="AM13" s="125"/>
      <c r="AN13" s="126">
        <f>AN12*365</f>
        <v>-16.656780581927237</v>
      </c>
      <c r="AO13" s="127"/>
      <c r="AP13" s="128"/>
      <c r="AQ13" s="128"/>
      <c r="AR13" s="129"/>
      <c r="AS13" s="186">
        <f>(AS12-S12)/AS12</f>
        <v>2.7376887700599757E-3</v>
      </c>
      <c r="AT13" s="186">
        <f>(AT12-T12)/AT12</f>
        <v>0.29338080950647777</v>
      </c>
    </row>
    <row r="14" spans="1:64" ht="42.75" customHeight="1" x14ac:dyDescent="0.2">
      <c r="B14" s="711" t="s">
        <v>114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269">
        <v>105</v>
      </c>
      <c r="J14" s="269">
        <v>105</v>
      </c>
      <c r="K14" s="715"/>
      <c r="L14" s="153"/>
      <c r="M14" s="146"/>
      <c r="N14" s="717">
        <f>(161-156.5)/156.55</f>
        <v>2.8744809964867453E-2</v>
      </c>
      <c r="O14" s="723"/>
      <c r="P14" s="723"/>
      <c r="Q14" s="147">
        <v>-16.2</v>
      </c>
      <c r="R14" s="148">
        <v>1.119</v>
      </c>
      <c r="S14" s="724">
        <v>446</v>
      </c>
      <c r="T14" s="707">
        <f>Y14*365</f>
        <v>462.38863636363635</v>
      </c>
      <c r="U14" s="149">
        <v>0.57099999999999995</v>
      </c>
      <c r="V14" s="150">
        <v>10.3</v>
      </c>
      <c r="W14" s="150">
        <v>7.7</v>
      </c>
      <c r="X14" s="151">
        <v>81</v>
      </c>
      <c r="Y14" s="725">
        <f>R14+(R15-R14)*(-18-Q14)/(Q15-Q14)</f>
        <v>1.2668181818181818</v>
      </c>
      <c r="Z14" s="727">
        <f t="shared" ref="Z14" si="0">Y14*365</f>
        <v>462.38863636363635</v>
      </c>
      <c r="AA14" s="720">
        <f>(Z14-$S$12)/$S$12</f>
        <v>3.6745821443130836E-2</v>
      </c>
      <c r="AB14" s="720">
        <f>(Z14-$AD$4)/$AD$4</f>
        <v>-1.5507261914455025E-2</v>
      </c>
      <c r="AC14" s="722"/>
      <c r="AD14" s="722"/>
      <c r="AE14" s="152">
        <f>(Y14-Y4)/Y14</f>
        <v>8.0767850735558075E-2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***3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2.6837066204410669E-2</v>
      </c>
      <c r="AH14" s="153"/>
      <c r="AI14" s="154">
        <f>MAX(Y14:Y19)</f>
        <v>1.2668181818181818</v>
      </c>
      <c r="AJ14" s="155"/>
      <c r="AK14" s="156">
        <f>(Y14-AK4)/AK4</f>
        <v>3.6061405318597403E-2</v>
      </c>
      <c r="AL14" s="156">
        <f>(Y14-$AL$4)/$AL$4</f>
        <v>-5.8125995164911466E-2</v>
      </c>
      <c r="AM14" s="117">
        <f>(AL14-AI14)/AI14</f>
        <v>-1.0458834550996789</v>
      </c>
      <c r="AN14" s="118">
        <f>AK14</f>
        <v>3.6061405318597403E-2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52.339004264008189</v>
      </c>
      <c r="AQ14" s="120"/>
      <c r="AR14" s="121" t="s">
        <v>40</v>
      </c>
      <c r="AS14" s="183">
        <f>AK15*365</f>
        <v>485.5080681818182</v>
      </c>
      <c r="AT14" s="184">
        <f>AS14*AL15</f>
        <v>710.383267661932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269">
        <v>105</v>
      </c>
      <c r="J15" s="269">
        <v>105</v>
      </c>
      <c r="K15" s="716"/>
      <c r="L15" s="153"/>
      <c r="M15" s="146"/>
      <c r="N15" s="696"/>
      <c r="O15" s="702"/>
      <c r="P15" s="702"/>
      <c r="Q15" s="147">
        <v>-19.5</v>
      </c>
      <c r="R15" s="164">
        <v>1.39</v>
      </c>
      <c r="S15" s="705"/>
      <c r="T15" s="708"/>
      <c r="U15" s="149">
        <v>0.76700000000000002</v>
      </c>
      <c r="V15" s="150">
        <v>25.2</v>
      </c>
      <c r="W15" s="150">
        <v>7.6</v>
      </c>
      <c r="X15" s="151">
        <v>75</v>
      </c>
      <c r="Y15" s="726"/>
      <c r="Z15" s="728"/>
      <c r="AA15" s="721"/>
      <c r="AB15" s="721"/>
      <c r="AC15" s="698"/>
      <c r="AD15" s="698"/>
      <c r="AE15" s="274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1.330159090909091</v>
      </c>
      <c r="AL15" s="116">
        <f>AK15*1.1</f>
        <v>1.4631750000000003</v>
      </c>
      <c r="AM15" s="125"/>
      <c r="AN15" s="126">
        <f>AN14*365</f>
        <v>13.162412941288052</v>
      </c>
      <c r="AO15" s="127"/>
      <c r="AP15" s="128"/>
      <c r="AQ15" s="128"/>
      <c r="AR15" s="129"/>
      <c r="AS15" s="186">
        <f>(AS14-S14)/AS14</f>
        <v>8.1374689260617611E-2</v>
      </c>
      <c r="AT15" s="186">
        <f>(AT14-T14)/AT14</f>
        <v>0.3490997642927523</v>
      </c>
    </row>
    <row r="16" spans="1:64" ht="52.15" customHeight="1" x14ac:dyDescent="0.2">
      <c r="B16" s="711" t="s">
        <v>115</v>
      </c>
      <c r="C16" s="713">
        <v>1</v>
      </c>
      <c r="D16" s="715"/>
      <c r="E16" s="153"/>
      <c r="F16" s="143"/>
      <c r="G16" s="144"/>
      <c r="H16" s="717">
        <f>(192-186.53)/186.53</f>
        <v>2.932504154827641E-2</v>
      </c>
      <c r="I16" s="269">
        <v>105</v>
      </c>
      <c r="J16" s="269">
        <v>105</v>
      </c>
      <c r="K16" s="715"/>
      <c r="L16" s="153"/>
      <c r="M16" s="146"/>
      <c r="N16" s="717">
        <f>(161-156.5)/156.55</f>
        <v>2.8744809964867453E-2</v>
      </c>
      <c r="O16" s="723"/>
      <c r="P16" s="723"/>
      <c r="Q16" s="147">
        <v>-16.399999999999999</v>
      </c>
      <c r="R16" s="148">
        <v>1.0629999999999999</v>
      </c>
      <c r="S16" s="724">
        <v>446</v>
      </c>
      <c r="T16" s="707">
        <f>Y16*365</f>
        <v>442.2853703703704</v>
      </c>
      <c r="U16" s="149">
        <v>0.57599999999999996</v>
      </c>
      <c r="V16" s="150">
        <v>19.899999999999999</v>
      </c>
      <c r="W16" s="150">
        <v>14.6</v>
      </c>
      <c r="X16" s="151">
        <v>75</v>
      </c>
      <c r="Y16" s="725">
        <f>R16+(R17-R16)*(-18-Q16)/(Q17-Q16)</f>
        <v>1.2117407407407408</v>
      </c>
      <c r="Z16" s="727">
        <f t="shared" ref="Z16" si="1">Y16*365</f>
        <v>442.2853703703704</v>
      </c>
      <c r="AA16" s="720">
        <f>(Z16-$S$12)/$S$12</f>
        <v>-8.3287659857165883E-3</v>
      </c>
      <c r="AB16" s="720">
        <f>(Z16-$AD$4)/$AD$4</f>
        <v>-5.8310042574937715E-2</v>
      </c>
      <c r="AC16" s="722"/>
      <c r="AD16" s="722"/>
      <c r="AE16" s="152">
        <f>(Y16-Y4)/Y16</f>
        <v>3.8985848335727748E-2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***3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6.9147261080165154E-2</v>
      </c>
      <c r="AH16" s="153"/>
      <c r="AI16" s="154">
        <f>MAX(Y16:Y19)</f>
        <v>1.2117407407407408</v>
      </c>
      <c r="AJ16" s="155"/>
      <c r="AK16" s="156">
        <f>(Y16-AK4)/AK4</f>
        <v>-8.9834257574344656E-3</v>
      </c>
      <c r="AL16" s="156">
        <f>(Y16-$AL$4)/$AL$4</f>
        <v>-9.9075841597667705E-2</v>
      </c>
      <c r="AM16" s="125"/>
      <c r="AN16" s="126"/>
      <c r="AO16" s="127"/>
      <c r="AP16" s="128"/>
      <c r="AQ16" s="128"/>
      <c r="AR16" s="129"/>
      <c r="AS16" s="183">
        <f>AK17*365</f>
        <v>464.39963888888894</v>
      </c>
      <c r="AT16" s="184">
        <f>AS16*AL17</f>
        <v>649.95541660313302</v>
      </c>
    </row>
    <row r="17" spans="2:47" ht="52.5" customHeight="1" x14ac:dyDescent="0.2">
      <c r="B17" s="711"/>
      <c r="C17" s="736"/>
      <c r="D17" s="737"/>
      <c r="E17" s="153"/>
      <c r="F17" s="143"/>
      <c r="G17" s="144"/>
      <c r="H17" s="695"/>
      <c r="I17" s="306">
        <v>105</v>
      </c>
      <c r="J17" s="306">
        <v>105</v>
      </c>
      <c r="K17" s="737"/>
      <c r="L17" s="153"/>
      <c r="M17" s="146"/>
      <c r="N17" s="695"/>
      <c r="O17" s="701"/>
      <c r="P17" s="701"/>
      <c r="Q17" s="309">
        <v>-19.100000000000001</v>
      </c>
      <c r="R17" s="334">
        <v>1.3140000000000001</v>
      </c>
      <c r="S17" s="729"/>
      <c r="T17" s="707"/>
      <c r="U17" s="335">
        <v>0.76200000000000001</v>
      </c>
      <c r="V17" s="336">
        <v>50.2</v>
      </c>
      <c r="W17" s="336">
        <v>15.7</v>
      </c>
      <c r="X17" s="337">
        <v>71</v>
      </c>
      <c r="Y17" s="730"/>
      <c r="Z17" s="731"/>
      <c r="AA17" s="720"/>
      <c r="AB17" s="720"/>
      <c r="AC17" s="698"/>
      <c r="AD17" s="698"/>
      <c r="AE17" s="274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1.2723277777777779</v>
      </c>
      <c r="AL17" s="116">
        <f>AK17*1.1</f>
        <v>1.3995605555555559</v>
      </c>
      <c r="AM17" s="125"/>
      <c r="AN17" s="126"/>
      <c r="AO17" s="127"/>
      <c r="AP17" s="128"/>
      <c r="AQ17" s="128"/>
      <c r="AR17" s="129"/>
      <c r="AS17" s="186">
        <f>(AS16-S16)/AS16</f>
        <v>3.9620269587012306E-2</v>
      </c>
      <c r="AT17" s="186">
        <f>(AT16-T16)/AT16</f>
        <v>0.3195142942543816</v>
      </c>
    </row>
    <row r="18" spans="2:47" ht="42.75" customHeight="1" x14ac:dyDescent="0.2">
      <c r="B18" s="732"/>
      <c r="C18" s="733"/>
      <c r="D18" s="734"/>
      <c r="E18" s="338"/>
      <c r="F18" s="339"/>
      <c r="G18" s="340"/>
      <c r="H18" s="735"/>
      <c r="I18" s="305"/>
      <c r="J18" s="305"/>
      <c r="K18" s="734"/>
      <c r="L18" s="338"/>
      <c r="M18" s="255"/>
      <c r="N18" s="735"/>
      <c r="O18" s="739"/>
      <c r="P18" s="739"/>
      <c r="Q18" s="255"/>
      <c r="R18" s="256"/>
      <c r="S18" s="739"/>
      <c r="T18" s="740"/>
      <c r="U18" s="257"/>
      <c r="V18" s="261"/>
      <c r="W18" s="261"/>
      <c r="X18" s="259"/>
      <c r="Y18" s="741"/>
      <c r="Z18" s="742"/>
      <c r="AA18" s="738"/>
      <c r="AB18" s="738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-0.30568124999999996</v>
      </c>
      <c r="AL18" s="156">
        <f>(Y18-$AL$4)/$AL$4</f>
        <v>-1</v>
      </c>
      <c r="AM18" s="117" t="e">
        <f>(AL18-AI18)/AI18</f>
        <v>#DIV/0!</v>
      </c>
      <c r="AN18" s="118">
        <f>AK18</f>
        <v>-0.30568124999999996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-3.4434083202324031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32"/>
      <c r="C19" s="733"/>
      <c r="D19" s="734"/>
      <c r="E19" s="338"/>
      <c r="F19" s="339"/>
      <c r="G19" s="340"/>
      <c r="H19" s="735"/>
      <c r="I19" s="305"/>
      <c r="J19" s="305"/>
      <c r="K19" s="734"/>
      <c r="L19" s="338"/>
      <c r="M19" s="255"/>
      <c r="N19" s="735"/>
      <c r="O19" s="739"/>
      <c r="P19" s="739"/>
      <c r="Q19" s="255"/>
      <c r="R19" s="260"/>
      <c r="S19" s="739"/>
      <c r="T19" s="740"/>
      <c r="U19" s="257"/>
      <c r="V19" s="258"/>
      <c r="W19" s="258"/>
      <c r="X19" s="259"/>
      <c r="Y19" s="741"/>
      <c r="Z19" s="742"/>
      <c r="AA19" s="738"/>
      <c r="AB19" s="738"/>
      <c r="AC19" s="698"/>
      <c r="AD19" s="698"/>
      <c r="AE19" s="274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-111.57365624999998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32"/>
      <c r="C20" s="341"/>
      <c r="D20" s="255"/>
      <c r="E20" s="338"/>
      <c r="F20" s="339"/>
      <c r="G20" s="340"/>
      <c r="H20" s="342"/>
      <c r="I20" s="305"/>
      <c r="J20" s="305"/>
      <c r="K20" s="255"/>
      <c r="L20" s="338"/>
      <c r="M20" s="255"/>
      <c r="N20" s="342"/>
      <c r="O20" s="339"/>
      <c r="P20" s="339"/>
      <c r="Q20" s="255"/>
      <c r="R20" s="256"/>
      <c r="S20" s="739"/>
      <c r="T20" s="740"/>
      <c r="U20" s="257"/>
      <c r="V20" s="258"/>
      <c r="W20" s="258"/>
      <c r="X20" s="259"/>
      <c r="Y20" s="741"/>
      <c r="Z20" s="742"/>
      <c r="AA20" s="738"/>
      <c r="AB20" s="738"/>
      <c r="AC20" s="722"/>
      <c r="AD20" s="722"/>
      <c r="AE20" s="274"/>
      <c r="AF20" s="263"/>
      <c r="AG20" s="264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32"/>
      <c r="C21" s="341"/>
      <c r="D21" s="255"/>
      <c r="E21" s="338"/>
      <c r="F21" s="339"/>
      <c r="G21" s="340"/>
      <c r="H21" s="342"/>
      <c r="I21" s="305"/>
      <c r="J21" s="305"/>
      <c r="K21" s="255"/>
      <c r="L21" s="338"/>
      <c r="M21" s="255"/>
      <c r="N21" s="342"/>
      <c r="O21" s="339"/>
      <c r="P21" s="339"/>
      <c r="Q21" s="255"/>
      <c r="R21" s="260"/>
      <c r="S21" s="739"/>
      <c r="T21" s="740"/>
      <c r="U21" s="257"/>
      <c r="V21" s="258"/>
      <c r="W21" s="258"/>
      <c r="X21" s="259"/>
      <c r="Y21" s="741"/>
      <c r="Z21" s="742"/>
      <c r="AA21" s="738"/>
      <c r="AB21" s="738"/>
      <c r="AC21" s="698"/>
      <c r="AD21" s="698"/>
      <c r="AE21" s="274"/>
      <c r="AF21" s="263"/>
      <c r="AG21" s="264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32"/>
      <c r="C22" s="341"/>
      <c r="D22" s="255"/>
      <c r="E22" s="338"/>
      <c r="F22" s="339"/>
      <c r="G22" s="340"/>
      <c r="H22" s="342"/>
      <c r="I22" s="305"/>
      <c r="J22" s="305"/>
      <c r="K22" s="255"/>
      <c r="L22" s="338"/>
      <c r="M22" s="255"/>
      <c r="N22" s="342"/>
      <c r="O22" s="339"/>
      <c r="P22" s="339"/>
      <c r="Q22" s="255"/>
      <c r="R22" s="256"/>
      <c r="S22" s="739"/>
      <c r="T22" s="740"/>
      <c r="U22" s="257"/>
      <c r="V22" s="261"/>
      <c r="W22" s="261"/>
      <c r="X22" s="259"/>
      <c r="Y22" s="741"/>
      <c r="Z22" s="742"/>
      <c r="AA22" s="738"/>
      <c r="AB22" s="738"/>
      <c r="AC22" s="722"/>
      <c r="AD22" s="722"/>
      <c r="AE22" s="274"/>
      <c r="AF22" s="263"/>
      <c r="AG22" s="264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32"/>
      <c r="C23" s="341"/>
      <c r="D23" s="255"/>
      <c r="E23" s="338"/>
      <c r="F23" s="339"/>
      <c r="G23" s="340"/>
      <c r="H23" s="342"/>
      <c r="I23" s="305"/>
      <c r="J23" s="305"/>
      <c r="K23" s="255"/>
      <c r="L23" s="338"/>
      <c r="M23" s="255"/>
      <c r="N23" s="342"/>
      <c r="O23" s="339"/>
      <c r="P23" s="339"/>
      <c r="Q23" s="255"/>
      <c r="R23" s="260"/>
      <c r="S23" s="739"/>
      <c r="T23" s="740"/>
      <c r="U23" s="257"/>
      <c r="V23" s="258"/>
      <c r="W23" s="258"/>
      <c r="X23" s="259"/>
      <c r="Y23" s="741"/>
      <c r="Z23" s="742"/>
      <c r="AA23" s="738"/>
      <c r="AB23" s="738"/>
      <c r="AC23" s="698"/>
      <c r="AD23" s="698"/>
      <c r="AE23" s="274"/>
      <c r="AF23" s="263"/>
      <c r="AG23" s="264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53"/>
      <c r="C24" s="343"/>
      <c r="D24" s="344"/>
      <c r="E24" s="345"/>
      <c r="F24" s="339"/>
      <c r="G24" s="340"/>
      <c r="H24" s="342"/>
      <c r="I24" s="305"/>
      <c r="J24" s="305"/>
      <c r="K24" s="344"/>
      <c r="L24" s="345"/>
      <c r="M24" s="255"/>
      <c r="N24" s="342"/>
      <c r="O24" s="339"/>
      <c r="P24" s="346"/>
      <c r="Q24" s="147"/>
      <c r="R24" s="148"/>
      <c r="S24" s="706"/>
      <c r="T24" s="754"/>
      <c r="U24" s="149"/>
      <c r="V24" s="165"/>
      <c r="W24" s="165"/>
      <c r="X24" s="160"/>
      <c r="Y24" s="755"/>
      <c r="Z24" s="756"/>
      <c r="AA24" s="757"/>
      <c r="AB24" s="757"/>
      <c r="AC24" s="722"/>
      <c r="AD24" s="722"/>
      <c r="AE24" s="274"/>
      <c r="AF24" s="263"/>
      <c r="AG24" s="264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753"/>
      <c r="C25" s="343"/>
      <c r="D25" s="344"/>
      <c r="E25" s="345"/>
      <c r="F25" s="339"/>
      <c r="G25" s="340"/>
      <c r="H25" s="342"/>
      <c r="I25" s="305"/>
      <c r="J25" s="305"/>
      <c r="K25" s="344"/>
      <c r="L25" s="345"/>
      <c r="M25" s="255"/>
      <c r="N25" s="342"/>
      <c r="O25" s="339"/>
      <c r="P25" s="346"/>
      <c r="Q25" s="157"/>
      <c r="R25" s="158"/>
      <c r="S25" s="706"/>
      <c r="T25" s="754"/>
      <c r="U25" s="159"/>
      <c r="V25" s="167"/>
      <c r="W25" s="167"/>
      <c r="X25" s="160"/>
      <c r="Y25" s="755"/>
      <c r="Z25" s="756"/>
      <c r="AA25" s="757"/>
      <c r="AB25" s="757"/>
      <c r="AC25" s="698"/>
      <c r="AD25" s="698"/>
      <c r="AE25" s="274"/>
      <c r="AF25" s="263"/>
      <c r="AG25" s="264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45"/>
      <c r="D26" s="746"/>
      <c r="E26" s="345"/>
      <c r="F26" s="339"/>
      <c r="G26" s="340"/>
      <c r="H26" s="735"/>
      <c r="I26" s="145"/>
      <c r="J26" s="305"/>
      <c r="K26" s="746"/>
      <c r="L26" s="345"/>
      <c r="M26" s="255"/>
      <c r="N26" s="735"/>
      <c r="O26" s="739"/>
      <c r="P26" s="749"/>
      <c r="Q26" s="157"/>
      <c r="R26" s="170"/>
      <c r="S26" s="749"/>
      <c r="T26" s="750"/>
      <c r="U26" s="159"/>
      <c r="V26" s="171"/>
      <c r="W26" s="171"/>
      <c r="X26" s="160"/>
      <c r="Y26" s="751"/>
      <c r="Z26" s="308"/>
      <c r="AA26" s="308"/>
      <c r="AB26" s="308"/>
      <c r="AC26" s="274"/>
      <c r="AD26" s="274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</row>
    <row r="27" spans="2:47" ht="52.5" customHeight="1" x14ac:dyDescent="0.2">
      <c r="B27" s="744"/>
      <c r="C27" s="745"/>
      <c r="D27" s="746"/>
      <c r="E27" s="345"/>
      <c r="F27" s="339"/>
      <c r="G27" s="340"/>
      <c r="H27" s="735"/>
      <c r="I27" s="145"/>
      <c r="J27" s="305"/>
      <c r="K27" s="746"/>
      <c r="L27" s="345"/>
      <c r="M27" s="255"/>
      <c r="N27" s="735"/>
      <c r="O27" s="739"/>
      <c r="P27" s="749"/>
      <c r="Q27" s="157"/>
      <c r="R27" s="158"/>
      <c r="S27" s="749"/>
      <c r="T27" s="750"/>
      <c r="U27" s="159"/>
      <c r="V27" s="171"/>
      <c r="W27" s="171"/>
      <c r="X27" s="160"/>
      <c r="Y27" s="751"/>
      <c r="Z27" s="308"/>
      <c r="AA27" s="308"/>
      <c r="AB27" s="308"/>
      <c r="AC27" s="274"/>
      <c r="AD27" s="274"/>
      <c r="AE27" s="274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</row>
    <row r="28" spans="2:47" ht="51.6" customHeight="1" x14ac:dyDescent="0.2">
      <c r="AS28" s="180"/>
    </row>
  </sheetData>
  <mergeCells count="164">
    <mergeCell ref="AU24:AU25"/>
    <mergeCell ref="B26:B27"/>
    <mergeCell ref="C26:C27"/>
    <mergeCell ref="D26:D27"/>
    <mergeCell ref="H26:H27"/>
    <mergeCell ref="K26:K27"/>
    <mergeCell ref="N26:N27"/>
    <mergeCell ref="AG26:AG27"/>
    <mergeCell ref="O26:O27"/>
    <mergeCell ref="P26:P27"/>
    <mergeCell ref="S26:S27"/>
    <mergeCell ref="T26:T27"/>
    <mergeCell ref="Y26:Y27"/>
    <mergeCell ref="AF26:AF27"/>
    <mergeCell ref="B24:B25"/>
    <mergeCell ref="S24:S25"/>
    <mergeCell ref="T24:T25"/>
    <mergeCell ref="Y24:Y25"/>
    <mergeCell ref="Z24:Z25"/>
    <mergeCell ref="AA24:AA25"/>
    <mergeCell ref="AB24:AB25"/>
    <mergeCell ref="AC24:AC25"/>
    <mergeCell ref="AD24:AD25"/>
    <mergeCell ref="AB20:AB21"/>
    <mergeCell ref="AC20:AC21"/>
    <mergeCell ref="AD20:AD21"/>
    <mergeCell ref="AU20:AU21"/>
    <mergeCell ref="B22:B23"/>
    <mergeCell ref="S22:S23"/>
    <mergeCell ref="T22:T23"/>
    <mergeCell ref="Y22:Y23"/>
    <mergeCell ref="Z22:Z23"/>
    <mergeCell ref="AA22:AA23"/>
    <mergeCell ref="B20:B21"/>
    <mergeCell ref="S20:S21"/>
    <mergeCell ref="T20:T21"/>
    <mergeCell ref="Y20:Y21"/>
    <mergeCell ref="Z20:Z21"/>
    <mergeCell ref="AA20:AA21"/>
    <mergeCell ref="AB22:AB23"/>
    <mergeCell ref="AC22:AC23"/>
    <mergeCell ref="AD22:AD23"/>
    <mergeCell ref="AU22:AU23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B512-3B1B-4754-928F-3F6EF89BA81E}">
  <sheetPr>
    <tabColor rgb="FFFF6600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T12" sqref="T12:T1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170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169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4.2480000000000002</v>
      </c>
      <c r="S4" s="674">
        <v>1715</v>
      </c>
      <c r="T4" s="675">
        <f>Y4*365</f>
        <v>1632.9424074074075</v>
      </c>
      <c r="U4" s="108">
        <v>0.59199999999999997</v>
      </c>
      <c r="V4" s="110">
        <v>10.7</v>
      </c>
      <c r="W4" s="110">
        <v>9.5</v>
      </c>
      <c r="X4" s="111">
        <v>328</v>
      </c>
      <c r="Y4" s="677">
        <f>R4+(R5-R4)*(-18-Q4)/(Q5-Q4)</f>
        <v>4.4738148148148147</v>
      </c>
      <c r="Z4" s="669">
        <f>Y4*365</f>
        <v>1632.9424074074075</v>
      </c>
      <c r="AA4" s="669">
        <f>(Y4*5%)+Y4</f>
        <v>4.6975055555555558</v>
      </c>
      <c r="AB4" s="667">
        <f>AA4*365</f>
        <v>1714.5895277777779</v>
      </c>
      <c r="AC4" s="669">
        <f>(AA4*10%)+Y4</f>
        <v>4.9435653703703704</v>
      </c>
      <c r="AD4" s="667">
        <f>AC4*365</f>
        <v>1804.4013601851852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-1.3862960798003909</v>
      </c>
      <c r="AH4" s="651"/>
      <c r="AI4" s="113">
        <f>MAX(Y4:Y9)</f>
        <v>4.4738148148148147</v>
      </c>
      <c r="AJ4" s="114"/>
      <c r="AK4" s="115">
        <f>Y4*1.05</f>
        <v>4.6975055555555558</v>
      </c>
      <c r="AL4" s="116">
        <f>AK4*1.1</f>
        <v>5.1672561111111115</v>
      </c>
      <c r="AM4" s="117">
        <f>(AL4-AI4)/AI4</f>
        <v>0.15500000000000011</v>
      </c>
      <c r="AN4" s="118">
        <f>AK4</f>
        <v>4.6975055555555558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/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-7.8234192851761794E-2</v>
      </c>
      <c r="AQ4" s="120"/>
      <c r="AR4" s="121" t="s">
        <v>40</v>
      </c>
      <c r="AS4" s="183">
        <f>AK4*365</f>
        <v>1714.5895277777779</v>
      </c>
      <c r="AT4" s="184">
        <f>AS4*AL4</f>
        <v>8859.7232154568374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-19.399999999999999</v>
      </c>
      <c r="R5" s="122">
        <v>4.7169999999999996</v>
      </c>
      <c r="S5" s="674"/>
      <c r="T5" s="676"/>
      <c r="U5" s="108">
        <v>0.61</v>
      </c>
      <c r="V5" s="110">
        <v>14.7</v>
      </c>
      <c r="W5" s="110">
        <v>9.5</v>
      </c>
      <c r="X5" s="111">
        <v>312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-4.76190476190477E-2</v>
      </c>
      <c r="AL5" s="156">
        <f>(Y4-$AL$4)/$AL$4</f>
        <v>-0.13419913419913429</v>
      </c>
      <c r="AM5" s="125"/>
      <c r="AN5" s="126">
        <f>AN4*365</f>
        <v>1714.5895277777779</v>
      </c>
      <c r="AO5" s="127"/>
      <c r="AP5" s="128"/>
      <c r="AQ5" s="128"/>
      <c r="AR5" s="129"/>
      <c r="AS5" s="186">
        <f>(AS4-S4)/AS4</f>
        <v>-2.3939970212818017E-4</v>
      </c>
      <c r="AT5" s="186">
        <f>(AT4-T4)/AT4</f>
        <v>0.81568923004744143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4.6975055555555558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4.6975055555555558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209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-16.600000000000001</v>
      </c>
      <c r="R12" s="148">
        <v>4.3280000000000003</v>
      </c>
      <c r="S12" s="705">
        <v>1715</v>
      </c>
      <c r="T12" s="707">
        <f>Y12*365</f>
        <v>1631.7010344827586</v>
      </c>
      <c r="U12" s="149">
        <v>0.52200000000000002</v>
      </c>
      <c r="V12" s="150">
        <v>10.199999999999999</v>
      </c>
      <c r="W12" s="150">
        <v>9.4</v>
      </c>
      <c r="X12" s="151">
        <v>330</v>
      </c>
      <c r="Y12" s="697">
        <f>R12+(R13-R12)*(-18-Q12)/(Q13-Q12)</f>
        <v>4.4704137931034484</v>
      </c>
      <c r="Z12" s="709">
        <f>Y12*365</f>
        <v>1631.7010344827586</v>
      </c>
      <c r="AA12" s="718">
        <f>(Z12-$S$12)/$S$12</f>
        <v>-4.8570825374484788E-2</v>
      </c>
      <c r="AB12" s="718">
        <f>(Z12-AD4)/AD4</f>
        <v>-9.5710593836341631E-2</v>
      </c>
      <c r="AC12" s="697"/>
      <c r="AD12" s="697"/>
      <c r="AE12" s="210">
        <f>(Y12-Y4)/Y12</f>
        <v>-7.6078454227504347E-4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-1.3844820027513647</v>
      </c>
      <c r="AH12" s="153"/>
      <c r="AI12" s="212">
        <f>MAX(Y12:Y15)</f>
        <v>4.5838000000000001</v>
      </c>
      <c r="AJ12" s="213"/>
      <c r="AK12" s="214">
        <f>(Y12-AK4)/AK4</f>
        <v>-4.8343053513483308E-2</v>
      </c>
      <c r="AL12" s="214">
        <f>(Y12-$AL$4)/$AL$4</f>
        <v>-0.13485732137589393</v>
      </c>
      <c r="AM12" s="215">
        <f>(AL12-AI12)/AI12</f>
        <v>-1.0294204200392456</v>
      </c>
      <c r="AN12" s="216">
        <f>AK12</f>
        <v>-4.8343053513483308E-2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-40.788124916815995</v>
      </c>
      <c r="AQ12" s="218"/>
      <c r="AR12" s="219" t="s">
        <v>40</v>
      </c>
      <c r="AS12" s="220">
        <f>AK13*365</f>
        <v>1713.2860862068967</v>
      </c>
      <c r="AT12" s="221">
        <f>AS12*AL13</f>
        <v>8846.2579027648244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-19.5</v>
      </c>
      <c r="R13" s="158">
        <v>4.6230000000000002</v>
      </c>
      <c r="S13" s="706"/>
      <c r="T13" s="708"/>
      <c r="U13" s="159">
        <v>0.60399999999999998</v>
      </c>
      <c r="V13" s="150">
        <v>13.8</v>
      </c>
      <c r="W13" s="150">
        <v>9.1</v>
      </c>
      <c r="X13" s="160">
        <v>314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4.6939344827586211</v>
      </c>
      <c r="AL13" s="116">
        <f>AK13*1.1</f>
        <v>5.163327931034484</v>
      </c>
      <c r="AM13" s="125"/>
      <c r="AN13" s="126">
        <f>AN12*365</f>
        <v>-17.645214532421406</v>
      </c>
      <c r="AO13" s="127"/>
      <c r="AP13" s="128"/>
      <c r="AQ13" s="128"/>
      <c r="AR13" s="129"/>
      <c r="AS13" s="186">
        <f>(AS12-S12)/AS12</f>
        <v>-1.0003663759960808E-3</v>
      </c>
      <c r="AT13" s="186">
        <f>(AT12-T12)/AT12</f>
        <v>0.81554900926268681</v>
      </c>
    </row>
    <row r="14" spans="1:64" ht="42.75" customHeight="1" x14ac:dyDescent="0.2">
      <c r="B14" s="689" t="s">
        <v>290</v>
      </c>
      <c r="C14" s="691">
        <v>1</v>
      </c>
      <c r="D14" s="693"/>
      <c r="E14" s="142"/>
      <c r="F14" s="143"/>
      <c r="G14" s="144"/>
      <c r="H14" s="695">
        <f>(192-186.53)/186.53</f>
        <v>2.932504154827641E-2</v>
      </c>
      <c r="I14" s="202">
        <v>105</v>
      </c>
      <c r="J14" s="202">
        <v>105</v>
      </c>
      <c r="K14" s="693"/>
      <c r="L14" s="142"/>
      <c r="M14" s="146"/>
      <c r="N14" s="695">
        <f>(161-156.5)/156.55</f>
        <v>2.8744809964867453E-2</v>
      </c>
      <c r="O14" s="701"/>
      <c r="P14" s="703" t="s">
        <v>127</v>
      </c>
      <c r="Q14" s="380">
        <v>-16.2</v>
      </c>
      <c r="R14" s="148">
        <v>4.2670000000000003</v>
      </c>
      <c r="S14" s="705">
        <v>1715</v>
      </c>
      <c r="T14" s="707">
        <f>Y14*365</f>
        <v>1673.087</v>
      </c>
      <c r="U14" s="149">
        <v>0.53800000000000003</v>
      </c>
      <c r="V14" s="150">
        <v>12.3</v>
      </c>
      <c r="W14" s="150">
        <v>10.5</v>
      </c>
      <c r="X14" s="151">
        <v>322</v>
      </c>
      <c r="Y14" s="697">
        <f>R14+(R15-R14)*(-18-Q14)/(Q15-Q14)</f>
        <v>4.5838000000000001</v>
      </c>
      <c r="Z14" s="709">
        <f>Y14*365</f>
        <v>1673.087</v>
      </c>
      <c r="AA14" s="718">
        <f>(Z14-$S$12)/$S$12</f>
        <v>-2.4439067055393591E-2</v>
      </c>
      <c r="AB14" s="718">
        <f>(Z14-AD4)/AD4</f>
        <v>-7.2774474173367118E-2</v>
      </c>
      <c r="AC14" s="722"/>
      <c r="AD14" s="722"/>
      <c r="AE14" s="152">
        <f>(Y14-Y4)/Y14</f>
        <v>2.3994324618261138E-2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-1.4449612742949003</v>
      </c>
      <c r="AH14" s="153"/>
      <c r="AI14" s="154">
        <f>MAX(Y14:Y19)</f>
        <v>4.5838000000000001</v>
      </c>
      <c r="AJ14" s="155"/>
      <c r="AK14" s="156">
        <f>(Y14-AK4)/AK4</f>
        <v>-2.4205518058638721E-2</v>
      </c>
      <c r="AL14" s="156">
        <f>(Y14-$AL$4)/$AL$4</f>
        <v>-0.11291410732603521</v>
      </c>
      <c r="AM14" s="117">
        <f>(AL14-AI14)/AI14</f>
        <v>-1.0246332971172467</v>
      </c>
      <c r="AN14" s="118">
        <f>AK14</f>
        <v>-2.4205518058638721E-2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-80.464502573136329</v>
      </c>
      <c r="AQ14" s="120"/>
      <c r="AR14" s="121" t="s">
        <v>40</v>
      </c>
      <c r="AS14" s="183">
        <f>AK15*365</f>
        <v>1756.74135</v>
      </c>
      <c r="AT14" s="184">
        <f>AS14*AL15</f>
        <v>9300.6964051501509</v>
      </c>
    </row>
    <row r="15" spans="1:64" ht="52.5" customHeight="1" x14ac:dyDescent="0.2">
      <c r="B15" s="690"/>
      <c r="C15" s="692"/>
      <c r="D15" s="694"/>
      <c r="E15" s="142"/>
      <c r="F15" s="143"/>
      <c r="G15" s="144"/>
      <c r="H15" s="696"/>
      <c r="I15" s="566">
        <v>105</v>
      </c>
      <c r="J15" s="566">
        <v>105</v>
      </c>
      <c r="K15" s="694"/>
      <c r="L15" s="142"/>
      <c r="M15" s="146"/>
      <c r="N15" s="696"/>
      <c r="O15" s="702"/>
      <c r="P15" s="704"/>
      <c r="Q15" s="157">
        <v>-19.2</v>
      </c>
      <c r="R15" s="158">
        <v>4.7949999999999999</v>
      </c>
      <c r="S15" s="706"/>
      <c r="T15" s="708"/>
      <c r="U15" s="159">
        <v>0.63800000000000001</v>
      </c>
      <c r="V15" s="150">
        <v>17.399999999999999</v>
      </c>
      <c r="W15" s="150">
        <v>9.9</v>
      </c>
      <c r="X15" s="160">
        <v>307</v>
      </c>
      <c r="Y15" s="698"/>
      <c r="Z15" s="710"/>
      <c r="AA15" s="719"/>
      <c r="AB15" s="719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4.8129900000000001</v>
      </c>
      <c r="AL15" s="116">
        <f>AK15*1.1</f>
        <v>5.2942890000000009</v>
      </c>
      <c r="AM15" s="125"/>
      <c r="AN15" s="126">
        <f>AN14*365</f>
        <v>-8.8350140914031332</v>
      </c>
      <c r="AO15" s="127"/>
      <c r="AP15" s="128"/>
      <c r="AQ15" s="128"/>
      <c r="AR15" s="129"/>
      <c r="AS15" s="186">
        <f>(AS14-S14)/AS14</f>
        <v>2.3760669150299223E-2</v>
      </c>
      <c r="AT15" s="186">
        <f>(AT14-T14)/AT14</f>
        <v>0.82011164249232482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-1.174376388888889</v>
      </c>
      <c r="AL18" s="156">
        <f>(Y18-$AL$4)/$AL$4</f>
        <v>-1</v>
      </c>
      <c r="AM18" s="117" t="e">
        <f>(AL18-AI18)/AI18</f>
        <v>#DIV/0!</v>
      </c>
      <c r="AN18" s="118">
        <f>AK18</f>
        <v>-1.174376388888889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-1.6360006184181788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-428.64738194444448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5D7E-4062-46FD-8DBD-F1C4D9C3249F}">
  <sheetPr>
    <tabColor rgb="FFCC3399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Q13" sqref="Q1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171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172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2.8140000000000001</v>
      </c>
      <c r="S4" s="674">
        <v>1269</v>
      </c>
      <c r="T4" s="675">
        <f>Y4*365</f>
        <v>1084.2194642857144</v>
      </c>
      <c r="U4" s="108">
        <v>0.47</v>
      </c>
      <c r="V4" s="110">
        <v>8.1</v>
      </c>
      <c r="W4" s="110">
        <v>9.1</v>
      </c>
      <c r="X4" s="111">
        <v>242</v>
      </c>
      <c r="Y4" s="677">
        <f>R4+(R5-R4)*(-18-Q4)/(Q5-Q4)</f>
        <v>2.9704642857142858</v>
      </c>
      <c r="Z4" s="669">
        <f>Y4*365</f>
        <v>1084.2194642857144</v>
      </c>
      <c r="AA4" s="669">
        <f>(Y4*5%)+Y4</f>
        <v>3.1189875000000002</v>
      </c>
      <c r="AB4" s="667">
        <f>AA4*365</f>
        <v>1138.4304375000002</v>
      </c>
      <c r="AC4" s="669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3.1509999999999998</v>
      </c>
      <c r="S5" s="674"/>
      <c r="T5" s="676"/>
      <c r="U5" s="108">
        <v>0.54900000000000004</v>
      </c>
      <c r="V5" s="110">
        <v>10.7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-0.11469261379441976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210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-16.399999999999999</v>
      </c>
      <c r="R12" s="148">
        <v>3.0110000000000001</v>
      </c>
      <c r="S12" s="705">
        <v>1269</v>
      </c>
      <c r="T12" s="707">
        <f>Y12*365</f>
        <v>1180.2275000000002</v>
      </c>
      <c r="U12" s="149">
        <v>0.45600000000000002</v>
      </c>
      <c r="V12" s="150">
        <v>10</v>
      </c>
      <c r="W12" s="150">
        <v>11.9</v>
      </c>
      <c r="X12" s="151">
        <v>272</v>
      </c>
      <c r="Y12" s="697">
        <f>R12+(R13-R12)*(-18-Q12)/(Q13-Q12)</f>
        <v>3.2335000000000003</v>
      </c>
      <c r="Z12" s="709">
        <f>Y12*365</f>
        <v>1180.2275000000002</v>
      </c>
      <c r="AA12" s="718">
        <f>(Z12-$S$12)/$S$12</f>
        <v>-6.9954688731284326E-2</v>
      </c>
      <c r="AB12" s="718">
        <f>(Z12-AD4)/AD4</f>
        <v>-1.4886542159603573E-2</v>
      </c>
      <c r="AC12" s="697"/>
      <c r="AD12" s="697"/>
      <c r="AE12" s="210">
        <f>(Y12-Y4)/Y12</f>
        <v>8.1347058693587271E-2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-0.72472234400116942</v>
      </c>
      <c r="AH12" s="153"/>
      <c r="AI12" s="212">
        <f>MAX(Y12:Y15)</f>
        <v>3.2335000000000003</v>
      </c>
      <c r="AJ12" s="213"/>
      <c r="AK12" s="214">
        <f>(Y12-AK4)/AK4</f>
        <v>3.6714638965369376E-2</v>
      </c>
      <c r="AL12" s="214">
        <f>(Y12-$AL$4)/$AL$4</f>
        <v>-5.7532146395118777E-2</v>
      </c>
      <c r="AM12" s="215">
        <f>(AL12-AI12)/AI12</f>
        <v>-1.0177925301979647</v>
      </c>
      <c r="AN12" s="216">
        <f>AK12</f>
        <v>3.6714638965369376E-2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51.389986835199231</v>
      </c>
      <c r="AQ12" s="218"/>
      <c r="AR12" s="219" t="s">
        <v>40</v>
      </c>
      <c r="AS12" s="220">
        <f>AK13*365</f>
        <v>1239.2388750000002</v>
      </c>
      <c r="AT12" s="221">
        <f>AS12*AL13</f>
        <v>4628.1761321709391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-19.600000000000001</v>
      </c>
      <c r="R13" s="158">
        <v>3.456</v>
      </c>
      <c r="S13" s="706"/>
      <c r="T13" s="708"/>
      <c r="U13" s="159">
        <v>0.54900000000000004</v>
      </c>
      <c r="V13" s="150">
        <v>15.4</v>
      </c>
      <c r="W13" s="150">
        <v>12.6</v>
      </c>
      <c r="X13" s="160">
        <v>258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3.3951750000000005</v>
      </c>
      <c r="AL13" s="116">
        <f>AK13*1.1</f>
        <v>3.7346925000000009</v>
      </c>
      <c r="AM13" s="125"/>
      <c r="AN13" s="126">
        <f>AN12*365</f>
        <v>13.400843222359821</v>
      </c>
      <c r="AO13" s="127"/>
      <c r="AP13" s="128"/>
      <c r="AQ13" s="128"/>
      <c r="AR13" s="129"/>
      <c r="AS13" s="186">
        <f>(AS12-S12)/AS12</f>
        <v>-2.4015648314776889E-2</v>
      </c>
      <c r="AT13" s="186">
        <f>(AT12-T12)/AT12</f>
        <v>0.74499079847110516</v>
      </c>
    </row>
    <row r="14" spans="1:64" ht="42.75" customHeight="1" x14ac:dyDescent="0.2">
      <c r="B14" s="711"/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/>
      <c r="R14" s="148"/>
      <c r="S14" s="724"/>
      <c r="T14" s="707"/>
      <c r="U14" s="149"/>
      <c r="V14" s="150"/>
      <c r="W14" s="150"/>
      <c r="X14" s="151"/>
      <c r="Y14" s="725"/>
      <c r="Z14" s="727"/>
      <c r="AA14" s="720"/>
      <c r="AB14" s="720"/>
      <c r="AC14" s="722"/>
      <c r="AD14" s="722"/>
      <c r="AE14" s="152" t="e">
        <f>(Y14-Y4)/Y14</f>
        <v>#DIV/0!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</v>
      </c>
      <c r="AH14" s="153"/>
      <c r="AI14" s="154">
        <f>MAX(Y14:Y19)</f>
        <v>0</v>
      </c>
      <c r="AJ14" s="155"/>
      <c r="AK14" s="156">
        <f>(Y14-AK4)/AK4</f>
        <v>-1</v>
      </c>
      <c r="AL14" s="156">
        <f>(Y14-$AL$4)/$AL$4</f>
        <v>-1</v>
      </c>
      <c r="AM14" s="117" t="e">
        <f>(AL14-AI14)/AI14</f>
        <v>#DIV/0!</v>
      </c>
      <c r="AN14" s="118">
        <f>AK14</f>
        <v>-1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-1.7469041095890412</v>
      </c>
      <c r="AQ14" s="120"/>
      <c r="AR14" s="121" t="s">
        <v>40</v>
      </c>
      <c r="AS14" s="183">
        <f>AK15*365</f>
        <v>0</v>
      </c>
      <c r="AT14" s="184">
        <f>AS14*AL15</f>
        <v>0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</v>
      </c>
      <c r="AL15" s="116">
        <f>AK15*1.1</f>
        <v>0</v>
      </c>
      <c r="AM15" s="125"/>
      <c r="AN15" s="126">
        <f>AN14*365</f>
        <v>-365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-0.77974687500000006</v>
      </c>
      <c r="AL18" s="156">
        <f>(Y18-$AL$4)/$AL$4</f>
        <v>-1</v>
      </c>
      <c r="AM18" s="117" t="e">
        <f>(AL18-AI18)/AI18</f>
        <v>#DIV/0!</v>
      </c>
      <c r="AN18" s="118">
        <f>AK18</f>
        <v>-0.77974687500000006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-1.9578802218207554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-284.60760937500004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A0B5-E79D-4ADD-909C-80C7AFDD5F83}">
  <sheetPr>
    <tabColor rgb="FFFF0066"/>
  </sheetPr>
  <dimension ref="A1:BL24"/>
  <sheetViews>
    <sheetView zoomScale="70" zoomScaleNormal="70" zoomScaleSheetLayoutView="82" workbookViewId="0">
      <pane xSplit="25" ySplit="10" topLeftCell="Z14" activePane="bottomRight" state="frozen"/>
      <selection activeCell="V16" sqref="V16"/>
      <selection pane="topRight" activeCell="V16" sqref="V16"/>
      <selection pane="bottomLeft" activeCell="V16" sqref="V16"/>
      <selection pane="bottomRight" activeCell="T18" sqref="T18:T19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173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174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-16.2</v>
      </c>
      <c r="R4" s="107">
        <v>3.1309999999999998</v>
      </c>
      <c r="S4" s="674">
        <v>1269</v>
      </c>
      <c r="T4" s="675">
        <f>Y4*365</f>
        <v>1232.0763793103447</v>
      </c>
      <c r="U4" s="108">
        <v>0.48199999999999998</v>
      </c>
      <c r="V4" s="110">
        <v>9.8000000000000007</v>
      </c>
      <c r="W4" s="110">
        <v>10.5</v>
      </c>
      <c r="X4" s="111">
        <v>267</v>
      </c>
      <c r="Y4" s="677">
        <f>R4+(R5-R4)*(-18-Q4)/(Q5-Q4)</f>
        <v>3.3755517241379307</v>
      </c>
      <c r="Z4" s="669">
        <f>Y4*365</f>
        <v>1232.0763793103447</v>
      </c>
      <c r="AA4" s="669">
        <f>(Y4*5%)+Y4</f>
        <v>3.5443293103448275</v>
      </c>
      <c r="AB4" s="667">
        <f>AA4*365</f>
        <v>1293.680198275862</v>
      </c>
      <c r="AC4" s="669">
        <f>(AA4*10%)+Y4</f>
        <v>3.7299846551724136</v>
      </c>
      <c r="AD4" s="667">
        <f>AC4*365</f>
        <v>1361.444399137931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-0.80049156701789392</v>
      </c>
      <c r="AH4" s="651"/>
      <c r="AI4" s="113">
        <f>MAX(Y4:Y9)</f>
        <v>3.3755517241379307</v>
      </c>
      <c r="AJ4" s="114"/>
      <c r="AK4" s="115">
        <f>Y4*1.05</f>
        <v>3.5443293103448275</v>
      </c>
      <c r="AL4" s="116">
        <f>AK4*1.1</f>
        <v>3.8987622413793104</v>
      </c>
      <c r="AM4" s="117">
        <f>(AL4-AI4)/AI4</f>
        <v>0.15500000000000014</v>
      </c>
      <c r="AN4" s="118">
        <f>AK4</f>
        <v>3.5443293103448275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1.8466543552244873E-2</v>
      </c>
      <c r="AQ4" s="120"/>
      <c r="AR4" s="121" t="s">
        <v>40</v>
      </c>
      <c r="AS4" s="183">
        <f>AK4*365</f>
        <v>1293.680198275862</v>
      </c>
      <c r="AT4" s="184">
        <f>AS4*AL4</f>
        <v>5043.7515094580303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-19.100000000000001</v>
      </c>
      <c r="R5" s="122">
        <v>3.5249999999999999</v>
      </c>
      <c r="S5" s="674"/>
      <c r="T5" s="676"/>
      <c r="U5" s="108">
        <v>0.57799999999999996</v>
      </c>
      <c r="V5" s="110">
        <v>15.1</v>
      </c>
      <c r="W5" s="110">
        <v>11.1</v>
      </c>
      <c r="X5" s="111">
        <v>255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-4.7619047619047679E-2</v>
      </c>
      <c r="AL5" s="156">
        <f>(Y4-$AL$4)/$AL$4</f>
        <v>-0.13419913419913429</v>
      </c>
      <c r="AM5" s="125"/>
      <c r="AN5" s="126">
        <f>AN4*365</f>
        <v>1293.680198275862</v>
      </c>
      <c r="AO5" s="127"/>
      <c r="AP5" s="128"/>
      <c r="AQ5" s="128"/>
      <c r="AR5" s="129"/>
      <c r="AS5" s="186">
        <f>(AS4-S4)/AS4</f>
        <v>1.9077511048522115E-2</v>
      </c>
      <c r="AT5" s="186">
        <f>(AT4-T4)/AT4</f>
        <v>0.75572222838497138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3.5443293103448275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3.5443293103448275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211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-16.2</v>
      </c>
      <c r="R12" s="148">
        <v>3.1459999999999999</v>
      </c>
      <c r="S12" s="705">
        <v>1269</v>
      </c>
      <c r="T12" s="707">
        <f>Y12*365</f>
        <v>1237.423</v>
      </c>
      <c r="U12" s="149">
        <v>0.45700000000000002</v>
      </c>
      <c r="V12" s="150">
        <v>8.3000000000000007</v>
      </c>
      <c r="W12" s="150">
        <v>9.9</v>
      </c>
      <c r="X12" s="151">
        <v>283</v>
      </c>
      <c r="Y12" s="697">
        <f>R12+(R13-R12)*(-18-Q12)/(Q13-Q12)</f>
        <v>3.3902000000000001</v>
      </c>
      <c r="Z12" s="709">
        <f>Y12*365</f>
        <v>1237.423</v>
      </c>
      <c r="AA12" s="718">
        <f>(Z12-$S$12)/$S$12</f>
        <v>-2.4883372734436564E-2</v>
      </c>
      <c r="AB12" s="718">
        <f>(Z12-AD4)/AD4</f>
        <v>-9.1095456572785158E-2</v>
      </c>
      <c r="AC12" s="697"/>
      <c r="AD12" s="697"/>
      <c r="AE12" s="210">
        <f>(Y12-Y4)/Y12</f>
        <v>4.3207704153352027E-3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-0.8083048370597693</v>
      </c>
      <c r="AH12" s="153"/>
      <c r="AI12" s="212">
        <f>MAX(Y12:Y15)</f>
        <v>3.3902000000000001</v>
      </c>
      <c r="AJ12" s="213"/>
      <c r="AK12" s="214">
        <f>(Y12-AK4)/AK4</f>
        <v>-4.3486170964692927E-2</v>
      </c>
      <c r="AL12" s="214">
        <f>(Y12-$AL$4)/$AL$4</f>
        <v>-0.13044197360426635</v>
      </c>
      <c r="AM12" s="215">
        <f>(AL12-AI12)/AI12</f>
        <v>-1.038476188308733</v>
      </c>
      <c r="AN12" s="216">
        <f>AK12</f>
        <v>-4.3486170964692927E-2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-45.231980176329991</v>
      </c>
      <c r="AQ12" s="218"/>
      <c r="AR12" s="219" t="s">
        <v>40</v>
      </c>
      <c r="AS12" s="220">
        <f>AK13*365</f>
        <v>1299.2941500000002</v>
      </c>
      <c r="AT12" s="221">
        <f>AS12*AL13</f>
        <v>5087.6214165661513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-19.2</v>
      </c>
      <c r="R13" s="158">
        <v>3.5529999999999999</v>
      </c>
      <c r="S13" s="706"/>
      <c r="T13" s="708"/>
      <c r="U13" s="159">
        <v>0.54100000000000004</v>
      </c>
      <c r="V13" s="150">
        <v>14.4</v>
      </c>
      <c r="W13" s="150">
        <v>12.2</v>
      </c>
      <c r="X13" s="160">
        <v>272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3.5597100000000004</v>
      </c>
      <c r="AL13" s="116">
        <f>AK13*1.1</f>
        <v>3.9156810000000006</v>
      </c>
      <c r="AM13" s="125"/>
      <c r="AN13" s="126">
        <f>AN12*365</f>
        <v>-15.872452402112918</v>
      </c>
      <c r="AO13" s="127"/>
      <c r="AP13" s="128"/>
      <c r="AQ13" s="128"/>
      <c r="AR13" s="129"/>
      <c r="AS13" s="186">
        <f>(AS12-S12)/AS12</f>
        <v>2.3315851918520657E-2</v>
      </c>
      <c r="AT13" s="186">
        <f>(AT12-T12)/AT12</f>
        <v>0.75677769655368965</v>
      </c>
    </row>
    <row r="14" spans="1:64" ht="42.75" customHeight="1" x14ac:dyDescent="0.2">
      <c r="B14" s="689" t="s">
        <v>279</v>
      </c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>
        <v>-16.3</v>
      </c>
      <c r="R14" s="148">
        <v>3.0710000000000002</v>
      </c>
      <c r="S14" s="705">
        <v>1269</v>
      </c>
      <c r="T14" s="707">
        <f>Y14*365</f>
        <v>1207.5551851851851</v>
      </c>
      <c r="U14" s="149">
        <v>0.47299999999999998</v>
      </c>
      <c r="V14" s="150">
        <v>10.4</v>
      </c>
      <c r="W14" s="150">
        <v>11.5</v>
      </c>
      <c r="X14" s="151">
        <v>271</v>
      </c>
      <c r="Y14" s="697">
        <f>R14+(R15-R14)*(-18-Q14)/(Q15-Q14)</f>
        <v>3.3083703703703704</v>
      </c>
      <c r="Z14" s="709">
        <f>Y14*365</f>
        <v>1207.5551851851851</v>
      </c>
      <c r="AA14" s="718">
        <f>(Z14-$S$12)/$S$12</f>
        <v>-4.8419869830429382E-2</v>
      </c>
      <c r="AB14" s="718">
        <f>(Z14-AD4)/AD4</f>
        <v>-0.11303378533136484</v>
      </c>
      <c r="AC14" s="722"/>
      <c r="AD14" s="722"/>
      <c r="AE14" s="152">
        <f>(Y14-Y4)/Y14</f>
        <v>-2.0306479095942142E-2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-6.9470561710114191</v>
      </c>
      <c r="AH14" s="153"/>
      <c r="AI14" s="154">
        <f>MAX(Y14:Y15)</f>
        <v>3.3083703703703704</v>
      </c>
      <c r="AJ14" s="155"/>
      <c r="AK14" s="156">
        <f>(Y14-AK4)/AK4</f>
        <v>-6.6573650277293395E-2</v>
      </c>
      <c r="AL14" s="156">
        <f>(Y14-$AL$4)/$AL$4</f>
        <v>-0.15143059116117585</v>
      </c>
      <c r="AM14" s="117">
        <f>(AL14-AI14)/AI14</f>
        <v>-1.0457719584594827</v>
      </c>
      <c r="AN14" s="118">
        <f>AK14</f>
        <v>-6.6573650277293395E-2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-12.219215207188233</v>
      </c>
      <c r="AQ14" s="120"/>
      <c r="AR14" s="121" t="s">
        <v>40</v>
      </c>
      <c r="AS14" s="183">
        <f>AK15*365</f>
        <v>1267.9329444444445</v>
      </c>
      <c r="AT14" s="184">
        <f>AS14*AL15</f>
        <v>4844.9845116940132</v>
      </c>
    </row>
    <row r="15" spans="1:64" ht="52.5" customHeight="1" x14ac:dyDescent="0.2">
      <c r="B15" s="690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>
        <v>-19</v>
      </c>
      <c r="R15" s="164">
        <v>3.448</v>
      </c>
      <c r="S15" s="706"/>
      <c r="T15" s="708"/>
      <c r="U15" s="149">
        <v>0.54600000000000004</v>
      </c>
      <c r="V15" s="150">
        <v>13.1</v>
      </c>
      <c r="W15" s="150">
        <v>10.9</v>
      </c>
      <c r="X15" s="151">
        <v>261</v>
      </c>
      <c r="Y15" s="698"/>
      <c r="Z15" s="710"/>
      <c r="AA15" s="719"/>
      <c r="AB15" s="719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3.473788888888889</v>
      </c>
      <c r="AL15" s="116">
        <f>AK15*1.1</f>
        <v>3.8211677777777782</v>
      </c>
      <c r="AM15" s="125"/>
      <c r="AN15" s="126">
        <f>AN14*365</f>
        <v>-24.299382351212088</v>
      </c>
      <c r="AO15" s="127"/>
      <c r="AP15" s="128"/>
      <c r="AQ15" s="128"/>
      <c r="AR15" s="129"/>
      <c r="AS15" s="186">
        <f>(AS14-S14)/AS14</f>
        <v>-8.4157096811065017E-4</v>
      </c>
      <c r="AT15" s="186">
        <f>(AT14-T14)/AT14</f>
        <v>0.75076180692206751</v>
      </c>
    </row>
    <row r="16" spans="1:64" ht="52.5" customHeight="1" x14ac:dyDescent="0.2">
      <c r="B16" s="689" t="s">
        <v>284</v>
      </c>
      <c r="C16" s="713"/>
      <c r="D16" s="715"/>
      <c r="E16" s="153"/>
      <c r="F16" s="143"/>
      <c r="G16" s="144"/>
      <c r="H16" s="717"/>
      <c r="I16" s="543"/>
      <c r="J16" s="543"/>
      <c r="K16" s="715"/>
      <c r="L16" s="153"/>
      <c r="M16" s="146"/>
      <c r="N16" s="717"/>
      <c r="O16" s="723"/>
      <c r="P16" s="724"/>
      <c r="Q16" s="380">
        <v>-16.3</v>
      </c>
      <c r="R16" s="148">
        <v>3.0710000000000002</v>
      </c>
      <c r="S16" s="705">
        <v>1269</v>
      </c>
      <c r="T16" s="707">
        <f>Y16*365</f>
        <v>1256.2240322580644</v>
      </c>
      <c r="U16" s="149">
        <v>0.47299999999999998</v>
      </c>
      <c r="V16" s="150">
        <v>10.4</v>
      </c>
      <c r="W16" s="150">
        <v>11.5</v>
      </c>
      <c r="X16" s="151">
        <v>271</v>
      </c>
      <c r="Y16" s="697">
        <f>R16+(R17-R16)*(-18-Q16)/(Q17-Q16)</f>
        <v>3.4417096774193547</v>
      </c>
      <c r="Z16" s="709">
        <f>Y16*365</f>
        <v>1256.2240322580644</v>
      </c>
      <c r="AA16" s="718">
        <f>(Z16-$S$12)/$S$12</f>
        <v>-1.0067744477490603E-2</v>
      </c>
      <c r="AB16" s="718">
        <f>(Z16-AD4)/AD4</f>
        <v>-7.7285834769669839E-2</v>
      </c>
      <c r="AC16" s="722"/>
      <c r="AD16" s="722"/>
      <c r="AE16" s="327"/>
      <c r="AF16" s="310"/>
      <c r="AG16" s="326"/>
      <c r="AH16" s="166"/>
      <c r="AI16" s="168"/>
      <c r="AJ16" s="169"/>
      <c r="AK16" s="115"/>
      <c r="AL16" s="116"/>
      <c r="AM16" s="125"/>
      <c r="AN16" s="126"/>
      <c r="AO16" s="127"/>
      <c r="AP16" s="128"/>
      <c r="AQ16" s="128"/>
      <c r="AR16" s="129"/>
      <c r="AS16" s="235"/>
      <c r="AT16" s="235"/>
      <c r="AU16" s="743"/>
    </row>
    <row r="17" spans="2:47" ht="52.5" customHeight="1" x14ac:dyDescent="0.2">
      <c r="B17" s="690"/>
      <c r="C17" s="714"/>
      <c r="D17" s="716"/>
      <c r="E17" s="153"/>
      <c r="F17" s="143"/>
      <c r="G17" s="144"/>
      <c r="H17" s="696"/>
      <c r="I17" s="543"/>
      <c r="J17" s="543"/>
      <c r="K17" s="716"/>
      <c r="L17" s="153"/>
      <c r="M17" s="146"/>
      <c r="N17" s="696"/>
      <c r="O17" s="702"/>
      <c r="P17" s="705"/>
      <c r="Q17" s="380">
        <v>-19.399999999999999</v>
      </c>
      <c r="R17" s="164">
        <v>3.7469999999999999</v>
      </c>
      <c r="S17" s="706"/>
      <c r="T17" s="708"/>
      <c r="U17" s="149">
        <v>0.59899999999999998</v>
      </c>
      <c r="V17" s="150">
        <v>18.600000000000001</v>
      </c>
      <c r="W17" s="150">
        <v>12.4</v>
      </c>
      <c r="X17" s="151">
        <v>257</v>
      </c>
      <c r="Y17" s="698"/>
      <c r="Z17" s="710"/>
      <c r="AA17" s="719"/>
      <c r="AB17" s="719"/>
      <c r="AC17" s="698"/>
      <c r="AD17" s="698"/>
      <c r="AE17" s="327"/>
      <c r="AF17" s="310"/>
      <c r="AG17" s="326"/>
      <c r="AH17" s="166"/>
      <c r="AI17" s="168"/>
      <c r="AJ17" s="169"/>
      <c r="AK17" s="115"/>
      <c r="AL17" s="116"/>
      <c r="AM17" s="125"/>
      <c r="AN17" s="126"/>
      <c r="AO17" s="127"/>
      <c r="AP17" s="128"/>
      <c r="AQ17" s="128"/>
      <c r="AR17" s="129"/>
      <c r="AS17" s="235"/>
      <c r="AT17" s="235"/>
      <c r="AU17" s="743"/>
    </row>
    <row r="18" spans="2:47" ht="52.5" customHeight="1" x14ac:dyDescent="0.2">
      <c r="B18" s="689" t="s">
        <v>286</v>
      </c>
      <c r="C18" s="330"/>
      <c r="D18" s="331"/>
      <c r="E18" s="276"/>
      <c r="F18" s="277"/>
      <c r="G18" s="278"/>
      <c r="H18" s="332"/>
      <c r="I18" s="315"/>
      <c r="J18" s="315"/>
      <c r="K18" s="331"/>
      <c r="L18" s="276"/>
      <c r="M18" s="279"/>
      <c r="N18" s="332"/>
      <c r="O18" s="329"/>
      <c r="P18" s="724"/>
      <c r="Q18" s="356">
        <v>-16.399999999999999</v>
      </c>
      <c r="R18" s="148">
        <v>3.274</v>
      </c>
      <c r="S18" s="705">
        <v>1269</v>
      </c>
      <c r="T18" s="707">
        <f>Y18*365</f>
        <v>1287.0873333333334</v>
      </c>
      <c r="U18" s="149">
        <v>0.50700000000000001</v>
      </c>
      <c r="V18" s="150">
        <v>12.7</v>
      </c>
      <c r="W18" s="150">
        <v>12.4</v>
      </c>
      <c r="X18" s="151">
        <v>269</v>
      </c>
      <c r="Y18" s="697">
        <f>R18+(R19-R18)*(-18-Q18)/(Q19-Q18)</f>
        <v>3.5262666666666669</v>
      </c>
      <c r="Z18" s="709">
        <f>Y18*365</f>
        <v>1287.0873333333334</v>
      </c>
      <c r="AA18" s="718">
        <f>(Z18-$S$12)/$S$12</f>
        <v>1.42532177567639E-2</v>
      </c>
      <c r="AB18" s="718">
        <f>(Z18-AD4)/AD4</f>
        <v>-5.4616307395058232E-2</v>
      </c>
      <c r="AC18" s="722"/>
      <c r="AD18" s="722"/>
      <c r="AE18" s="327"/>
      <c r="AF18" s="310"/>
      <c r="AG18" s="326"/>
      <c r="AH18" s="166"/>
      <c r="AI18" s="168"/>
      <c r="AJ18" s="169"/>
      <c r="AK18" s="115"/>
      <c r="AL18" s="116"/>
      <c r="AM18" s="125"/>
      <c r="AN18" s="126"/>
      <c r="AO18" s="127"/>
      <c r="AP18" s="128"/>
      <c r="AQ18" s="128"/>
      <c r="AR18" s="129"/>
      <c r="AS18" s="235"/>
      <c r="AT18" s="235"/>
      <c r="AU18" s="743"/>
    </row>
    <row r="19" spans="2:47" ht="52.5" customHeight="1" x14ac:dyDescent="0.2">
      <c r="B19" s="690"/>
      <c r="C19" s="330"/>
      <c r="D19" s="331"/>
      <c r="E19" s="276"/>
      <c r="F19" s="277"/>
      <c r="G19" s="278"/>
      <c r="H19" s="332"/>
      <c r="I19" s="315"/>
      <c r="J19" s="315"/>
      <c r="K19" s="331"/>
      <c r="L19" s="276"/>
      <c r="M19" s="279"/>
      <c r="N19" s="332"/>
      <c r="O19" s="329"/>
      <c r="P19" s="705"/>
      <c r="Q19" s="356">
        <v>-19.399999999999999</v>
      </c>
      <c r="R19" s="164">
        <v>3.7469999999999999</v>
      </c>
      <c r="S19" s="706"/>
      <c r="T19" s="708"/>
      <c r="U19" s="149">
        <v>0.59899999999999998</v>
      </c>
      <c r="V19" s="150">
        <v>18.600000000000001</v>
      </c>
      <c r="W19" s="150">
        <v>12.4</v>
      </c>
      <c r="X19" s="151">
        <v>257</v>
      </c>
      <c r="Y19" s="698"/>
      <c r="Z19" s="710"/>
      <c r="AA19" s="719"/>
      <c r="AB19" s="719"/>
      <c r="AC19" s="698"/>
      <c r="AD19" s="698"/>
      <c r="AE19" s="327"/>
      <c r="AF19" s="310"/>
      <c r="AG19" s="326"/>
      <c r="AH19" s="166"/>
      <c r="AI19" s="168"/>
      <c r="AJ19" s="169"/>
      <c r="AK19" s="115"/>
      <c r="AL19" s="116"/>
      <c r="AM19" s="125"/>
      <c r="AN19" s="126"/>
      <c r="AO19" s="127"/>
      <c r="AP19" s="128"/>
      <c r="AQ19" s="128"/>
      <c r="AR19" s="129"/>
      <c r="AS19" s="235"/>
      <c r="AT19" s="235"/>
      <c r="AU19" s="743"/>
    </row>
    <row r="20" spans="2:47" ht="52.5" customHeight="1" x14ac:dyDescent="0.2">
      <c r="B20" s="763"/>
      <c r="C20" s="324"/>
      <c r="D20" s="325"/>
      <c r="E20" s="142"/>
      <c r="F20" s="143"/>
      <c r="G20" s="144"/>
      <c r="H20" s="321"/>
      <c r="I20" s="312"/>
      <c r="J20" s="312"/>
      <c r="K20" s="325"/>
      <c r="L20" s="142"/>
      <c r="M20" s="146"/>
      <c r="N20" s="321"/>
      <c r="O20" s="322"/>
      <c r="P20" s="323"/>
      <c r="Q20" s="356"/>
      <c r="R20" s="148"/>
      <c r="S20" s="724"/>
      <c r="T20" s="759"/>
      <c r="U20" s="149"/>
      <c r="V20" s="165"/>
      <c r="W20" s="165"/>
      <c r="X20" s="160"/>
      <c r="Y20" s="725"/>
      <c r="Z20" s="758"/>
      <c r="AA20" s="718"/>
      <c r="AB20" s="776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690"/>
      <c r="C21" s="324"/>
      <c r="D21" s="325"/>
      <c r="E21" s="142"/>
      <c r="F21" s="143"/>
      <c r="G21" s="144"/>
      <c r="H21" s="321"/>
      <c r="I21" s="312"/>
      <c r="J21" s="312"/>
      <c r="K21" s="325"/>
      <c r="L21" s="142"/>
      <c r="M21" s="146"/>
      <c r="N21" s="321"/>
      <c r="O21" s="322"/>
      <c r="P21" s="323"/>
      <c r="Q21" s="157"/>
      <c r="R21" s="158"/>
      <c r="S21" s="705"/>
      <c r="T21" s="708"/>
      <c r="U21" s="159"/>
      <c r="V21" s="167"/>
      <c r="W21" s="167"/>
      <c r="X21" s="160"/>
      <c r="Y21" s="726"/>
      <c r="Z21" s="710"/>
      <c r="AA21" s="719"/>
      <c r="AB21" s="719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42.75" customHeight="1" x14ac:dyDescent="0.2">
      <c r="B22" s="744"/>
      <c r="C22" s="761"/>
      <c r="D22" s="762"/>
      <c r="E22" s="142"/>
      <c r="F22" s="143"/>
      <c r="G22" s="144"/>
      <c r="H22" s="717"/>
      <c r="I22" s="145"/>
      <c r="J22" s="312"/>
      <c r="K22" s="762"/>
      <c r="L22" s="142"/>
      <c r="M22" s="146"/>
      <c r="N22" s="717"/>
      <c r="O22" s="723"/>
      <c r="P22" s="760"/>
      <c r="Q22" s="157"/>
      <c r="R22" s="170"/>
      <c r="S22" s="760"/>
      <c r="T22" s="774"/>
      <c r="U22" s="159"/>
      <c r="V22" s="171"/>
      <c r="W22" s="171"/>
      <c r="X22" s="160"/>
      <c r="Y22" s="751"/>
      <c r="Z22" s="327"/>
      <c r="AA22" s="327"/>
      <c r="AB22" s="327"/>
      <c r="AC22" s="327"/>
      <c r="AD22" s="327"/>
      <c r="AE22" s="152" t="e">
        <f>(Y22-Y4)/Y22</f>
        <v>#DIV/0!</v>
      </c>
      <c r="AF22" s="752" t="str">
        <f>IF(Y22&lt;((4.09*J22)+272.62)/365,"*****5",IF(Y22&lt;((5.12*J22)+340.78)/365,"****4",IF(Y22&lt;((6.4*J22)+425.97)/365,"***3",IF(Y22&lt;((7.68*J22)+511.17)/365,"**2",IF(Y22&lt;((9.21*J22)+613.4)/365,"*1","")))))</f>
        <v>*****5</v>
      </c>
      <c r="AG22" s="747">
        <f>IF(Y22&lt;((4.09*I22+272.62)/365),(((4.09*I22+272.62)/365)-Y22)/((4.09*I22+272.62)/365),IF(Y22&lt;((5.12*I22+340.78)/365),(((5.12*I22+340.78)/365)-Y22)/((5.12*I22+340.78)/365),IF(Y22&lt;((6.4*I22+425.97)/365),(((6.4*I22+425.97)/365)-Y22)/((6.4*I22+425.97)/365),IF(Y22&lt;((7.68*I22+511.17)/365),(((7.68*I22+511.17)/365)-Y22)/((7.68*I22+511.17)/365),(((9.21*I22+613.4)/365)-Y22)/((9.21*I22+613.4)/365)))))</f>
        <v>1</v>
      </c>
      <c r="AH22" s="166"/>
      <c r="AI22" s="154">
        <f>MAX(Y22:Y25)</f>
        <v>0</v>
      </c>
      <c r="AJ22" s="155"/>
      <c r="AK22" s="156">
        <f>(Y22-AK4)/AK4</f>
        <v>-1</v>
      </c>
      <c r="AL22" s="156">
        <f>(Y22-$AL$4)/$AL$4</f>
        <v>-1</v>
      </c>
      <c r="AM22" s="117" t="e">
        <f>(AL22-AI22)/AI22</f>
        <v>#DIV/0!</v>
      </c>
      <c r="AN22" s="118">
        <f>AK22</f>
        <v>-1</v>
      </c>
      <c r="AO22" s="119" t="str">
        <f>IF(AN22&lt;((4.09*J22)+272.62)/365,"*****5",IF(AN22&lt;((5.12*J22)+340.78)/365,"****4",IF(AN22&lt;((6.4*J22)+425.97)/365,"***3",IF(AN22&lt;((7.68*J22)+511.17)/365,"**2",IF(AN22&lt;((9.21*J22)+613.4)/365,"*1","")))))</f>
        <v>*****5</v>
      </c>
      <c r="AP22" s="120">
        <f>IF(AN22&lt;((4.09*J22+272.62)/365),(((4.09*J22+272.62)/365)-AN22)/AN22,IF(AN22&lt;((5.12*J22+340.78)/365),(((5.12*J22+340.78)/365)-AN22)/AN22,IF(AN22&lt;((6.4*J22+425.97)/365),(((6.4*J22+425.97)/365)-AN22)/AN22,IF(AN22&lt;((7.68*J22+511.17)/365),(((7.68*J22+511.17)/365)-AN22)/AN22,(((9.21*J22+613.4)/365)-AN22)/AN22))))</f>
        <v>-1.7469041095890412</v>
      </c>
      <c r="AQ22" s="120"/>
      <c r="AR22" s="121" t="s">
        <v>40</v>
      </c>
      <c r="AU22" s="303"/>
    </row>
    <row r="23" spans="2:47" ht="52.5" customHeight="1" x14ac:dyDescent="0.2">
      <c r="B23" s="744"/>
      <c r="C23" s="692"/>
      <c r="D23" s="694"/>
      <c r="E23" s="142"/>
      <c r="F23" s="143"/>
      <c r="G23" s="144"/>
      <c r="H23" s="696"/>
      <c r="I23" s="145"/>
      <c r="J23" s="312"/>
      <c r="K23" s="694"/>
      <c r="L23" s="142"/>
      <c r="M23" s="146"/>
      <c r="N23" s="696"/>
      <c r="O23" s="702"/>
      <c r="P23" s="704"/>
      <c r="Q23" s="157"/>
      <c r="R23" s="158"/>
      <c r="S23" s="704"/>
      <c r="T23" s="775"/>
      <c r="U23" s="159"/>
      <c r="V23" s="171"/>
      <c r="W23" s="171"/>
      <c r="X23" s="160"/>
      <c r="Y23" s="751"/>
      <c r="Z23" s="327"/>
      <c r="AA23" s="327"/>
      <c r="AB23" s="327"/>
      <c r="AC23" s="327"/>
      <c r="AD23" s="327"/>
      <c r="AE23" s="327"/>
      <c r="AF23" s="752" t="e">
        <f>IF(#REF!&lt;((4.09*J23)+272.62)/365,"*****5",IF(#REF!&lt;((5.12*J23)+340.78)/365,"****4",IF(#REF!&lt;((6.4*J23)+425.97)/365,"***3",IF(#REF!&lt;((7.68*J23)+511.17)/365,"**2",IF(#REF!&lt;((9.21*J23)+613.4)/365,"*1","")))))</f>
        <v>#REF!</v>
      </c>
      <c r="AG23" s="748"/>
      <c r="AH23" s="166"/>
      <c r="AI23" s="168"/>
      <c r="AJ23" s="169"/>
      <c r="AK23" s="169"/>
      <c r="AL23" s="169"/>
      <c r="AM23" s="125"/>
      <c r="AN23" s="126">
        <f>AN22*365</f>
        <v>-365</v>
      </c>
      <c r="AO23" s="127"/>
      <c r="AP23" s="128"/>
      <c r="AQ23" s="128"/>
      <c r="AR23" s="129"/>
      <c r="AU23" s="303"/>
    </row>
    <row r="24" spans="2:47" ht="51.6" customHeight="1" x14ac:dyDescent="0.2">
      <c r="AS24" s="180"/>
    </row>
  </sheetData>
  <mergeCells count="13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B18:B19"/>
    <mergeCell ref="P18:P19"/>
    <mergeCell ref="S18:S19"/>
    <mergeCell ref="T18:T19"/>
    <mergeCell ref="Y18:Y19"/>
    <mergeCell ref="B16:B17"/>
    <mergeCell ref="P16:P17"/>
    <mergeCell ref="S16:S17"/>
    <mergeCell ref="T16:T17"/>
    <mergeCell ref="Y16:Y17"/>
    <mergeCell ref="C16:C17"/>
    <mergeCell ref="D16:D17"/>
    <mergeCell ref="H16:H17"/>
    <mergeCell ref="K16:K17"/>
    <mergeCell ref="N16:N17"/>
    <mergeCell ref="O16:O17"/>
    <mergeCell ref="Z18:Z19"/>
    <mergeCell ref="AA18:AA19"/>
    <mergeCell ref="AB18:AB19"/>
    <mergeCell ref="AC18:AC19"/>
    <mergeCell ref="AD18:AD19"/>
    <mergeCell ref="AU18:AU19"/>
    <mergeCell ref="AA16:AA17"/>
    <mergeCell ref="AB16:AB17"/>
    <mergeCell ref="AC16:AC17"/>
    <mergeCell ref="AD16:AD17"/>
    <mergeCell ref="AU16:AU17"/>
    <mergeCell ref="Z16:Z17"/>
    <mergeCell ref="AU20:AU21"/>
    <mergeCell ref="B22:B23"/>
    <mergeCell ref="C22:C23"/>
    <mergeCell ref="D22:D23"/>
    <mergeCell ref="H22:H23"/>
    <mergeCell ref="K22:K23"/>
    <mergeCell ref="N22:N23"/>
    <mergeCell ref="B20:B21"/>
    <mergeCell ref="S20:S21"/>
    <mergeCell ref="T20:T21"/>
    <mergeCell ref="Y20:Y21"/>
    <mergeCell ref="Z20:Z21"/>
    <mergeCell ref="AA20:AA21"/>
    <mergeCell ref="AG22:AG23"/>
    <mergeCell ref="O22:O23"/>
    <mergeCell ref="P22:P23"/>
    <mergeCell ref="S22:S23"/>
    <mergeCell ref="T22:T23"/>
    <mergeCell ref="Y22:Y23"/>
    <mergeCell ref="AF22:AF23"/>
    <mergeCell ref="AB20:AB21"/>
    <mergeCell ref="AC20:AC21"/>
    <mergeCell ref="AD20:AD21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4A2B-F765-4B09-AFED-C5892268285B}">
  <sheetPr>
    <tabColor rgb="FF006666"/>
  </sheetPr>
  <dimension ref="A1:BL28"/>
  <sheetViews>
    <sheetView zoomScale="70" zoomScaleNormal="70" zoomScaleSheetLayoutView="82" workbookViewId="0">
      <pane xSplit="25" ySplit="10" topLeftCell="Z11" activePane="bottomRight" state="frozen"/>
      <selection activeCell="U36" sqref="U36"/>
      <selection pane="topRight" activeCell="U36" sqref="U36"/>
      <selection pane="bottomLeft" activeCell="U36" sqref="U36"/>
      <selection pane="bottomRight" activeCell="T18" sqref="T18:T19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175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176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-16.600000000000001</v>
      </c>
      <c r="R4" s="107">
        <v>4.024</v>
      </c>
      <c r="S4" s="674">
        <v>1624</v>
      </c>
      <c r="T4" s="675">
        <f>Y4*365</f>
        <v>1549.8151724137931</v>
      </c>
      <c r="U4" s="108">
        <v>0.45</v>
      </c>
      <c r="V4" s="110">
        <v>10.8</v>
      </c>
      <c r="W4" s="110">
        <v>13.1</v>
      </c>
      <c r="X4" s="111">
        <v>369</v>
      </c>
      <c r="Y4" s="677">
        <f>R4+(R5-R4)*(-18-Q4)/(Q5-Q4)</f>
        <v>4.2460689655172414</v>
      </c>
      <c r="Z4" s="669">
        <f>Y4*365</f>
        <v>1549.8151724137931</v>
      </c>
      <c r="AA4" s="669">
        <f>(Y4*5%)+Y4</f>
        <v>4.4583724137931036</v>
      </c>
      <c r="AB4" s="667">
        <f>AA4*365</f>
        <v>1627.3059310344829</v>
      </c>
      <c r="AC4" s="669">
        <f>(AA4*10%)+Y4</f>
        <v>4.6919062068965518</v>
      </c>
      <c r="AD4" s="667">
        <f>AC4*365</f>
        <v>1712.5457655172413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-1.2648183142098397</v>
      </c>
      <c r="AH4" s="651"/>
      <c r="AI4" s="113">
        <f>MAX(Y4:Y9)</f>
        <v>4.2460689655172414</v>
      </c>
      <c r="AJ4" s="114"/>
      <c r="AK4" s="115">
        <f>Y4*1.05</f>
        <v>4.4583724137931036</v>
      </c>
      <c r="AL4" s="116">
        <f>AK4*1.1</f>
        <v>4.9042096551724139</v>
      </c>
      <c r="AM4" s="117">
        <f>(AL4-AI4)/AI4</f>
        <v>0.155</v>
      </c>
      <c r="AN4" s="118">
        <f>AK4</f>
        <v>4.4583724137931036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/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-2.8793560043560051E-2</v>
      </c>
      <c r="AQ4" s="120"/>
      <c r="AR4" s="121" t="s">
        <v>40</v>
      </c>
      <c r="AS4" s="183">
        <f>AK4*365</f>
        <v>1627.3059310344829</v>
      </c>
      <c r="AT4" s="184">
        <f>AS4*AL4</f>
        <v>7980.6494588986452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4.484</v>
      </c>
      <c r="S5" s="674"/>
      <c r="T5" s="676"/>
      <c r="U5" s="108">
        <v>0.52</v>
      </c>
      <c r="V5" s="110">
        <v>15.2</v>
      </c>
      <c r="W5" s="110">
        <v>14.1</v>
      </c>
      <c r="X5" s="111">
        <v>356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-4.761904761904763E-2</v>
      </c>
      <c r="AL5" s="156">
        <f>(Y4-$AL$4)/$AL$4</f>
        <v>-0.13419913419913421</v>
      </c>
      <c r="AM5" s="125"/>
      <c r="AN5" s="126">
        <f>AN4*365</f>
        <v>1627.3059310344829</v>
      </c>
      <c r="AO5" s="127"/>
      <c r="AP5" s="128"/>
      <c r="AQ5" s="128"/>
      <c r="AR5" s="129"/>
      <c r="AS5" s="186">
        <f>(AS4-S4)/AS4</f>
        <v>2.0315362781117134E-3</v>
      </c>
      <c r="AT5" s="186">
        <f>(AT4-T4)/AT4</f>
        <v>0.80580337723194861</v>
      </c>
      <c r="AU5" s="478"/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4.4583724137931036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4.4583724137931036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212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-16.100000000000001</v>
      </c>
      <c r="R12" s="148">
        <v>3.7309999999999999</v>
      </c>
      <c r="S12" s="705">
        <v>1624</v>
      </c>
      <c r="T12" s="707">
        <f>Y12*365</f>
        <v>1473.1953030303032</v>
      </c>
      <c r="U12" s="149">
        <v>0.42699999999999999</v>
      </c>
      <c r="V12" s="150">
        <v>7.9</v>
      </c>
      <c r="W12" s="150">
        <v>10.6</v>
      </c>
      <c r="X12" s="151">
        <v>358</v>
      </c>
      <c r="Y12" s="697">
        <f>R12+(R13-R12)*(-18-Q12)/(Q13-Q12)</f>
        <v>4.0361515151515155</v>
      </c>
      <c r="Z12" s="709">
        <f>Y12*365</f>
        <v>1473.1953030303032</v>
      </c>
      <c r="AA12" s="718">
        <f>(Z12-$S$12)/$S$12</f>
        <v>-9.2860035079862568E-2</v>
      </c>
      <c r="AB12" s="718">
        <f>(Z12-AD4)/AD4</f>
        <v>-0.13976295834327496</v>
      </c>
      <c r="AC12" s="697"/>
      <c r="AD12" s="697"/>
      <c r="AE12" s="210">
        <f>(Y12-Y4)/Y12</f>
        <v>-5.2009308762990217E-2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-1.152850070188957</v>
      </c>
      <c r="AH12" s="153"/>
      <c r="AI12" s="212">
        <f>MAX(Y12:Y15)</f>
        <v>4.0806666666666667</v>
      </c>
      <c r="AJ12" s="213"/>
      <c r="AK12" s="214">
        <f>(Y12-AK4)/AK4</f>
        <v>-9.4702922827922781E-2</v>
      </c>
      <c r="AL12" s="214">
        <f>(Y12-$AL$4)/$AL$4</f>
        <v>-0.17700265711629343</v>
      </c>
      <c r="AM12" s="215">
        <f>(AL12-AI12)/AI12</f>
        <v>-1.0433759166270937</v>
      </c>
      <c r="AN12" s="216">
        <f>AK12</f>
        <v>-9.4702922827922781E-2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-21.310666182392254</v>
      </c>
      <c r="AQ12" s="218"/>
      <c r="AR12" s="219" t="s">
        <v>40</v>
      </c>
      <c r="AS12" s="220">
        <f>AK13*365</f>
        <v>1546.8550681818185</v>
      </c>
      <c r="AT12" s="221">
        <f>AS12*AL13</f>
        <v>7211.0593483719349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-19.399999999999999</v>
      </c>
      <c r="R13" s="158">
        <v>4.2610000000000001</v>
      </c>
      <c r="S13" s="706"/>
      <c r="T13" s="708"/>
      <c r="U13" s="159">
        <v>0.505</v>
      </c>
      <c r="V13" s="150">
        <v>10.9</v>
      </c>
      <c r="W13" s="150">
        <v>10.7</v>
      </c>
      <c r="X13" s="160">
        <v>346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4.2379590909090918</v>
      </c>
      <c r="AL13" s="116">
        <f>AK13*1.1</f>
        <v>4.6617550000000012</v>
      </c>
      <c r="AM13" s="125"/>
      <c r="AN13" s="126">
        <f>AN12*365</f>
        <v>-34.566566832191818</v>
      </c>
      <c r="AO13" s="127"/>
      <c r="AP13" s="128"/>
      <c r="AQ13" s="128"/>
      <c r="AR13" s="129"/>
      <c r="AS13" s="186">
        <f>(AS12-S12)/AS12</f>
        <v>-4.9872113687326913E-2</v>
      </c>
      <c r="AT13" s="186">
        <f>(AT12-T12)/AT12</f>
        <v>0.79570334511767526</v>
      </c>
    </row>
    <row r="14" spans="1:64" ht="42.75" customHeight="1" x14ac:dyDescent="0.2">
      <c r="B14" s="711" t="s">
        <v>213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>
        <v>-16.3</v>
      </c>
      <c r="R14" s="148">
        <v>3.8540000000000001</v>
      </c>
      <c r="S14" s="724">
        <v>1624</v>
      </c>
      <c r="T14" s="707">
        <f>Y14*365</f>
        <v>1489.4433333333334</v>
      </c>
      <c r="U14" s="149">
        <v>0.441</v>
      </c>
      <c r="V14" s="150">
        <v>9</v>
      </c>
      <c r="W14" s="150">
        <v>11.4</v>
      </c>
      <c r="X14" s="151">
        <v>367</v>
      </c>
      <c r="Y14" s="725">
        <f>R14+(R15-R14)*(-18-Q14)/(Q15-Q14)</f>
        <v>4.0806666666666667</v>
      </c>
      <c r="Z14" s="727">
        <f t="shared" ref="Z14" si="0">Y14*365</f>
        <v>1489.4433333333334</v>
      </c>
      <c r="AA14" s="720">
        <f>(Z14-$S$12)/$S$12</f>
        <v>-8.2855090311986831E-2</v>
      </c>
      <c r="AB14" s="720">
        <f>(Z14-$AD$4)/$AD$4</f>
        <v>-0.13027531098798059</v>
      </c>
      <c r="AC14" s="722"/>
      <c r="AD14" s="722"/>
      <c r="AE14" s="152">
        <f>(Y14-Y4)/Y14</f>
        <v>-4.053315606532628E-2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-1.1765940864143409</v>
      </c>
      <c r="AH14" s="153"/>
      <c r="AI14" s="154">
        <f>MAX(Y14:Y19)</f>
        <v>4.479857142857143</v>
      </c>
      <c r="AJ14" s="155"/>
      <c r="AK14" s="156">
        <f>(Y14-AK4)/AK4</f>
        <v>-8.4718303468303488E-2</v>
      </c>
      <c r="AL14" s="156">
        <f>(Y14-$AL$4)/$AL$4</f>
        <v>-0.16792573042573045</v>
      </c>
      <c r="AM14" s="117">
        <f>(AL14-AI14)/AI14</f>
        <v>-1.0374846172703247</v>
      </c>
      <c r="AN14" s="118">
        <f>AK14</f>
        <v>-8.4718303468303488E-2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-23.704414197510992</v>
      </c>
      <c r="AQ14" s="120"/>
      <c r="AR14" s="121" t="s">
        <v>40</v>
      </c>
      <c r="AS14" s="183">
        <f>AK15*365</f>
        <v>1563.9155000000001</v>
      </c>
      <c r="AT14" s="184">
        <f>AS14*AL15</f>
        <v>7370.9996171350012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>
        <v>-19.3</v>
      </c>
      <c r="R15" s="164">
        <v>4.2539999999999996</v>
      </c>
      <c r="S15" s="705"/>
      <c r="T15" s="708"/>
      <c r="U15" s="149">
        <v>0.5</v>
      </c>
      <c r="V15" s="150">
        <v>12.3</v>
      </c>
      <c r="W15" s="150">
        <v>12.3</v>
      </c>
      <c r="X15" s="151">
        <v>354</v>
      </c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4.2847</v>
      </c>
      <c r="AL15" s="116">
        <f>AK15*1.1</f>
        <v>4.7131700000000007</v>
      </c>
      <c r="AM15" s="125"/>
      <c r="AN15" s="126">
        <f>AN14*365</f>
        <v>-30.922180765930772</v>
      </c>
      <c r="AO15" s="127"/>
      <c r="AP15" s="128"/>
      <c r="AQ15" s="128"/>
      <c r="AR15" s="129"/>
      <c r="AS15" s="186">
        <f>(AS14-S14)/AS14</f>
        <v>-3.8419275210201533E-2</v>
      </c>
      <c r="AT15" s="186">
        <f>(AT14-T14)/AT14</f>
        <v>0.79793197521393189</v>
      </c>
    </row>
    <row r="16" spans="1:64" ht="52.15" customHeight="1" x14ac:dyDescent="0.2">
      <c r="B16" s="711" t="s">
        <v>267</v>
      </c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80">
        <v>-16.2</v>
      </c>
      <c r="R16" s="148">
        <v>3.923</v>
      </c>
      <c r="S16" s="724">
        <v>1624</v>
      </c>
      <c r="T16" s="707">
        <f>Y16*365</f>
        <v>1500.88</v>
      </c>
      <c r="U16" s="149">
        <v>0.47199999999999998</v>
      </c>
      <c r="V16" s="150">
        <v>8.1</v>
      </c>
      <c r="W16" s="150">
        <v>9</v>
      </c>
      <c r="X16" s="151">
        <v>350</v>
      </c>
      <c r="Y16" s="725">
        <f>R16+(R17-R16)*(-18-Q16)/(Q17-Q16)</f>
        <v>4.1120000000000001</v>
      </c>
      <c r="Z16" s="727">
        <f t="shared" ref="Z16:Z18" si="1">Y16*365</f>
        <v>1500.88</v>
      </c>
      <c r="AA16" s="720">
        <f>(Z16-$S$12)/$S$12</f>
        <v>-7.5812807881773331E-2</v>
      </c>
      <c r="AB16" s="720">
        <f>(Z16-$AD$4)/$AD$4</f>
        <v>-0.12359714395913481</v>
      </c>
      <c r="AC16" s="722"/>
      <c r="AD16" s="722"/>
      <c r="AE16" s="152">
        <f>(Y16-Y4)/Y16</f>
        <v>-3.260432040788943E-2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-8.8774596906877257</v>
      </c>
      <c r="AH16" s="153"/>
      <c r="AI16" s="154">
        <f>MAX(Y16:Y19)</f>
        <v>4.479857142857143</v>
      </c>
      <c r="AJ16" s="155"/>
      <c r="AK16" s="156">
        <f>(Y16-AK4)/AK4</f>
        <v>-7.7690327690327687E-2</v>
      </c>
      <c r="AL16" s="156">
        <f>(Y16-$AL$4)/$AL$4</f>
        <v>-0.16153666153666155</v>
      </c>
      <c r="AM16" s="125"/>
      <c r="AN16" s="126"/>
      <c r="AO16" s="127"/>
      <c r="AP16" s="128"/>
      <c r="AQ16" s="128"/>
      <c r="AR16" s="129"/>
      <c r="AS16" s="183">
        <f>AK17*365</f>
        <v>1575.9240000000002</v>
      </c>
      <c r="AT16" s="184">
        <f>AS16*AL17</f>
        <v>7484.6304086400023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80">
        <v>-19.399999999999999</v>
      </c>
      <c r="R17" s="164">
        <v>4.2590000000000003</v>
      </c>
      <c r="S17" s="705"/>
      <c r="T17" s="708"/>
      <c r="U17" s="149">
        <v>0.52600000000000002</v>
      </c>
      <c r="V17" s="150">
        <v>17.7</v>
      </c>
      <c r="W17" s="150">
        <v>16</v>
      </c>
      <c r="X17" s="151">
        <v>341</v>
      </c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4.3176000000000005</v>
      </c>
      <c r="AL17" s="116">
        <f>AK17*1.1</f>
        <v>4.7493600000000011</v>
      </c>
      <c r="AM17" s="125"/>
      <c r="AN17" s="126"/>
      <c r="AO17" s="127"/>
      <c r="AP17" s="128"/>
      <c r="AQ17" s="128"/>
      <c r="AR17" s="129"/>
      <c r="AS17" s="186">
        <f>(AS16-S16)/AS16</f>
        <v>-3.0506547270045883E-2</v>
      </c>
      <c r="AT17" s="186">
        <f>(AT16-T16)/AT16</f>
        <v>0.79947172832108915</v>
      </c>
    </row>
    <row r="18" spans="2:47" ht="42.75" customHeight="1" x14ac:dyDescent="0.2">
      <c r="B18" s="711" t="s">
        <v>293</v>
      </c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80">
        <v>-16.399999999999999</v>
      </c>
      <c r="R18" s="148">
        <v>4.2249999999999996</v>
      </c>
      <c r="S18" s="724">
        <v>1624</v>
      </c>
      <c r="T18" s="707">
        <f>Y18*365</f>
        <v>1635.1478571428572</v>
      </c>
      <c r="U18" s="149">
        <v>0.51600000000000001</v>
      </c>
      <c r="V18" s="150">
        <v>9</v>
      </c>
      <c r="W18" s="150">
        <v>8.4</v>
      </c>
      <c r="X18" s="151">
        <v>340</v>
      </c>
      <c r="Y18" s="725">
        <f>R18+(R19-R18)*(-18-Q18)/(Q19-Q18)</f>
        <v>4.479857142857143</v>
      </c>
      <c r="Z18" s="727">
        <f t="shared" si="1"/>
        <v>1635.1478571428572</v>
      </c>
      <c r="AA18" s="720">
        <f>(Z18-$S$12)/$S$12</f>
        <v>6.8644440534835092E-3</v>
      </c>
      <c r="AB18" s="720">
        <f>(Z18-$AD$4)/$AD$4</f>
        <v>-4.5194651105284506E-2</v>
      </c>
      <c r="AC18" s="722"/>
      <c r="AD18" s="722"/>
      <c r="AE18" s="152">
        <f>(Y18-Y4)/Y18</f>
        <v>5.2186525124503676E-2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/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-9.7610915244676359</v>
      </c>
      <c r="AH18" s="166"/>
      <c r="AI18" s="154">
        <f>MAX(Y18:Y27)</f>
        <v>4.479857142857143</v>
      </c>
      <c r="AJ18" s="155"/>
      <c r="AK18" s="156">
        <f>(Y18-AK4)/4</f>
        <v>5.3711822660098552E-3</v>
      </c>
      <c r="AL18" s="156">
        <f>(Y18-$AL$4)/$AL$4</f>
        <v>-8.6528215992501711E-2</v>
      </c>
      <c r="AM18" s="117">
        <f>(AL18-AI18)/AI18</f>
        <v>-1.019314949837288</v>
      </c>
      <c r="AN18" s="118">
        <f>AK18</f>
        <v>5.3711822660098552E-3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138.05767345033729</v>
      </c>
      <c r="AQ18" s="120"/>
      <c r="AR18" s="121" t="s">
        <v>40</v>
      </c>
      <c r="AS18" s="183">
        <f>AK19*365</f>
        <v>1716.90525</v>
      </c>
      <c r="AT18" s="184">
        <f>AS18*AL19</f>
        <v>8883.6712362337512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>
        <v>-19.2</v>
      </c>
      <c r="R19" s="164">
        <v>4.6710000000000003</v>
      </c>
      <c r="S19" s="705"/>
      <c r="T19" s="708"/>
      <c r="U19" s="149">
        <v>0.58199999999999996</v>
      </c>
      <c r="V19" s="149">
        <v>0.14000000000000001</v>
      </c>
      <c r="W19" s="150">
        <v>10.1</v>
      </c>
      <c r="X19" s="151">
        <v>331</v>
      </c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4.7038500000000001</v>
      </c>
      <c r="AL19" s="116">
        <f>AK19*1.1</f>
        <v>5.1742350000000004</v>
      </c>
      <c r="AM19" s="125"/>
      <c r="AN19" s="126">
        <f>AN18*365</f>
        <v>1.9604815270935971</v>
      </c>
      <c r="AO19" s="127"/>
      <c r="AP19" s="128"/>
      <c r="AQ19" s="128"/>
      <c r="AR19" s="129"/>
      <c r="AS19" s="186">
        <f>(AS18-S18)/AS18</f>
        <v>5.4112042583596281E-2</v>
      </c>
      <c r="AT19" s="186">
        <f>(AT18-T18)/AT18</f>
        <v>0.81593782416512739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6FC0-6672-44E6-860C-EE2EB2AB74A0}">
  <sheetPr>
    <tabColor rgb="FF336699"/>
  </sheetPr>
  <dimension ref="A1:BL28"/>
  <sheetViews>
    <sheetView zoomScale="70" zoomScaleNormal="70" zoomScaleSheetLayoutView="82" workbookViewId="0">
      <pane xSplit="25" ySplit="10" topLeftCell="Z11" activePane="bottomRight" state="frozen"/>
      <selection activeCell="S39" sqref="S39"/>
      <selection pane="topRight" activeCell="S39" sqref="S39"/>
      <selection pane="bottomLeft" activeCell="S39" sqref="S39"/>
      <selection pane="bottomRight" activeCell="B4" sqref="B4:B5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266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117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2.8140000000000001</v>
      </c>
      <c r="S4" s="674">
        <v>1138</v>
      </c>
      <c r="T4" s="675">
        <f>Y4*365</f>
        <v>1084.2194642857144</v>
      </c>
      <c r="U4" s="108">
        <v>0.47</v>
      </c>
      <c r="V4" s="110">
        <v>8.1</v>
      </c>
      <c r="W4" s="110">
        <v>9.1</v>
      </c>
      <c r="X4" s="111">
        <v>242</v>
      </c>
      <c r="Y4" s="677">
        <f>R4+(R5-R4)*(-18-Q4)/(Q5-Q4)</f>
        <v>2.9704642857142858</v>
      </c>
      <c r="Z4" s="669">
        <f>Y4*365</f>
        <v>1084.2194642857144</v>
      </c>
      <c r="AA4" s="669">
        <f>(Y4*5%)+Y4</f>
        <v>3.1189875000000002</v>
      </c>
      <c r="AB4" s="667">
        <f>AA4*365</f>
        <v>1138.4304375000002</v>
      </c>
      <c r="AC4" s="669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3.1509999999999998</v>
      </c>
      <c r="S5" s="674"/>
      <c r="T5" s="676"/>
      <c r="U5" s="108">
        <v>0.54900000000000004</v>
      </c>
      <c r="V5" s="110">
        <v>10.7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3.7809732226186437E-4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118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/>
      <c r="R12" s="148"/>
      <c r="S12" s="705"/>
      <c r="T12" s="707" t="e">
        <f>Y12*365</f>
        <v>#DIV/0!</v>
      </c>
      <c r="U12" s="149"/>
      <c r="V12" s="150"/>
      <c r="W12" s="150"/>
      <c r="X12" s="151"/>
      <c r="Y12" s="697" t="e">
        <f>R12+(R13-R12)*(-18-Q12)/(Q13-Q12)</f>
        <v>#DIV/0!</v>
      </c>
      <c r="Z12" s="709" t="e">
        <f>Y12*365</f>
        <v>#DIV/0!</v>
      </c>
      <c r="AA12" s="718" t="e">
        <f>(Z12-$S$12)/$S$12</f>
        <v>#DIV/0!</v>
      </c>
      <c r="AB12" s="718" t="e">
        <f>(Z12-AD4)/AD4</f>
        <v>#DIV/0!</v>
      </c>
      <c r="AC12" s="697"/>
      <c r="AD12" s="697"/>
      <c r="AE12" s="210" t="e">
        <f>(Y12-Y4)/Y12</f>
        <v>#DIV/0!</v>
      </c>
      <c r="AF12" s="699" t="e">
        <f>IF(Y12&lt;((2.25*J12)+67.55)/365,"*****5",IF(Y12&lt;((2.82*J12)+84.43)/365,"****4",IF(Y12&lt;((3.52*J12)+105.54)/365,"***3",IF(Y12&lt;((4.23*J12)+126.65)/365,"**2",IF(Y12&lt;((5.07*J12)+151.98)/365,"*1","")))))</f>
        <v>#DIV/0!</v>
      </c>
      <c r="AG12" s="700" t="e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#DIV/0!</v>
      </c>
      <c r="AH12" s="153"/>
      <c r="AI12" s="212" t="e">
        <f>MAX(Y12:Y15)</f>
        <v>#DIV/0!</v>
      </c>
      <c r="AJ12" s="213"/>
      <c r="AK12" s="214" t="e">
        <f>(Y12-AK4)/AK4</f>
        <v>#DIV/0!</v>
      </c>
      <c r="AL12" s="214" t="e">
        <f>(Y12-$AL$4)/$AL$4</f>
        <v>#DIV/0!</v>
      </c>
      <c r="AM12" s="215" t="e">
        <f>(AL12-AI12)/AI12</f>
        <v>#DIV/0!</v>
      </c>
      <c r="AN12" s="216" t="e">
        <f>AK12</f>
        <v>#DIV/0!</v>
      </c>
      <c r="AO12" s="217" t="e">
        <f>IF(AN12&lt;((4.09*J12)+272.62)/365,"*****5",IF(AN12&lt;((5.12*J12)+340.78)/365,"****4",IF(AN12&lt;((6.4*J12)+425.97)/365,"***3",IF(AN12&lt;((7.68*J12)+511.17)/365,"**2",IF(AN12&lt;((9.21*J12)+613.4)/365,"*1","")))))</f>
        <v>#DIV/0!</v>
      </c>
      <c r="AP12" s="218" t="e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#DIV/0!</v>
      </c>
      <c r="AQ12" s="218"/>
      <c r="AR12" s="219" t="s">
        <v>40</v>
      </c>
      <c r="AS12" s="220" t="e">
        <f>AK13*365</f>
        <v>#DIV/0!</v>
      </c>
      <c r="AT12" s="221" t="e">
        <f>AS12*AL13</f>
        <v>#DIV/0!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/>
      <c r="R13" s="158"/>
      <c r="S13" s="706"/>
      <c r="T13" s="708"/>
      <c r="U13" s="159"/>
      <c r="V13" s="150"/>
      <c r="W13" s="150"/>
      <c r="X13" s="160"/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 t="e">
        <f>Y12*1.05</f>
        <v>#DIV/0!</v>
      </c>
      <c r="AL13" s="116" t="e">
        <f>AK13*1.1</f>
        <v>#DIV/0!</v>
      </c>
      <c r="AM13" s="125"/>
      <c r="AN13" s="126" t="e">
        <f>AN12*365</f>
        <v>#DIV/0!</v>
      </c>
      <c r="AO13" s="127"/>
      <c r="AP13" s="128"/>
      <c r="AQ13" s="128"/>
      <c r="AR13" s="129"/>
      <c r="AS13" s="186" t="e">
        <f>(AS12-S12)/AS12</f>
        <v>#DIV/0!</v>
      </c>
      <c r="AT13" s="186" t="e">
        <f>(AT12-T12)/AT12</f>
        <v>#DIV/0!</v>
      </c>
    </row>
    <row r="14" spans="1:64" ht="42.75" customHeight="1" x14ac:dyDescent="0.2">
      <c r="B14" s="711" t="s">
        <v>119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/>
      <c r="R14" s="148"/>
      <c r="S14" s="724"/>
      <c r="T14" s="707" t="e">
        <f>Y14*365</f>
        <v>#DIV/0!</v>
      </c>
      <c r="U14" s="149"/>
      <c r="V14" s="150"/>
      <c r="W14" s="150"/>
      <c r="X14" s="151"/>
      <c r="Y14" s="725" t="e">
        <f>R14+(R15-R14)*(-18-Q14)/(Q15-Q14)</f>
        <v>#DIV/0!</v>
      </c>
      <c r="Z14" s="727" t="e">
        <f t="shared" ref="Z14" si="0">Y14*365</f>
        <v>#DIV/0!</v>
      </c>
      <c r="AA14" s="720" t="e">
        <f>(Z14-$S$12)/$S$12</f>
        <v>#DIV/0!</v>
      </c>
      <c r="AB14" s="720" t="e">
        <f>(Z14-$AD$4)/$AD$4</f>
        <v>#DIV/0!</v>
      </c>
      <c r="AC14" s="722"/>
      <c r="AD14" s="722"/>
      <c r="AE14" s="152" t="e">
        <f>(Y14-Y4)/Y14</f>
        <v>#DIV/0!</v>
      </c>
      <c r="AF14" s="671" t="e">
        <f>IF(Y14&lt;((2.25*J14)+67.55)/365,"*****5",IF(Y14&lt;((2.82*J14)+84.43)/365,"****4",IF(Y14&lt;((3.52*J14)+105.54)/365,"***3",IF(Y14&lt;((4.23*J14)+126.65)/365,"**2",IF(Y14&lt;((5.07*J14)+151.98)/365,"*1","")))))</f>
        <v>#DIV/0!</v>
      </c>
      <c r="AG14" s="672" t="e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#DIV/0!</v>
      </c>
      <c r="AH14" s="153"/>
      <c r="AI14" s="154" t="e">
        <f>MAX(Y14:Y19)</f>
        <v>#DIV/0!</v>
      </c>
      <c r="AJ14" s="155"/>
      <c r="AK14" s="156" t="e">
        <f>(Y14-AK4)/AK4</f>
        <v>#DIV/0!</v>
      </c>
      <c r="AL14" s="156" t="e">
        <f>(Y14-$AL$4)/$AL$4</f>
        <v>#DIV/0!</v>
      </c>
      <c r="AM14" s="117" t="e">
        <f>(AL14-AI14)/AI14</f>
        <v>#DIV/0!</v>
      </c>
      <c r="AN14" s="118" t="e">
        <f>AK14</f>
        <v>#DIV/0!</v>
      </c>
      <c r="AO14" s="119" t="e">
        <f>IF(AN14&lt;((4.09*J14)+272.62)/365,"*****5",IF(AN14&lt;((5.12*J14)+340.78)/365,"****4",IF(AN14&lt;((6.4*J14)+425.97)/365,"***3",IF(AN14&lt;((7.68*J14)+511.17)/365,"**2",IF(AN14&lt;((9.21*J14)+613.4)/365,"*1","")))))</f>
        <v>#DIV/0!</v>
      </c>
      <c r="AP14" s="120" t="e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#DIV/0!</v>
      </c>
      <c r="AQ14" s="120"/>
      <c r="AR14" s="121" t="s">
        <v>40</v>
      </c>
      <c r="AS14" s="183" t="e">
        <f>AK15*365</f>
        <v>#DIV/0!</v>
      </c>
      <c r="AT14" s="184" t="e">
        <f>AS14*AL15</f>
        <v>#DIV/0!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 t="e">
        <f>Y14*1.05</f>
        <v>#DIV/0!</v>
      </c>
      <c r="AL15" s="116" t="e">
        <f>AK15*1.1</f>
        <v>#DIV/0!</v>
      </c>
      <c r="AM15" s="125"/>
      <c r="AN15" s="126" t="e">
        <f>AN14*365</f>
        <v>#DIV/0!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 t="s">
        <v>120</v>
      </c>
      <c r="C16" s="768">
        <v>1</v>
      </c>
      <c r="D16" s="770"/>
      <c r="E16" s="276"/>
      <c r="F16" s="277"/>
      <c r="G16" s="278"/>
      <c r="H16" s="772">
        <f>(192-186.53)/186.53</f>
        <v>2.932504154827641E-2</v>
      </c>
      <c r="I16" s="315">
        <v>105</v>
      </c>
      <c r="J16" s="315">
        <v>105</v>
      </c>
      <c r="K16" s="770"/>
      <c r="L16" s="276"/>
      <c r="M16" s="279"/>
      <c r="N16" s="772">
        <f>(161-156.5)/156.55</f>
        <v>2.8744809964867453E-2</v>
      </c>
      <c r="O16" s="724"/>
      <c r="P16" s="724"/>
      <c r="Q16" s="356"/>
      <c r="R16" s="148"/>
      <c r="S16" s="724"/>
      <c r="T16" s="707" t="e">
        <f>Y16*365</f>
        <v>#DIV/0!</v>
      </c>
      <c r="U16" s="149"/>
      <c r="V16" s="150"/>
      <c r="W16" s="150"/>
      <c r="X16" s="151"/>
      <c r="Y16" s="725" t="e">
        <f>R16+(R17-R16)*(-18-Q16)/(Q17-Q16)</f>
        <v>#DIV/0!</v>
      </c>
      <c r="Z16" s="727" t="e">
        <f>Y16*365</f>
        <v>#DIV/0!</v>
      </c>
      <c r="AA16" s="720" t="e">
        <f>(Z16-$S$12)/$S$12</f>
        <v>#DIV/0!</v>
      </c>
      <c r="AB16" s="720" t="e">
        <f>(Z16-$AD$4)/$AD$4</f>
        <v>#DIV/0!</v>
      </c>
      <c r="AC16" s="722"/>
      <c r="AD16" s="722"/>
      <c r="AE16" s="152" t="e">
        <f>(Y16-Y4)/Y16</f>
        <v>#DIV/0!</v>
      </c>
      <c r="AF16" s="671" t="e">
        <f>IF(Y16&lt;((2.25*J16)+67.55)/365,"*****5",IF(Y16&lt;((2.82*J16)+84.43)/365,"****4",IF(Y16&lt;((3.52*J16)+105.54)/365,"***3",IF(Y16&lt;((4.23*J16)+126.65)/365,"**2",IF(Y16&lt;((5.07*J16)+151.98)/365,"*1","")))))</f>
        <v>#DIV/0!</v>
      </c>
      <c r="AG16" s="672" t="e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#DIV/0!</v>
      </c>
      <c r="AH16" s="153"/>
      <c r="AI16" s="154" t="e">
        <f>MAX(Y16:Y19)</f>
        <v>#DIV/0!</v>
      </c>
      <c r="AJ16" s="155"/>
      <c r="AK16" s="156" t="e">
        <f>(Y16-AK4)/AK4</f>
        <v>#DIV/0!</v>
      </c>
      <c r="AL16" s="156" t="e">
        <f>(Y16-$AL$4)/$AL$4</f>
        <v>#DIV/0!</v>
      </c>
      <c r="AM16" s="125"/>
      <c r="AN16" s="126"/>
      <c r="AO16" s="127"/>
      <c r="AP16" s="128"/>
      <c r="AQ16" s="128"/>
      <c r="AR16" s="129"/>
      <c r="AS16" s="183" t="e">
        <f>AK17*365</f>
        <v>#DIV/0!</v>
      </c>
      <c r="AT16" s="184" t="e">
        <f>AS16*AL17</f>
        <v>#DIV/0!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>
        <v>105</v>
      </c>
      <c r="J17" s="315">
        <v>105</v>
      </c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 t="e">
        <f>Y16*1.05</f>
        <v>#DIV/0!</v>
      </c>
      <c r="AL17" s="116" t="e">
        <f>AK17*1.1</f>
        <v>#DIV/0!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 t="s">
        <v>120</v>
      </c>
      <c r="C18" s="713">
        <v>1</v>
      </c>
      <c r="D18" s="715"/>
      <c r="E18" s="153"/>
      <c r="F18" s="143"/>
      <c r="G18" s="144"/>
      <c r="H18" s="717">
        <f>(192-186.53)/186.53</f>
        <v>2.932504154827641E-2</v>
      </c>
      <c r="I18" s="312">
        <v>105</v>
      </c>
      <c r="J18" s="312">
        <v>105</v>
      </c>
      <c r="K18" s="715"/>
      <c r="L18" s="153"/>
      <c r="M18" s="146"/>
      <c r="N18" s="717">
        <f>(161-156.5)/156.55</f>
        <v>2.8744809964867453E-2</v>
      </c>
      <c r="O18" s="723"/>
      <c r="P18" s="723"/>
      <c r="Q18" s="356"/>
      <c r="R18" s="148"/>
      <c r="S18" s="724"/>
      <c r="T18" s="707" t="e">
        <f>Y18*365</f>
        <v>#DIV/0!</v>
      </c>
      <c r="U18" s="149"/>
      <c r="V18" s="150"/>
      <c r="W18" s="150"/>
      <c r="X18" s="151"/>
      <c r="Y18" s="725" t="e">
        <f>R18+(R19-R18)*(-18-Q18)/(Q19-Q18)</f>
        <v>#DIV/0!</v>
      </c>
      <c r="Z18" s="727" t="e">
        <f>Y18*365</f>
        <v>#DIV/0!</v>
      </c>
      <c r="AA18" s="720" t="e">
        <f>(Z18-$S$12)/$S$12</f>
        <v>#DIV/0!</v>
      </c>
      <c r="AB18" s="720" t="e">
        <f>(Z18-$AD$4)/$AD$4</f>
        <v>#DIV/0!</v>
      </c>
      <c r="AC18" s="722"/>
      <c r="AD18" s="722"/>
      <c r="AE18" s="152" t="e">
        <f>(Y18-Y4)/Y18</f>
        <v>#DIV/0!</v>
      </c>
      <c r="AF18" s="671" t="e">
        <f>IF(Y18&lt;((2.25*J18)+67.55)/365,"*****5",IF(Y18&lt;((2.82*J18)+84.43)/365,"****4",IF(Y18&lt;((3.52*J18)+105.54)/365,"***3",IF(Y18&lt;((4.23*J18)+126.65)/365,"**2",IF(Y18&lt;((5.07*J18)+151.98)/365,"*1","")))))</f>
        <v>#DIV/0!</v>
      </c>
      <c r="AG18" s="672" t="e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#DIV/0!</v>
      </c>
      <c r="AH18" s="166"/>
      <c r="AI18" s="154" t="e">
        <f>MAX(Y18:Y27)</f>
        <v>#DIV/0!</v>
      </c>
      <c r="AJ18" s="155"/>
      <c r="AK18" s="156" t="e">
        <f>(Y18-AK4)/4</f>
        <v>#DIV/0!</v>
      </c>
      <c r="AL18" s="156" t="e">
        <f>(Y18-$AL$4)/$AL$4</f>
        <v>#DIV/0!</v>
      </c>
      <c r="AM18" s="117" t="e">
        <f>(AL18-AI18)/AI18</f>
        <v>#DIV/0!</v>
      </c>
      <c r="AN18" s="118" t="e">
        <f>AK18</f>
        <v>#DIV/0!</v>
      </c>
      <c r="AO18" s="119" t="e">
        <f>IF(AN18&lt;((4.09*J18)+272.62)/365,"*****5",IF(AN18&lt;((5.12*J18)+340.78)/365,"****4",IF(AN18&lt;((6.4*J18)+425.97)/365,"***3",IF(AN18&lt;((7.68*J18)+511.17)/365,"**2",IF(AN18&lt;((9.21*J18)+613.4)/365,"*1","")))))</f>
        <v>#DIV/0!</v>
      </c>
      <c r="AP18" s="120" t="e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#DIV/0!</v>
      </c>
      <c r="AQ18" s="120"/>
      <c r="AR18" s="121" t="s">
        <v>40</v>
      </c>
      <c r="AS18" s="183" t="e">
        <f>AK19*365</f>
        <v>#DIV/0!</v>
      </c>
      <c r="AT18" s="184" t="e">
        <f>AS18*AL19</f>
        <v>#DIV/0!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>
        <v>105</v>
      </c>
      <c r="J19" s="312">
        <v>105</v>
      </c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 t="e">
        <f>Y18*1.05</f>
        <v>#DIV/0!</v>
      </c>
      <c r="AL19" s="116" t="e">
        <f>AK19*1.1</f>
        <v>#DIV/0!</v>
      </c>
      <c r="AM19" s="125"/>
      <c r="AN19" s="126" t="e">
        <f>AN18*365</f>
        <v>#DIV/0!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 t="s">
        <v>121</v>
      </c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 t="e">
        <f>365*Y20</f>
        <v>#DIV/0!</v>
      </c>
      <c r="U20" s="149"/>
      <c r="V20" s="150"/>
      <c r="W20" s="150"/>
      <c r="X20" s="151"/>
      <c r="Y20" s="725" t="e">
        <f>R20+(R21-R20)*(-18-Q20)/(Q21-Q20)</f>
        <v>#DIV/0!</v>
      </c>
      <c r="Z20" s="727" t="e">
        <f>Y20*365</f>
        <v>#DIV/0!</v>
      </c>
      <c r="AA20" s="720" t="e">
        <f>(Z20-$S$12)/$S$12</f>
        <v>#DIV/0!</v>
      </c>
      <c r="AB20" s="720" t="e">
        <f>(Z20-$AD$4)/$AD$4</f>
        <v>#DIV/0!</v>
      </c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 t="s">
        <v>123</v>
      </c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 t="e">
        <f>365*Y22</f>
        <v>#DIV/0!</v>
      </c>
      <c r="U22" s="149"/>
      <c r="V22" s="150"/>
      <c r="W22" s="150"/>
      <c r="X22" s="151"/>
      <c r="Y22" s="725" t="e">
        <f>R22+(R23-R22)*(-18-Q22)/(Q23-Q22)</f>
        <v>#DIV/0!</v>
      </c>
      <c r="Z22" s="727" t="e">
        <f>Y22*365</f>
        <v>#DIV/0!</v>
      </c>
      <c r="AA22" s="720" t="e">
        <f>(Z22-$S$12)/$S$12</f>
        <v>#DIV/0!</v>
      </c>
      <c r="AB22" s="720" t="e">
        <f>(Z22-$AD$4)/$AD$4</f>
        <v>#DIV/0!</v>
      </c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 t="e">
        <f>R24+(R25-R24)*(-18-Q24)/(Q25-Q24)</f>
        <v>#DIV/0!</v>
      </c>
      <c r="Z24" s="758" t="e">
        <f>Y24*365</f>
        <v>#DIV/0!</v>
      </c>
      <c r="AA24" s="718" t="e">
        <f>(Z24-$S$12)/$S$12</f>
        <v>#DIV/0!</v>
      </c>
      <c r="AB24" s="776" t="e">
        <f>($AD$4-Z24)/$AD$4</f>
        <v>#DIV/0!</v>
      </c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>
        <v>1</v>
      </c>
      <c r="D26" s="762"/>
      <c r="E26" s="142"/>
      <c r="F26" s="143"/>
      <c r="G26" s="144"/>
      <c r="H26" s="717">
        <f>(192-186.53)/186.53</f>
        <v>2.932504154827641E-2</v>
      </c>
      <c r="I26" s="145">
        <v>258</v>
      </c>
      <c r="J26" s="312">
        <v>105</v>
      </c>
      <c r="K26" s="762"/>
      <c r="L26" s="142"/>
      <c r="M26" s="146"/>
      <c r="N26" s="717">
        <f>(161-156.5)/156.55</f>
        <v>2.8744809964867453E-2</v>
      </c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 t="e">
        <f>R26+(R27-R26)*(-18-Q26)/(Q27-Q26)</f>
        <v>#DIV/0!</v>
      </c>
      <c r="Z26" s="327"/>
      <c r="AA26" s="327"/>
      <c r="AB26" s="327"/>
      <c r="AC26" s="327"/>
      <c r="AD26" s="327"/>
      <c r="AE26" s="152" t="e">
        <f>(Y26-Y4)/Y26</f>
        <v>#DIV/0!</v>
      </c>
      <c r="AF26" s="752" t="e">
        <f>IF(Y26&lt;((4.09*J26)+272.62)/365,"*****5",IF(Y26&lt;((5.12*J26)+340.78)/365,"****4",IF(Y26&lt;((6.4*J26)+425.97)/365,"***3",IF(Y26&lt;((7.68*J26)+511.17)/365,"**2",IF(Y26&lt;((9.21*J26)+613.4)/365,"*1","")))))</f>
        <v>#DIV/0!</v>
      </c>
      <c r="AG26" s="747" t="e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#DIV/0!</v>
      </c>
      <c r="AH26" s="166"/>
      <c r="AI26" s="154" t="e">
        <f>MAX(Y26:Y29)</f>
        <v>#DIV/0!</v>
      </c>
      <c r="AJ26" s="155"/>
      <c r="AK26" s="156" t="e">
        <f>(Y26-AK4)/AK4</f>
        <v>#DIV/0!</v>
      </c>
      <c r="AL26" s="156" t="e">
        <f>(Y26-$AL$4)/$AL$4</f>
        <v>#DIV/0!</v>
      </c>
      <c r="AM26" s="117" t="e">
        <f>(AL26-AI26)/AI26</f>
        <v>#DIV/0!</v>
      </c>
      <c r="AN26" s="118" t="e">
        <f>AK26</f>
        <v>#DIV/0!</v>
      </c>
      <c r="AO26" s="119" t="e">
        <f>IF(AN26&lt;((4.09*J26)+272.62)/365,"*****5",IF(AN26&lt;((5.12*J26)+340.78)/365,"****4",IF(AN26&lt;((6.4*J26)+425.97)/365,"***3",IF(AN26&lt;((7.68*J26)+511.17)/365,"**2",IF(AN26&lt;((9.21*J26)+613.4)/365,"*1","")))))</f>
        <v>#DIV/0!</v>
      </c>
      <c r="AP26" s="120" t="e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#DIV/0!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>
        <v>258</v>
      </c>
      <c r="J27" s="312">
        <v>105</v>
      </c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 t="e">
        <f>AN26*365</f>
        <v>#DIV/0!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23E4-9C59-4163-B4DD-0173EF8BBA35}">
  <sheetPr>
    <tabColor rgb="FF0066FF"/>
  </sheetPr>
  <dimension ref="A1:BL28"/>
  <sheetViews>
    <sheetView zoomScale="70" zoomScaleNormal="70" zoomScaleSheetLayoutView="82" workbookViewId="0">
      <pane xSplit="25" ySplit="10" topLeftCell="Z11" activePane="bottomRight" state="frozen"/>
      <selection activeCell="U36" sqref="U36"/>
      <selection pane="topRight" activeCell="U36" sqref="U36"/>
      <selection pane="bottomLeft" activeCell="U36" sqref="U36"/>
      <selection pane="bottomRight" activeCell="R13" sqref="R1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178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177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2.8140000000000001</v>
      </c>
      <c r="S4" s="674">
        <v>1834</v>
      </c>
      <c r="T4" s="675">
        <f>Y4*365</f>
        <v>1084.2194642857144</v>
      </c>
      <c r="U4" s="108">
        <v>0.47</v>
      </c>
      <c r="V4" s="110">
        <v>8.1</v>
      </c>
      <c r="W4" s="110">
        <v>9.1</v>
      </c>
      <c r="X4" s="111">
        <v>242</v>
      </c>
      <c r="Y4" s="677">
        <f>R4+(R5-R4)*(-18-Q4)/(Q5-Q4)</f>
        <v>2.9704642857142858</v>
      </c>
      <c r="Z4" s="669">
        <f>Y4*365</f>
        <v>1084.2194642857144</v>
      </c>
      <c r="AA4" s="669">
        <f>(Y4*5%)+Y4</f>
        <v>3.1189875000000002</v>
      </c>
      <c r="AB4" s="667">
        <f>AA4*365</f>
        <v>1138.4304375000002</v>
      </c>
      <c r="AC4" s="669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3.1509999999999998</v>
      </c>
      <c r="S5" s="674"/>
      <c r="T5" s="676"/>
      <c r="U5" s="108">
        <v>0.54900000000000004</v>
      </c>
      <c r="V5" s="110">
        <v>10.7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-0.61098995563354286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214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-16.600000000000001</v>
      </c>
      <c r="R12" s="148">
        <v>3.2050000000000001</v>
      </c>
      <c r="S12" s="705">
        <v>1834</v>
      </c>
      <c r="T12" s="707">
        <f>Y12*365</f>
        <v>1238.7153703703702</v>
      </c>
      <c r="U12" s="149">
        <v>0.54400000000000004</v>
      </c>
      <c r="V12" s="150">
        <v>8.9</v>
      </c>
      <c r="W12" s="150">
        <v>7.4</v>
      </c>
      <c r="X12" s="151">
        <v>240</v>
      </c>
      <c r="Y12" s="697">
        <f>R12+(R13-R12)*(-18-Q12)/(Q13-Q12)</f>
        <v>3.3937407407407405</v>
      </c>
      <c r="Z12" s="709">
        <f>Y12*365</f>
        <v>1238.7153703703702</v>
      </c>
      <c r="AA12" s="718">
        <f>(Z12-$S$12)/$S$12</f>
        <v>-0.32458267700634119</v>
      </c>
      <c r="AB12" s="718">
        <f>(Z12-AD4)/AD4</f>
        <v>3.3932171370013468E-2</v>
      </c>
      <c r="AC12" s="697"/>
      <c r="AD12" s="697"/>
      <c r="AE12" s="210">
        <f>(Y12-Y4)/Y12</f>
        <v>0.12472268430677695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-0.81019343909158326</v>
      </c>
      <c r="AH12" s="153"/>
      <c r="AI12" s="212">
        <f>MAX(Y12:Y15)</f>
        <v>3.3937407407407405</v>
      </c>
      <c r="AJ12" s="213"/>
      <c r="AK12" s="214">
        <f>(Y12-AK4)/AK4</f>
        <v>8.8090523203680757E-2</v>
      </c>
      <c r="AL12" s="214">
        <f>(Y12-$AL$4)/$AL$4</f>
        <v>-1.0826797087562973E-2</v>
      </c>
      <c r="AM12" s="215">
        <f>(AL12-AI12)/AI12</f>
        <v>-1.0031902251570342</v>
      </c>
      <c r="AN12" s="216">
        <f>AK12</f>
        <v>8.8090523203680757E-2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20.835259709008337</v>
      </c>
      <c r="AQ12" s="218"/>
      <c r="AR12" s="219" t="s">
        <v>40</v>
      </c>
      <c r="AS12" s="220">
        <f>AK13*365</f>
        <v>1300.6511388888889</v>
      </c>
      <c r="AT12" s="221">
        <f>AS12*AL13</f>
        <v>5098.2540372664662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-19.3</v>
      </c>
      <c r="R13" s="158">
        <v>3.569</v>
      </c>
      <c r="S13" s="706"/>
      <c r="T13" s="708"/>
      <c r="U13" s="159">
        <v>0.63900000000000001</v>
      </c>
      <c r="V13" s="150">
        <v>12.7</v>
      </c>
      <c r="W13" s="150">
        <v>7.2</v>
      </c>
      <c r="X13" s="160">
        <v>230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3.5634277777777776</v>
      </c>
      <c r="AL13" s="116">
        <f>AK13*1.1</f>
        <v>3.9197705555555555</v>
      </c>
      <c r="AM13" s="125"/>
      <c r="AN13" s="126">
        <f>AN12*365</f>
        <v>32.153040969343479</v>
      </c>
      <c r="AO13" s="127"/>
      <c r="AP13" s="128"/>
      <c r="AQ13" s="128"/>
      <c r="AR13" s="129"/>
      <c r="AS13" s="186">
        <f>(AS12-S12)/AS12</f>
        <v>-0.41006296397567193</v>
      </c>
      <c r="AT13" s="186">
        <f>(AT12-T12)/AT12</f>
        <v>0.75703145403979655</v>
      </c>
    </row>
    <row r="14" spans="1:64" ht="42.75" customHeight="1" x14ac:dyDescent="0.2">
      <c r="B14" s="711"/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/>
      <c r="R14" s="148"/>
      <c r="S14" s="724"/>
      <c r="T14" s="707"/>
      <c r="U14" s="149"/>
      <c r="V14" s="150"/>
      <c r="W14" s="150"/>
      <c r="X14" s="151"/>
      <c r="Y14" s="725"/>
      <c r="Z14" s="727"/>
      <c r="AA14" s="720"/>
      <c r="AB14" s="720"/>
      <c r="AC14" s="722"/>
      <c r="AD14" s="722"/>
      <c r="AE14" s="152" t="e">
        <f>(Y14-Y4)/Y14</f>
        <v>#DIV/0!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</v>
      </c>
      <c r="AH14" s="153"/>
      <c r="AI14" s="154">
        <f>MAX(Y14:Y19)</f>
        <v>0</v>
      </c>
      <c r="AJ14" s="155"/>
      <c r="AK14" s="156">
        <f>(Y14-AK4)/AK4</f>
        <v>-1</v>
      </c>
      <c r="AL14" s="156">
        <f>(Y14-$AL$4)/$AL$4</f>
        <v>-1</v>
      </c>
      <c r="AM14" s="117" t="e">
        <f>(AL14-AI14)/AI14</f>
        <v>#DIV/0!</v>
      </c>
      <c r="AN14" s="118">
        <f>AK14</f>
        <v>-1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-1.7469041095890412</v>
      </c>
      <c r="AQ14" s="120"/>
      <c r="AR14" s="121" t="s">
        <v>40</v>
      </c>
      <c r="AS14" s="183">
        <f>AK15*365</f>
        <v>0</v>
      </c>
      <c r="AT14" s="184">
        <f>AS14*AL15</f>
        <v>0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</v>
      </c>
      <c r="AL15" s="116">
        <f>AK15*1.1</f>
        <v>0</v>
      </c>
      <c r="AM15" s="125"/>
      <c r="AN15" s="126">
        <f>AN14*365</f>
        <v>-365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-0.77974687500000006</v>
      </c>
      <c r="AL18" s="156">
        <f>(Y18-$AL$4)/$AL$4</f>
        <v>-1</v>
      </c>
      <c r="AM18" s="117" t="e">
        <f>(AL18-AI18)/AI18</f>
        <v>#DIV/0!</v>
      </c>
      <c r="AN18" s="118">
        <f>AK18</f>
        <v>-0.77974687500000006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-1.9578802218207554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-284.60760937500004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60CF-DB19-4911-89E4-326C392763DB}">
  <sheetPr>
    <tabColor rgb="FF3399FF"/>
  </sheetPr>
  <dimension ref="A1:BL28"/>
  <sheetViews>
    <sheetView zoomScale="70" zoomScaleNormal="70" zoomScaleSheetLayoutView="82" workbookViewId="0">
      <pane xSplit="25" ySplit="10" topLeftCell="Z11" activePane="bottomRight" state="frozen"/>
      <selection activeCell="U36" sqref="U36"/>
      <selection pane="topRight" activeCell="U36" sqref="U36"/>
      <selection pane="bottomLeft" activeCell="U36" sqref="U36"/>
      <selection pane="bottomRight" activeCell="A3" sqref="A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132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179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-16.399999999999999</v>
      </c>
      <c r="R4" s="107">
        <v>3.3719999999999999</v>
      </c>
      <c r="S4" s="674">
        <v>1383</v>
      </c>
      <c r="T4" s="675">
        <f>Y4*365</f>
        <v>1317.6013333333335</v>
      </c>
      <c r="U4" s="108">
        <v>0.56499999999999995</v>
      </c>
      <c r="V4" s="110">
        <v>11.8</v>
      </c>
      <c r="W4" s="110">
        <v>9.1</v>
      </c>
      <c r="X4" s="111">
        <v>244</v>
      </c>
      <c r="Y4" s="677">
        <f>R4+(R5-R4)*(-18-Q4)/(Q5-Q4)</f>
        <v>3.609866666666667</v>
      </c>
      <c r="Z4" s="669">
        <f>Y4*365</f>
        <v>1317.6013333333335</v>
      </c>
      <c r="AA4" s="669">
        <f>(Y4*5%)+Y4</f>
        <v>3.7903600000000002</v>
      </c>
      <c r="AB4" s="667">
        <f>AA4*365</f>
        <v>1383.4814000000001</v>
      </c>
      <c r="AC4" s="669">
        <f>(AA4*10%)+Y4</f>
        <v>3.9889026666666672</v>
      </c>
      <c r="AD4" s="667">
        <f>AC4*365</f>
        <v>1455.9494733333336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-0.92547323298748152</v>
      </c>
      <c r="AH4" s="651"/>
      <c r="AI4" s="113">
        <f>MAX(Y4:Y9)</f>
        <v>3.609866666666667</v>
      </c>
      <c r="AJ4" s="114"/>
      <c r="AK4" s="115">
        <f>Y4*1.05</f>
        <v>3.7903600000000006</v>
      </c>
      <c r="AL4" s="116">
        <f>AK4*1.1</f>
        <v>4.1693960000000008</v>
      </c>
      <c r="AM4" s="117">
        <f>(AL4-AI4)/AI4</f>
        <v>0.15500000000000011</v>
      </c>
      <c r="AN4" s="118">
        <f>AK4</f>
        <v>3.7903600000000006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*1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0.14237170084108089</v>
      </c>
      <c r="AQ4" s="120"/>
      <c r="AR4" s="121" t="s">
        <v>40</v>
      </c>
      <c r="AS4" s="183">
        <f>AK4*365</f>
        <v>1383.4814000000001</v>
      </c>
      <c r="AT4" s="184">
        <f>AS4*AL4</f>
        <v>5768.2818152344016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-19.399999999999999</v>
      </c>
      <c r="R5" s="122">
        <v>3.8180000000000001</v>
      </c>
      <c r="S5" s="674"/>
      <c r="T5" s="676"/>
      <c r="U5" s="108">
        <v>0.67100000000000004</v>
      </c>
      <c r="V5" s="110">
        <v>17.899999999999999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-4.7619047619047686E-2</v>
      </c>
      <c r="AL5" s="156">
        <f>(Y4-$AL$4)/$AL$4</f>
        <v>-0.13419913419913429</v>
      </c>
      <c r="AM5" s="125"/>
      <c r="AN5" s="126">
        <f>AN4*365</f>
        <v>1383.4814000000001</v>
      </c>
      <c r="AO5" s="127"/>
      <c r="AP5" s="128"/>
      <c r="AQ5" s="128"/>
      <c r="AR5" s="129"/>
      <c r="AS5" s="186">
        <f>(AS4-S4)/AS4</f>
        <v>3.4796275540829207E-4</v>
      </c>
      <c r="AT5" s="186">
        <f>(AT4-T4)/AT4</f>
        <v>0.77157819684650919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3.7903600000000006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3.7903600000000006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215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</v>
      </c>
      <c r="R12" s="148">
        <v>3.274</v>
      </c>
      <c r="S12" s="705">
        <v>1383</v>
      </c>
      <c r="T12" s="707">
        <f>Y12*365</f>
        <v>1284.9825000000001</v>
      </c>
      <c r="U12" s="149">
        <v>0.55700000000000005</v>
      </c>
      <c r="V12" s="150">
        <v>11.4</v>
      </c>
      <c r="W12" s="150">
        <v>9.1</v>
      </c>
      <c r="X12" s="151">
        <v>241</v>
      </c>
      <c r="Y12" s="697">
        <f>R12+(R13-R12)*(-18-Q12)/(Q13-Q12)</f>
        <v>3.5205000000000002</v>
      </c>
      <c r="Z12" s="709">
        <f>Y12*365</f>
        <v>1284.9825000000001</v>
      </c>
      <c r="AA12" s="718">
        <f>(Z12-$S$12)/$S$12</f>
        <v>-7.0873101952277598E-2</v>
      </c>
      <c r="AB12" s="718">
        <f>(Z12-AD4)/AD4</f>
        <v>-0.11742644677216166</v>
      </c>
      <c r="AC12" s="697"/>
      <c r="AD12" s="697"/>
      <c r="AE12" s="210">
        <f>(Y12-Y4)/Y12</f>
        <v>-2.5384651801354016E-2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-0.87780578693555489</v>
      </c>
      <c r="AH12" s="153"/>
      <c r="AI12" s="212">
        <f>MAX(Y12:Y15)</f>
        <v>3.5205000000000002</v>
      </c>
      <c r="AJ12" s="213"/>
      <c r="AK12" s="214">
        <f>(Y12-AK4)/AK4</f>
        <v>-7.1196403507846326E-2</v>
      </c>
      <c r="AL12" s="214">
        <f>(Y12-$AL$4)/$AL$4</f>
        <v>-0.15563309409804213</v>
      </c>
      <c r="AM12" s="215">
        <f>(AL12-AI12)/AI12</f>
        <v>-1.0442076676886927</v>
      </c>
      <c r="AN12" s="216">
        <f>AK12</f>
        <v>-7.1196403507846326E-2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-28.016525516528571</v>
      </c>
      <c r="AQ12" s="218"/>
      <c r="AR12" s="219" t="s">
        <v>40</v>
      </c>
      <c r="AS12" s="220">
        <f>AK13*365</f>
        <v>1349.2316250000001</v>
      </c>
      <c r="AT12" s="221">
        <f>AS12*AL13</f>
        <v>5486.2152758634384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-19.3</v>
      </c>
      <c r="R13" s="158">
        <v>3.7090000000000001</v>
      </c>
      <c r="S13" s="706"/>
      <c r="T13" s="708"/>
      <c r="U13" s="159">
        <v>0.65700000000000003</v>
      </c>
      <c r="V13" s="150">
        <v>17.2</v>
      </c>
      <c r="W13" s="150">
        <v>9</v>
      </c>
      <c r="X13" s="160">
        <v>231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3.6965250000000003</v>
      </c>
      <c r="AL13" s="116">
        <f>AK13*1.1</f>
        <v>4.0661775000000002</v>
      </c>
      <c r="AM13" s="125"/>
      <c r="AN13" s="126">
        <f>AN12*365</f>
        <v>-25.98668728036391</v>
      </c>
      <c r="AO13" s="127"/>
      <c r="AP13" s="128"/>
      <c r="AQ13" s="128"/>
      <c r="AR13" s="129"/>
      <c r="AS13" s="186">
        <f>(AS12-S12)/AS12</f>
        <v>-2.5027856132559801E-2</v>
      </c>
      <c r="AT13" s="186">
        <f>(AT12-T12)/AT12</f>
        <v>0.76577978890962028</v>
      </c>
    </row>
    <row r="14" spans="1:64" ht="42.75" customHeight="1" x14ac:dyDescent="0.2">
      <c r="B14" s="711"/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/>
      <c r="R14" s="148"/>
      <c r="S14" s="724"/>
      <c r="T14" s="707"/>
      <c r="U14" s="149"/>
      <c r="V14" s="150"/>
      <c r="W14" s="150"/>
      <c r="X14" s="151"/>
      <c r="Y14" s="725"/>
      <c r="Z14" s="727"/>
      <c r="AA14" s="720"/>
      <c r="AB14" s="720"/>
      <c r="AC14" s="722"/>
      <c r="AD14" s="722"/>
      <c r="AE14" s="152" t="e">
        <f>(Y14-Y4)/Y14</f>
        <v>#DIV/0!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</v>
      </c>
      <c r="AH14" s="153"/>
      <c r="AI14" s="154">
        <f>MAX(Y14:Y19)</f>
        <v>0</v>
      </c>
      <c r="AJ14" s="155"/>
      <c r="AK14" s="156">
        <f>(Y14-AK4)/AK4</f>
        <v>-1</v>
      </c>
      <c r="AL14" s="156">
        <f>(Y14-$AL$4)/$AL$4</f>
        <v>-1</v>
      </c>
      <c r="AM14" s="117" t="e">
        <f>(AL14-AI14)/AI14</f>
        <v>#DIV/0!</v>
      </c>
      <c r="AN14" s="118">
        <f>AK14</f>
        <v>-1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-1.7469041095890412</v>
      </c>
      <c r="AQ14" s="120"/>
      <c r="AR14" s="121" t="s">
        <v>40</v>
      </c>
      <c r="AS14" s="183">
        <f>AK15*365</f>
        <v>0</v>
      </c>
      <c r="AT14" s="184">
        <f>AS14*AL15</f>
        <v>0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</v>
      </c>
      <c r="AL15" s="116">
        <f>AK15*1.1</f>
        <v>0</v>
      </c>
      <c r="AM15" s="125"/>
      <c r="AN15" s="126">
        <f>AN14*365</f>
        <v>-365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-0.94759000000000015</v>
      </c>
      <c r="AL18" s="156">
        <f>(Y18-$AL$4)/$AL$4</f>
        <v>-1</v>
      </c>
      <c r="AM18" s="117" t="e">
        <f>(AL18-AI18)/AI18</f>
        <v>#DIV/0!</v>
      </c>
      <c r="AN18" s="118">
        <f>AK18</f>
        <v>-0.94759000000000015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-1.7882144277472756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-345.87035000000003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0E16-0271-49C4-969F-2313CB9668E5}">
  <sheetPr>
    <tabColor rgb="FF0000CC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180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181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2.8140000000000001</v>
      </c>
      <c r="S4" s="674">
        <v>2010</v>
      </c>
      <c r="T4" s="675">
        <f>Y4*365</f>
        <v>1084.2194642857144</v>
      </c>
      <c r="U4" s="108">
        <v>0.47</v>
      </c>
      <c r="V4" s="110">
        <v>8.1</v>
      </c>
      <c r="W4" s="110">
        <v>9.1</v>
      </c>
      <c r="X4" s="111">
        <v>242</v>
      </c>
      <c r="Y4" s="677">
        <f>R4+(R5-R4)*(-18-Q4)/(Q5-Q4)</f>
        <v>2.9704642857142858</v>
      </c>
      <c r="Z4" s="669">
        <f>Y4*365</f>
        <v>1084.2194642857144</v>
      </c>
      <c r="AA4" s="669">
        <f>(Y4*5%)+Y4</f>
        <v>3.1189875000000002</v>
      </c>
      <c r="AB4" s="667">
        <f>AA4*365</f>
        <v>1138.4304375000002</v>
      </c>
      <c r="AC4" s="669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3.1509999999999998</v>
      </c>
      <c r="S5" s="674"/>
      <c r="T5" s="676"/>
      <c r="U5" s="108">
        <v>0.54900000000000004</v>
      </c>
      <c r="V5" s="110">
        <v>10.7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-0.76558877362236699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217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-16.2</v>
      </c>
      <c r="R12" s="148">
        <v>4.3369999999999997</v>
      </c>
      <c r="S12" s="705">
        <v>2010</v>
      </c>
      <c r="T12" s="707">
        <f>Y12*365</f>
        <v>1650.019</v>
      </c>
      <c r="U12" s="149">
        <v>0.60099999999999998</v>
      </c>
      <c r="V12" s="150">
        <v>8.3000000000000007</v>
      </c>
      <c r="W12" s="150">
        <v>5.5</v>
      </c>
      <c r="X12" s="151">
        <v>291</v>
      </c>
      <c r="Y12" s="697">
        <f>R12+(R13-R12)*(-18-Q12)/(Q13-Q12)</f>
        <v>4.5206</v>
      </c>
      <c r="Z12" s="709">
        <f>Y12*365</f>
        <v>1650.019</v>
      </c>
      <c r="AA12" s="718">
        <f>(Z12-$S$12)/$S$12</f>
        <v>-0.1790950248756219</v>
      </c>
      <c r="AB12" s="718">
        <f>(Z12-AD4)/AD4</f>
        <v>0.37723949204060475</v>
      </c>
      <c r="AC12" s="697"/>
      <c r="AD12" s="697"/>
      <c r="AE12" s="210">
        <f>(Y12-Y4)/Y12</f>
        <v>0.34290486092238071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-1.4112509133421016</v>
      </c>
      <c r="AH12" s="153"/>
      <c r="AI12" s="212">
        <f>MAX(Y12:Y15)</f>
        <v>4.5206</v>
      </c>
      <c r="AJ12" s="213"/>
      <c r="AK12" s="214">
        <f>(Y12-AK4)/AK4</f>
        <v>0.44938060829035048</v>
      </c>
      <c r="AL12" s="214">
        <f>(Y12-$AL$4)/$AL$4</f>
        <v>0.3176187348094095</v>
      </c>
      <c r="AM12" s="215">
        <f>(AL12-AI12)/AI12</f>
        <v>-0.92973969499415798</v>
      </c>
      <c r="AN12" s="216">
        <f>AK12</f>
        <v>0.44938060829035048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3.2802902852719673</v>
      </c>
      <c r="AQ12" s="218"/>
      <c r="AR12" s="219" t="s">
        <v>40</v>
      </c>
      <c r="AS12" s="220">
        <f>AK13*365</f>
        <v>1732.5199500000001</v>
      </c>
      <c r="AT12" s="221">
        <f>AS12*AL13</f>
        <v>9045.9942872953525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-19.2</v>
      </c>
      <c r="R13" s="158">
        <v>4.6429999999999998</v>
      </c>
      <c r="S13" s="706"/>
      <c r="T13" s="708"/>
      <c r="U13" s="159">
        <v>0.66200000000000003</v>
      </c>
      <c r="V13" s="150">
        <v>11.9</v>
      </c>
      <c r="W13" s="150">
        <v>6</v>
      </c>
      <c r="X13" s="160">
        <v>288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4.7466300000000006</v>
      </c>
      <c r="AL13" s="116">
        <f>AK13*1.1</f>
        <v>5.2212930000000011</v>
      </c>
      <c r="AM13" s="125"/>
      <c r="AN13" s="126">
        <f>AN12*365</f>
        <v>164.02392202597792</v>
      </c>
      <c r="AO13" s="127"/>
      <c r="AP13" s="128"/>
      <c r="AQ13" s="128"/>
      <c r="AR13" s="129"/>
      <c r="AS13" s="186">
        <f>(AS12-S12)/AS12</f>
        <v>-0.1601598007572726</v>
      </c>
      <c r="AT13" s="186">
        <f>(AT12-T12)/AT12</f>
        <v>0.81759672319079735</v>
      </c>
    </row>
    <row r="14" spans="1:64" ht="42.75" customHeight="1" x14ac:dyDescent="0.2">
      <c r="B14" s="711"/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/>
      <c r="R14" s="148"/>
      <c r="S14" s="724"/>
      <c r="T14" s="707"/>
      <c r="U14" s="149"/>
      <c r="V14" s="150"/>
      <c r="W14" s="150"/>
      <c r="X14" s="151"/>
      <c r="Y14" s="725"/>
      <c r="Z14" s="727"/>
      <c r="AA14" s="720"/>
      <c r="AB14" s="720"/>
      <c r="AC14" s="722"/>
      <c r="AD14" s="722"/>
      <c r="AE14" s="152" t="e">
        <f>(Y14-Y4)/Y14</f>
        <v>#DIV/0!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</v>
      </c>
      <c r="AH14" s="153"/>
      <c r="AI14" s="154">
        <f>MAX(Y14:Y19)</f>
        <v>0</v>
      </c>
      <c r="AJ14" s="155"/>
      <c r="AK14" s="156">
        <f>(Y14-AK4)/AK4</f>
        <v>-1</v>
      </c>
      <c r="AL14" s="156">
        <f>(Y14-$AL$4)/$AL$4</f>
        <v>-1</v>
      </c>
      <c r="AM14" s="117" t="e">
        <f>(AL14-AI14)/AI14</f>
        <v>#DIV/0!</v>
      </c>
      <c r="AN14" s="118">
        <f>AK14</f>
        <v>-1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-1.7469041095890412</v>
      </c>
      <c r="AQ14" s="120"/>
      <c r="AR14" s="121" t="s">
        <v>40</v>
      </c>
      <c r="AS14" s="183">
        <f>AK15*365</f>
        <v>0</v>
      </c>
      <c r="AT14" s="184">
        <f>AS14*AL15</f>
        <v>0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</v>
      </c>
      <c r="AL15" s="116">
        <f>AK15*1.1</f>
        <v>0</v>
      </c>
      <c r="AM15" s="125"/>
      <c r="AN15" s="126">
        <f>AN14*365</f>
        <v>-365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-0.77974687500000006</v>
      </c>
      <c r="AL18" s="156">
        <f>(Y18-$AL$4)/$AL$4</f>
        <v>-1</v>
      </c>
      <c r="AM18" s="117" t="e">
        <f>(AL18-AI18)/AI18</f>
        <v>#DIV/0!</v>
      </c>
      <c r="AN18" s="118">
        <f>AK18</f>
        <v>-0.77974687500000006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-1.9578802218207554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-284.60760937500004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F1F4-A108-41B5-8262-F87E99AB31D7}">
  <sheetPr>
    <tabColor rgb="FF0000FF"/>
  </sheetPr>
  <dimension ref="A1:BL28"/>
  <sheetViews>
    <sheetView zoomScale="70" zoomScaleNormal="70" zoomScaleSheetLayoutView="82" workbookViewId="0">
      <pane xSplit="25" ySplit="10" topLeftCell="Z14" activePane="bottomRight" state="frozen"/>
      <selection pane="topRight" activeCell="Z1" sqref="Z1"/>
      <selection pane="bottomLeft" activeCell="A11" sqref="A11"/>
      <selection pane="bottomRight" activeCell="A3" sqref="A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131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182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-16.399999999999999</v>
      </c>
      <c r="R4" s="107">
        <v>3.9369999999999998</v>
      </c>
      <c r="S4" s="674">
        <v>1621</v>
      </c>
      <c r="T4" s="675">
        <f>Y4*365</f>
        <v>1543.6823333333334</v>
      </c>
      <c r="U4" s="108">
        <v>0.59</v>
      </c>
      <c r="V4" s="110">
        <v>12</v>
      </c>
      <c r="W4" s="110">
        <v>8.3000000000000007</v>
      </c>
      <c r="X4" s="111">
        <v>272</v>
      </c>
      <c r="Y4" s="677">
        <f>R4+(R5-R4)*(-18-Q4)/(Q5-Q4)</f>
        <v>4.2292666666666667</v>
      </c>
      <c r="Z4" s="669">
        <f>Y4*365</f>
        <v>1543.6823333333334</v>
      </c>
      <c r="AA4" s="669">
        <f>(Y4*5%)+Y4</f>
        <v>4.4407300000000003</v>
      </c>
      <c r="AB4" s="667">
        <f>AA4*365</f>
        <v>1620.8664500000002</v>
      </c>
      <c r="AC4" s="669">
        <f>(AA4*10%)+Y4</f>
        <v>4.6733396666666671</v>
      </c>
      <c r="AD4" s="667">
        <f>AC4*365</f>
        <v>1705.7689783333335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-1.2558561059963957</v>
      </c>
      <c r="AH4" s="651"/>
      <c r="AI4" s="113">
        <f>MAX(Y4:Y9)</f>
        <v>4.2292666666666667</v>
      </c>
      <c r="AJ4" s="114"/>
      <c r="AK4" s="115">
        <f>Y4*1.05</f>
        <v>4.4407300000000003</v>
      </c>
      <c r="AL4" s="116">
        <f>AK4*1.1</f>
        <v>4.8848030000000007</v>
      </c>
      <c r="AM4" s="117">
        <f>(AL4-AI4)/AI4</f>
        <v>0.15500000000000014</v>
      </c>
      <c r="AN4" s="118">
        <f>AK4</f>
        <v>4.4407300000000003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/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-2.4935089501050549E-2</v>
      </c>
      <c r="AQ4" s="120"/>
      <c r="AR4" s="121" t="s">
        <v>40</v>
      </c>
      <c r="AS4" s="183">
        <f>AK4*365</f>
        <v>1620.8664500000002</v>
      </c>
      <c r="AT4" s="184">
        <f>AS4*AL4</f>
        <v>7917.6132975593518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-19.399999999999999</v>
      </c>
      <c r="R5" s="122">
        <v>4.4850000000000003</v>
      </c>
      <c r="S5" s="674"/>
      <c r="T5" s="676"/>
      <c r="U5" s="108">
        <v>0.71699999999999997</v>
      </c>
      <c r="V5" s="110">
        <v>20.3</v>
      </c>
      <c r="W5" s="110">
        <v>8</v>
      </c>
      <c r="X5" s="111">
        <v>258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-4.7619047619047665E-2</v>
      </c>
      <c r="AL5" s="156">
        <f>(Y4-$AL$4)/$AL$4</f>
        <v>-0.13419913419913432</v>
      </c>
      <c r="AM5" s="125"/>
      <c r="AN5" s="126">
        <f>AN4*365</f>
        <v>1620.8664500000002</v>
      </c>
      <c r="AO5" s="127"/>
      <c r="AP5" s="128"/>
      <c r="AQ5" s="128"/>
      <c r="AR5" s="129"/>
      <c r="AS5" s="186">
        <f>(AS4-S4)/AS4</f>
        <v>-8.2394203421130984E-5</v>
      </c>
      <c r="AT5" s="186">
        <f>(AT4-T4)/AT4</f>
        <v>0.80503186057227849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4.4407300000000003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4.4407300000000003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118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/>
      <c r="R12" s="148"/>
      <c r="S12" s="705"/>
      <c r="T12" s="707" t="e">
        <f>Y12*365</f>
        <v>#DIV/0!</v>
      </c>
      <c r="U12" s="149"/>
      <c r="V12" s="150"/>
      <c r="W12" s="150"/>
      <c r="X12" s="151"/>
      <c r="Y12" s="697" t="e">
        <f>R12+(R13-R12)*(-18-Q12)/(Q13-Q12)</f>
        <v>#DIV/0!</v>
      </c>
      <c r="Z12" s="709" t="e">
        <f>Y12*365</f>
        <v>#DIV/0!</v>
      </c>
      <c r="AA12" s="718" t="e">
        <f>(Z12-$S$12)/$S$12</f>
        <v>#DIV/0!</v>
      </c>
      <c r="AB12" s="718" t="e">
        <f>(Z12-AD4)/AD4</f>
        <v>#DIV/0!</v>
      </c>
      <c r="AC12" s="697"/>
      <c r="AD12" s="697"/>
      <c r="AE12" s="210" t="e">
        <f>(Y12-Y4)/Y12</f>
        <v>#DIV/0!</v>
      </c>
      <c r="AF12" s="699" t="e">
        <f>IF(Y12&lt;((2.25*J12)+67.55)/365,"*****5",IF(Y12&lt;((2.82*J12)+84.43)/365,"****4",IF(Y12&lt;((3.52*J12)+105.54)/365,"***3",IF(Y12&lt;((4.23*J12)+126.65)/365,"**2",IF(Y12&lt;((5.07*J12)+151.98)/365,"*1","")))))</f>
        <v>#DIV/0!</v>
      </c>
      <c r="AG12" s="700" t="e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#DIV/0!</v>
      </c>
      <c r="AH12" s="153"/>
      <c r="AI12" s="212" t="e">
        <f>MAX(Y12:Y15)</f>
        <v>#DIV/0!</v>
      </c>
      <c r="AJ12" s="213"/>
      <c r="AK12" s="214" t="e">
        <f>(Y12-AK4)/AK4</f>
        <v>#DIV/0!</v>
      </c>
      <c r="AL12" s="214" t="e">
        <f>(Y12-$AL$4)/$AL$4</f>
        <v>#DIV/0!</v>
      </c>
      <c r="AM12" s="215" t="e">
        <f>(AL12-AI12)/AI12</f>
        <v>#DIV/0!</v>
      </c>
      <c r="AN12" s="216" t="e">
        <f>AK12</f>
        <v>#DIV/0!</v>
      </c>
      <c r="AO12" s="217" t="e">
        <f>IF(AN12&lt;((4.09*J12)+272.62)/365,"*****5",IF(AN12&lt;((5.12*J12)+340.78)/365,"****4",IF(AN12&lt;((6.4*J12)+425.97)/365,"***3",IF(AN12&lt;((7.68*J12)+511.17)/365,"**2",IF(AN12&lt;((9.21*J12)+613.4)/365,"*1","")))))</f>
        <v>#DIV/0!</v>
      </c>
      <c r="AP12" s="218" t="e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#DIV/0!</v>
      </c>
      <c r="AQ12" s="218"/>
      <c r="AR12" s="219" t="s">
        <v>40</v>
      </c>
      <c r="AS12" s="220" t="e">
        <f>AK13*365</f>
        <v>#DIV/0!</v>
      </c>
      <c r="AT12" s="221" t="e">
        <f>AS12*AL13</f>
        <v>#DIV/0!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/>
      <c r="R13" s="158"/>
      <c r="S13" s="706"/>
      <c r="T13" s="708"/>
      <c r="U13" s="159"/>
      <c r="V13" s="150"/>
      <c r="W13" s="150"/>
      <c r="X13" s="160"/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 t="e">
        <f>Y12*1.05</f>
        <v>#DIV/0!</v>
      </c>
      <c r="AL13" s="116" t="e">
        <f>AK13*1.1</f>
        <v>#DIV/0!</v>
      </c>
      <c r="AM13" s="125"/>
      <c r="AN13" s="126" t="e">
        <f>AN12*365</f>
        <v>#DIV/0!</v>
      </c>
      <c r="AO13" s="127"/>
      <c r="AP13" s="128"/>
      <c r="AQ13" s="128"/>
      <c r="AR13" s="129"/>
      <c r="AS13" s="186" t="e">
        <f>(AS12-S12)/AS12</f>
        <v>#DIV/0!</v>
      </c>
      <c r="AT13" s="186" t="e">
        <f>(AT12-T12)/AT12</f>
        <v>#DIV/0!</v>
      </c>
    </row>
    <row r="14" spans="1:64" ht="42.75" customHeight="1" x14ac:dyDescent="0.2">
      <c r="B14" s="711" t="s">
        <v>119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/>
      <c r="R14" s="148"/>
      <c r="S14" s="724"/>
      <c r="T14" s="707" t="e">
        <f>Y14*365</f>
        <v>#DIV/0!</v>
      </c>
      <c r="U14" s="149"/>
      <c r="V14" s="150"/>
      <c r="W14" s="150"/>
      <c r="X14" s="151"/>
      <c r="Y14" s="725" t="e">
        <f>R14+(R15-R14)*(-18-Q14)/(Q15-Q14)</f>
        <v>#DIV/0!</v>
      </c>
      <c r="Z14" s="727" t="e">
        <f t="shared" ref="Z14" si="0">Y14*365</f>
        <v>#DIV/0!</v>
      </c>
      <c r="AA14" s="720" t="e">
        <f>(Z14-$S$12)/$S$12</f>
        <v>#DIV/0!</v>
      </c>
      <c r="AB14" s="720" t="e">
        <f>(Z14-$AD$4)/$AD$4</f>
        <v>#DIV/0!</v>
      </c>
      <c r="AC14" s="722"/>
      <c r="AD14" s="722"/>
      <c r="AE14" s="152" t="e">
        <f>(Y14-Y4)/Y14</f>
        <v>#DIV/0!</v>
      </c>
      <c r="AF14" s="671" t="e">
        <f>IF(Y14&lt;((2.25*J14)+67.55)/365,"*****5",IF(Y14&lt;((2.82*J14)+84.43)/365,"****4",IF(Y14&lt;((3.52*J14)+105.54)/365,"***3",IF(Y14&lt;((4.23*J14)+126.65)/365,"**2",IF(Y14&lt;((5.07*J14)+151.98)/365,"*1","")))))</f>
        <v>#DIV/0!</v>
      </c>
      <c r="AG14" s="672" t="e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#DIV/0!</v>
      </c>
      <c r="AH14" s="153"/>
      <c r="AI14" s="154" t="e">
        <f>MAX(Y14:Y19)</f>
        <v>#DIV/0!</v>
      </c>
      <c r="AJ14" s="155"/>
      <c r="AK14" s="156" t="e">
        <f>(Y14-AK4)/AK4</f>
        <v>#DIV/0!</v>
      </c>
      <c r="AL14" s="156" t="e">
        <f>(Y14-$AL$4)/$AL$4</f>
        <v>#DIV/0!</v>
      </c>
      <c r="AM14" s="117" t="e">
        <f>(AL14-AI14)/AI14</f>
        <v>#DIV/0!</v>
      </c>
      <c r="AN14" s="118" t="e">
        <f>AK14</f>
        <v>#DIV/0!</v>
      </c>
      <c r="AO14" s="119" t="e">
        <f>IF(AN14&lt;((4.09*J14)+272.62)/365,"*****5",IF(AN14&lt;((5.12*J14)+340.78)/365,"****4",IF(AN14&lt;((6.4*J14)+425.97)/365,"***3",IF(AN14&lt;((7.68*J14)+511.17)/365,"**2",IF(AN14&lt;((9.21*J14)+613.4)/365,"*1","")))))</f>
        <v>#DIV/0!</v>
      </c>
      <c r="AP14" s="120" t="e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#DIV/0!</v>
      </c>
      <c r="AQ14" s="120"/>
      <c r="AR14" s="121" t="s">
        <v>40</v>
      </c>
      <c r="AS14" s="183" t="e">
        <f>AK15*365</f>
        <v>#DIV/0!</v>
      </c>
      <c r="AT14" s="184" t="e">
        <f>AS14*AL15</f>
        <v>#DIV/0!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 t="e">
        <f>Y14*1.05</f>
        <v>#DIV/0!</v>
      </c>
      <c r="AL15" s="116" t="e">
        <f>AK15*1.1</f>
        <v>#DIV/0!</v>
      </c>
      <c r="AM15" s="125"/>
      <c r="AN15" s="126" t="e">
        <f>AN14*365</f>
        <v>#DIV/0!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 t="s">
        <v>120</v>
      </c>
      <c r="C16" s="768">
        <v>1</v>
      </c>
      <c r="D16" s="770"/>
      <c r="E16" s="276"/>
      <c r="F16" s="277"/>
      <c r="G16" s="278"/>
      <c r="H16" s="772">
        <f>(192-186.53)/186.53</f>
        <v>2.932504154827641E-2</v>
      </c>
      <c r="I16" s="315">
        <v>105</v>
      </c>
      <c r="J16" s="315">
        <v>105</v>
      </c>
      <c r="K16" s="770"/>
      <c r="L16" s="276"/>
      <c r="M16" s="279"/>
      <c r="N16" s="772">
        <f>(161-156.5)/156.55</f>
        <v>2.8744809964867453E-2</v>
      </c>
      <c r="O16" s="724"/>
      <c r="P16" s="724"/>
      <c r="Q16" s="356"/>
      <c r="R16" s="148"/>
      <c r="S16" s="724"/>
      <c r="T16" s="707" t="e">
        <f>Y16*365</f>
        <v>#DIV/0!</v>
      </c>
      <c r="U16" s="149"/>
      <c r="V16" s="150"/>
      <c r="W16" s="150"/>
      <c r="X16" s="151"/>
      <c r="Y16" s="725" t="e">
        <f>R16+(R17-R16)*(-18-Q16)/(Q17-Q16)</f>
        <v>#DIV/0!</v>
      </c>
      <c r="Z16" s="727" t="e">
        <f>Y16*365</f>
        <v>#DIV/0!</v>
      </c>
      <c r="AA16" s="720" t="e">
        <f>(Z16-$S$12)/$S$12</f>
        <v>#DIV/0!</v>
      </c>
      <c r="AB16" s="720" t="e">
        <f>(Z16-$AD$4)/$AD$4</f>
        <v>#DIV/0!</v>
      </c>
      <c r="AC16" s="722"/>
      <c r="AD16" s="722"/>
      <c r="AE16" s="152" t="e">
        <f>(Y16-Y4)/Y16</f>
        <v>#DIV/0!</v>
      </c>
      <c r="AF16" s="671" t="e">
        <f>IF(Y16&lt;((2.25*J16)+67.55)/365,"*****5",IF(Y16&lt;((2.82*J16)+84.43)/365,"****4",IF(Y16&lt;((3.52*J16)+105.54)/365,"***3",IF(Y16&lt;((4.23*J16)+126.65)/365,"**2",IF(Y16&lt;((5.07*J16)+151.98)/365,"*1","")))))</f>
        <v>#DIV/0!</v>
      </c>
      <c r="AG16" s="672" t="e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#DIV/0!</v>
      </c>
      <c r="AH16" s="153"/>
      <c r="AI16" s="154" t="e">
        <f>MAX(Y16:Y19)</f>
        <v>#DIV/0!</v>
      </c>
      <c r="AJ16" s="155"/>
      <c r="AK16" s="156" t="e">
        <f>(Y16-AK4)/AK4</f>
        <v>#DIV/0!</v>
      </c>
      <c r="AL16" s="156" t="e">
        <f>(Y16-$AL$4)/$AL$4</f>
        <v>#DIV/0!</v>
      </c>
      <c r="AM16" s="125"/>
      <c r="AN16" s="126"/>
      <c r="AO16" s="127"/>
      <c r="AP16" s="128"/>
      <c r="AQ16" s="128"/>
      <c r="AR16" s="129"/>
      <c r="AS16" s="183" t="e">
        <f>AK17*365</f>
        <v>#DIV/0!</v>
      </c>
      <c r="AT16" s="184" t="e">
        <f>AS16*AL17</f>
        <v>#DIV/0!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>
        <v>105</v>
      </c>
      <c r="J17" s="315">
        <v>105</v>
      </c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 t="e">
        <f>Y16*1.05</f>
        <v>#DIV/0!</v>
      </c>
      <c r="AL17" s="116" t="e">
        <f>AK17*1.1</f>
        <v>#DIV/0!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 t="s">
        <v>120</v>
      </c>
      <c r="C18" s="713">
        <v>1</v>
      </c>
      <c r="D18" s="715"/>
      <c r="E18" s="153"/>
      <c r="F18" s="143"/>
      <c r="G18" s="144"/>
      <c r="H18" s="717">
        <f>(192-186.53)/186.53</f>
        <v>2.932504154827641E-2</v>
      </c>
      <c r="I18" s="312">
        <v>105</v>
      </c>
      <c r="J18" s="312">
        <v>105</v>
      </c>
      <c r="K18" s="715"/>
      <c r="L18" s="153"/>
      <c r="M18" s="146"/>
      <c r="N18" s="717">
        <f>(161-156.5)/156.55</f>
        <v>2.8744809964867453E-2</v>
      </c>
      <c r="O18" s="723"/>
      <c r="P18" s="723"/>
      <c r="Q18" s="356"/>
      <c r="R18" s="148"/>
      <c r="S18" s="724"/>
      <c r="T18" s="707" t="e">
        <f>Y18*365</f>
        <v>#DIV/0!</v>
      </c>
      <c r="U18" s="149"/>
      <c r="V18" s="150"/>
      <c r="W18" s="150"/>
      <c r="X18" s="151"/>
      <c r="Y18" s="725" t="e">
        <f>R18+(R19-R18)*(-18-Q18)/(Q19-Q18)</f>
        <v>#DIV/0!</v>
      </c>
      <c r="Z18" s="727" t="e">
        <f>Y18*365</f>
        <v>#DIV/0!</v>
      </c>
      <c r="AA18" s="720" t="e">
        <f>(Z18-$S$12)/$S$12</f>
        <v>#DIV/0!</v>
      </c>
      <c r="AB18" s="720" t="e">
        <f>(Z18-$AD$4)/$AD$4</f>
        <v>#DIV/0!</v>
      </c>
      <c r="AC18" s="722"/>
      <c r="AD18" s="722"/>
      <c r="AE18" s="152" t="e">
        <f>(Y18-Y4)/Y18</f>
        <v>#DIV/0!</v>
      </c>
      <c r="AF18" s="671" t="e">
        <f>IF(Y18&lt;((2.25*J18)+67.55)/365,"*****5",IF(Y18&lt;((2.82*J18)+84.43)/365,"****4",IF(Y18&lt;((3.52*J18)+105.54)/365,"***3",IF(Y18&lt;((4.23*J18)+126.65)/365,"**2",IF(Y18&lt;((5.07*J18)+151.98)/365,"*1","")))))</f>
        <v>#DIV/0!</v>
      </c>
      <c r="AG18" s="672" t="e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#DIV/0!</v>
      </c>
      <c r="AH18" s="166"/>
      <c r="AI18" s="154" t="e">
        <f>MAX(Y18:Y27)</f>
        <v>#DIV/0!</v>
      </c>
      <c r="AJ18" s="155"/>
      <c r="AK18" s="156" t="e">
        <f>(Y18-AK4)/4</f>
        <v>#DIV/0!</v>
      </c>
      <c r="AL18" s="156" t="e">
        <f>(Y18-$AL$4)/$AL$4</f>
        <v>#DIV/0!</v>
      </c>
      <c r="AM18" s="117" t="e">
        <f>(AL18-AI18)/AI18</f>
        <v>#DIV/0!</v>
      </c>
      <c r="AN18" s="118" t="e">
        <f>AK18</f>
        <v>#DIV/0!</v>
      </c>
      <c r="AO18" s="119" t="e">
        <f>IF(AN18&lt;((4.09*J18)+272.62)/365,"*****5",IF(AN18&lt;((5.12*J18)+340.78)/365,"****4",IF(AN18&lt;((6.4*J18)+425.97)/365,"***3",IF(AN18&lt;((7.68*J18)+511.17)/365,"**2",IF(AN18&lt;((9.21*J18)+613.4)/365,"*1","")))))</f>
        <v>#DIV/0!</v>
      </c>
      <c r="AP18" s="120" t="e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#DIV/0!</v>
      </c>
      <c r="AQ18" s="120"/>
      <c r="AR18" s="121" t="s">
        <v>40</v>
      </c>
      <c r="AS18" s="183" t="e">
        <f>AK19*365</f>
        <v>#DIV/0!</v>
      </c>
      <c r="AT18" s="184" t="e">
        <f>AS18*AL19</f>
        <v>#DIV/0!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>
        <v>105</v>
      </c>
      <c r="J19" s="312">
        <v>105</v>
      </c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 t="e">
        <f>Y18*1.05</f>
        <v>#DIV/0!</v>
      </c>
      <c r="AL19" s="116" t="e">
        <f>AK19*1.1</f>
        <v>#DIV/0!</v>
      </c>
      <c r="AM19" s="125"/>
      <c r="AN19" s="126" t="e">
        <f>AN18*365</f>
        <v>#DIV/0!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 t="s">
        <v>121</v>
      </c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 t="e">
        <f>365*Y20</f>
        <v>#DIV/0!</v>
      </c>
      <c r="U20" s="149"/>
      <c r="V20" s="150"/>
      <c r="W20" s="150"/>
      <c r="X20" s="151"/>
      <c r="Y20" s="725" t="e">
        <f>R20+(R21-R20)*(-18-Q20)/(Q21-Q20)</f>
        <v>#DIV/0!</v>
      </c>
      <c r="Z20" s="727" t="e">
        <f>Y20*365</f>
        <v>#DIV/0!</v>
      </c>
      <c r="AA20" s="720" t="e">
        <f>(Z20-$S$12)/$S$12</f>
        <v>#DIV/0!</v>
      </c>
      <c r="AB20" s="720" t="e">
        <f>(Z20-$AD$4)/$AD$4</f>
        <v>#DIV/0!</v>
      </c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 t="s">
        <v>123</v>
      </c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 t="e">
        <f>365*Y22</f>
        <v>#DIV/0!</v>
      </c>
      <c r="U22" s="149"/>
      <c r="V22" s="150"/>
      <c r="W22" s="150"/>
      <c r="X22" s="151"/>
      <c r="Y22" s="725" t="e">
        <f>R22+(R23-R22)*(-18-Q22)/(Q23-Q22)</f>
        <v>#DIV/0!</v>
      </c>
      <c r="Z22" s="727" t="e">
        <f>Y22*365</f>
        <v>#DIV/0!</v>
      </c>
      <c r="AA22" s="720" t="e">
        <f>(Z22-$S$12)/$S$12</f>
        <v>#DIV/0!</v>
      </c>
      <c r="AB22" s="720" t="e">
        <f>(Z22-$AD$4)/$AD$4</f>
        <v>#DIV/0!</v>
      </c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 t="e">
        <f>R24+(R25-R24)*(-18-Q24)/(Q25-Q24)</f>
        <v>#DIV/0!</v>
      </c>
      <c r="Z24" s="758" t="e">
        <f>Y24*365</f>
        <v>#DIV/0!</v>
      </c>
      <c r="AA24" s="718" t="e">
        <f>(Z24-$S$12)/$S$12</f>
        <v>#DIV/0!</v>
      </c>
      <c r="AB24" s="776" t="e">
        <f>($AD$4-Z24)/$AD$4</f>
        <v>#DIV/0!</v>
      </c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>
        <v>1</v>
      </c>
      <c r="D26" s="762"/>
      <c r="E26" s="142"/>
      <c r="F26" s="143"/>
      <c r="G26" s="144"/>
      <c r="H26" s="717">
        <f>(192-186.53)/186.53</f>
        <v>2.932504154827641E-2</v>
      </c>
      <c r="I26" s="145">
        <v>258</v>
      </c>
      <c r="J26" s="312">
        <v>105</v>
      </c>
      <c r="K26" s="762"/>
      <c r="L26" s="142"/>
      <c r="M26" s="146"/>
      <c r="N26" s="717">
        <f>(161-156.5)/156.55</f>
        <v>2.8744809964867453E-2</v>
      </c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 t="e">
        <f>R26+(R27-R26)*(-18-Q26)/(Q27-Q26)</f>
        <v>#DIV/0!</v>
      </c>
      <c r="Z26" s="327"/>
      <c r="AA26" s="327"/>
      <c r="AB26" s="327"/>
      <c r="AC26" s="327"/>
      <c r="AD26" s="327"/>
      <c r="AE26" s="152" t="e">
        <f>(Y26-Y4)/Y26</f>
        <v>#DIV/0!</v>
      </c>
      <c r="AF26" s="752" t="e">
        <f>IF(Y26&lt;((4.09*J26)+272.62)/365,"*****5",IF(Y26&lt;((5.12*J26)+340.78)/365,"****4",IF(Y26&lt;((6.4*J26)+425.97)/365,"***3",IF(Y26&lt;((7.68*J26)+511.17)/365,"**2",IF(Y26&lt;((9.21*J26)+613.4)/365,"*1","")))))</f>
        <v>#DIV/0!</v>
      </c>
      <c r="AG26" s="747" t="e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#DIV/0!</v>
      </c>
      <c r="AH26" s="166"/>
      <c r="AI26" s="154" t="e">
        <f>MAX(Y26:Y29)</f>
        <v>#DIV/0!</v>
      </c>
      <c r="AJ26" s="155"/>
      <c r="AK26" s="156" t="e">
        <f>(Y26-AK4)/AK4</f>
        <v>#DIV/0!</v>
      </c>
      <c r="AL26" s="156" t="e">
        <f>(Y26-$AL$4)/$AL$4</f>
        <v>#DIV/0!</v>
      </c>
      <c r="AM26" s="117" t="e">
        <f>(AL26-AI26)/AI26</f>
        <v>#DIV/0!</v>
      </c>
      <c r="AN26" s="118" t="e">
        <f>AK26</f>
        <v>#DIV/0!</v>
      </c>
      <c r="AO26" s="119" t="e">
        <f>IF(AN26&lt;((4.09*J26)+272.62)/365,"*****5",IF(AN26&lt;((5.12*J26)+340.78)/365,"****4",IF(AN26&lt;((6.4*J26)+425.97)/365,"***3",IF(AN26&lt;((7.68*J26)+511.17)/365,"**2",IF(AN26&lt;((9.21*J26)+613.4)/365,"*1","")))))</f>
        <v>#DIV/0!</v>
      </c>
      <c r="AP26" s="120" t="e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#DIV/0!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>
        <v>258</v>
      </c>
      <c r="J27" s="312">
        <v>105</v>
      </c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 t="e">
        <f>AN26*365</f>
        <v>#DIV/0!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DA32-A178-4849-A521-133F9C625C97}">
  <sheetPr>
    <tabColor theme="7" tint="0.59999389629810485"/>
  </sheetPr>
  <dimension ref="A1:BK29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A3" sqref="A3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6" width="50.14062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bestFit="1" customWidth="1"/>
    <col min="21" max="21" width="11.28515625" style="95" customWidth="1"/>
    <col min="22" max="23" width="13.140625" style="95" customWidth="1"/>
    <col min="24" max="24" width="9.85546875" style="95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65" width="12.7109375" style="95" customWidth="1"/>
    <col min="66" max="66" width="10.5703125" style="95" customWidth="1"/>
    <col min="67" max="67" width="9.140625" style="95"/>
    <col min="68" max="68" width="11" style="95" customWidth="1"/>
    <col min="69" max="16384" width="9.140625" style="95"/>
  </cols>
  <sheetData>
    <row r="1" spans="1:63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</row>
    <row r="2" spans="1:63" ht="44.25" customHeight="1" x14ac:dyDescent="0.2">
      <c r="B2" s="659" t="s">
        <v>1</v>
      </c>
      <c r="C2" s="660" t="s">
        <v>2</v>
      </c>
      <c r="D2" s="97"/>
      <c r="E2" s="97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48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3" s="197" customFormat="1" ht="102.6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179" t="s">
        <v>56</v>
      </c>
      <c r="H3" s="101" t="s">
        <v>11</v>
      </c>
      <c r="I3" s="179" t="s">
        <v>12</v>
      </c>
      <c r="J3" s="100" t="s">
        <v>13</v>
      </c>
      <c r="K3" s="99" t="s">
        <v>12</v>
      </c>
      <c r="L3" s="99" t="s">
        <v>57</v>
      </c>
      <c r="M3" s="179" t="s">
        <v>58</v>
      </c>
      <c r="N3" s="101" t="s">
        <v>11</v>
      </c>
      <c r="O3" s="179" t="s">
        <v>16</v>
      </c>
      <c r="P3" s="179" t="s">
        <v>59</v>
      </c>
      <c r="Q3" s="179" t="s">
        <v>18</v>
      </c>
      <c r="R3" s="179" t="s">
        <v>19</v>
      </c>
      <c r="S3" s="179" t="s">
        <v>55</v>
      </c>
      <c r="T3" s="179" t="s">
        <v>98</v>
      </c>
      <c r="U3" s="179" t="s">
        <v>21</v>
      </c>
      <c r="V3" s="179" t="s">
        <v>22</v>
      </c>
      <c r="W3" s="179" t="s">
        <v>23</v>
      </c>
      <c r="X3" s="179" t="s">
        <v>24</v>
      </c>
      <c r="Y3" s="179" t="s">
        <v>74</v>
      </c>
      <c r="Z3" s="179" t="s">
        <v>75</v>
      </c>
      <c r="AA3" s="179" t="s">
        <v>76</v>
      </c>
      <c r="AB3" s="179" t="s">
        <v>77</v>
      </c>
      <c r="AC3" s="179" t="s">
        <v>78</v>
      </c>
      <c r="AD3" s="179" t="s">
        <v>79</v>
      </c>
      <c r="AE3" s="179" t="s">
        <v>53</v>
      </c>
      <c r="AF3" s="102" t="s">
        <v>27</v>
      </c>
      <c r="AG3" s="179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3" ht="42.75" customHeight="1" x14ac:dyDescent="0.2">
      <c r="B4" s="646" t="s">
        <v>54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178">
        <v>105</v>
      </c>
      <c r="J4" s="105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53"/>
      <c r="Q4" s="106">
        <v>-16.3</v>
      </c>
      <c r="R4" s="107">
        <v>0.80800000000000005</v>
      </c>
      <c r="S4" s="674">
        <v>340</v>
      </c>
      <c r="T4" s="675">
        <f>Y4*365</f>
        <v>323.42421875000002</v>
      </c>
      <c r="U4" s="108">
        <v>0.53700000000000003</v>
      </c>
      <c r="V4" s="110">
        <v>15</v>
      </c>
      <c r="W4" s="110">
        <v>12.9</v>
      </c>
      <c r="X4" s="111">
        <v>62</v>
      </c>
      <c r="Y4" s="677">
        <f>R4+(R5-R4)*(-18-Q4)/(Q5-Q4)</f>
        <v>0.88609375000000001</v>
      </c>
      <c r="Z4" s="669">
        <f>Y4*365</f>
        <v>323.42421875000002</v>
      </c>
      <c r="AA4" s="669">
        <f>(Y4*5%)+Y4</f>
        <v>0.93039843750000006</v>
      </c>
      <c r="AB4" s="667">
        <f>AA4*365</f>
        <v>339.59542968750003</v>
      </c>
      <c r="AC4" s="669">
        <f>(AA4*10%)+Y4</f>
        <v>0.97913359375000009</v>
      </c>
      <c r="AD4" s="667">
        <f>AC4*365</f>
        <v>357.38376171875001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>****4</v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0.15006906485690999</v>
      </c>
      <c r="AH4" s="651"/>
      <c r="AI4" s="113">
        <f>MAX(Y4:Y9)</f>
        <v>2.7590000000000003</v>
      </c>
      <c r="AJ4" s="114"/>
      <c r="AK4" s="115">
        <f>Y4*1.05</f>
        <v>0.93039843750000006</v>
      </c>
      <c r="AL4" s="116">
        <f>AK4*1.1</f>
        <v>1.0234382812500002</v>
      </c>
      <c r="AM4" s="117">
        <f>(AL4-AI4)/AI4</f>
        <v>-0.62905462803552004</v>
      </c>
      <c r="AN4" s="118">
        <f>AK4</f>
        <v>0.93039843750000006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*****5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1.0673717565812166</v>
      </c>
      <c r="AQ4" s="120"/>
      <c r="AR4" s="121" t="s">
        <v>40</v>
      </c>
      <c r="AS4" s="183">
        <f>AK4*365</f>
        <v>339.59542968750003</v>
      </c>
      <c r="AT4" s="184">
        <f>AS4*AL4</f>
        <v>347.55496287973034</v>
      </c>
    </row>
    <row r="5" spans="1:63" ht="52.5" customHeight="1" thickBot="1" x14ac:dyDescent="0.25">
      <c r="B5" s="647"/>
      <c r="C5" s="649"/>
      <c r="D5" s="650"/>
      <c r="E5" s="651"/>
      <c r="F5" s="653"/>
      <c r="G5" s="655"/>
      <c r="H5" s="665"/>
      <c r="I5" s="178">
        <v>105</v>
      </c>
      <c r="J5" s="105">
        <v>105</v>
      </c>
      <c r="K5" s="650"/>
      <c r="L5" s="651"/>
      <c r="M5" s="650"/>
      <c r="N5" s="665"/>
      <c r="O5" s="653"/>
      <c r="P5" s="653"/>
      <c r="Q5" s="106">
        <v>-19.5</v>
      </c>
      <c r="R5" s="122">
        <v>0.95499999999999996</v>
      </c>
      <c r="S5" s="674"/>
      <c r="T5" s="676"/>
      <c r="U5" s="108">
        <v>0.67200000000000004</v>
      </c>
      <c r="V5" s="110">
        <v>23.5</v>
      </c>
      <c r="W5" s="110">
        <v>11.5</v>
      </c>
      <c r="X5" s="111">
        <v>58</v>
      </c>
      <c r="Y5" s="677"/>
      <c r="Z5" s="670"/>
      <c r="AA5" s="670"/>
      <c r="AB5" s="668"/>
      <c r="AC5" s="670"/>
      <c r="AD5" s="668"/>
      <c r="AE5" s="112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-0.1341991341991344</v>
      </c>
      <c r="AM5" s="125"/>
      <c r="AN5" s="126">
        <f>AN4*365</f>
        <v>339.59542968750003</v>
      </c>
      <c r="AO5" s="127"/>
      <c r="AP5" s="128"/>
      <c r="AQ5" s="128"/>
      <c r="AR5" s="129"/>
      <c r="AS5" s="186">
        <f>(AS4-S4)/AS4</f>
        <v>-1.1913302628137872E-3</v>
      </c>
      <c r="AT5" s="186">
        <f>(AT4-T4)/AT4</f>
        <v>6.9430008795704184E-2</v>
      </c>
    </row>
    <row r="6" spans="1:63" ht="18" hidden="1" customHeight="1" thickBot="1" x14ac:dyDescent="0.25">
      <c r="B6" s="173"/>
      <c r="C6" s="648">
        <v>2</v>
      </c>
      <c r="D6" s="650"/>
      <c r="E6" s="651"/>
      <c r="F6" s="653"/>
      <c r="G6" s="655"/>
      <c r="H6" s="650"/>
      <c r="I6" s="178">
        <v>105</v>
      </c>
      <c r="J6" s="178">
        <v>105</v>
      </c>
      <c r="K6" s="650"/>
      <c r="L6" s="651"/>
      <c r="M6" s="650"/>
      <c r="N6" s="130"/>
      <c r="O6" s="653"/>
      <c r="P6" s="653"/>
      <c r="Q6" s="131">
        <v>-16.5</v>
      </c>
      <c r="R6" s="132">
        <v>2.58</v>
      </c>
      <c r="S6" s="105"/>
      <c r="T6" s="105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195"/>
      <c r="AA6" s="195"/>
      <c r="AB6" s="195"/>
      <c r="AC6" s="195"/>
      <c r="AD6" s="195"/>
      <c r="AE6" s="112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0.93039843750000006</v>
      </c>
      <c r="AO6" s="138"/>
      <c r="AP6" s="138"/>
      <c r="AQ6" s="138"/>
      <c r="AR6" s="129"/>
      <c r="AS6" s="98"/>
      <c r="AT6" s="98"/>
    </row>
    <row r="7" spans="1:63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178">
        <v>105</v>
      </c>
      <c r="J7" s="178">
        <v>105</v>
      </c>
      <c r="K7" s="650"/>
      <c r="L7" s="651"/>
      <c r="M7" s="650"/>
      <c r="N7" s="130"/>
      <c r="O7" s="653"/>
      <c r="P7" s="653"/>
      <c r="Q7" s="131">
        <v>-19.5</v>
      </c>
      <c r="R7" s="132">
        <v>2.9380000000000002</v>
      </c>
      <c r="S7" s="105"/>
      <c r="T7" s="139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112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0.93039843750000006</v>
      </c>
      <c r="AO7" s="140"/>
      <c r="AP7" s="140"/>
      <c r="AQ7" s="140"/>
      <c r="AR7" s="129"/>
      <c r="AS7" s="98"/>
      <c r="AT7" s="98"/>
    </row>
    <row r="8" spans="1:63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178">
        <v>105</v>
      </c>
      <c r="J8" s="178">
        <v>105</v>
      </c>
      <c r="K8" s="650"/>
      <c r="L8" s="651"/>
      <c r="M8" s="650"/>
      <c r="N8" s="130"/>
      <c r="O8" s="653"/>
      <c r="P8" s="653"/>
      <c r="Q8" s="131">
        <v>-16.600000000000001</v>
      </c>
      <c r="R8" s="139">
        <v>2.4950000000000001</v>
      </c>
      <c r="S8" s="105"/>
      <c r="T8" s="139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195"/>
      <c r="AA8" s="195"/>
      <c r="AB8" s="195"/>
      <c r="AC8" s="195"/>
      <c r="AD8" s="195"/>
      <c r="AE8" s="112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3" ht="15.75" hidden="1" customHeight="1" x14ac:dyDescent="0.2">
      <c r="B9" s="222"/>
      <c r="C9" s="682"/>
      <c r="D9" s="666"/>
      <c r="E9" s="652"/>
      <c r="F9" s="654"/>
      <c r="G9" s="656"/>
      <c r="H9" s="666"/>
      <c r="I9" s="177">
        <v>105</v>
      </c>
      <c r="J9" s="177">
        <v>105</v>
      </c>
      <c r="K9" s="666"/>
      <c r="L9" s="652"/>
      <c r="M9" s="666"/>
      <c r="N9" s="176"/>
      <c r="O9" s="654"/>
      <c r="P9" s="654"/>
      <c r="Q9" s="175">
        <v>-19.5</v>
      </c>
      <c r="R9" s="174">
        <v>2.8330000000000002</v>
      </c>
      <c r="S9" s="177"/>
      <c r="T9" s="174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195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3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3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179" t="s">
        <v>18</v>
      </c>
      <c r="R11" s="179" t="s">
        <v>19</v>
      </c>
      <c r="S11" s="179" t="s">
        <v>55</v>
      </c>
      <c r="T11" s="179" t="s">
        <v>60</v>
      </c>
      <c r="U11" s="179" t="s">
        <v>21</v>
      </c>
      <c r="V11" s="179" t="s">
        <v>22</v>
      </c>
      <c r="W11" s="179" t="s">
        <v>23</v>
      </c>
      <c r="X11" s="179" t="s">
        <v>24</v>
      </c>
      <c r="Y11" s="179" t="s">
        <v>81</v>
      </c>
      <c r="Z11" s="179" t="s">
        <v>82</v>
      </c>
      <c r="AA11" s="179" t="s">
        <v>83</v>
      </c>
      <c r="AB11" s="179" t="s">
        <v>84</v>
      </c>
      <c r="AC11" s="179"/>
      <c r="AD11" s="179"/>
      <c r="AE11" s="179" t="s">
        <v>53</v>
      </c>
      <c r="AF11" s="102" t="s">
        <v>27</v>
      </c>
      <c r="AG11" s="179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3" ht="42.75" customHeight="1" x14ac:dyDescent="0.2">
      <c r="B12" s="689" t="s">
        <v>49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/>
      <c r="Q12" s="205">
        <v>-16.3</v>
      </c>
      <c r="R12" s="206">
        <v>0.79900000000000004</v>
      </c>
      <c r="S12" s="705">
        <v>340</v>
      </c>
      <c r="T12" s="759">
        <f>Y12*365</f>
        <v>314.38666666666666</v>
      </c>
      <c r="U12" s="207">
        <v>0.53</v>
      </c>
      <c r="V12" s="208">
        <v>9.9</v>
      </c>
      <c r="W12" s="208">
        <v>8.8000000000000007</v>
      </c>
      <c r="X12" s="209">
        <v>62</v>
      </c>
      <c r="Y12" s="697">
        <f>R12+(R13-R12)*(-18-Q12)/(Q13-Q12)</f>
        <v>0.86133333333333328</v>
      </c>
      <c r="Z12" s="709">
        <f t="shared" ref="Z12" si="0">Y12*365</f>
        <v>314.38666666666666</v>
      </c>
      <c r="AA12" s="718">
        <f>(Z12-$S$12)/$S$12</f>
        <v>-7.5333333333333363E-2</v>
      </c>
      <c r="AB12" s="718">
        <f>(Z12-AD4)/AD4</f>
        <v>-0.12031071262247427</v>
      </c>
      <c r="AC12" s="697"/>
      <c r="AD12" s="697"/>
      <c r="AE12" s="210">
        <f>(Y12-Y4)/Y12</f>
        <v>-2.8746613777089858E-2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>****4</v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0.17381897178496653</v>
      </c>
      <c r="AH12" s="153"/>
      <c r="AI12" s="212">
        <f>MAX(Y12:Y15)</f>
        <v>0.92482758620689653</v>
      </c>
      <c r="AJ12" s="213"/>
      <c r="AK12" s="214">
        <f>(Y12-$AK$4)/$AK$4</f>
        <v>-7.4231749950318227E-2</v>
      </c>
      <c r="AL12" s="214">
        <f>(Y12-$AL$4)/$AL$4</f>
        <v>-0.1583924999548349</v>
      </c>
      <c r="AM12" s="215">
        <f>(AL12-AI12)/AI12</f>
        <v>-1.1712670581167117</v>
      </c>
      <c r="AN12" s="216">
        <f>AK12</f>
        <v>-7.4231749950318227E-2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-26.911816080614283</v>
      </c>
      <c r="AQ12" s="218"/>
      <c r="AR12" s="219" t="s">
        <v>40</v>
      </c>
      <c r="AS12" s="220">
        <f>AK13*365</f>
        <v>330.10599999999999</v>
      </c>
      <c r="AT12" s="221">
        <f>AS12*AL13</f>
        <v>328.40265304000002</v>
      </c>
    </row>
    <row r="13" spans="1:63" ht="52.5" customHeight="1" x14ac:dyDescent="0.2">
      <c r="B13" s="690"/>
      <c r="C13" s="692"/>
      <c r="D13" s="694"/>
      <c r="E13" s="142"/>
      <c r="F13" s="143"/>
      <c r="G13" s="144"/>
      <c r="H13" s="696"/>
      <c r="I13" s="178">
        <v>105</v>
      </c>
      <c r="J13" s="178">
        <v>105</v>
      </c>
      <c r="K13" s="694"/>
      <c r="L13" s="142"/>
      <c r="M13" s="146"/>
      <c r="N13" s="696"/>
      <c r="O13" s="702"/>
      <c r="P13" s="704"/>
      <c r="Q13" s="157">
        <v>-19.600000000000001</v>
      </c>
      <c r="R13" s="158">
        <v>0.92</v>
      </c>
      <c r="S13" s="706"/>
      <c r="T13" s="708"/>
      <c r="U13" s="159">
        <v>0.64800000000000002</v>
      </c>
      <c r="V13" s="150">
        <v>15.6</v>
      </c>
      <c r="W13" s="150">
        <v>8.5</v>
      </c>
      <c r="X13" s="160">
        <v>59</v>
      </c>
      <c r="Y13" s="698"/>
      <c r="Z13" s="710"/>
      <c r="AA13" s="719"/>
      <c r="AB13" s="719"/>
      <c r="AC13" s="698"/>
      <c r="AD13" s="698"/>
      <c r="AE13" s="161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0.90439999999999998</v>
      </c>
      <c r="AL13" s="116">
        <f>AK13*1.1</f>
        <v>0.99484000000000006</v>
      </c>
      <c r="AM13" s="125"/>
      <c r="AN13" s="126">
        <f>AN12*365</f>
        <v>-27.094588731866153</v>
      </c>
      <c r="AO13" s="127"/>
      <c r="AP13" s="128"/>
      <c r="AQ13" s="128"/>
      <c r="AR13" s="129"/>
      <c r="AS13" s="186">
        <f>(AS12-S12)/AS12</f>
        <v>-2.9972190750849743E-2</v>
      </c>
      <c r="AT13" s="186">
        <f>(AT12-T12)/AT12</f>
        <v>4.2679272666004284E-2</v>
      </c>
    </row>
    <row r="14" spans="1:63" ht="42.75" customHeight="1" x14ac:dyDescent="0.2">
      <c r="B14" s="689" t="s">
        <v>50</v>
      </c>
      <c r="C14" s="761">
        <v>1</v>
      </c>
      <c r="D14" s="762"/>
      <c r="E14" s="142"/>
      <c r="F14" s="143"/>
      <c r="G14" s="144"/>
      <c r="H14" s="717">
        <f>(192-186.53)/186.53</f>
        <v>2.932504154827641E-2</v>
      </c>
      <c r="I14" s="178">
        <v>105</v>
      </c>
      <c r="J14" s="178">
        <v>105</v>
      </c>
      <c r="K14" s="762"/>
      <c r="L14" s="142"/>
      <c r="M14" s="146"/>
      <c r="N14" s="717">
        <f>(161-156.5)/156.55</f>
        <v>2.8744809964867453E-2</v>
      </c>
      <c r="O14" s="723"/>
      <c r="P14" s="760"/>
      <c r="Q14" s="147">
        <v>-16.5</v>
      </c>
      <c r="R14" s="148">
        <v>0.87</v>
      </c>
      <c r="S14" s="724">
        <v>340</v>
      </c>
      <c r="T14" s="759">
        <f>Y14*365</f>
        <v>337.56206896551726</v>
      </c>
      <c r="U14" s="149">
        <v>0.56200000000000006</v>
      </c>
      <c r="V14" s="150">
        <v>9.1</v>
      </c>
      <c r="W14" s="150">
        <v>7.1</v>
      </c>
      <c r="X14" s="151">
        <v>65</v>
      </c>
      <c r="Y14" s="725">
        <f>R14+(R15-R14)*(-18-Q14)/(Q15-Q14)</f>
        <v>0.92482758620689653</v>
      </c>
      <c r="Z14" s="758">
        <f t="shared" ref="Z14" si="1">Y14*365</f>
        <v>337.56206896551726</v>
      </c>
      <c r="AA14" s="718">
        <f>(Z14-$S$12)/$S$12</f>
        <v>-7.1703853955374834E-3</v>
      </c>
      <c r="AB14" s="718">
        <f>(Z14-$AD$4)/$AD$4</f>
        <v>-5.5463327874509902E-2</v>
      </c>
      <c r="AC14" s="722"/>
      <c r="AD14" s="722"/>
      <c r="AE14" s="152">
        <f>(Y14-Y4)/Y14</f>
        <v>4.1882224086502579E-2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****4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0.11291601459670125</v>
      </c>
      <c r="AH14" s="153"/>
      <c r="AI14" s="154">
        <f>MAX(Y14:Y19)</f>
        <v>0.9671333333333334</v>
      </c>
      <c r="AJ14" s="155"/>
      <c r="AK14" s="214">
        <f>(Y14-$AK$4)/$AK$4</f>
        <v>-5.98759742984148E-3</v>
      </c>
      <c r="AL14" s="156">
        <f>(Y14-$AL$4)/$AL$4</f>
        <v>-9.6352361299856054E-2</v>
      </c>
      <c r="AM14" s="117">
        <f>(AL14-AI14)/AI14</f>
        <v>-1.0996267608394459</v>
      </c>
      <c r="AN14" s="118">
        <f>AK14</f>
        <v>-5.98759742984148E-3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-322.24395044803771</v>
      </c>
      <c r="AQ14" s="120"/>
      <c r="AR14" s="121" t="s">
        <v>40</v>
      </c>
      <c r="AS14" s="183">
        <f>AK15*365</f>
        <v>354.44017241379311</v>
      </c>
      <c r="AT14" s="184">
        <f>AS14*AL15</f>
        <v>378.60443671997626</v>
      </c>
    </row>
    <row r="15" spans="1:63" ht="52.5" customHeight="1" x14ac:dyDescent="0.2">
      <c r="B15" s="690"/>
      <c r="C15" s="692"/>
      <c r="D15" s="694"/>
      <c r="E15" s="142"/>
      <c r="F15" s="143"/>
      <c r="G15" s="144"/>
      <c r="H15" s="696"/>
      <c r="I15" s="178">
        <v>105</v>
      </c>
      <c r="J15" s="178">
        <v>105</v>
      </c>
      <c r="K15" s="694"/>
      <c r="L15" s="142"/>
      <c r="M15" s="146"/>
      <c r="N15" s="696"/>
      <c r="O15" s="702"/>
      <c r="P15" s="704"/>
      <c r="Q15" s="147">
        <v>-19.399999999999999</v>
      </c>
      <c r="R15" s="164">
        <v>0.97599999999999998</v>
      </c>
      <c r="S15" s="705"/>
      <c r="T15" s="708"/>
      <c r="U15" s="149">
        <v>0.65800000000000003</v>
      </c>
      <c r="V15" s="150">
        <v>13.6</v>
      </c>
      <c r="W15" s="150">
        <v>7.1</v>
      </c>
      <c r="X15" s="151">
        <v>61</v>
      </c>
      <c r="Y15" s="726"/>
      <c r="Z15" s="710"/>
      <c r="AA15" s="719"/>
      <c r="AB15" s="719"/>
      <c r="AC15" s="698"/>
      <c r="AD15" s="698"/>
      <c r="AE15" s="161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0.97106896551724142</v>
      </c>
      <c r="AL15" s="116">
        <f>AK15*1.1</f>
        <v>1.0681758620689656</v>
      </c>
      <c r="AM15" s="125"/>
      <c r="AN15" s="126">
        <f>AN14*365</f>
        <v>-2.1854730618921403</v>
      </c>
      <c r="AO15" s="127"/>
      <c r="AP15" s="128"/>
      <c r="AQ15" s="128"/>
      <c r="AR15" s="129"/>
      <c r="AS15" s="186">
        <f>(AS14-S14)/AS14</f>
        <v>4.0740789384716945E-2</v>
      </c>
      <c r="AT15" s="186">
        <f>(AT14-T14)/AT14</f>
        <v>0.10840434969549709</v>
      </c>
    </row>
    <row r="16" spans="1:63" ht="52.15" customHeight="1" x14ac:dyDescent="0.2">
      <c r="B16" s="689" t="s">
        <v>51</v>
      </c>
      <c r="C16" s="761">
        <v>1</v>
      </c>
      <c r="D16" s="762"/>
      <c r="E16" s="142"/>
      <c r="F16" s="143"/>
      <c r="G16" s="144"/>
      <c r="H16" s="717">
        <f>(192-186.53)/186.53</f>
        <v>2.932504154827641E-2</v>
      </c>
      <c r="I16" s="178">
        <v>105</v>
      </c>
      <c r="J16" s="178">
        <v>105</v>
      </c>
      <c r="K16" s="762"/>
      <c r="L16" s="142"/>
      <c r="M16" s="146"/>
      <c r="N16" s="717">
        <f>(161-156.5)/156.55</f>
        <v>2.8744809964867453E-2</v>
      </c>
      <c r="O16" s="723"/>
      <c r="P16" s="760"/>
      <c r="Q16" s="147">
        <v>-16.399999999999999</v>
      </c>
      <c r="R16" s="148">
        <v>0.89300000000000002</v>
      </c>
      <c r="S16" s="724">
        <v>340</v>
      </c>
      <c r="T16" s="759">
        <f>Y16*365</f>
        <v>353.00366666666667</v>
      </c>
      <c r="U16" s="149">
        <v>0.56999999999999995</v>
      </c>
      <c r="V16" s="150">
        <v>13.3</v>
      </c>
      <c r="W16" s="150">
        <v>10</v>
      </c>
      <c r="X16" s="151">
        <v>65</v>
      </c>
      <c r="Y16" s="725">
        <f>R16+(R17-R16)*(-18-Q16)/(Q17-Q16)</f>
        <v>0.9671333333333334</v>
      </c>
      <c r="Z16" s="758">
        <f t="shared" ref="Z16" si="2">Y16*365</f>
        <v>353.00366666666667</v>
      </c>
      <c r="AA16" s="718">
        <f>(Z16-$S$12)/$S$12</f>
        <v>3.8246078431372572E-2</v>
      </c>
      <c r="AB16" s="718">
        <f>(Z16-$AD$4)/$AD$4</f>
        <v>-1.2255999072309093E-2</v>
      </c>
      <c r="AC16" s="722"/>
      <c r="AD16" s="722"/>
      <c r="AE16" s="152">
        <f>(Y16-Y4)/Y16</f>
        <v>8.3793599641552405E-2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****4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7.2336828458553243E-2</v>
      </c>
      <c r="AH16" s="153"/>
      <c r="AI16" s="154">
        <f>MAX(Y16:Y19)</f>
        <v>0.9671333333333334</v>
      </c>
      <c r="AJ16" s="155"/>
      <c r="AK16" s="214">
        <f>(Y16-$AK$4)/$AK$4</f>
        <v>3.9482972404855668E-2</v>
      </c>
      <c r="AL16" s="156">
        <f>(Y16-$AL$4)/$AL$4</f>
        <v>-5.5015479631949554E-2</v>
      </c>
      <c r="AM16" s="125"/>
      <c r="AN16" s="126"/>
      <c r="AO16" s="127"/>
      <c r="AP16" s="128"/>
      <c r="AQ16" s="128"/>
      <c r="AR16" s="129"/>
      <c r="AS16" s="183">
        <f>AK17*365</f>
        <v>370.65384999999998</v>
      </c>
      <c r="AT16" s="184">
        <f>AS16*AL17</f>
        <v>414.03480595015003</v>
      </c>
    </row>
    <row r="17" spans="2:46" ht="52.5" customHeight="1" x14ac:dyDescent="0.2">
      <c r="B17" s="690"/>
      <c r="C17" s="692"/>
      <c r="D17" s="694"/>
      <c r="E17" s="142"/>
      <c r="F17" s="143"/>
      <c r="G17" s="144"/>
      <c r="H17" s="696"/>
      <c r="I17" s="178">
        <v>105</v>
      </c>
      <c r="J17" s="178">
        <v>105</v>
      </c>
      <c r="K17" s="694"/>
      <c r="L17" s="142"/>
      <c r="M17" s="146"/>
      <c r="N17" s="696"/>
      <c r="O17" s="702"/>
      <c r="P17" s="704"/>
      <c r="Q17" s="147">
        <v>-19.399999999999999</v>
      </c>
      <c r="R17" s="164">
        <v>1.032</v>
      </c>
      <c r="S17" s="705"/>
      <c r="T17" s="708"/>
      <c r="U17" s="149">
        <v>0.69799999999999995</v>
      </c>
      <c r="V17" s="150">
        <v>27.8</v>
      </c>
      <c r="W17" s="150">
        <v>12</v>
      </c>
      <c r="X17" s="151">
        <v>61</v>
      </c>
      <c r="Y17" s="726"/>
      <c r="Z17" s="710"/>
      <c r="AA17" s="719"/>
      <c r="AB17" s="719"/>
      <c r="AC17" s="698"/>
      <c r="AD17" s="698"/>
      <c r="AE17" s="161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1.01549</v>
      </c>
      <c r="AL17" s="116">
        <f>AK17*1.1</f>
        <v>1.1170390000000001</v>
      </c>
      <c r="AM17" s="125"/>
      <c r="AN17" s="126"/>
      <c r="AO17" s="127"/>
      <c r="AP17" s="128"/>
      <c r="AQ17" s="128"/>
      <c r="AR17" s="129"/>
      <c r="AS17" s="186">
        <f>(AS16-S16)/AS16</f>
        <v>8.2702095229821512E-2</v>
      </c>
      <c r="AT17" s="186">
        <f>(AT16-T16)/AT16</f>
        <v>0.14740581807711967</v>
      </c>
    </row>
    <row r="18" spans="2:46" ht="42.75" customHeight="1" x14ac:dyDescent="0.2">
      <c r="B18" s="689" t="s">
        <v>52</v>
      </c>
      <c r="C18" s="761">
        <v>1</v>
      </c>
      <c r="D18" s="762"/>
      <c r="E18" s="142"/>
      <c r="F18" s="143"/>
      <c r="G18" s="144"/>
      <c r="H18" s="717">
        <f>(192-186.53)/186.53</f>
        <v>2.932504154827641E-2</v>
      </c>
      <c r="I18" s="178">
        <v>105</v>
      </c>
      <c r="J18" s="178">
        <v>105</v>
      </c>
      <c r="K18" s="762"/>
      <c r="L18" s="142"/>
      <c r="M18" s="146"/>
      <c r="N18" s="717">
        <f>(161-156.5)/156.55</f>
        <v>2.8744809964867453E-2</v>
      </c>
      <c r="O18" s="723"/>
      <c r="P18" s="760"/>
      <c r="Q18" s="147">
        <v>-16.100000000000001</v>
      </c>
      <c r="R18" s="148">
        <v>0.84099999999999997</v>
      </c>
      <c r="S18" s="724">
        <v>340</v>
      </c>
      <c r="T18" s="759">
        <f>Y18*365</f>
        <v>336.0053125</v>
      </c>
      <c r="U18" s="149">
        <v>0.56499999999999995</v>
      </c>
      <c r="V18" s="165">
        <v>14.6</v>
      </c>
      <c r="W18" s="165">
        <v>11.2</v>
      </c>
      <c r="X18" s="160">
        <v>62</v>
      </c>
      <c r="Y18" s="725">
        <f>R18+(R19-R18)*(-18-Q18)/(Q19-Q18)</f>
        <v>0.92056249999999995</v>
      </c>
      <c r="Z18" s="758">
        <f>Y18*365</f>
        <v>336.0053125</v>
      </c>
      <c r="AA18" s="718">
        <f>(Z18-$S$12)/$S$12</f>
        <v>-1.1749080882352934E-2</v>
      </c>
      <c r="AB18" s="718">
        <f>(Z18-$AD$4)/$AD$4</f>
        <v>-5.9819307726617379E-2</v>
      </c>
      <c r="AC18" s="722"/>
      <c r="AD18" s="722"/>
      <c r="AE18" s="152">
        <f>(Y18-Y4)/Y18</f>
        <v>3.7443139384886893E-2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****4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0.11700703623892986</v>
      </c>
      <c r="AH18" s="166"/>
      <c r="AI18" s="154">
        <f>MAX(Y18:Y27)</f>
        <v>0.99099999999999999</v>
      </c>
      <c r="AJ18" s="155"/>
      <c r="AK18" s="214">
        <f>(Y18-$AK$4)/$AK$4</f>
        <v>-1.0571747655154583E-2</v>
      </c>
      <c r="AL18" s="156">
        <f>(Y18-$AL$4)/$AL$4</f>
        <v>-0.10051977059559523</v>
      </c>
      <c r="AM18" s="117">
        <f>(AL18-AI18)/AI18</f>
        <v>-1.1014326645767862</v>
      </c>
      <c r="AN18" s="118">
        <f>AK18</f>
        <v>-1.0571747655154583E-2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-182.94526721577037</v>
      </c>
      <c r="AQ18" s="120"/>
      <c r="AR18" s="121" t="s">
        <v>40</v>
      </c>
      <c r="AS18" s="183">
        <f>AK19*365</f>
        <v>352.80557812500001</v>
      </c>
      <c r="AT18" s="184">
        <f>AS18*AL19</f>
        <v>375.12042068966315</v>
      </c>
    </row>
    <row r="19" spans="2:46" ht="52.5" customHeight="1" x14ac:dyDescent="0.2">
      <c r="B19" s="690"/>
      <c r="C19" s="692"/>
      <c r="D19" s="694"/>
      <c r="E19" s="142"/>
      <c r="F19" s="143"/>
      <c r="G19" s="144"/>
      <c r="H19" s="696"/>
      <c r="I19" s="178">
        <v>105</v>
      </c>
      <c r="J19" s="178">
        <v>105</v>
      </c>
      <c r="K19" s="694"/>
      <c r="L19" s="142"/>
      <c r="M19" s="146"/>
      <c r="N19" s="696"/>
      <c r="O19" s="702"/>
      <c r="P19" s="704"/>
      <c r="Q19" s="157">
        <v>-19.3</v>
      </c>
      <c r="R19" s="158">
        <v>0.97499999999999998</v>
      </c>
      <c r="S19" s="705"/>
      <c r="T19" s="708"/>
      <c r="U19" s="159">
        <v>0.68400000000000005</v>
      </c>
      <c r="V19" s="167">
        <v>26.6</v>
      </c>
      <c r="W19" s="167">
        <v>12.3</v>
      </c>
      <c r="X19" s="160">
        <v>58</v>
      </c>
      <c r="Y19" s="726"/>
      <c r="Z19" s="710"/>
      <c r="AA19" s="719"/>
      <c r="AB19" s="719"/>
      <c r="AC19" s="698"/>
      <c r="AD19" s="698"/>
      <c r="AE19" s="161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0.96659062500000004</v>
      </c>
      <c r="AL19" s="116">
        <f>AK19*1.1</f>
        <v>1.0632496875000002</v>
      </c>
      <c r="AM19" s="125"/>
      <c r="AN19" s="126">
        <f>AN18*365</f>
        <v>-3.8586878941314229</v>
      </c>
      <c r="AO19" s="127"/>
      <c r="AP19" s="128"/>
      <c r="AQ19" s="128"/>
      <c r="AR19" s="129"/>
      <c r="AS19" s="186">
        <f>(AS18-S18)/AS18</f>
        <v>3.6296416267157086E-2</v>
      </c>
      <c r="AT19" s="186">
        <f>(AT18-T18)/AT18</f>
        <v>0.10427347068375957</v>
      </c>
    </row>
    <row r="20" spans="2:46" ht="52.5" customHeight="1" x14ac:dyDescent="0.2">
      <c r="B20" s="763" t="s">
        <v>90</v>
      </c>
      <c r="C20" s="199"/>
      <c r="D20" s="200"/>
      <c r="E20" s="142"/>
      <c r="F20" s="143"/>
      <c r="G20" s="144"/>
      <c r="H20" s="201"/>
      <c r="I20" s="187"/>
      <c r="J20" s="187"/>
      <c r="K20" s="200"/>
      <c r="L20" s="142"/>
      <c r="M20" s="146"/>
      <c r="N20" s="201"/>
      <c r="O20" s="203"/>
      <c r="P20" s="204"/>
      <c r="Q20" s="147">
        <v>-16.2</v>
      </c>
      <c r="R20" s="148">
        <v>0.90100000000000002</v>
      </c>
      <c r="S20" s="724">
        <v>340</v>
      </c>
      <c r="T20" s="759">
        <f>Y20*365</f>
        <v>358.76982758620687</v>
      </c>
      <c r="U20" s="149">
        <v>0.57299999999999995</v>
      </c>
      <c r="V20" s="165">
        <v>13</v>
      </c>
      <c r="W20" s="165">
        <v>9.6999999999999993</v>
      </c>
      <c r="X20" s="160">
        <v>64</v>
      </c>
      <c r="Y20" s="725">
        <f>R20+(R21-R20)*(-18-Q20)/(Q21-Q20)</f>
        <v>0.98293103448275854</v>
      </c>
      <c r="Z20" s="758">
        <f>Y20*365</f>
        <v>358.76982758620687</v>
      </c>
      <c r="AA20" s="718">
        <f>(Z20-$S$12)/$S$12</f>
        <v>5.5205375253549627E-2</v>
      </c>
      <c r="AB20" s="718">
        <f>(Z20-$AD$4)/$AD$4</f>
        <v>3.878368342173462E-3</v>
      </c>
      <c r="AC20" s="722"/>
      <c r="AD20" s="722"/>
      <c r="AE20" s="161"/>
      <c r="AF20" s="671" t="str">
        <f>IF(Y20&lt;((2.25*J20)+67.55)/365,"*****5",IF(Y20&lt;((2.82*J20)+84.43)/365,"****4",IF(Y20&lt;((3.52*J20)+105.54)/365,"***3",IF(Y20&lt;((4.23*J20)+126.65)/365,"**2",IF(Y20&lt;((5.07*J20)+151.98)/365,"*1","")))))</f>
        <v/>
      </c>
      <c r="AG20" s="672">
        <f>IF(Y20&lt;((2.25*J20+67.55)/365),(((2.25*J20+67.55)/365)-Y20)/((2.25*J20+67.55)/365),IF(Y20&lt;((2.82*J20+84.43)/365),(((2.82*J20+84.43)/365)-Y20)/((2.82*J20+84.43)/365),IF(Y20&lt;((3.52*J20+105.54)/365),(((3.52*J20+105.54)/365)-Y20)/((3.52*J20+105.54)/365),IF(Y20&lt;((4.23*J20+126.65)/365),(((4.23*J20+126.65)/365)-Y20)/((4.23*J20+126.65)/365),(((5.07*J20+151.95)/365)-Y20)/((5.07*J20+151.95)/365)))))</f>
        <v>-1.361104492176419</v>
      </c>
      <c r="AH20" s="166"/>
      <c r="AI20" s="168"/>
      <c r="AJ20" s="169"/>
      <c r="AK20" s="214">
        <f>(Y20-$AK$4)/$AK$4</f>
        <v>5.6462473350572959E-2</v>
      </c>
      <c r="AL20" s="156">
        <f>(Y20-$AL$4)/$AL$4</f>
        <v>-3.9579569681297479E-2</v>
      </c>
      <c r="AM20" s="117" t="e">
        <f>(AL20-AI20)/AI20</f>
        <v>#DIV/0!</v>
      </c>
      <c r="AN20" s="118">
        <f>AK20</f>
        <v>5.6462473350572959E-2</v>
      </c>
      <c r="AO20" s="119" t="str">
        <f>IF(AN20&lt;((4.09*J20)+272.62)/365,"*****5",IF(AN20&lt;((5.12*J20)+340.78)/365,"****4",IF(AN20&lt;((6.4*J20)+425.97)/365,"***3",IF(AN20&lt;((7.68*J20)+511.17)/365,"**2",IF(AN20&lt;((9.21*J20)+613.4)/365,"*1","")))))</f>
        <v>*****5</v>
      </c>
      <c r="AP20" s="120">
        <f>IF(AN20&lt;((4.09*J20+272.62)/365),(((4.09*J20+272.62)/365)-AN20)/AN20,IF(AN20&lt;((5.12*J20+340.78)/365),(((5.12*J20+340.78)/365)-AN20)/AN20,IF(AN20&lt;((6.4*J20+425.97)/365),(((6.4*J20+425.97)/365)-AN20)/AN20,IF(AN20&lt;((7.68*J20+511.17)/365),(((7.68*J20+511.17)/365)-AN20)/AN20,(((9.21*J20+613.4)/365)-AN20)/AN20))))</f>
        <v>12.228327865687834</v>
      </c>
      <c r="AQ20" s="120"/>
      <c r="AR20" s="121" t="s">
        <v>40</v>
      </c>
      <c r="AS20" s="183">
        <f>AK21*365</f>
        <v>376.70831896551721</v>
      </c>
      <c r="AT20" s="184">
        <f>AS20*AL21</f>
        <v>427.6714337961875</v>
      </c>
    </row>
    <row r="21" spans="2:46" ht="68.45" customHeight="1" x14ac:dyDescent="0.2">
      <c r="B21" s="690"/>
      <c r="C21" s="199"/>
      <c r="D21" s="200"/>
      <c r="E21" s="142"/>
      <c r="F21" s="143"/>
      <c r="G21" s="144"/>
      <c r="H21" s="201"/>
      <c r="I21" s="187"/>
      <c r="J21" s="187"/>
      <c r="K21" s="200"/>
      <c r="L21" s="142"/>
      <c r="M21" s="146"/>
      <c r="N21" s="201"/>
      <c r="O21" s="203"/>
      <c r="P21" s="204"/>
      <c r="Q21" s="157">
        <v>-19.100000000000001</v>
      </c>
      <c r="R21" s="158">
        <v>1.0329999999999999</v>
      </c>
      <c r="S21" s="705"/>
      <c r="T21" s="708"/>
      <c r="U21" s="159">
        <v>0.69799999999999995</v>
      </c>
      <c r="V21" s="167">
        <v>23.3</v>
      </c>
      <c r="W21" s="167">
        <v>10.1</v>
      </c>
      <c r="X21" s="160">
        <v>61</v>
      </c>
      <c r="Y21" s="726"/>
      <c r="Z21" s="710"/>
      <c r="AA21" s="719"/>
      <c r="AB21" s="719"/>
      <c r="AC21" s="698"/>
      <c r="AD21" s="698"/>
      <c r="AE21" s="161"/>
      <c r="AF21" s="671" t="e">
        <f>IF(#REF!&lt;((4.09*J21)+272.62)/365,"*****5",IF(#REF!&lt;((5.12*J21)+340.78)/365,"****4",IF(#REF!&lt;((6.4*J21)+425.97)/365,"***3",IF(#REF!&lt;((7.68*J21)+511.17)/365,"**2",IF(#REF!&lt;((9.21*J21)+613.4)/365,"*1","")))))</f>
        <v>#REF!</v>
      </c>
      <c r="AG21" s="673"/>
      <c r="AH21" s="166"/>
      <c r="AI21" s="168"/>
      <c r="AJ21" s="169"/>
      <c r="AK21" s="115">
        <f>Y20*1.05</f>
        <v>1.0320775862068965</v>
      </c>
      <c r="AL21" s="116">
        <f>AK21*1.1</f>
        <v>1.1352853448275861</v>
      </c>
      <c r="AM21" s="125"/>
      <c r="AN21" s="126">
        <f>AN20*365</f>
        <v>20.60880277295913</v>
      </c>
      <c r="AO21" s="127"/>
      <c r="AP21" s="128"/>
      <c r="AQ21" s="128"/>
      <c r="AR21" s="129"/>
      <c r="AS21" s="186">
        <f>(AS20-S20)/AS20</f>
        <v>9.7444938477393647E-2</v>
      </c>
      <c r="AT21" s="186">
        <f>(AT20-T20)/AT20</f>
        <v>0.16110874088171295</v>
      </c>
    </row>
    <row r="22" spans="2:46" ht="52.5" customHeight="1" x14ac:dyDescent="0.2">
      <c r="B22" s="763" t="s">
        <v>89</v>
      </c>
      <c r="C22" s="199"/>
      <c r="D22" s="200"/>
      <c r="E22" s="142"/>
      <c r="F22" s="143"/>
      <c r="G22" s="144"/>
      <c r="H22" s="201"/>
      <c r="I22" s="187"/>
      <c r="J22" s="187"/>
      <c r="K22" s="200"/>
      <c r="L22" s="142"/>
      <c r="M22" s="146"/>
      <c r="N22" s="201"/>
      <c r="O22" s="203"/>
      <c r="P22" s="204"/>
      <c r="Q22" s="147">
        <v>-16.5</v>
      </c>
      <c r="R22" s="148">
        <v>0.9</v>
      </c>
      <c r="S22" s="724">
        <v>340</v>
      </c>
      <c r="T22" s="759">
        <f>Y22*365</f>
        <v>353.23888888888894</v>
      </c>
      <c r="U22" s="149">
        <v>0.57399999999999995</v>
      </c>
      <c r="V22" s="165">
        <v>12.8</v>
      </c>
      <c r="W22" s="165">
        <v>9.5</v>
      </c>
      <c r="X22" s="160">
        <v>64</v>
      </c>
      <c r="Y22" s="725">
        <f>R22+(R23-R22)*(-18-Q22)/(Q23-Q22)</f>
        <v>0.96777777777777785</v>
      </c>
      <c r="Z22" s="758">
        <f>Y22*365</f>
        <v>353.23888888888894</v>
      </c>
      <c r="AA22" s="718">
        <f>(Z22-$S$12)/$S$12</f>
        <v>3.893790849673217E-2</v>
      </c>
      <c r="AB22" s="718">
        <f>(Z22-$AD$4)/$AD$4</f>
        <v>-1.1597820812919192E-2</v>
      </c>
      <c r="AC22" s="722"/>
      <c r="AD22" s="722"/>
      <c r="AE22" s="161"/>
      <c r="AF22" s="671" t="str">
        <f>IF(Y22&lt;((2.25*J22)+67.55)/365,"*****5",IF(Y22&lt;((2.82*J22)+84.43)/365,"****4",IF(Y22&lt;((3.52*J22)+105.54)/365,"***3",IF(Y22&lt;((4.23*J22)+126.65)/365,"**2",IF(Y22&lt;((5.07*J22)+151.98)/365,"*1","")))))</f>
        <v/>
      </c>
      <c r="AG22" s="672">
        <f>IF(Y22&lt;((2.25*J22+67.55)/365),(((2.25*J22+67.55)/365)-Y22)/((2.25*J22+67.55)/365),IF(Y22&lt;((2.82*J22+84.43)/365),(((2.82*J22+84.43)/365)-Y22)/((2.82*J22+84.43)/365),IF(Y22&lt;((3.52*J22+105.54)/365),(((3.52*J22+105.54)/365)-Y22)/((3.52*J22+105.54)/365),IF(Y22&lt;((4.23*J22+126.65)/365),(((4.23*J22+126.65)/365)-Y22)/((4.23*J22+126.65)/365),(((5.07*J22+151.95)/365)-Y22)/((5.07*J22+151.95)/365)))))</f>
        <v>-1.3247047639940042</v>
      </c>
      <c r="AH22" s="166"/>
      <c r="AI22" s="168"/>
      <c r="AJ22" s="169"/>
      <c r="AK22" s="214">
        <f>(Y22-$AK$4)/$AK$4</f>
        <v>4.0175626668308741E-2</v>
      </c>
      <c r="AL22" s="156">
        <f>(Y22-$AL$4)/$AL$4</f>
        <v>-5.4385793937901314E-2</v>
      </c>
      <c r="AM22" s="117" t="e">
        <f>(AL22-AI22)/AI22</f>
        <v>#DIV/0!</v>
      </c>
      <c r="AN22" s="118">
        <f>AK22</f>
        <v>4.0175626668308741E-2</v>
      </c>
      <c r="AO22" s="119" t="str">
        <f>IF(AN22&lt;((4.09*J22)+272.62)/365,"*****5",IF(AN22&lt;((5.12*J22)+340.78)/365,"****4",IF(AN22&lt;((6.4*J22)+425.97)/365,"***3",IF(AN22&lt;((7.68*J22)+511.17)/365,"**2",IF(AN22&lt;((9.21*J22)+613.4)/365,"*1","")))))</f>
        <v>*****5</v>
      </c>
      <c r="AP22" s="120">
        <f>IF(AN22&lt;((4.09*J22+272.62)/365),(((4.09*J22+272.62)/365)-AN22)/AN22,IF(AN22&lt;((5.12*J22+340.78)/365),(((5.12*J22+340.78)/365)-AN22)/AN22,IF(AN22&lt;((6.4*J22+425.97)/365),(((6.4*J22+425.97)/365)-AN22)/AN22,IF(AN22&lt;((7.68*J22+511.17)/365),(((7.68*J22+511.17)/365)-AN22)/AN22,(((9.21*J22+613.4)/365)-AN22)/AN22))))</f>
        <v>17.59097596051221</v>
      </c>
      <c r="AQ22" s="120"/>
      <c r="AR22" s="121" t="s">
        <v>40</v>
      </c>
      <c r="AS22" s="183">
        <f>AK23*365</f>
        <v>370.90083333333342</v>
      </c>
      <c r="AT22" s="184">
        <f>AS22*AL23</f>
        <v>414.58676981944461</v>
      </c>
    </row>
    <row r="23" spans="2:46" ht="67.150000000000006" customHeight="1" x14ac:dyDescent="0.2">
      <c r="B23" s="690"/>
      <c r="C23" s="199"/>
      <c r="D23" s="200"/>
      <c r="E23" s="142"/>
      <c r="F23" s="143"/>
      <c r="G23" s="144"/>
      <c r="H23" s="201"/>
      <c r="I23" s="187"/>
      <c r="J23" s="187"/>
      <c r="K23" s="200"/>
      <c r="L23" s="142"/>
      <c r="M23" s="146"/>
      <c r="N23" s="201"/>
      <c r="O23" s="203"/>
      <c r="P23" s="204"/>
      <c r="Q23" s="157">
        <v>-19.2</v>
      </c>
      <c r="R23" s="158">
        <v>1.022</v>
      </c>
      <c r="S23" s="705"/>
      <c r="T23" s="708"/>
      <c r="U23" s="159">
        <v>0.69899999999999995</v>
      </c>
      <c r="V23" s="167">
        <v>22.3</v>
      </c>
      <c r="W23" s="167">
        <v>9.6</v>
      </c>
      <c r="X23" s="160">
        <v>61</v>
      </c>
      <c r="Y23" s="726"/>
      <c r="Z23" s="710"/>
      <c r="AA23" s="719"/>
      <c r="AB23" s="719"/>
      <c r="AC23" s="698"/>
      <c r="AD23" s="698"/>
      <c r="AE23" s="161"/>
      <c r="AF23" s="671" t="e">
        <f>IF(#REF!&lt;((4.09*J23)+272.62)/365,"*****5",IF(#REF!&lt;((5.12*J23)+340.78)/365,"****4",IF(#REF!&lt;((6.4*J23)+425.97)/365,"***3",IF(#REF!&lt;((7.68*J23)+511.17)/365,"**2",IF(#REF!&lt;((9.21*J23)+613.4)/365,"*1","")))))</f>
        <v>#REF!</v>
      </c>
      <c r="AG23" s="673"/>
      <c r="AH23" s="166"/>
      <c r="AI23" s="168"/>
      <c r="AJ23" s="169"/>
      <c r="AK23" s="115">
        <f>Y22*1.05</f>
        <v>1.0161666666666669</v>
      </c>
      <c r="AL23" s="116">
        <f>AK23*1.1</f>
        <v>1.1177833333333336</v>
      </c>
      <c r="AM23" s="125"/>
      <c r="AN23" s="126">
        <f>AN22*365</f>
        <v>14.66410373393269</v>
      </c>
      <c r="AO23" s="127"/>
      <c r="AP23" s="128"/>
      <c r="AQ23" s="128"/>
      <c r="AR23" s="129"/>
      <c r="AS23" s="186">
        <f>(AS22-S22)/AS22</f>
        <v>8.3312925063078636E-2</v>
      </c>
      <c r="AT23" s="186">
        <f>(AT22-T22)/AT22</f>
        <v>0.14797356161961728</v>
      </c>
    </row>
    <row r="24" spans="2:46" ht="52.5" customHeight="1" x14ac:dyDescent="0.2">
      <c r="B24" s="763" t="s">
        <v>88</v>
      </c>
      <c r="C24" s="199"/>
      <c r="D24" s="200"/>
      <c r="E24" s="142"/>
      <c r="F24" s="143"/>
      <c r="G24" s="144"/>
      <c r="H24" s="201"/>
      <c r="I24" s="187"/>
      <c r="J24" s="187"/>
      <c r="K24" s="200"/>
      <c r="L24" s="142"/>
      <c r="M24" s="146"/>
      <c r="N24" s="201"/>
      <c r="O24" s="203"/>
      <c r="P24" s="204"/>
      <c r="Q24" s="147">
        <v>-16.2</v>
      </c>
      <c r="R24" s="148">
        <v>0.89900000000000002</v>
      </c>
      <c r="S24" s="724">
        <v>340</v>
      </c>
      <c r="T24" s="759">
        <f>Y24*365</f>
        <v>353.59375</v>
      </c>
      <c r="U24" s="149">
        <v>0.57199999999999995</v>
      </c>
      <c r="V24" s="165">
        <v>12.1</v>
      </c>
      <c r="W24" s="165">
        <v>9.1</v>
      </c>
      <c r="X24" s="160">
        <v>64</v>
      </c>
      <c r="Y24" s="725">
        <f>R24+(R25-R24)*(-18-Q24)/(Q25-Q24)</f>
        <v>0.96875</v>
      </c>
      <c r="Z24" s="758">
        <f>Y24*365</f>
        <v>353.59375</v>
      </c>
      <c r="AA24" s="718">
        <f>(Z24-$S$12)/$S$12</f>
        <v>3.998161764705882E-2</v>
      </c>
      <c r="AB24" s="718">
        <f>(Z24-$AD$4)/$AD$4</f>
        <v>-1.060487947332266E-2</v>
      </c>
      <c r="AC24" s="722"/>
      <c r="AD24" s="722"/>
      <c r="AE24" s="161"/>
      <c r="AF24" s="671" t="str">
        <f>IF(Y24&lt;((2.25*J24)+67.55)/365,"*****5",IF(Y24&lt;((2.82*J24)+84.43)/365,"****4",IF(Y24&lt;((3.52*J24)+105.54)/365,"***3",IF(Y24&lt;((4.23*J24)+126.65)/365,"**2",IF(Y24&lt;((5.07*J24)+151.98)/365,"*1","")))))</f>
        <v/>
      </c>
      <c r="AG24" s="672">
        <f>IF(Y24&lt;((2.25*J24+67.55)/365),(((2.25*J24+67.55)/365)-Y24)/((2.25*J24+67.55)/365),IF(Y24&lt;((2.82*J24+84.43)/365),(((2.82*J24+84.43)/365)-Y24)/((2.82*J24+84.43)/365),IF(Y24&lt;((3.52*J24+105.54)/365),(((3.52*J24+105.54)/365)-Y24)/((3.52*J24+105.54)/365),IF(Y24&lt;((4.23*J24+126.65)/365),(((4.23*J24+126.65)/365)-Y24)/((4.23*J24+126.65)/365),(((5.07*J24+151.95)/365)-Y24)/((5.07*J24+151.95)/365)))))</f>
        <v>-1.3270401447844686</v>
      </c>
      <c r="AH24" s="166"/>
      <c r="AI24" s="168"/>
      <c r="AJ24" s="169"/>
      <c r="AK24" s="214">
        <f>(Y24-$AK$4)/$AK$4</f>
        <v>4.1220579220931822E-2</v>
      </c>
      <c r="AL24" s="156">
        <f>(Y24-$AL$4)/$AL$4</f>
        <v>-5.3435837071880328E-2</v>
      </c>
      <c r="AM24" s="117" t="e">
        <f>(AL24-AI24)/AI24</f>
        <v>#DIV/0!</v>
      </c>
      <c r="AN24" s="118">
        <f>AK24</f>
        <v>4.1220579220931822E-2</v>
      </c>
      <c r="AO24" s="119" t="str">
        <f>IF(AN24&lt;((4.09*J24)+272.62)/365,"*****5",IF(AN24&lt;((5.12*J24)+340.78)/365,"****4",IF(AN24&lt;((6.4*J24)+425.97)/365,"***3",IF(AN24&lt;((7.68*J24)+511.17)/365,"**2",IF(AN24&lt;((9.21*J24)+613.4)/365,"*1","")))))</f>
        <v>*****5</v>
      </c>
      <c r="AP24" s="120">
        <f>IF(AN24&lt;((4.09*J24+272.62)/365),(((4.09*J24+272.62)/365)-AN24)/AN24,IF(AN24&lt;((5.12*J24+340.78)/365),(((5.12*J24+340.78)/365)-AN24)/AN24,IF(AN24&lt;((6.4*J24+425.97)/365),(((6.4*J24+425.97)/365)-AN24)/AN24,IF(AN24&lt;((7.68*J24+511.17)/365),(((7.68*J24+511.17)/365)-AN24)/AN24,(((9.21*J24+613.4)/365)-AN24)/AN24))))</f>
        <v>17.119689817695793</v>
      </c>
      <c r="AQ24" s="120"/>
      <c r="AR24" s="121" t="s">
        <v>40</v>
      </c>
      <c r="AS24" s="183">
        <f>AK25*365</f>
        <v>371.27343750000006</v>
      </c>
      <c r="AT24" s="184">
        <f>AS24*AL25</f>
        <v>415.42016967773452</v>
      </c>
    </row>
    <row r="25" spans="2:46" ht="61.15" customHeight="1" x14ac:dyDescent="0.2">
      <c r="B25" s="690"/>
      <c r="C25" s="199"/>
      <c r="D25" s="200"/>
      <c r="E25" s="142"/>
      <c r="F25" s="143"/>
      <c r="G25" s="144"/>
      <c r="H25" s="201"/>
      <c r="I25" s="187"/>
      <c r="J25" s="187"/>
      <c r="K25" s="200"/>
      <c r="L25" s="142"/>
      <c r="M25" s="146"/>
      <c r="N25" s="201"/>
      <c r="O25" s="203"/>
      <c r="P25" s="204"/>
      <c r="Q25" s="157">
        <v>-19.399999999999999</v>
      </c>
      <c r="R25" s="158">
        <v>1.0229999999999999</v>
      </c>
      <c r="S25" s="705"/>
      <c r="T25" s="708"/>
      <c r="U25" s="159">
        <v>0.69899999999999995</v>
      </c>
      <c r="V25" s="167">
        <v>21.9</v>
      </c>
      <c r="W25" s="167">
        <v>9.4</v>
      </c>
      <c r="X25" s="160">
        <v>60</v>
      </c>
      <c r="Y25" s="726"/>
      <c r="Z25" s="710"/>
      <c r="AA25" s="719"/>
      <c r="AB25" s="719"/>
      <c r="AC25" s="698"/>
      <c r="AD25" s="698"/>
      <c r="AE25" s="161"/>
      <c r="AF25" s="671" t="e">
        <f>IF(#REF!&lt;((4.09*J25)+272.62)/365,"*****5",IF(#REF!&lt;((5.12*J25)+340.78)/365,"****4",IF(#REF!&lt;((6.4*J25)+425.97)/365,"***3",IF(#REF!&lt;((7.68*J25)+511.17)/365,"**2",IF(#REF!&lt;((9.21*J25)+613.4)/365,"*1","")))))</f>
        <v>#REF!</v>
      </c>
      <c r="AG25" s="673"/>
      <c r="AH25" s="166"/>
      <c r="AI25" s="168"/>
      <c r="AJ25" s="169"/>
      <c r="AK25" s="115">
        <f>Y24*1.05</f>
        <v>1.0171875000000001</v>
      </c>
      <c r="AL25" s="116">
        <f>AK25*1.1</f>
        <v>1.1189062500000002</v>
      </c>
      <c r="AM25" s="125"/>
      <c r="AN25" s="126">
        <f>AN24*365</f>
        <v>15.045511415640116</v>
      </c>
      <c r="AO25" s="127"/>
      <c r="AP25" s="128"/>
      <c r="AQ25" s="128"/>
      <c r="AR25" s="129"/>
      <c r="AS25" s="186">
        <f>(AS24-S24)/AS24</f>
        <v>8.423289775477151E-2</v>
      </c>
      <c r="AT25" s="186">
        <f>(AT24-T24)/AT24</f>
        <v>0.14882864191619982</v>
      </c>
    </row>
    <row r="26" spans="2:46" ht="52.5" customHeight="1" x14ac:dyDescent="0.2">
      <c r="B26" s="763" t="s">
        <v>96</v>
      </c>
      <c r="C26" s="240"/>
      <c r="D26" s="241"/>
      <c r="E26" s="142"/>
      <c r="F26" s="143"/>
      <c r="G26" s="144"/>
      <c r="H26" s="237"/>
      <c r="I26" s="242"/>
      <c r="J26" s="242"/>
      <c r="K26" s="241"/>
      <c r="L26" s="142"/>
      <c r="M26" s="146"/>
      <c r="N26" s="237"/>
      <c r="O26" s="238"/>
      <c r="P26" s="239"/>
      <c r="Q26" s="147">
        <v>-16.2</v>
      </c>
      <c r="R26" s="148">
        <v>0.91900000000000004</v>
      </c>
      <c r="S26" s="724">
        <v>340</v>
      </c>
      <c r="T26" s="759">
        <f>Y26*365</f>
        <v>361.71499999999997</v>
      </c>
      <c r="U26" s="149">
        <v>0.58699999999999997</v>
      </c>
      <c r="V26" s="165">
        <v>13.8</v>
      </c>
      <c r="W26" s="165">
        <v>9.6999999999999993</v>
      </c>
      <c r="X26" s="160">
        <v>64</v>
      </c>
      <c r="Y26" s="725">
        <f>R26+(R27-R26)*(-18-Q26)/(Q27-Q26)</f>
        <v>0.99099999999999999</v>
      </c>
      <c r="Z26" s="758">
        <f>Y26*365</f>
        <v>361.71499999999997</v>
      </c>
      <c r="AA26" s="718">
        <f>(Z26-$S$12)/$S$12</f>
        <v>6.386764705882346E-2</v>
      </c>
      <c r="AB26" s="718">
        <f>(Z26-$AD$4)/$AD$4</f>
        <v>1.2119292327160957E-2</v>
      </c>
      <c r="AC26" s="722"/>
      <c r="AD26" s="722"/>
      <c r="AE26" s="236"/>
      <c r="AF26" s="671" t="str">
        <f>IF(Y26&lt;((2.25*J26)+67.55)/365,"*****5",IF(Y26&lt;((2.82*J26)+84.43)/365,"****4",IF(Y26&lt;((3.52*J26)+105.54)/365,"***3",IF(Y26&lt;((4.23*J26)+126.65)/365,"**2",IF(Y26&lt;((5.07*J26)+151.98)/365,"*1","")))))</f>
        <v/>
      </c>
      <c r="AG26" s="672">
        <f>IF(Y26&lt;((2.25*J26+67.55)/365),(((2.25*J26+67.55)/365)-Y26)/((2.25*J26+67.55)/365),IF(Y26&lt;((2.82*J26+84.43)/365),(((2.82*J26+84.43)/365)-Y26)/((2.82*J26+84.43)/365),IF(Y26&lt;((3.52*J26+105.54)/365),(((3.52*J26+105.54)/365)-Y26)/((3.52*J26+105.54)/365),IF(Y26&lt;((4.23*J26+126.65)/365),(((4.23*J26+126.65)/365)-Y26)/((4.23*J26+126.65)/365),(((5.07*J26+151.95)/365)-Y26)/((5.07*J26+151.95)/365)))))</f>
        <v>-1.3804870023033893</v>
      </c>
      <c r="AH26" s="166"/>
      <c r="AI26" s="168"/>
      <c r="AJ26" s="169"/>
      <c r="AK26" s="214">
        <f>(Y26-$AK$4)/$AK$4</f>
        <v>6.5135064782393212E-2</v>
      </c>
      <c r="AL26" s="156">
        <f>(Y26-$AL$4)/$AL$4</f>
        <v>-3.1695395652369972E-2</v>
      </c>
      <c r="AM26" s="117" t="e">
        <f>(AL26-AI26)/AI26</f>
        <v>#DIV/0!</v>
      </c>
      <c r="AN26" s="118">
        <f>AK26</f>
        <v>6.5135064782393212E-2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10.467004939418411</v>
      </c>
      <c r="AQ26" s="120"/>
      <c r="AR26" s="121" t="s">
        <v>40</v>
      </c>
      <c r="AS26" s="183">
        <f>AK27*365</f>
        <v>379.80075000000005</v>
      </c>
      <c r="AT26" s="184">
        <f>AS26*AL27</f>
        <v>434.72183745375008</v>
      </c>
    </row>
    <row r="27" spans="2:46" ht="61.15" customHeight="1" x14ac:dyDescent="0.2">
      <c r="B27" s="690"/>
      <c r="C27" s="240"/>
      <c r="D27" s="241"/>
      <c r="E27" s="142"/>
      <c r="F27" s="143"/>
      <c r="G27" s="144"/>
      <c r="H27" s="237"/>
      <c r="I27" s="242"/>
      <c r="J27" s="242"/>
      <c r="K27" s="241"/>
      <c r="L27" s="142"/>
      <c r="M27" s="146"/>
      <c r="N27" s="237"/>
      <c r="O27" s="238"/>
      <c r="P27" s="239"/>
      <c r="Q27" s="157">
        <v>-19.399999999999999</v>
      </c>
      <c r="R27" s="158">
        <v>1.0469999999999999</v>
      </c>
      <c r="S27" s="705"/>
      <c r="T27" s="708"/>
      <c r="U27" s="159">
        <v>0.72099999999999997</v>
      </c>
      <c r="V27" s="167">
        <v>26.9</v>
      </c>
      <c r="W27" s="167">
        <v>10.4</v>
      </c>
      <c r="X27" s="160">
        <v>60</v>
      </c>
      <c r="Y27" s="726"/>
      <c r="Z27" s="710"/>
      <c r="AA27" s="719"/>
      <c r="AB27" s="719"/>
      <c r="AC27" s="698"/>
      <c r="AD27" s="698"/>
      <c r="AE27" s="236"/>
      <c r="AF27" s="671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673"/>
      <c r="AH27" s="166"/>
      <c r="AI27" s="168"/>
      <c r="AJ27" s="169"/>
      <c r="AK27" s="115">
        <f>Y26*1.05</f>
        <v>1.0405500000000001</v>
      </c>
      <c r="AL27" s="116">
        <f>AK27*1.1</f>
        <v>1.1446050000000001</v>
      </c>
      <c r="AM27" s="125"/>
      <c r="AN27" s="126">
        <f>AN26*365</f>
        <v>23.774298645573523</v>
      </c>
      <c r="AO27" s="127"/>
      <c r="AP27" s="128"/>
      <c r="AQ27" s="128"/>
      <c r="AR27" s="129"/>
      <c r="AS27" s="186">
        <f>(AS26-S26)/AS26</f>
        <v>0.10479376357208364</v>
      </c>
      <c r="AT27" s="186">
        <f>(AT26-T26)/AT26</f>
        <v>0.16793919965319729</v>
      </c>
    </row>
    <row r="28" spans="2:46" ht="52.5" customHeight="1" x14ac:dyDescent="0.2">
      <c r="B28" s="763" t="s">
        <v>97</v>
      </c>
      <c r="C28" s="240"/>
      <c r="D28" s="241"/>
      <c r="E28" s="142"/>
      <c r="F28" s="143"/>
      <c r="G28" s="144"/>
      <c r="H28" s="237"/>
      <c r="I28" s="242"/>
      <c r="J28" s="242"/>
      <c r="K28" s="241"/>
      <c r="L28" s="142"/>
      <c r="M28" s="146"/>
      <c r="N28" s="237"/>
      <c r="O28" s="238"/>
      <c r="P28" s="239"/>
      <c r="Q28" s="147">
        <v>-16.3</v>
      </c>
      <c r="R28" s="148">
        <v>0.86699999999999999</v>
      </c>
      <c r="S28" s="724">
        <v>340</v>
      </c>
      <c r="T28" s="759">
        <f>Y28*365</f>
        <v>348.76379310344828</v>
      </c>
      <c r="U28" s="149">
        <v>0.57399999999999995</v>
      </c>
      <c r="V28" s="165">
        <v>18.399999999999999</v>
      </c>
      <c r="W28" s="165">
        <v>13.7</v>
      </c>
      <c r="X28" s="160">
        <v>62</v>
      </c>
      <c r="Y28" s="725">
        <f>R28+(R29-R28)*(-18-Q28)/(Q29-Q28)</f>
        <v>0.95551724137931038</v>
      </c>
      <c r="Z28" s="758">
        <f>Y28*365</f>
        <v>348.76379310344828</v>
      </c>
      <c r="AA28" s="718">
        <f>(Z28-$S$12)/$S$12</f>
        <v>2.5775862068965528E-2</v>
      </c>
      <c r="AB28" s="718">
        <f>(Z28-$AD$4)/$AD$4</f>
        <v>-2.4119642632463471E-2</v>
      </c>
      <c r="AC28" s="722"/>
      <c r="AD28" s="722"/>
      <c r="AE28" s="236"/>
      <c r="AF28" s="671" t="str">
        <f>IF(Y28&lt;((2.25*J28)+67.55)/365,"*****5",IF(Y28&lt;((2.82*J28)+84.43)/365,"****4",IF(Y28&lt;((3.52*J28)+105.54)/365,"***3",IF(Y28&lt;((4.23*J28)+126.65)/365,"**2",IF(Y28&lt;((5.07*J28)+151.98)/365,"*1","")))))</f>
        <v/>
      </c>
      <c r="AG28" s="672">
        <f>IF(Y28&lt;((2.25*J28+67.55)/365),(((2.25*J28+67.55)/365)-Y28)/((2.25*J28+67.55)/365),IF(Y28&lt;((2.82*J28+84.43)/365),(((2.82*J28+84.43)/365)-Y28)/((2.82*J28+84.43)/365),IF(Y28&lt;((3.52*J28+105.54)/365),(((3.52*J28+105.54)/365)-Y28)/((3.52*J28+105.54)/365),IF(Y28&lt;((4.23*J28+126.65)/365),(((4.23*J28+126.65)/365)-Y28)/((4.23*J28+126.65)/365),(((5.07*J28+151.95)/365)-Y28)/((5.07*J28+151.95)/365)))))</f>
        <v>-1.2952536564886363</v>
      </c>
      <c r="AH28" s="166"/>
      <c r="AI28" s="168"/>
      <c r="AJ28" s="169"/>
      <c r="AK28" s="214">
        <f>(Y28-$AK$4)/$AK$4</f>
        <v>2.6997899896312232E-2</v>
      </c>
      <c r="AL28" s="156">
        <f>(Y28-$AL$4)/$AL$4</f>
        <v>-6.636554554880722E-2</v>
      </c>
      <c r="AM28" s="117" t="e">
        <f>(AL28-AI28)/AI28</f>
        <v>#DIV/0!</v>
      </c>
      <c r="AN28" s="118">
        <f>AK28</f>
        <v>2.6997899896312232E-2</v>
      </c>
      <c r="AO28" s="119" t="str">
        <f>IF(AN28&lt;((4.09*J28)+272.62)/365,"*****5",IF(AN28&lt;((5.12*J28)+340.78)/365,"****4",IF(AN28&lt;((6.4*J28)+425.97)/365,"***3",IF(AN28&lt;((7.68*J28)+511.17)/365,"**2",IF(AN28&lt;((9.21*J28)+613.4)/365,"*1","")))))</f>
        <v>*****5</v>
      </c>
      <c r="AP28" s="120">
        <f>IF(AN28&lt;((4.09*J28+272.62)/365),(((4.09*J28+272.62)/365)-AN28)/AN28,IF(AN28&lt;((5.12*J28+340.78)/365),(((5.12*J28+340.78)/365)-AN28)/AN28,IF(AN28&lt;((6.4*J28+425.97)/365),(((6.4*J28+425.97)/365)-AN28)/AN28,IF(AN28&lt;((7.68*J28+511.17)/365),(((7.68*J28+511.17)/365)-AN28)/AN28,(((9.21*J28+613.4)/365)-AN28)/AN28))))</f>
        <v>26.665267019197454</v>
      </c>
      <c r="AQ28" s="120"/>
      <c r="AR28" s="121" t="s">
        <v>40</v>
      </c>
      <c r="AS28" s="183">
        <f>AK29*365</f>
        <v>366.20198275862072</v>
      </c>
      <c r="AT28" s="184">
        <f>AS28*AL29</f>
        <v>404.1487161478895</v>
      </c>
    </row>
    <row r="29" spans="2:46" ht="61.15" customHeight="1" x14ac:dyDescent="0.2">
      <c r="B29" s="690"/>
      <c r="C29" s="240"/>
      <c r="D29" s="241"/>
      <c r="E29" s="142"/>
      <c r="F29" s="143"/>
      <c r="G29" s="144"/>
      <c r="H29" s="237"/>
      <c r="I29" s="242"/>
      <c r="J29" s="242"/>
      <c r="K29" s="241"/>
      <c r="L29" s="142"/>
      <c r="M29" s="146"/>
      <c r="N29" s="237"/>
      <c r="O29" s="238"/>
      <c r="P29" s="239"/>
      <c r="Q29" s="157">
        <v>-19.2</v>
      </c>
      <c r="R29" s="158">
        <v>1.018</v>
      </c>
      <c r="S29" s="705"/>
      <c r="T29" s="708"/>
      <c r="U29" s="159">
        <v>0.73299999999999998</v>
      </c>
      <c r="V29" s="167">
        <v>40</v>
      </c>
      <c r="W29" s="167">
        <v>14.6</v>
      </c>
      <c r="X29" s="160">
        <v>57</v>
      </c>
      <c r="Y29" s="726"/>
      <c r="Z29" s="710"/>
      <c r="AA29" s="719"/>
      <c r="AB29" s="719"/>
      <c r="AC29" s="698"/>
      <c r="AD29" s="698"/>
      <c r="AE29" s="236"/>
      <c r="AF29" s="671" t="e">
        <f>IF(#REF!&lt;((4.09*J29)+272.62)/365,"*****5",IF(#REF!&lt;((5.12*J29)+340.78)/365,"****4",IF(#REF!&lt;((6.4*J29)+425.97)/365,"***3",IF(#REF!&lt;((7.68*J29)+511.17)/365,"**2",IF(#REF!&lt;((9.21*J29)+613.4)/365,"*1","")))))</f>
        <v>#REF!</v>
      </c>
      <c r="AG29" s="673"/>
      <c r="AH29" s="166"/>
      <c r="AI29" s="168"/>
      <c r="AJ29" s="169"/>
      <c r="AK29" s="115">
        <f>Y28*1.05</f>
        <v>1.0032931034482759</v>
      </c>
      <c r="AL29" s="116">
        <f>AK29*1.1</f>
        <v>1.1036224137931037</v>
      </c>
      <c r="AM29" s="125"/>
      <c r="AN29" s="126">
        <f>AN28*365</f>
        <v>9.8542334621539638</v>
      </c>
      <c r="AO29" s="127"/>
      <c r="AP29" s="128"/>
      <c r="AQ29" s="128"/>
      <c r="AR29" s="129"/>
      <c r="AS29" s="186">
        <f>(AS28-S28)/AS28</f>
        <v>7.1550630505164567E-2</v>
      </c>
      <c r="AT29" s="186">
        <f>(AT28-T28)/AT28</f>
        <v>0.13704094763021418</v>
      </c>
    </row>
  </sheetData>
  <mergeCells count="176">
    <mergeCell ref="AF28:AF29"/>
    <mergeCell ref="AG28:AG29"/>
    <mergeCell ref="Z26:Z27"/>
    <mergeCell ref="AA26:AA27"/>
    <mergeCell ref="AB26:AB27"/>
    <mergeCell ref="AC26:AC27"/>
    <mergeCell ref="AD26:AD27"/>
    <mergeCell ref="B28:B29"/>
    <mergeCell ref="S28:S29"/>
    <mergeCell ref="T28:T29"/>
    <mergeCell ref="Y28:Y29"/>
    <mergeCell ref="Z28:Z29"/>
    <mergeCell ref="AA28:AA29"/>
    <mergeCell ref="AB28:AB29"/>
    <mergeCell ref="AC28:AC29"/>
    <mergeCell ref="AD28:AD29"/>
    <mergeCell ref="B26:B27"/>
    <mergeCell ref="AF26:AF27"/>
    <mergeCell ref="AG26:AG27"/>
    <mergeCell ref="B10:AT10"/>
    <mergeCell ref="AC4:AC5"/>
    <mergeCell ref="AC12:AC13"/>
    <mergeCell ref="AC14:AC15"/>
    <mergeCell ref="AC16:AC17"/>
    <mergeCell ref="AC18:AC19"/>
    <mergeCell ref="AD4:AD5"/>
    <mergeCell ref="AD12:AD13"/>
    <mergeCell ref="AD14:AD15"/>
    <mergeCell ref="AD16:AD17"/>
    <mergeCell ref="AD18:AD19"/>
    <mergeCell ref="AA4:AA5"/>
    <mergeCell ref="AA12:AA13"/>
    <mergeCell ref="AA14:AA15"/>
    <mergeCell ref="AA16:AA17"/>
    <mergeCell ref="AA18:AA19"/>
    <mergeCell ref="AB4:AB5"/>
    <mergeCell ref="AB12:AB13"/>
    <mergeCell ref="AB14:AB15"/>
    <mergeCell ref="AB16:AB17"/>
    <mergeCell ref="AB18:AB19"/>
    <mergeCell ref="Z4:Z5"/>
    <mergeCell ref="Z12:Z13"/>
    <mergeCell ref="Z14:Z15"/>
    <mergeCell ref="AF18:AF19"/>
    <mergeCell ref="AG18:AG19"/>
    <mergeCell ref="N18:N19"/>
    <mergeCell ref="S12:S13"/>
    <mergeCell ref="S14:S15"/>
    <mergeCell ref="S16:S17"/>
    <mergeCell ref="S18:S19"/>
    <mergeCell ref="T12:T13"/>
    <mergeCell ref="T14:T15"/>
    <mergeCell ref="T16:T17"/>
    <mergeCell ref="T18:T19"/>
    <mergeCell ref="AF16:AF17"/>
    <mergeCell ref="AG16:AG17"/>
    <mergeCell ref="O14:O15"/>
    <mergeCell ref="P14:P15"/>
    <mergeCell ref="Y14:Y15"/>
    <mergeCell ref="AF14:AF15"/>
    <mergeCell ref="AG14:AG15"/>
    <mergeCell ref="AG12:AG13"/>
    <mergeCell ref="Y12:Y13"/>
    <mergeCell ref="AF12:AF13"/>
    <mergeCell ref="B18:B19"/>
    <mergeCell ref="C18:C19"/>
    <mergeCell ref="D18:D19"/>
    <mergeCell ref="H18:H19"/>
    <mergeCell ref="K18:K19"/>
    <mergeCell ref="B24:B25"/>
    <mergeCell ref="B22:B23"/>
    <mergeCell ref="B20:B21"/>
    <mergeCell ref="Y26:Y27"/>
    <mergeCell ref="O18:O19"/>
    <mergeCell ref="S26:S27"/>
    <mergeCell ref="T26:T27"/>
    <mergeCell ref="Y20:Y21"/>
    <mergeCell ref="Y24:Y25"/>
    <mergeCell ref="B14:B15"/>
    <mergeCell ref="C14:C15"/>
    <mergeCell ref="D14:D15"/>
    <mergeCell ref="H14:H15"/>
    <mergeCell ref="K14:K15"/>
    <mergeCell ref="N14:N15"/>
    <mergeCell ref="N12:N13"/>
    <mergeCell ref="O12:O13"/>
    <mergeCell ref="P12:P13"/>
    <mergeCell ref="B12:B13"/>
    <mergeCell ref="C12:C13"/>
    <mergeCell ref="D12:D13"/>
    <mergeCell ref="H12:H13"/>
    <mergeCell ref="K12:K13"/>
    <mergeCell ref="B16:B17"/>
    <mergeCell ref="C16:C17"/>
    <mergeCell ref="D16:D17"/>
    <mergeCell ref="H16:H17"/>
    <mergeCell ref="K16:K17"/>
    <mergeCell ref="N16:N17"/>
    <mergeCell ref="O16:O17"/>
    <mergeCell ref="P16:P17"/>
    <mergeCell ref="Y16:Y17"/>
    <mergeCell ref="Y6:Y7"/>
    <mergeCell ref="C8:C9"/>
    <mergeCell ref="D8:D9"/>
    <mergeCell ref="H8:H9"/>
    <mergeCell ref="K8:K9"/>
    <mergeCell ref="T4:T5"/>
    <mergeCell ref="O8:O9"/>
    <mergeCell ref="P8:P9"/>
    <mergeCell ref="E4:E9"/>
    <mergeCell ref="F4:F9"/>
    <mergeCell ref="G4:G9"/>
    <mergeCell ref="H4:H5"/>
    <mergeCell ref="K4:K5"/>
    <mergeCell ref="L4:L9"/>
    <mergeCell ref="C6:C7"/>
    <mergeCell ref="D6:D7"/>
    <mergeCell ref="H6:H7"/>
    <mergeCell ref="B1:AT1"/>
    <mergeCell ref="Q2:AT2"/>
    <mergeCell ref="AH4:AH9"/>
    <mergeCell ref="P6:P7"/>
    <mergeCell ref="AF6:AF7"/>
    <mergeCell ref="AG6:AG7"/>
    <mergeCell ref="Y8:Y9"/>
    <mergeCell ref="AF8:AF9"/>
    <mergeCell ref="AG8:AG9"/>
    <mergeCell ref="S4:S5"/>
    <mergeCell ref="Y4:Y5"/>
    <mergeCell ref="B2:B3"/>
    <mergeCell ref="C2:C3"/>
    <mergeCell ref="F2:N2"/>
    <mergeCell ref="O2:P2"/>
    <mergeCell ref="B4:B5"/>
    <mergeCell ref="C4:C5"/>
    <mergeCell ref="O6:O7"/>
    <mergeCell ref="P4:P5"/>
    <mergeCell ref="AF4:AF5"/>
    <mergeCell ref="AG4:AG5"/>
    <mergeCell ref="O4:O5"/>
    <mergeCell ref="M4:M9"/>
    <mergeCell ref="N4:N5"/>
    <mergeCell ref="Z22:Z23"/>
    <mergeCell ref="Z24:Z25"/>
    <mergeCell ref="Z20:Z21"/>
    <mergeCell ref="AA20:AA21"/>
    <mergeCell ref="AB20:AB21"/>
    <mergeCell ref="AC20:AC21"/>
    <mergeCell ref="AD20:AD21"/>
    <mergeCell ref="D4:D5"/>
    <mergeCell ref="Y22:Y23"/>
    <mergeCell ref="AA22:AA23"/>
    <mergeCell ref="AB22:AB23"/>
    <mergeCell ref="AC22:AC23"/>
    <mergeCell ref="AD22:AD23"/>
    <mergeCell ref="S20:S21"/>
    <mergeCell ref="T20:T21"/>
    <mergeCell ref="S22:S23"/>
    <mergeCell ref="T22:T23"/>
    <mergeCell ref="K6:K7"/>
    <mergeCell ref="S24:S25"/>
    <mergeCell ref="T24:T25"/>
    <mergeCell ref="Z16:Z17"/>
    <mergeCell ref="Z18:Z19"/>
    <mergeCell ref="P18:P19"/>
    <mergeCell ref="Y18:Y19"/>
    <mergeCell ref="AF20:AF21"/>
    <mergeCell ref="AF22:AF23"/>
    <mergeCell ref="AF24:AF25"/>
    <mergeCell ref="AG20:AG21"/>
    <mergeCell ref="AG22:AG23"/>
    <mergeCell ref="AG24:AG25"/>
    <mergeCell ref="AA24:AA25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C436-8906-45C6-BC6D-21A9EA8EC7E2}">
  <sheetPr>
    <tabColor theme="7" tint="0.39997558519241921"/>
  </sheetPr>
  <dimension ref="A1:BL28"/>
  <sheetViews>
    <sheetView zoomScale="70" zoomScaleNormal="70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135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136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-16.2</v>
      </c>
      <c r="R4" s="107">
        <v>1.7350000000000001</v>
      </c>
      <c r="S4" s="674">
        <v>813</v>
      </c>
      <c r="T4" s="675">
        <f>Y4*365</f>
        <v>703.21370967741927</v>
      </c>
      <c r="U4" s="108">
        <v>0.56599999999999995</v>
      </c>
      <c r="V4" s="110">
        <v>15.8</v>
      </c>
      <c r="W4" s="110">
        <v>12.2</v>
      </c>
      <c r="X4" s="111">
        <v>125</v>
      </c>
      <c r="Y4" s="677">
        <f>R4+(R5-R4)*(-18-Q4)/(Q5-Q4)</f>
        <v>1.9266129032258064</v>
      </c>
      <c r="Z4" s="669">
        <f>Y4*365</f>
        <v>703.21370967741927</v>
      </c>
      <c r="AA4" s="669">
        <f>(Y4*5%)+Y4</f>
        <v>2.0229435483870968</v>
      </c>
      <c r="AB4" s="667">
        <f>AA4*365</f>
        <v>738.37439516129029</v>
      </c>
      <c r="AC4" s="669">
        <f>(AA4*10%)+Y4</f>
        <v>2.1289072580645159</v>
      </c>
      <c r="AD4" s="667">
        <f>AC4*365</f>
        <v>777.05114919354833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-2.7639499747799771E-2</v>
      </c>
      <c r="AH4" s="651"/>
      <c r="AI4" s="113">
        <f>MAX(Y4:Y9)</f>
        <v>2.7590000000000003</v>
      </c>
      <c r="AJ4" s="114"/>
      <c r="AK4" s="115">
        <f>Y4*1.05</f>
        <v>2.0229435483870968</v>
      </c>
      <c r="AL4" s="116">
        <f>AK4*1.1</f>
        <v>2.2252379032258065</v>
      </c>
      <c r="AM4" s="117">
        <f>(AL4-AI4)/AI4</f>
        <v>-0.19346215903377809</v>
      </c>
      <c r="AN4" s="118">
        <f>AK4</f>
        <v>2.0229435483870968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****4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0.18961329883077399</v>
      </c>
      <c r="AQ4" s="120"/>
      <c r="AR4" s="121" t="s">
        <v>40</v>
      </c>
      <c r="AS4" s="183">
        <f>AK4*365</f>
        <v>738.37439516129029</v>
      </c>
      <c r="AT4" s="184">
        <f>AS4*AL4</f>
        <v>1643.0586908843327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-19.3</v>
      </c>
      <c r="R5" s="122">
        <v>2.0649999999999999</v>
      </c>
      <c r="S5" s="674"/>
      <c r="T5" s="676"/>
      <c r="U5" s="108">
        <v>0.71899999999999997</v>
      </c>
      <c r="V5" s="110">
        <v>34.5</v>
      </c>
      <c r="W5" s="110">
        <v>13.5</v>
      </c>
      <c r="X5" s="111">
        <v>118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-4.7619047619047665E-2</v>
      </c>
      <c r="AL5" s="156">
        <f>(Y4-$AL$4)/$AL$4</f>
        <v>-0.13419913419913426</v>
      </c>
      <c r="AM5" s="125"/>
      <c r="AN5" s="126">
        <f>AN4*365</f>
        <v>738.37439516129029</v>
      </c>
      <c r="AO5" s="127"/>
      <c r="AP5" s="128"/>
      <c r="AQ5" s="128"/>
      <c r="AR5" s="129"/>
      <c r="AS5" s="186">
        <f>(AS4-S4)/AS4</f>
        <v>-0.10106743317176987</v>
      </c>
      <c r="AT5" s="186">
        <f>(AT4-T4)/AT4</f>
        <v>0.57200937886221637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2.0229435483870968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2.0229435483870968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184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</v>
      </c>
      <c r="R12" s="148">
        <v>1.581</v>
      </c>
      <c r="S12" s="705">
        <v>813</v>
      </c>
      <c r="T12" s="707">
        <f>Y12*365</f>
        <v>634.26734375000001</v>
      </c>
      <c r="U12" s="149">
        <v>0.51400000000000001</v>
      </c>
      <c r="V12" s="150">
        <v>11.5</v>
      </c>
      <c r="W12" s="150">
        <v>10.9</v>
      </c>
      <c r="X12" s="151">
        <v>126</v>
      </c>
      <c r="Y12" s="697">
        <f>R12+(R13-R12)*(-18-Q12)/(Q13-Q12)</f>
        <v>1.73771875</v>
      </c>
      <c r="Z12" s="709">
        <f>Y12*365</f>
        <v>634.26734375000001</v>
      </c>
      <c r="AA12" s="718">
        <f>(Z12-$S$12)/$S$12</f>
        <v>-0.21984336562115619</v>
      </c>
      <c r="AB12" s="718">
        <f>(Z12-AD4)/AD4</f>
        <v>-0.18375084522007915</v>
      </c>
      <c r="AC12" s="697"/>
      <c r="AD12" s="697"/>
      <c r="AE12" s="210">
        <f>(Y12-Y4)/Y12</f>
        <v>-0.10870237385987024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>*1</v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7.3115090238199551E-2</v>
      </c>
      <c r="AH12" s="153"/>
      <c r="AI12" s="212">
        <f>MAX(Y12:Y15)</f>
        <v>1.8644838709677418</v>
      </c>
      <c r="AJ12" s="213"/>
      <c r="AK12" s="214">
        <f>(Y12-AK4)/AK4</f>
        <v>-0.14099493711255956</v>
      </c>
      <c r="AL12" s="214">
        <f>(Y12-$AL$4)/$AL$4</f>
        <v>-0.21908630646596325</v>
      </c>
      <c r="AM12" s="215">
        <f>(AL12-AI12)/AI12</f>
        <v>-1.117505069299553</v>
      </c>
      <c r="AN12" s="216">
        <f>AK12</f>
        <v>-0.14099493711255956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-14.642188091613784</v>
      </c>
      <c r="AQ12" s="218"/>
      <c r="AR12" s="219" t="s">
        <v>40</v>
      </c>
      <c r="AS12" s="220">
        <f>AK13*365</f>
        <v>665.98071093750002</v>
      </c>
      <c r="AT12" s="221">
        <f>AS12*AL13</f>
        <v>1336.6666796572599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-19.5</v>
      </c>
      <c r="R13" s="158">
        <v>1.8759999999999999</v>
      </c>
      <c r="S13" s="706"/>
      <c r="T13" s="708"/>
      <c r="U13" s="159">
        <v>0.64900000000000002</v>
      </c>
      <c r="V13" s="150">
        <v>19.2</v>
      </c>
      <c r="W13" s="150">
        <v>10.4</v>
      </c>
      <c r="X13" s="160">
        <v>120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1.8246046875000002</v>
      </c>
      <c r="AL13" s="116">
        <f>AK13*1.1</f>
        <v>2.0070651562500004</v>
      </c>
      <c r="AM13" s="125"/>
      <c r="AN13" s="126">
        <f>AN12*365</f>
        <v>-51.46315204608424</v>
      </c>
      <c r="AO13" s="127"/>
      <c r="AP13" s="128"/>
      <c r="AQ13" s="128"/>
      <c r="AR13" s="129"/>
      <c r="AS13" s="186">
        <f>(AS12-S12)/AS12</f>
        <v>-0.22075607693733523</v>
      </c>
      <c r="AT13" s="186">
        <f>(AT12-T12)/AT12</f>
        <v>0.52548578235477894</v>
      </c>
    </row>
    <row r="14" spans="1:64" ht="42.75" customHeight="1" x14ac:dyDescent="0.2">
      <c r="B14" s="711" t="s">
        <v>185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>
        <v>-16.399999999999999</v>
      </c>
      <c r="R14" s="148">
        <v>1.7050000000000001</v>
      </c>
      <c r="S14" s="724">
        <v>813</v>
      </c>
      <c r="T14" s="707">
        <f>Y14*365</f>
        <v>680.53661290322577</v>
      </c>
      <c r="U14" s="149">
        <v>0.55100000000000005</v>
      </c>
      <c r="V14" s="150">
        <v>11.4</v>
      </c>
      <c r="W14" s="150">
        <v>9.3000000000000007</v>
      </c>
      <c r="X14" s="151">
        <v>129</v>
      </c>
      <c r="Y14" s="725">
        <f>R14+(R15-R14)*(-18-Q14)/(Q15-Q14)</f>
        <v>1.8644838709677418</v>
      </c>
      <c r="Z14" s="727">
        <f t="shared" ref="Z14" si="0">Y14*365</f>
        <v>680.53661290322577</v>
      </c>
      <c r="AA14" s="720">
        <f>(Z14-$S$12)/$S$12</f>
        <v>-0.16293159544498675</v>
      </c>
      <c r="AB14" s="720">
        <f>(Z14-$AD$4)/$AD$4</f>
        <v>-0.12420615604325251</v>
      </c>
      <c r="AC14" s="722"/>
      <c r="AD14" s="722"/>
      <c r="AE14" s="152">
        <f>(Y14-Y4)/Y14</f>
        <v>-3.3322375819650876E-2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*1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5.4996158070644121E-3</v>
      </c>
      <c r="AH14" s="153"/>
      <c r="AI14" s="154">
        <f>MAX(Y14:Y19)</f>
        <v>1.8644838709677418</v>
      </c>
      <c r="AJ14" s="155"/>
      <c r="AK14" s="156">
        <f>(Y14-AK4)/AK4</f>
        <v>-7.8331240407422967E-2</v>
      </c>
      <c r="AL14" s="156">
        <f>(Y14-$AL$4)/$AL$4</f>
        <v>-0.16211930946129363</v>
      </c>
      <c r="AM14" s="117">
        <f>(AL14-AI14)/AI14</f>
        <v>-1.0869513070001229</v>
      </c>
      <c r="AN14" s="118">
        <f>AK14</f>
        <v>-7.8331240407422967E-2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-25.555712919267368</v>
      </c>
      <c r="AQ14" s="120"/>
      <c r="AR14" s="121" t="s">
        <v>40</v>
      </c>
      <c r="AS14" s="183">
        <f>AK15*365</f>
        <v>714.563443548387</v>
      </c>
      <c r="AT14" s="184">
        <f>AS14*AL15</f>
        <v>1538.7972776474023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>
        <v>-19.5</v>
      </c>
      <c r="R15" s="164">
        <v>2.0139999999999998</v>
      </c>
      <c r="S15" s="705"/>
      <c r="T15" s="708"/>
      <c r="U15" s="149">
        <v>0.67800000000000005</v>
      </c>
      <c r="V15" s="150">
        <v>22.6</v>
      </c>
      <c r="W15" s="150">
        <v>10.8</v>
      </c>
      <c r="X15" s="151">
        <v>122</v>
      </c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1.9577080645161289</v>
      </c>
      <c r="AL15" s="116">
        <f>AK15*1.1</f>
        <v>2.1534788709677422</v>
      </c>
      <c r="AM15" s="125"/>
      <c r="AN15" s="126">
        <f>AN14*365</f>
        <v>-28.590902748709382</v>
      </c>
      <c r="AO15" s="127"/>
      <c r="AP15" s="128"/>
      <c r="AQ15" s="128"/>
      <c r="AR15" s="129"/>
      <c r="AS15" s="186">
        <f>(AS14-S14)/AS14</f>
        <v>-0.13775761598269801</v>
      </c>
      <c r="AT15" s="186">
        <f>(AT14-T14)/AT14</f>
        <v>0.55774771453737726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-0.50573588709677419</v>
      </c>
      <c r="AL18" s="156">
        <f>(Y18-$AL$4)/$AL$4</f>
        <v>-1</v>
      </c>
      <c r="AM18" s="117" t="e">
        <f>(AL18-AI18)/AI18</f>
        <v>#DIV/0!</v>
      </c>
      <c r="AN18" s="118">
        <f>AK18</f>
        <v>-0.50573588709677419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-2.4768659465254017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11"/>
      <c r="C19" s="736"/>
      <c r="D19" s="737"/>
      <c r="E19" s="153"/>
      <c r="F19" s="143"/>
      <c r="G19" s="144"/>
      <c r="H19" s="695"/>
      <c r="I19" s="362"/>
      <c r="J19" s="362"/>
      <c r="K19" s="737"/>
      <c r="L19" s="153"/>
      <c r="M19" s="146"/>
      <c r="N19" s="695"/>
      <c r="O19" s="701"/>
      <c r="P19" s="701"/>
      <c r="Q19" s="374"/>
      <c r="R19" s="334"/>
      <c r="S19" s="729"/>
      <c r="T19" s="707"/>
      <c r="U19" s="335"/>
      <c r="V19" s="336"/>
      <c r="W19" s="336"/>
      <c r="X19" s="337"/>
      <c r="Y19" s="730"/>
      <c r="Z19" s="731"/>
      <c r="AA19" s="720"/>
      <c r="AB19" s="720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-184.59359879032257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66"/>
      <c r="C20" s="375"/>
      <c r="D20" s="376"/>
      <c r="E20" s="357"/>
      <c r="F20" s="364"/>
      <c r="G20" s="373"/>
      <c r="H20" s="377"/>
      <c r="I20" s="363"/>
      <c r="J20" s="363"/>
      <c r="K20" s="376"/>
      <c r="L20" s="357"/>
      <c r="M20" s="376"/>
      <c r="N20" s="377"/>
      <c r="O20" s="364"/>
      <c r="P20" s="706"/>
      <c r="Q20" s="376"/>
      <c r="R20" s="148"/>
      <c r="S20" s="706"/>
      <c r="T20" s="754"/>
      <c r="U20" s="149"/>
      <c r="V20" s="150"/>
      <c r="W20" s="150"/>
      <c r="X20" s="151"/>
      <c r="Y20" s="755"/>
      <c r="Z20" s="764"/>
      <c r="AA20" s="765"/>
      <c r="AB20" s="765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6"/>
      <c r="C21" s="375"/>
      <c r="D21" s="376"/>
      <c r="E21" s="357"/>
      <c r="F21" s="364"/>
      <c r="G21" s="373"/>
      <c r="H21" s="377"/>
      <c r="I21" s="363"/>
      <c r="J21" s="363"/>
      <c r="K21" s="376"/>
      <c r="L21" s="357"/>
      <c r="M21" s="376"/>
      <c r="N21" s="377"/>
      <c r="O21" s="364"/>
      <c r="P21" s="706"/>
      <c r="Q21" s="376"/>
      <c r="R21" s="164"/>
      <c r="S21" s="706"/>
      <c r="T21" s="754"/>
      <c r="U21" s="149"/>
      <c r="V21" s="150"/>
      <c r="W21" s="150"/>
      <c r="X21" s="151"/>
      <c r="Y21" s="755"/>
      <c r="Z21" s="764"/>
      <c r="AA21" s="765"/>
      <c r="AB21" s="765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66"/>
      <c r="C22" s="375"/>
      <c r="D22" s="376"/>
      <c r="E22" s="357"/>
      <c r="F22" s="364"/>
      <c r="G22" s="373"/>
      <c r="H22" s="377"/>
      <c r="I22" s="363"/>
      <c r="J22" s="363"/>
      <c r="K22" s="376"/>
      <c r="L22" s="357"/>
      <c r="M22" s="376"/>
      <c r="N22" s="377"/>
      <c r="O22" s="364"/>
      <c r="P22" s="706"/>
      <c r="Q22" s="376"/>
      <c r="R22" s="148"/>
      <c r="S22" s="706"/>
      <c r="T22" s="754"/>
      <c r="U22" s="149"/>
      <c r="V22" s="150"/>
      <c r="W22" s="150"/>
      <c r="X22" s="151"/>
      <c r="Y22" s="755"/>
      <c r="Z22" s="764"/>
      <c r="AA22" s="765"/>
      <c r="AB22" s="765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6"/>
      <c r="C23" s="375"/>
      <c r="D23" s="376"/>
      <c r="E23" s="357"/>
      <c r="F23" s="364"/>
      <c r="G23" s="373"/>
      <c r="H23" s="377"/>
      <c r="I23" s="363"/>
      <c r="J23" s="363"/>
      <c r="K23" s="376"/>
      <c r="L23" s="357"/>
      <c r="M23" s="376"/>
      <c r="N23" s="377"/>
      <c r="O23" s="364"/>
      <c r="P23" s="706"/>
      <c r="Q23" s="376"/>
      <c r="R23" s="164"/>
      <c r="S23" s="706"/>
      <c r="T23" s="754"/>
      <c r="U23" s="149"/>
      <c r="V23" s="150"/>
      <c r="W23" s="150"/>
      <c r="X23" s="151"/>
      <c r="Y23" s="755"/>
      <c r="Z23" s="764"/>
      <c r="AA23" s="765"/>
      <c r="AB23" s="765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53"/>
      <c r="C24" s="369"/>
      <c r="D24" s="370"/>
      <c r="E24" s="345"/>
      <c r="F24" s="367"/>
      <c r="G24" s="368"/>
      <c r="H24" s="366"/>
      <c r="I24" s="361"/>
      <c r="J24" s="361"/>
      <c r="K24" s="370"/>
      <c r="L24" s="345"/>
      <c r="M24" s="365"/>
      <c r="N24" s="366"/>
      <c r="O24" s="367"/>
      <c r="P24" s="371"/>
      <c r="Q24" s="376"/>
      <c r="R24" s="148"/>
      <c r="S24" s="706"/>
      <c r="T24" s="754"/>
      <c r="U24" s="149"/>
      <c r="V24" s="165"/>
      <c r="W24" s="165"/>
      <c r="X24" s="160"/>
      <c r="Y24" s="755"/>
      <c r="Z24" s="756"/>
      <c r="AA24" s="757"/>
      <c r="AB24" s="757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753"/>
      <c r="C25" s="369"/>
      <c r="D25" s="370"/>
      <c r="E25" s="345"/>
      <c r="F25" s="367"/>
      <c r="G25" s="368"/>
      <c r="H25" s="366"/>
      <c r="I25" s="361"/>
      <c r="J25" s="361"/>
      <c r="K25" s="370"/>
      <c r="L25" s="345"/>
      <c r="M25" s="365"/>
      <c r="N25" s="366"/>
      <c r="O25" s="367"/>
      <c r="P25" s="371"/>
      <c r="Q25" s="157"/>
      <c r="R25" s="158"/>
      <c r="S25" s="706"/>
      <c r="T25" s="754"/>
      <c r="U25" s="159"/>
      <c r="V25" s="167"/>
      <c r="W25" s="167"/>
      <c r="X25" s="160"/>
      <c r="Y25" s="755"/>
      <c r="Z25" s="756"/>
      <c r="AA25" s="757"/>
      <c r="AB25" s="757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45"/>
      <c r="D26" s="746"/>
      <c r="E26" s="345"/>
      <c r="F26" s="367"/>
      <c r="G26" s="368"/>
      <c r="H26" s="735"/>
      <c r="I26" s="145"/>
      <c r="J26" s="361"/>
      <c r="K26" s="746"/>
      <c r="L26" s="345"/>
      <c r="M26" s="365"/>
      <c r="N26" s="735"/>
      <c r="O26" s="739"/>
      <c r="P26" s="749"/>
      <c r="Q26" s="157"/>
      <c r="R26" s="170"/>
      <c r="S26" s="749"/>
      <c r="T26" s="750"/>
      <c r="U26" s="159"/>
      <c r="V26" s="171"/>
      <c r="W26" s="171"/>
      <c r="X26" s="160"/>
      <c r="Y26" s="751"/>
      <c r="Z26" s="372"/>
      <c r="AA26" s="372"/>
      <c r="AB26" s="372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745"/>
      <c r="D27" s="746"/>
      <c r="E27" s="345"/>
      <c r="F27" s="367"/>
      <c r="G27" s="368"/>
      <c r="H27" s="735"/>
      <c r="I27" s="145"/>
      <c r="J27" s="361"/>
      <c r="K27" s="746"/>
      <c r="L27" s="345"/>
      <c r="M27" s="365"/>
      <c r="N27" s="735"/>
      <c r="O27" s="739"/>
      <c r="P27" s="749"/>
      <c r="Q27" s="157"/>
      <c r="R27" s="158"/>
      <c r="S27" s="749"/>
      <c r="T27" s="750"/>
      <c r="U27" s="159"/>
      <c r="V27" s="171"/>
      <c r="W27" s="171"/>
      <c r="X27" s="160"/>
      <c r="Y27" s="751"/>
      <c r="Z27" s="372"/>
      <c r="AA27" s="372"/>
      <c r="AB27" s="372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DA4D-3797-42B8-B81F-31DBE20481AF}">
  <sheetPr>
    <tabColor rgb="FFFFFF66"/>
  </sheetPr>
  <dimension ref="A1:BL28"/>
  <sheetViews>
    <sheetView zoomScale="70" zoomScaleNormal="70" zoomScaleSheetLayoutView="82" workbookViewId="0">
      <pane xSplit="25" ySplit="10" topLeftCell="Z11" activePane="bottomRight" state="frozen"/>
      <selection activeCell="W16" sqref="W16"/>
      <selection pane="topRight" activeCell="W16" sqref="W16"/>
      <selection pane="bottomLeft" activeCell="W16" sqref="W16"/>
      <selection pane="bottomRight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137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138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2.2930000000000001</v>
      </c>
      <c r="S4" s="674">
        <v>930</v>
      </c>
      <c r="T4" s="675">
        <f>Y4*365</f>
        <v>886.67962962962974</v>
      </c>
      <c r="U4" s="108">
        <v>0.60599999999999998</v>
      </c>
      <c r="V4" s="110">
        <v>11.5</v>
      </c>
      <c r="W4" s="110">
        <v>7.5</v>
      </c>
      <c r="X4" s="111">
        <v>156</v>
      </c>
      <c r="Y4" s="677">
        <f>R4+(R5-R4)*(-18-Q4)/(Q5-Q4)</f>
        <v>2.4292592592592595</v>
      </c>
      <c r="Z4" s="669">
        <f>Y4*365</f>
        <v>886.67962962962974</v>
      </c>
      <c r="AA4" s="669">
        <f>(Y4*5%)+Y4</f>
        <v>2.5507222222222223</v>
      </c>
      <c r="AB4" s="667">
        <f>AA4*365</f>
        <v>931.01361111111112</v>
      </c>
      <c r="AC4" s="669">
        <f>(AA4*10%)+Y4</f>
        <v>2.6843314814814816</v>
      </c>
      <c r="AD4" s="667">
        <f>AC4*365</f>
        <v>979.78099074074078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-0.29574693793603651</v>
      </c>
      <c r="AH4" s="651"/>
      <c r="AI4" s="113">
        <f>MAX(Y4:Y9)</f>
        <v>2.7590000000000003</v>
      </c>
      <c r="AJ4" s="114"/>
      <c r="AK4" s="115">
        <f>Y4*1.05</f>
        <v>2.5507222222222223</v>
      </c>
      <c r="AL4" s="116">
        <f>AK4*1.1</f>
        <v>2.8057944444444449</v>
      </c>
      <c r="AM4" s="117">
        <f>(AL4-AI4)/AI4</f>
        <v>1.6960654021183248E-2</v>
      </c>
      <c r="AN4" s="118">
        <f>AK4</f>
        <v>2.5507222222222223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***3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0.1793275489169659</v>
      </c>
      <c r="AQ4" s="120"/>
      <c r="AR4" s="121" t="s">
        <v>40</v>
      </c>
      <c r="AS4" s="183">
        <f>AK4*365</f>
        <v>931.01361111111112</v>
      </c>
      <c r="AT4" s="184">
        <f>AS4*AL4</f>
        <v>2612.2328177577165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-19.399999999999999</v>
      </c>
      <c r="R5" s="122">
        <v>2.5760000000000001</v>
      </c>
      <c r="S5" s="674"/>
      <c r="T5" s="676"/>
      <c r="U5" s="108">
        <v>0.71499999999999997</v>
      </c>
      <c r="V5" s="110">
        <v>18.100000000000001</v>
      </c>
      <c r="W5" s="110">
        <v>7.2</v>
      </c>
      <c r="X5" s="111">
        <v>149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-4.7619047619047589E-2</v>
      </c>
      <c r="AL5" s="156">
        <f>(Y4-$AL$4)/$AL$4</f>
        <v>-0.13419913419913429</v>
      </c>
      <c r="AM5" s="125"/>
      <c r="AN5" s="126">
        <f>AN4*365</f>
        <v>931.01361111111112</v>
      </c>
      <c r="AO5" s="127"/>
      <c r="AP5" s="128"/>
      <c r="AQ5" s="128"/>
      <c r="AR5" s="129"/>
      <c r="AS5" s="186">
        <f>(AS4-S4)/AS4</f>
        <v>1.0887178221824611E-3</v>
      </c>
      <c r="AT5" s="186">
        <f>(AT4-T4)/AT4</f>
        <v>0.66056638458790351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2.5507222222222223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2.5507222222222223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184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-16.3</v>
      </c>
      <c r="R12" s="148">
        <v>1.95</v>
      </c>
      <c r="S12" s="705">
        <v>930</v>
      </c>
      <c r="T12" s="707">
        <f>Y12*365</f>
        <v>761.99048387096775</v>
      </c>
      <c r="U12" s="149">
        <v>0.53200000000000003</v>
      </c>
      <c r="V12" s="150">
        <v>9.5</v>
      </c>
      <c r="W12" s="150">
        <v>8.3000000000000007</v>
      </c>
      <c r="X12" s="151">
        <v>150</v>
      </c>
      <c r="Y12" s="697">
        <f>R12+(R13-R12)*(-18-Q12)/(Q13-Q12)</f>
        <v>2.0876451612903226</v>
      </c>
      <c r="Z12" s="709">
        <f>Y12*365</f>
        <v>761.99048387096775</v>
      </c>
      <c r="AA12" s="718">
        <f>(Z12-$S$12)/$S$12</f>
        <v>-0.18065539368713146</v>
      </c>
      <c r="AB12" s="718">
        <f>(Z12-AD4)/AD4</f>
        <v>-0.22228488705942084</v>
      </c>
      <c r="AC12" s="697"/>
      <c r="AD12" s="697"/>
      <c r="AE12" s="210">
        <f>(Y12-Y4)/Y12</f>
        <v>-0.16363609309821286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-0.11353278367816429</v>
      </c>
      <c r="AH12" s="153"/>
      <c r="AI12" s="212">
        <f>MAX(Y12:Y15)</f>
        <v>3.0535806451612904</v>
      </c>
      <c r="AJ12" s="213"/>
      <c r="AK12" s="214">
        <f>(Y12-AK4)/AK4</f>
        <v>-0.18154742876253335</v>
      </c>
      <c r="AL12" s="214">
        <f>(Y12-$AL$4)/$AL$4</f>
        <v>-0.25595220796593954</v>
      </c>
      <c r="AM12" s="215">
        <f>(AL12-AI12)/AI12</f>
        <v>-1.0838203531226602</v>
      </c>
      <c r="AN12" s="216">
        <f>AK12</f>
        <v>-0.18154742876253335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-11.594914316141228</v>
      </c>
      <c r="AQ12" s="218"/>
      <c r="AR12" s="219" t="s">
        <v>40</v>
      </c>
      <c r="AS12" s="220">
        <f>AK13*365</f>
        <v>800.09000806451616</v>
      </c>
      <c r="AT12" s="221">
        <f>AS12*AL13</f>
        <v>1929.2011591921791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-19.399999999999999</v>
      </c>
      <c r="R13" s="158">
        <v>2.2010000000000001</v>
      </c>
      <c r="S13" s="706"/>
      <c r="T13" s="708"/>
      <c r="U13" s="159">
        <v>0.64100000000000001</v>
      </c>
      <c r="V13" s="150">
        <v>14.5</v>
      </c>
      <c r="W13" s="150">
        <v>8.1</v>
      </c>
      <c r="X13" s="160">
        <v>142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2.1920274193548388</v>
      </c>
      <c r="AL13" s="116">
        <f>AK13*1.1</f>
        <v>2.4112301612903231</v>
      </c>
      <c r="AM13" s="125"/>
      <c r="AN13" s="126">
        <f>AN12*365</f>
        <v>-66.264811498324676</v>
      </c>
      <c r="AO13" s="127"/>
      <c r="AP13" s="128"/>
      <c r="AQ13" s="128"/>
      <c r="AR13" s="129"/>
      <c r="AS13" s="186">
        <f>(AS12-S12)/AS12</f>
        <v>-0.16236922174512197</v>
      </c>
      <c r="AT13" s="186">
        <f>(AT12-T12)/AT12</f>
        <v>0.60502279389566693</v>
      </c>
    </row>
    <row r="14" spans="1:64" ht="42.75" customHeight="1" x14ac:dyDescent="0.2">
      <c r="B14" s="711" t="s">
        <v>119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90">
        <v>-16.5</v>
      </c>
      <c r="R14" s="256">
        <v>2.891</v>
      </c>
      <c r="S14" s="723">
        <v>930</v>
      </c>
      <c r="T14" s="778">
        <f>Y14*365</f>
        <v>1114.556935483871</v>
      </c>
      <c r="U14" s="257">
        <v>0.47399999999999998</v>
      </c>
      <c r="V14" s="258">
        <v>8.1</v>
      </c>
      <c r="W14" s="258">
        <v>9</v>
      </c>
      <c r="X14" s="259">
        <v>248</v>
      </c>
      <c r="Y14" s="780">
        <f>R14+(R15-R14)*(-18-Q14)/(Q15-Q14)</f>
        <v>3.0535806451612904</v>
      </c>
      <c r="Z14" s="782">
        <f>Y14*365</f>
        <v>1114.556935483871</v>
      </c>
      <c r="AA14" s="784">
        <f>(Z14-$S$12)/$S$12</f>
        <v>0.19844831772459251</v>
      </c>
      <c r="AB14" s="784">
        <f>(Z14-$AD$4)/$AD$4</f>
        <v>0.13755721535405174</v>
      </c>
      <c r="AC14" s="722"/>
      <c r="AD14" s="722"/>
      <c r="AE14" s="152">
        <f>(Y14-Y4)/Y14</f>
        <v>0.20445550926952977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-0.6287548377668728</v>
      </c>
      <c r="AH14" s="153"/>
      <c r="AI14" s="154">
        <f>MAX(Y14:Y19)</f>
        <v>3.0535806451612904</v>
      </c>
      <c r="AJ14" s="155"/>
      <c r="AK14" s="156">
        <f>(Y14-AK4)/AK4</f>
        <v>0.19714354568212106</v>
      </c>
      <c r="AL14" s="156">
        <f>(Y14-$AL$4)/$AL$4</f>
        <v>8.8312314256473554E-2</v>
      </c>
      <c r="AM14" s="117">
        <f>(AL14-AI14)/AI14</f>
        <v>-0.97107909548863125</v>
      </c>
      <c r="AN14" s="118">
        <f>AK14</f>
        <v>0.19714354568212106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8.7567457529462231</v>
      </c>
      <c r="AQ14" s="120"/>
      <c r="AR14" s="121" t="s">
        <v>40</v>
      </c>
      <c r="AS14" s="183">
        <f>AK15*365</f>
        <v>1170.2847822580645</v>
      </c>
      <c r="AT14" s="184">
        <f>AS14*AL15</f>
        <v>4127.4605992966744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90">
        <v>-19.600000000000001</v>
      </c>
      <c r="R15" s="260">
        <v>3.2269999999999999</v>
      </c>
      <c r="S15" s="702"/>
      <c r="T15" s="779"/>
      <c r="U15" s="257">
        <v>0.55400000000000005</v>
      </c>
      <c r="V15" s="258">
        <v>10.5</v>
      </c>
      <c r="W15" s="258">
        <v>8.5</v>
      </c>
      <c r="X15" s="259">
        <v>237</v>
      </c>
      <c r="Y15" s="781"/>
      <c r="Z15" s="783"/>
      <c r="AA15" s="785"/>
      <c r="AB15" s="785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3.206259677419355</v>
      </c>
      <c r="AL15" s="116">
        <f>AK15*1.1</f>
        <v>3.5268856451612907</v>
      </c>
      <c r="AM15" s="125"/>
      <c r="AN15" s="126">
        <f>AN14*365</f>
        <v>71.95739417397418</v>
      </c>
      <c r="AO15" s="127"/>
      <c r="AP15" s="128"/>
      <c r="AQ15" s="128"/>
      <c r="AR15" s="129"/>
      <c r="AS15" s="186">
        <f>(AS14-S14)/AS14</f>
        <v>0.20532163273492715</v>
      </c>
      <c r="AT15" s="186">
        <f>(AT14-T14)/AT14</f>
        <v>0.72996545729018147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-0.63768055555555558</v>
      </c>
      <c r="AL18" s="156">
        <f>(Y18-$AL$4)/$AL$4</f>
        <v>-1</v>
      </c>
      <c r="AM18" s="117" t="e">
        <f>(AL18-AI18)/AI18</f>
        <v>#DIV/0!</v>
      </c>
      <c r="AN18" s="118">
        <f>AK18</f>
        <v>-0.63768055555555558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-2.1712825537518992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-232.75340277777778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F0C3-645B-4F9D-A641-E111C5B59827}">
  <sheetPr>
    <tabColor rgb="FFFF7C80"/>
  </sheetPr>
  <dimension ref="A1:BL26"/>
  <sheetViews>
    <sheetView zoomScale="70" zoomScaleNormal="70" zoomScaleSheetLayoutView="82" workbookViewId="0">
      <pane xSplit="25" ySplit="10" topLeftCell="Z11" activePane="bottomRight" state="frozen"/>
      <selection activeCell="W16" sqref="W16"/>
      <selection pane="topRight" activeCell="W16" sqref="W16"/>
      <selection pane="bottomLeft" activeCell="W16" sqref="W16"/>
      <selection pane="bottomRight" activeCell="T16" sqref="T16:T17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139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140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2.8140000000000001</v>
      </c>
      <c r="S4" s="674">
        <v>922</v>
      </c>
      <c r="T4" s="675">
        <f>Y4*365</f>
        <v>1084.2194642857144</v>
      </c>
      <c r="U4" s="108">
        <v>0.47</v>
      </c>
      <c r="V4" s="110">
        <v>8.1</v>
      </c>
      <c r="W4" s="110">
        <v>9.1</v>
      </c>
      <c r="X4" s="111">
        <v>242</v>
      </c>
      <c r="Y4" s="677">
        <f>R4+(R5-R4)*(-18-Q4)/(Q5-Q4)</f>
        <v>2.9704642857142858</v>
      </c>
      <c r="Z4" s="669">
        <f>Y4*365</f>
        <v>1084.2194642857144</v>
      </c>
      <c r="AA4" s="669">
        <f>(Y4*5%)+Y4</f>
        <v>3.1189875000000002</v>
      </c>
      <c r="AB4" s="667">
        <f>AA4*365</f>
        <v>1138.4304375000002</v>
      </c>
      <c r="AC4" s="669">
        <f>(AA4*10%)+Y4</f>
        <v>3.2823630357142859</v>
      </c>
      <c r="AD4" s="667">
        <f>AC4*365</f>
        <v>1198.0625080357142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-0.58442125425356484</v>
      </c>
      <c r="AH4" s="651"/>
      <c r="AI4" s="113">
        <f>MAX(Y4:Y9)</f>
        <v>2.9704642857142858</v>
      </c>
      <c r="AJ4" s="114"/>
      <c r="AK4" s="115">
        <f>Y4*1.05</f>
        <v>3.1189875000000002</v>
      </c>
      <c r="AL4" s="116">
        <f>AK4*1.1</f>
        <v>3.4308862500000004</v>
      </c>
      <c r="AM4" s="117">
        <f>(AL4-AI4)/AI4</f>
        <v>0.15500000000000008</v>
      </c>
      <c r="AN4" s="118">
        <f>AK4</f>
        <v>3.1189875000000002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**2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0.1573566171450857</v>
      </c>
      <c r="AQ4" s="120"/>
      <c r="AR4" s="121" t="s">
        <v>40</v>
      </c>
      <c r="AS4" s="183">
        <f>AK4*365</f>
        <v>1138.4304375000002</v>
      </c>
      <c r="AT4" s="184">
        <f>AS4*AL4</f>
        <v>3905.8253346002352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-19.5</v>
      </c>
      <c r="R5" s="122">
        <v>3.1509999999999998</v>
      </c>
      <c r="S5" s="674"/>
      <c r="T5" s="676"/>
      <c r="U5" s="108">
        <v>0.54900000000000004</v>
      </c>
      <c r="V5" s="110">
        <v>10.7</v>
      </c>
      <c r="W5" s="110">
        <v>8.8000000000000007</v>
      </c>
      <c r="X5" s="111">
        <v>233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-4.7619047619047672E-2</v>
      </c>
      <c r="AL5" s="156">
        <f>(Y4-$AL$4)/$AL$4</f>
        <v>-0.13419913419913426</v>
      </c>
      <c r="AM5" s="125"/>
      <c r="AN5" s="126">
        <f>AN4*365</f>
        <v>1138.4304375000002</v>
      </c>
      <c r="AO5" s="127"/>
      <c r="AP5" s="128"/>
      <c r="AQ5" s="128"/>
      <c r="AR5" s="129"/>
      <c r="AS5" s="186">
        <f>(AS4-S4)/AS4</f>
        <v>0.19011301030854608</v>
      </c>
      <c r="AT5" s="186">
        <f>(AT4-T4)/AT4</f>
        <v>0.72240963908933087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3.1189875000000002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3.1189875000000002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186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-16.7</v>
      </c>
      <c r="R12" s="148">
        <v>2.1880000000000002</v>
      </c>
      <c r="S12" s="705">
        <v>922</v>
      </c>
      <c r="T12" s="707">
        <f>Y12*365</f>
        <v>845.54277777777793</v>
      </c>
      <c r="U12" s="149">
        <v>0.58899999999999997</v>
      </c>
      <c r="V12" s="150">
        <v>13.2</v>
      </c>
      <c r="W12" s="150">
        <v>9.1999999999999993</v>
      </c>
      <c r="X12" s="151">
        <v>152</v>
      </c>
      <c r="Y12" s="697">
        <f>R12+(R13-R12)*(-18-Q12)/(Q13-Q12)</f>
        <v>2.3165555555555559</v>
      </c>
      <c r="Z12" s="709">
        <f>Y12*365</f>
        <v>845.54277777777793</v>
      </c>
      <c r="AA12" s="718">
        <f>(Z12-$S$12)/$S$12</f>
        <v>-8.2925403711737608E-2</v>
      </c>
      <c r="AB12" s="718">
        <f>(Z12-AD4)/AD4</f>
        <v>-0.29424151736115234</v>
      </c>
      <c r="AC12" s="697"/>
      <c r="AD12" s="697"/>
      <c r="AE12" s="210">
        <f>(Y12-Y4)/Y12</f>
        <v>-0.28227629965123352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-0.23563170799032293</v>
      </c>
      <c r="AH12" s="153"/>
      <c r="AI12" s="212">
        <f>MAX(Y12:Y15)</f>
        <v>2.3165555555555559</v>
      </c>
      <c r="AJ12" s="213"/>
      <c r="AK12" s="214">
        <f>(Y12-AK4)/AK4</f>
        <v>-0.25727321588959373</v>
      </c>
      <c r="AL12" s="214">
        <f>(Y12-$AL$4)/$AL$4</f>
        <v>-0.32479383262690342</v>
      </c>
      <c r="AM12" s="215">
        <f>(AL12-AI12)/AI12</f>
        <v>-1.1402055011579515</v>
      </c>
      <c r="AN12" s="216">
        <f>AK12</f>
        <v>-0.25727321588959373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-8.4764076991218431</v>
      </c>
      <c r="AQ12" s="218"/>
      <c r="AR12" s="219" t="s">
        <v>40</v>
      </c>
      <c r="AS12" s="220">
        <f>AK13*365</f>
        <v>887.81991666666693</v>
      </c>
      <c r="AT12" s="221">
        <f>AS12*AL13</f>
        <v>2375.4702051315294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-19.399999999999999</v>
      </c>
      <c r="R13" s="158">
        <v>2.4550000000000001</v>
      </c>
      <c r="S13" s="706"/>
      <c r="T13" s="708"/>
      <c r="U13" s="159">
        <v>0.69099999999999995</v>
      </c>
      <c r="V13" s="150">
        <v>20.2</v>
      </c>
      <c r="W13" s="150">
        <v>9</v>
      </c>
      <c r="X13" s="160">
        <v>145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2.432383333333334</v>
      </c>
      <c r="AL13" s="116">
        <f>AK13*1.1</f>
        <v>2.6756216666666677</v>
      </c>
      <c r="AM13" s="125"/>
      <c r="AN13" s="126">
        <f>AN12*365</f>
        <v>-93.904723799701713</v>
      </c>
      <c r="AO13" s="127"/>
      <c r="AP13" s="128"/>
      <c r="AQ13" s="128"/>
      <c r="AR13" s="129"/>
      <c r="AS13" s="186">
        <f>(AS12-S12)/AS12</f>
        <v>-3.8498892277234222E-2</v>
      </c>
      <c r="AT13" s="186">
        <f>(AT12-T12)/AT12</f>
        <v>0.64405245919261678</v>
      </c>
    </row>
    <row r="14" spans="1:64" ht="42.75" customHeight="1" x14ac:dyDescent="0.2">
      <c r="B14" s="711" t="s">
        <v>187</v>
      </c>
      <c r="C14" s="713">
        <v>1</v>
      </c>
      <c r="D14" s="715"/>
      <c r="E14" s="153"/>
      <c r="F14" s="143"/>
      <c r="G14" s="144"/>
      <c r="H14" s="717">
        <f>(192-186.53)/186.53</f>
        <v>2.932504154827641E-2</v>
      </c>
      <c r="I14" s="312">
        <v>105</v>
      </c>
      <c r="J14" s="312">
        <v>105</v>
      </c>
      <c r="K14" s="715"/>
      <c r="L14" s="153"/>
      <c r="M14" s="146"/>
      <c r="N14" s="717">
        <f>(161-156.5)/156.55</f>
        <v>2.8744809964867453E-2</v>
      </c>
      <c r="O14" s="723"/>
      <c r="P14" s="724" t="s">
        <v>128</v>
      </c>
      <c r="Q14" s="356">
        <v>-16.5</v>
      </c>
      <c r="R14" s="148">
        <v>2.1749999999999998</v>
      </c>
      <c r="S14" s="705">
        <v>922</v>
      </c>
      <c r="T14" s="707">
        <f>Y14*365</f>
        <v>844.24499999999989</v>
      </c>
      <c r="U14" s="149">
        <v>0.58699999999999997</v>
      </c>
      <c r="V14" s="150">
        <v>13.5</v>
      </c>
      <c r="W14" s="150">
        <v>9.5</v>
      </c>
      <c r="X14" s="151">
        <v>152</v>
      </c>
      <c r="Y14" s="725">
        <f>R14+(R15-R14)*(-18-Q14)/(Q15-Q14)</f>
        <v>2.3129999999999997</v>
      </c>
      <c r="Z14" s="727">
        <f t="shared" ref="Z14" si="0">Y14*365</f>
        <v>844.24499999999989</v>
      </c>
      <c r="AA14" s="786">
        <f>(Z14-$S$12)/$S$12</f>
        <v>-8.4332971800433962E-2</v>
      </c>
      <c r="AB14" s="720">
        <f>(Z14-$AD$4)/$AD$4</f>
        <v>-0.29532474780119489</v>
      </c>
      <c r="AC14" s="722"/>
      <c r="AD14" s="722"/>
      <c r="AE14" s="152">
        <f>(Y14-Y4)/Y14</f>
        <v>-0.28424742140695464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/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-0.23373520385795699</v>
      </c>
      <c r="AH14" s="153"/>
      <c r="AI14" s="154">
        <f>MAX(Y14:Y17)</f>
        <v>2.4696153846153845</v>
      </c>
      <c r="AJ14" s="155"/>
      <c r="AK14" s="156">
        <f>(Y14-AK4)/AK4</f>
        <v>-0.25841318697173377</v>
      </c>
      <c r="AL14" s="156">
        <f>(Y14-$AL$4)/$AL$4</f>
        <v>-0.32583016997430342</v>
      </c>
      <c r="AM14" s="117">
        <f>(AL14-AI14)/AI14</f>
        <v>-1.1319355928878974</v>
      </c>
      <c r="AN14" s="118">
        <f>AK14</f>
        <v>-0.25841318697173377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-8.4434260673592938</v>
      </c>
      <c r="AQ14" s="120"/>
      <c r="AR14" s="121" t="s">
        <v>40</v>
      </c>
      <c r="AS14" s="183">
        <f>AK15*365</f>
        <v>886.45724999999993</v>
      </c>
      <c r="AT14" s="184">
        <f>AS14*AL15</f>
        <v>2368.1838402337498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>
        <v>105</v>
      </c>
      <c r="J15" s="312">
        <v>105</v>
      </c>
      <c r="K15" s="716"/>
      <c r="L15" s="153"/>
      <c r="M15" s="146"/>
      <c r="N15" s="696"/>
      <c r="O15" s="702"/>
      <c r="P15" s="705"/>
      <c r="Q15" s="356">
        <v>-19.5</v>
      </c>
      <c r="R15" s="164">
        <v>2.4510000000000001</v>
      </c>
      <c r="S15" s="706"/>
      <c r="T15" s="708"/>
      <c r="U15" s="149">
        <v>0.69799999999999995</v>
      </c>
      <c r="V15" s="150">
        <v>19.399999999999999</v>
      </c>
      <c r="W15" s="150">
        <v>8.4</v>
      </c>
      <c r="X15" s="151">
        <v>144</v>
      </c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2.4286499999999998</v>
      </c>
      <c r="AL15" s="116">
        <f>AK15*1.1</f>
        <v>2.6715149999999999</v>
      </c>
      <c r="AM15" s="125"/>
      <c r="AN15" s="126">
        <f>AN14*365</f>
        <v>-94.320813244682824</v>
      </c>
      <c r="AO15" s="127"/>
      <c r="AP15" s="128"/>
      <c r="AQ15" s="128"/>
      <c r="AR15" s="129"/>
      <c r="AS15" s="186">
        <f>(AS14-S14)/AS14</f>
        <v>-4.0095278142290643E-2</v>
      </c>
      <c r="AT15" s="186">
        <f>(AT14-T14)/AT14</f>
        <v>0.6435052947930473</v>
      </c>
    </row>
    <row r="16" spans="1:64" ht="42.75" customHeight="1" x14ac:dyDescent="0.2">
      <c r="B16" s="711" t="s">
        <v>306</v>
      </c>
      <c r="C16" s="768"/>
      <c r="D16" s="770"/>
      <c r="E16" s="276"/>
      <c r="F16" s="277"/>
      <c r="G16" s="278"/>
      <c r="H16" s="772"/>
      <c r="I16" s="590"/>
      <c r="J16" s="590"/>
      <c r="K16" s="770"/>
      <c r="L16" s="276"/>
      <c r="M16" s="279"/>
      <c r="N16" s="772"/>
      <c r="O16" s="724"/>
      <c r="P16" s="724"/>
      <c r="Q16" s="380">
        <v>-16.600000000000001</v>
      </c>
      <c r="R16" s="148">
        <v>2.2930000000000001</v>
      </c>
      <c r="S16" s="705">
        <v>922</v>
      </c>
      <c r="T16" s="707">
        <f>Y16*365</f>
        <v>901.40961538461534</v>
      </c>
      <c r="U16" s="149">
        <v>0.64300000000000002</v>
      </c>
      <c r="V16" s="150">
        <v>19.3</v>
      </c>
      <c r="W16" s="150">
        <v>10.8</v>
      </c>
      <c r="X16" s="151">
        <v>146</v>
      </c>
      <c r="Y16" s="725">
        <f>R16+(R17-R16)*(-18-Q16)/(Q17-Q16)</f>
        <v>2.4696153846153845</v>
      </c>
      <c r="Z16" s="727">
        <f t="shared" ref="Z16" si="1">Y16*365</f>
        <v>901.40961538461534</v>
      </c>
      <c r="AA16" s="786">
        <f>(Z16-$S$12)/$S$12</f>
        <v>-2.2332304355080979E-2</v>
      </c>
      <c r="AB16" s="720">
        <f>(Z16-$AD$4)/$AD$4</f>
        <v>-0.2476105300527906</v>
      </c>
      <c r="AC16" s="722"/>
      <c r="AD16" s="722"/>
      <c r="AE16" s="152">
        <f>(Y16-Y4)/Y16</f>
        <v>-0.20280441408770336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/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-4.932277824183056</v>
      </c>
      <c r="AH16" s="166"/>
      <c r="AI16" s="154">
        <f>MAX(Y16:Y25)</f>
        <v>2.4696153846153845</v>
      </c>
      <c r="AJ16" s="155"/>
      <c r="AK16" s="156">
        <f>(Y16-AK4)/4</f>
        <v>-0.16234302884615393</v>
      </c>
      <c r="AL16" s="156">
        <f>(Y16-$AL$4)/$AL$4</f>
        <v>-0.28018150277777809</v>
      </c>
      <c r="AM16" s="117">
        <f>(AL16-AI16)/AI16</f>
        <v>-1.1134514728581564</v>
      </c>
      <c r="AN16" s="118">
        <f>AK16</f>
        <v>-0.16234302884615393</v>
      </c>
      <c r="AO16" s="119" t="str">
        <f>IF(AN16&lt;((4.09*J16)+272.62)/365,"*****5",IF(AN16&lt;((5.12*J16)+340.78)/365,"****4",IF(AN16&lt;((6.4*J16)+425.97)/365,"***3",IF(AN16&lt;((7.68*J16)+511.17)/365,"**2",IF(AN16&lt;((9.21*J16)+613.4)/365,"*1","")))))</f>
        <v>*****5</v>
      </c>
      <c r="AP16" s="120">
        <f>IF(AN16&lt;((4.09*J16+272.62)/365),(((4.09*J16+272.62)/365)-AN16)/AN16,IF(AN16&lt;((5.12*J16+340.78)/365),(((5.12*J16+340.78)/365)-AN16)/AN16,IF(AN16&lt;((6.4*J16+425.97)/365),(((6.4*J16+425.97)/365)-AN16)/AN16,IF(AN16&lt;((7.68*J16+511.17)/365),(((7.68*J16+511.17)/365)-AN16)/AN16,(((9.21*J16+613.4)/365)-AN16)/AN16))))</f>
        <v>-5.6007772239906437</v>
      </c>
      <c r="AQ16" s="120"/>
      <c r="AR16" s="121" t="s">
        <v>40</v>
      </c>
      <c r="AS16" s="183">
        <f>AK17*365</f>
        <v>946.48009615384603</v>
      </c>
      <c r="AT16" s="184">
        <f>AS16*AL17</f>
        <v>2699.7452867313236</v>
      </c>
    </row>
    <row r="17" spans="2:47" ht="52.5" customHeight="1" x14ac:dyDescent="0.2">
      <c r="B17" s="712"/>
      <c r="C17" s="769"/>
      <c r="D17" s="771"/>
      <c r="E17" s="276"/>
      <c r="F17" s="277"/>
      <c r="G17" s="278"/>
      <c r="H17" s="773"/>
      <c r="I17" s="590"/>
      <c r="J17" s="590"/>
      <c r="K17" s="771"/>
      <c r="L17" s="276"/>
      <c r="M17" s="279"/>
      <c r="N17" s="773"/>
      <c r="O17" s="705"/>
      <c r="P17" s="705"/>
      <c r="Q17" s="157">
        <v>-19.2</v>
      </c>
      <c r="R17" s="158">
        <v>2.621</v>
      </c>
      <c r="S17" s="706"/>
      <c r="T17" s="708"/>
      <c r="U17" s="159">
        <v>0.69799999999999995</v>
      </c>
      <c r="V17" s="167">
        <v>39.299999999999997</v>
      </c>
      <c r="W17" s="167">
        <v>11.1</v>
      </c>
      <c r="X17" s="160">
        <v>138</v>
      </c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66"/>
      <c r="AI17" s="168"/>
      <c r="AJ17" s="169"/>
      <c r="AK17" s="115">
        <f>Y16*1.05</f>
        <v>2.5930961538461537</v>
      </c>
      <c r="AL17" s="116">
        <f>AK17*1.1</f>
        <v>2.8524057692307694</v>
      </c>
      <c r="AM17" s="125"/>
      <c r="AN17" s="126">
        <f>AN16*365</f>
        <v>-59.255205528846183</v>
      </c>
      <c r="AO17" s="127"/>
      <c r="AP17" s="128"/>
      <c r="AQ17" s="128"/>
      <c r="AR17" s="129"/>
      <c r="AS17" s="186">
        <f>(AS16-S16)/AS16</f>
        <v>2.5864353886916717E-2</v>
      </c>
      <c r="AT17" s="186">
        <f>(AT16-T16)/AT16</f>
        <v>0.66611308858844842</v>
      </c>
    </row>
    <row r="18" spans="2:47" ht="52.5" customHeight="1" x14ac:dyDescent="0.2">
      <c r="B18" s="777"/>
      <c r="C18" s="330"/>
      <c r="D18" s="331"/>
      <c r="E18" s="276"/>
      <c r="F18" s="277"/>
      <c r="G18" s="278"/>
      <c r="H18" s="332"/>
      <c r="I18" s="315"/>
      <c r="J18" s="315"/>
      <c r="K18" s="331"/>
      <c r="L18" s="276"/>
      <c r="M18" s="279"/>
      <c r="N18" s="332"/>
      <c r="O18" s="329"/>
      <c r="P18" s="724"/>
      <c r="Q18" s="356"/>
      <c r="R18" s="148"/>
      <c r="S18" s="724"/>
      <c r="T18" s="759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327"/>
      <c r="AF18" s="310"/>
      <c r="AG18" s="326"/>
      <c r="AH18" s="166"/>
      <c r="AI18" s="168"/>
      <c r="AJ18" s="169"/>
      <c r="AK18" s="115"/>
      <c r="AL18" s="116"/>
      <c r="AM18" s="125"/>
      <c r="AN18" s="126"/>
      <c r="AO18" s="127"/>
      <c r="AP18" s="128"/>
      <c r="AQ18" s="128"/>
      <c r="AR18" s="129"/>
      <c r="AS18" s="235"/>
      <c r="AT18" s="235"/>
      <c r="AU18" s="743"/>
    </row>
    <row r="19" spans="2:47" ht="52.5" customHeight="1" x14ac:dyDescent="0.2">
      <c r="B19" s="767"/>
      <c r="C19" s="330"/>
      <c r="D19" s="331"/>
      <c r="E19" s="276"/>
      <c r="F19" s="277"/>
      <c r="G19" s="278"/>
      <c r="H19" s="332"/>
      <c r="I19" s="315"/>
      <c r="J19" s="315"/>
      <c r="K19" s="331"/>
      <c r="L19" s="276"/>
      <c r="M19" s="279"/>
      <c r="N19" s="332"/>
      <c r="O19" s="329"/>
      <c r="P19" s="705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310"/>
      <c r="AG19" s="326"/>
      <c r="AH19" s="166"/>
      <c r="AI19" s="168"/>
      <c r="AJ19" s="169"/>
      <c r="AK19" s="115"/>
      <c r="AL19" s="116"/>
      <c r="AM19" s="125"/>
      <c r="AN19" s="126"/>
      <c r="AO19" s="127"/>
      <c r="AP19" s="128"/>
      <c r="AQ19" s="128"/>
      <c r="AR19" s="129"/>
      <c r="AS19" s="235"/>
      <c r="AT19" s="235"/>
      <c r="AU19" s="743"/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63"/>
      <c r="C22" s="324"/>
      <c r="D22" s="325"/>
      <c r="E22" s="142"/>
      <c r="F22" s="143"/>
      <c r="G22" s="144"/>
      <c r="H22" s="321"/>
      <c r="I22" s="312"/>
      <c r="J22" s="312"/>
      <c r="K22" s="325"/>
      <c r="L22" s="142"/>
      <c r="M22" s="146"/>
      <c r="N22" s="321"/>
      <c r="O22" s="322"/>
      <c r="P22" s="323"/>
      <c r="Q22" s="356"/>
      <c r="R22" s="148"/>
      <c r="S22" s="724"/>
      <c r="T22" s="759"/>
      <c r="U22" s="149"/>
      <c r="V22" s="165"/>
      <c r="W22" s="165"/>
      <c r="X22" s="160"/>
      <c r="Y22" s="725"/>
      <c r="Z22" s="758"/>
      <c r="AA22" s="718"/>
      <c r="AB22" s="776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690"/>
      <c r="C23" s="324"/>
      <c r="D23" s="325"/>
      <c r="E23" s="142"/>
      <c r="F23" s="143"/>
      <c r="G23" s="144"/>
      <c r="H23" s="321"/>
      <c r="I23" s="312"/>
      <c r="J23" s="312"/>
      <c r="K23" s="325"/>
      <c r="L23" s="142"/>
      <c r="M23" s="146"/>
      <c r="N23" s="321"/>
      <c r="O23" s="322"/>
      <c r="P23" s="323"/>
      <c r="Q23" s="157"/>
      <c r="R23" s="158"/>
      <c r="S23" s="705"/>
      <c r="T23" s="708"/>
      <c r="U23" s="159"/>
      <c r="V23" s="167"/>
      <c r="W23" s="167"/>
      <c r="X23" s="160"/>
      <c r="Y23" s="726"/>
      <c r="Z23" s="710"/>
      <c r="AA23" s="719"/>
      <c r="AB23" s="719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42.75" customHeight="1" x14ac:dyDescent="0.2">
      <c r="B24" s="744"/>
      <c r="C24" s="761"/>
      <c r="D24" s="762"/>
      <c r="E24" s="142"/>
      <c r="F24" s="143"/>
      <c r="G24" s="144"/>
      <c r="H24" s="717"/>
      <c r="I24" s="145"/>
      <c r="J24" s="312"/>
      <c r="K24" s="762"/>
      <c r="L24" s="142"/>
      <c r="M24" s="146"/>
      <c r="N24" s="717"/>
      <c r="O24" s="723"/>
      <c r="P24" s="760"/>
      <c r="Q24" s="157"/>
      <c r="R24" s="170"/>
      <c r="S24" s="760"/>
      <c r="T24" s="774"/>
      <c r="U24" s="159"/>
      <c r="V24" s="171"/>
      <c r="W24" s="171"/>
      <c r="X24" s="160"/>
      <c r="Y24" s="751"/>
      <c r="Z24" s="327"/>
      <c r="AA24" s="327"/>
      <c r="AB24" s="327"/>
      <c r="AC24" s="327"/>
      <c r="AD24" s="327"/>
      <c r="AE24" s="152" t="e">
        <f>(Y24-Y4)/Y24</f>
        <v>#DIV/0!</v>
      </c>
      <c r="AF24" s="752" t="str">
        <f>IF(Y24&lt;((4.09*J24)+272.62)/365,"*****5",IF(Y24&lt;((5.12*J24)+340.78)/365,"****4",IF(Y24&lt;((6.4*J24)+425.97)/365,"***3",IF(Y24&lt;((7.68*J24)+511.17)/365,"**2",IF(Y24&lt;((9.21*J24)+613.4)/365,"*1","")))))</f>
        <v>*****5</v>
      </c>
      <c r="AG24" s="747">
        <f>IF(Y24&lt;((4.09*I24+272.62)/365),(((4.09*I24+272.62)/365)-Y24)/((4.09*I24+272.62)/365),IF(Y24&lt;((5.12*I24+340.78)/365),(((5.12*I24+340.78)/365)-Y24)/((5.12*I24+340.78)/365),IF(Y24&lt;((6.4*I24+425.97)/365),(((6.4*I24+425.97)/365)-Y24)/((6.4*I24+425.97)/365),IF(Y24&lt;((7.68*I24+511.17)/365),(((7.68*I24+511.17)/365)-Y24)/((7.68*I24+511.17)/365),(((9.21*I24+613.4)/365)-Y24)/((9.21*I24+613.4)/365)))))</f>
        <v>1</v>
      </c>
      <c r="AH24" s="166"/>
      <c r="AI24" s="154">
        <f>MAX(Y24:Y27)</f>
        <v>0</v>
      </c>
      <c r="AJ24" s="155"/>
      <c r="AK24" s="156">
        <f>(Y24-AK4)/AK4</f>
        <v>-1</v>
      </c>
      <c r="AL24" s="156">
        <f>(Y24-$AL$4)/$AL$4</f>
        <v>-1</v>
      </c>
      <c r="AM24" s="117" t="e">
        <f>(AL24-AI24)/AI24</f>
        <v>#DIV/0!</v>
      </c>
      <c r="AN24" s="118">
        <f>AK24</f>
        <v>-1</v>
      </c>
      <c r="AO24" s="119" t="str">
        <f>IF(AN24&lt;((4.09*J24)+272.62)/365,"*****5",IF(AN24&lt;((5.12*J24)+340.78)/365,"****4",IF(AN24&lt;((6.4*J24)+425.97)/365,"***3",IF(AN24&lt;((7.68*J24)+511.17)/365,"**2",IF(AN24&lt;((9.21*J24)+613.4)/365,"*1","")))))</f>
        <v>*****5</v>
      </c>
      <c r="AP24" s="120">
        <f>IF(AN24&lt;((4.09*J24+272.62)/365),(((4.09*J24+272.62)/365)-AN24)/AN24,IF(AN24&lt;((5.12*J24+340.78)/365),(((5.12*J24+340.78)/365)-AN24)/AN24,IF(AN24&lt;((6.4*J24+425.97)/365),(((6.4*J24+425.97)/365)-AN24)/AN24,IF(AN24&lt;((7.68*J24+511.17)/365),(((7.68*J24+511.17)/365)-AN24)/AN24,(((9.21*J24+613.4)/365)-AN24)/AN24))))</f>
        <v>-1.7469041095890412</v>
      </c>
      <c r="AQ24" s="120"/>
      <c r="AR24" s="121" t="s">
        <v>40</v>
      </c>
      <c r="AU24" s="303"/>
    </row>
    <row r="25" spans="2:47" ht="52.5" customHeight="1" x14ac:dyDescent="0.2">
      <c r="B25" s="744"/>
      <c r="C25" s="692"/>
      <c r="D25" s="694"/>
      <c r="E25" s="142"/>
      <c r="F25" s="143"/>
      <c r="G25" s="144"/>
      <c r="H25" s="696"/>
      <c r="I25" s="145"/>
      <c r="J25" s="312"/>
      <c r="K25" s="694"/>
      <c r="L25" s="142"/>
      <c r="M25" s="146"/>
      <c r="N25" s="696"/>
      <c r="O25" s="702"/>
      <c r="P25" s="704"/>
      <c r="Q25" s="157"/>
      <c r="R25" s="158"/>
      <c r="S25" s="704"/>
      <c r="T25" s="775"/>
      <c r="U25" s="159"/>
      <c r="V25" s="171"/>
      <c r="W25" s="171"/>
      <c r="X25" s="160"/>
      <c r="Y25" s="751"/>
      <c r="Z25" s="327"/>
      <c r="AA25" s="327"/>
      <c r="AB25" s="327"/>
      <c r="AC25" s="327"/>
      <c r="AD25" s="327"/>
      <c r="AE25" s="327"/>
      <c r="AF25" s="752" t="e">
        <f>IF(#REF!&lt;((4.09*J25)+272.62)/365,"*****5",IF(#REF!&lt;((5.12*J25)+340.78)/365,"****4",IF(#REF!&lt;((6.4*J25)+425.97)/365,"***3",IF(#REF!&lt;((7.68*J25)+511.17)/365,"**2",IF(#REF!&lt;((9.21*J25)+613.4)/365,"*1","")))))</f>
        <v>#REF!</v>
      </c>
      <c r="AG25" s="748"/>
      <c r="AH25" s="166"/>
      <c r="AI25" s="168"/>
      <c r="AJ25" s="169"/>
      <c r="AK25" s="169"/>
      <c r="AL25" s="169"/>
      <c r="AM25" s="125"/>
      <c r="AN25" s="126">
        <f>AN24*365</f>
        <v>-365</v>
      </c>
      <c r="AO25" s="127"/>
      <c r="AP25" s="128"/>
      <c r="AQ25" s="128"/>
      <c r="AR25" s="129"/>
      <c r="AU25" s="303"/>
    </row>
    <row r="26" spans="2:47" ht="51.6" customHeight="1" x14ac:dyDescent="0.2">
      <c r="AS26" s="180"/>
    </row>
  </sheetData>
  <mergeCells count="148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B16:B17"/>
    <mergeCell ref="C16:C17"/>
    <mergeCell ref="D16:D17"/>
    <mergeCell ref="H16:H17"/>
    <mergeCell ref="K16:K17"/>
    <mergeCell ref="N16:N17"/>
    <mergeCell ref="AA16:AA17"/>
    <mergeCell ref="AB16:AB17"/>
    <mergeCell ref="AC16:AC17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20:B21"/>
    <mergeCell ref="P20:P21"/>
    <mergeCell ref="S20:S21"/>
    <mergeCell ref="T20:T21"/>
    <mergeCell ref="Y20:Y21"/>
    <mergeCell ref="B18:B19"/>
    <mergeCell ref="P18:P19"/>
    <mergeCell ref="S18:S19"/>
    <mergeCell ref="T18:T19"/>
    <mergeCell ref="Y18:Y19"/>
    <mergeCell ref="Z20:Z21"/>
    <mergeCell ref="AA20:AA21"/>
    <mergeCell ref="AB20:AB21"/>
    <mergeCell ref="AC20:AC21"/>
    <mergeCell ref="AD20:AD21"/>
    <mergeCell ref="AU20:AU21"/>
    <mergeCell ref="AA18:AA19"/>
    <mergeCell ref="AB18:AB19"/>
    <mergeCell ref="AC18:AC19"/>
    <mergeCell ref="AD18:AD19"/>
    <mergeCell ref="AU18:AU19"/>
    <mergeCell ref="Z18:Z19"/>
    <mergeCell ref="AU22:AU23"/>
    <mergeCell ref="B24:B25"/>
    <mergeCell ref="C24:C25"/>
    <mergeCell ref="D24:D25"/>
    <mergeCell ref="H24:H25"/>
    <mergeCell ref="K24:K25"/>
    <mergeCell ref="N24:N25"/>
    <mergeCell ref="B22:B23"/>
    <mergeCell ref="S22:S23"/>
    <mergeCell ref="T22:T23"/>
    <mergeCell ref="Y22:Y23"/>
    <mergeCell ref="Z22:Z23"/>
    <mergeCell ref="AA22:AA23"/>
    <mergeCell ref="AG24:AG25"/>
    <mergeCell ref="O24:O25"/>
    <mergeCell ref="P24:P25"/>
    <mergeCell ref="S24:S25"/>
    <mergeCell ref="T24:T25"/>
    <mergeCell ref="Y24:Y25"/>
    <mergeCell ref="AF24:AF25"/>
    <mergeCell ref="AB22:AB23"/>
    <mergeCell ref="AC22:AC23"/>
    <mergeCell ref="AD22:AD2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F992-5BB9-4560-AB75-2FAFEA765155}">
  <sheetPr>
    <tabColor rgb="FFFFFF00"/>
  </sheetPr>
  <dimension ref="A1:BL28"/>
  <sheetViews>
    <sheetView zoomScale="70" zoomScaleNormal="70" zoomScaleSheetLayoutView="82" workbookViewId="0">
      <pane xSplit="25" ySplit="10" topLeftCell="Z11" activePane="bottomRight" state="frozen"/>
      <selection activeCell="W16" sqref="W16"/>
      <selection pane="topRight" activeCell="W16" sqref="W16"/>
      <selection pane="bottomLeft" activeCell="W16" sqref="W16"/>
      <selection pane="bottomRight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5" width="50.140625" style="95" hidden="1" customWidth="1"/>
    <col min="16" max="16" width="23.85546875" style="95" hidden="1" customWidth="1"/>
    <col min="17" max="17" width="20.7109375" style="95" customWidth="1"/>
    <col min="18" max="18" width="15.85546875" style="95" customWidth="1"/>
    <col min="19" max="19" width="21.5703125" style="95" customWidth="1"/>
    <col min="20" max="20" width="16.140625" style="95" customWidth="1"/>
    <col min="21" max="21" width="14" style="95" customWidth="1"/>
    <col min="22" max="22" width="12.85546875" style="95" bestFit="1" customWidth="1"/>
    <col min="23" max="23" width="10" style="95" bestFit="1" customWidth="1"/>
    <col min="24" max="24" width="9.7109375" style="95" bestFit="1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47" width="37.42578125" style="95" customWidth="1"/>
    <col min="48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316"/>
      <c r="E2" s="316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141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316" t="s">
        <v>56</v>
      </c>
      <c r="H3" s="101" t="s">
        <v>11</v>
      </c>
      <c r="I3" s="316" t="s">
        <v>12</v>
      </c>
      <c r="J3" s="100" t="s">
        <v>13</v>
      </c>
      <c r="K3" s="99" t="s">
        <v>12</v>
      </c>
      <c r="L3" s="99" t="s">
        <v>57</v>
      </c>
      <c r="M3" s="316" t="s">
        <v>58</v>
      </c>
      <c r="N3" s="101" t="s">
        <v>11</v>
      </c>
      <c r="O3" s="316" t="s">
        <v>16</v>
      </c>
      <c r="P3" s="316" t="s">
        <v>125</v>
      </c>
      <c r="Q3" s="316" t="s">
        <v>18</v>
      </c>
      <c r="R3" s="316" t="s">
        <v>19</v>
      </c>
      <c r="S3" s="316" t="s">
        <v>55</v>
      </c>
      <c r="T3" s="316" t="s">
        <v>60</v>
      </c>
      <c r="U3" s="316" t="s">
        <v>21</v>
      </c>
      <c r="V3" s="316" t="s">
        <v>22</v>
      </c>
      <c r="W3" s="316" t="s">
        <v>23</v>
      </c>
      <c r="X3" s="316" t="s">
        <v>24</v>
      </c>
      <c r="Y3" s="316" t="s">
        <v>74</v>
      </c>
      <c r="Z3" s="316" t="s">
        <v>75</v>
      </c>
      <c r="AA3" s="316" t="s">
        <v>76</v>
      </c>
      <c r="AB3" s="316" t="s">
        <v>77</v>
      </c>
      <c r="AC3" s="316" t="s">
        <v>78</v>
      </c>
      <c r="AD3" s="316" t="s">
        <v>79</v>
      </c>
      <c r="AE3" s="316" t="s">
        <v>53</v>
      </c>
      <c r="AF3" s="102" t="s">
        <v>27</v>
      </c>
      <c r="AG3" s="316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142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312">
        <v>105</v>
      </c>
      <c r="J4" s="312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74" t="s">
        <v>126</v>
      </c>
      <c r="Q4" s="106">
        <v>-16.7</v>
      </c>
      <c r="R4" s="107">
        <v>2.1419999999999999</v>
      </c>
      <c r="S4" s="674">
        <v>868</v>
      </c>
      <c r="T4" s="675">
        <f>Y4*365</f>
        <v>826.81962962962962</v>
      </c>
      <c r="U4" s="108">
        <v>0.63100000000000001</v>
      </c>
      <c r="V4" s="110">
        <v>12.9</v>
      </c>
      <c r="W4" s="110">
        <v>7.6</v>
      </c>
      <c r="X4" s="111">
        <v>139</v>
      </c>
      <c r="Y4" s="677">
        <f>R4+(R5-R4)*(-18-Q4)/(Q5-Q4)</f>
        <v>2.2652592592592593</v>
      </c>
      <c r="Z4" s="669">
        <f>Y4*365</f>
        <v>826.81962962962962</v>
      </c>
      <c r="AA4" s="669">
        <f>(Y4*5%)+Y4</f>
        <v>2.3785222222222222</v>
      </c>
      <c r="AB4" s="667">
        <f>AA4*365</f>
        <v>868.16061111111105</v>
      </c>
      <c r="AC4" s="669">
        <f>(AA4*10%)+Y4</f>
        <v>2.5031114814814814</v>
      </c>
      <c r="AD4" s="667">
        <f>AC4*365</f>
        <v>913.63569074074076</v>
      </c>
      <c r="AE4" s="152"/>
      <c r="AF4" s="671" t="str">
        <f>IF(Y4&lt;((2.25*J4)+67.55)/365,"*****5",IF(Y4&lt;((2.82*J4)+84.43)/365,"****4",IF(Y4&lt;((3.52*J4)+105.54)/365,"***3",IF(Y4&lt;((4.23*J4)+126.65)/365,"**2",IF(Y4&lt;((5.07*J4)+151.98)/365,"*1","")))))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-0.20827068483067326</v>
      </c>
      <c r="AH4" s="651"/>
      <c r="AI4" s="113">
        <f>MAX(Y4:Y9)</f>
        <v>2.7590000000000003</v>
      </c>
      <c r="AJ4" s="114"/>
      <c r="AK4" s="115">
        <f>Y4*1.05</f>
        <v>2.3785222222222222</v>
      </c>
      <c r="AL4" s="116">
        <f>AK4*1.1</f>
        <v>2.6163744444444448</v>
      </c>
      <c r="AM4" s="117">
        <f>(AL4-AI4)/AI4</f>
        <v>-5.1694655873706252E-2</v>
      </c>
      <c r="AN4" s="118">
        <f>AK4</f>
        <v>2.3785222222222222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****4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1.1771311388810558E-2</v>
      </c>
      <c r="AQ4" s="120"/>
      <c r="AR4" s="121" t="s">
        <v>40</v>
      </c>
      <c r="AS4" s="183">
        <f>AK4*365</f>
        <v>868.16061111111105</v>
      </c>
      <c r="AT4" s="184">
        <f>AS4*AL4</f>
        <v>2271.4332365843829</v>
      </c>
    </row>
    <row r="5" spans="1:64" ht="44.45" customHeight="1" thickBot="1" x14ac:dyDescent="0.25">
      <c r="B5" s="647"/>
      <c r="C5" s="649"/>
      <c r="D5" s="650"/>
      <c r="E5" s="651"/>
      <c r="F5" s="653"/>
      <c r="G5" s="655"/>
      <c r="H5" s="665"/>
      <c r="I5" s="312">
        <v>105</v>
      </c>
      <c r="J5" s="312">
        <v>105</v>
      </c>
      <c r="K5" s="650"/>
      <c r="L5" s="651"/>
      <c r="M5" s="650"/>
      <c r="N5" s="665"/>
      <c r="O5" s="653"/>
      <c r="P5" s="674"/>
      <c r="Q5" s="106">
        <v>-19.399999999999999</v>
      </c>
      <c r="R5" s="122">
        <v>2.3980000000000001</v>
      </c>
      <c r="S5" s="674"/>
      <c r="T5" s="676"/>
      <c r="U5" s="108">
        <v>0.745</v>
      </c>
      <c r="V5" s="110">
        <v>22.1</v>
      </c>
      <c r="W5" s="110">
        <v>7.5</v>
      </c>
      <c r="X5" s="111">
        <v>132</v>
      </c>
      <c r="Y5" s="677"/>
      <c r="Z5" s="670"/>
      <c r="AA5" s="670"/>
      <c r="AB5" s="668"/>
      <c r="AC5" s="670"/>
      <c r="AD5" s="668"/>
      <c r="AE5" s="313"/>
      <c r="AF5" s="671" t="e">
        <f>IF(#REF!&lt;((4.09*J5)+272.62)/365,"*****5",IF(#REF!&lt;((5.12*J5)+340.78)/365,"****4",IF(#REF!&lt;((6.4*J5)+425.97)/365,"***3",IF(#REF!&lt;((7.68*J5)+511.17)/365,"**2",IF(#REF!&lt;((9.21*J5)+613.4)/365,"*1","")))))</f>
        <v>#REF!</v>
      </c>
      <c r="AG5" s="673"/>
      <c r="AH5" s="651"/>
      <c r="AI5" s="123"/>
      <c r="AJ5" s="124"/>
      <c r="AK5" s="156">
        <f>(Y4-AK4)/AK4</f>
        <v>-4.7619047619047596E-2</v>
      </c>
      <c r="AL5" s="156">
        <f>(Y4-$AL$4)/$AL$4</f>
        <v>-0.13419913419913429</v>
      </c>
      <c r="AM5" s="125"/>
      <c r="AN5" s="126">
        <f>AN4*365</f>
        <v>868.16061111111105</v>
      </c>
      <c r="AO5" s="127"/>
      <c r="AP5" s="128"/>
      <c r="AQ5" s="128"/>
      <c r="AR5" s="129"/>
      <c r="AS5" s="186">
        <f>(AS4-S4)/AS4</f>
        <v>1.8500161036503931E-4</v>
      </c>
      <c r="AT5" s="186">
        <f>(AT4-T4)/AT4</f>
        <v>0.63599210563945907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312">
        <v>105</v>
      </c>
      <c r="J6" s="312">
        <v>105</v>
      </c>
      <c r="K6" s="650"/>
      <c r="L6" s="651"/>
      <c r="M6" s="650"/>
      <c r="N6" s="130"/>
      <c r="O6" s="653"/>
      <c r="P6" s="653"/>
      <c r="Q6" s="311">
        <v>-16.5</v>
      </c>
      <c r="R6" s="132">
        <v>2.58</v>
      </c>
      <c r="S6" s="312"/>
      <c r="T6" s="312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314"/>
      <c r="AA6" s="314"/>
      <c r="AB6" s="314"/>
      <c r="AC6" s="314"/>
      <c r="AD6" s="314"/>
      <c r="AE6" s="313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2.3785222222222222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312">
        <v>105</v>
      </c>
      <c r="J7" s="312">
        <v>105</v>
      </c>
      <c r="K7" s="650"/>
      <c r="L7" s="651"/>
      <c r="M7" s="650"/>
      <c r="N7" s="130"/>
      <c r="O7" s="653"/>
      <c r="P7" s="653"/>
      <c r="Q7" s="311">
        <v>-19.5</v>
      </c>
      <c r="R7" s="132">
        <v>2.9380000000000002</v>
      </c>
      <c r="S7" s="312"/>
      <c r="T7" s="317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313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2.3785222222222222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312">
        <v>105</v>
      </c>
      <c r="J8" s="312">
        <v>105</v>
      </c>
      <c r="K8" s="650"/>
      <c r="L8" s="651"/>
      <c r="M8" s="650"/>
      <c r="N8" s="130"/>
      <c r="O8" s="653"/>
      <c r="P8" s="653"/>
      <c r="Q8" s="311">
        <v>-16.600000000000001</v>
      </c>
      <c r="R8" s="317">
        <v>2.4950000000000001</v>
      </c>
      <c r="S8" s="312"/>
      <c r="T8" s="317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314"/>
      <c r="AA8" s="314"/>
      <c r="AB8" s="314"/>
      <c r="AC8" s="314"/>
      <c r="AD8" s="314"/>
      <c r="AE8" s="313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320">
        <v>105</v>
      </c>
      <c r="J9" s="320">
        <v>105</v>
      </c>
      <c r="K9" s="666"/>
      <c r="L9" s="652"/>
      <c r="M9" s="666"/>
      <c r="N9" s="176"/>
      <c r="O9" s="654"/>
      <c r="P9" s="654"/>
      <c r="Q9" s="318">
        <v>-19.5</v>
      </c>
      <c r="R9" s="319">
        <v>2.8330000000000002</v>
      </c>
      <c r="S9" s="320"/>
      <c r="T9" s="319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314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328" t="s">
        <v>4</v>
      </c>
      <c r="Q11" s="316" t="s">
        <v>18</v>
      </c>
      <c r="R11" s="316" t="s">
        <v>19</v>
      </c>
      <c r="S11" s="316" t="s">
        <v>55</v>
      </c>
      <c r="T11" s="316" t="s">
        <v>60</v>
      </c>
      <c r="U11" s="316" t="s">
        <v>21</v>
      </c>
      <c r="V11" s="316" t="s">
        <v>22</v>
      </c>
      <c r="W11" s="316" t="s">
        <v>23</v>
      </c>
      <c r="X11" s="316" t="s">
        <v>24</v>
      </c>
      <c r="Y11" s="316" t="s">
        <v>81</v>
      </c>
      <c r="Z11" s="316" t="s">
        <v>82</v>
      </c>
      <c r="AA11" s="316" t="s">
        <v>83</v>
      </c>
      <c r="AB11" s="316" t="s">
        <v>84</v>
      </c>
      <c r="AC11" s="316"/>
      <c r="AD11" s="316"/>
      <c r="AE11" s="316" t="s">
        <v>53</v>
      </c>
      <c r="AF11" s="102" t="s">
        <v>27</v>
      </c>
      <c r="AG11" s="316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188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 t="s">
        <v>127</v>
      </c>
      <c r="Q12" s="356">
        <v>-16.5</v>
      </c>
      <c r="R12" s="148">
        <v>2.1150000000000002</v>
      </c>
      <c r="S12" s="705">
        <v>868</v>
      </c>
      <c r="T12" s="707">
        <f>Y12*365</f>
        <v>833.14396551724155</v>
      </c>
      <c r="U12" s="149">
        <v>0.626</v>
      </c>
      <c r="V12" s="150">
        <v>17.8</v>
      </c>
      <c r="W12" s="150">
        <v>10.6</v>
      </c>
      <c r="X12" s="151">
        <v>136</v>
      </c>
      <c r="Y12" s="697">
        <f>R12+(R13-R12)*(-18-Q12)/(Q13-Q12)</f>
        <v>2.2825862068965521</v>
      </c>
      <c r="Z12" s="709">
        <f>Y12*365</f>
        <v>833.14396551724155</v>
      </c>
      <c r="AA12" s="718">
        <f>(Z12-$S$12)/$S$12</f>
        <v>-4.0156721754330008E-2</v>
      </c>
      <c r="AB12" s="718">
        <f>(Z12-AD4)/AD4</f>
        <v>-8.8100460653238705E-2</v>
      </c>
      <c r="AC12" s="697"/>
      <c r="AD12" s="697"/>
      <c r="AE12" s="210">
        <f>(Y12-Y4)/Y12</f>
        <v>7.5909280380918719E-3</v>
      </c>
      <c r="AF12" s="699" t="str">
        <f>IF(Y12&lt;((2.25*J12)+67.55)/365,"*****5",IF(Y12&lt;((2.82*J12)+84.43)/365,"****4",IF(Y12&lt;((3.52*J12)+105.54)/365,"***3",IF(Y12&lt;((4.23*J12)+126.65)/365,"**2",IF(Y12&lt;((5.07*J12)+151.98)/365,"*1","")))))</f>
        <v/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-0.21751273639813182</v>
      </c>
      <c r="AH12" s="153"/>
      <c r="AI12" s="212">
        <f>MAX(Y12:Y15)</f>
        <v>2.2825862068965521</v>
      </c>
      <c r="AJ12" s="213"/>
      <c r="AK12" s="214">
        <f>(Y12-AK4)/AK4</f>
        <v>-4.0334294306503607E-2</v>
      </c>
      <c r="AL12" s="214">
        <f>(Y12-$AL$4)/$AL$4</f>
        <v>-0.12757663118773066</v>
      </c>
      <c r="AM12" s="215">
        <f>(AL12-AI12)/AI12</f>
        <v>-1.0558912652684369</v>
      </c>
      <c r="AN12" s="216">
        <f>AK12</f>
        <v>-4.0334294306503607E-2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-48.688436977181667</v>
      </c>
      <c r="AQ12" s="218"/>
      <c r="AR12" s="219" t="s">
        <v>40</v>
      </c>
      <c r="AS12" s="220">
        <f>AK13*365</f>
        <v>874.80116379310368</v>
      </c>
      <c r="AT12" s="221">
        <f>AS12*AL13</f>
        <v>2306.314476140125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312">
        <v>105</v>
      </c>
      <c r="J13" s="312">
        <v>105</v>
      </c>
      <c r="K13" s="694"/>
      <c r="L13" s="142"/>
      <c r="M13" s="146"/>
      <c r="N13" s="696"/>
      <c r="O13" s="702"/>
      <c r="P13" s="704"/>
      <c r="Q13" s="157">
        <v>-19.399999999999999</v>
      </c>
      <c r="R13" s="158">
        <v>2.4390000000000001</v>
      </c>
      <c r="S13" s="706"/>
      <c r="T13" s="708"/>
      <c r="U13" s="159">
        <v>0.78100000000000003</v>
      </c>
      <c r="V13" s="150">
        <v>31.3</v>
      </c>
      <c r="W13" s="150">
        <v>8.8000000000000007</v>
      </c>
      <c r="X13" s="160">
        <v>129</v>
      </c>
      <c r="Y13" s="698"/>
      <c r="Z13" s="710"/>
      <c r="AA13" s="719"/>
      <c r="AB13" s="719"/>
      <c r="AC13" s="698"/>
      <c r="AD13" s="698"/>
      <c r="AE13" s="327"/>
      <c r="AF13" s="671" t="e">
        <f>IF(#REF!&lt;((4.09*J13)+272.62)/365,"*****5",IF(#REF!&lt;((5.12*J13)+340.78)/365,"****4",IF(#REF!&lt;((6.4*J13)+425.97)/365,"***3",IF(#REF!&lt;((7.68*J13)+511.17)/365,"**2",IF(#REF!&lt;((9.21*J13)+613.4)/365,"*1","")))))</f>
        <v>#REF!</v>
      </c>
      <c r="AG13" s="673"/>
      <c r="AH13" s="153"/>
      <c r="AI13" s="162"/>
      <c r="AJ13" s="163"/>
      <c r="AK13" s="115">
        <f>Y12*1.05</f>
        <v>2.3967155172413799</v>
      </c>
      <c r="AL13" s="116">
        <f>AK13*1.1</f>
        <v>2.6363870689655182</v>
      </c>
      <c r="AM13" s="125"/>
      <c r="AN13" s="126">
        <f>AN12*365</f>
        <v>-14.722017421873817</v>
      </c>
      <c r="AO13" s="127"/>
      <c r="AP13" s="128"/>
      <c r="AQ13" s="128"/>
      <c r="AR13" s="129"/>
      <c r="AS13" s="186">
        <f>(AS12-S12)/AS12</f>
        <v>7.7745253145458815E-3</v>
      </c>
      <c r="AT13" s="186">
        <f>(AT12-T12)/AT12</f>
        <v>0.63875526337084731</v>
      </c>
    </row>
    <row r="14" spans="1:64" ht="42.75" customHeight="1" x14ac:dyDescent="0.2">
      <c r="B14" s="711"/>
      <c r="C14" s="713"/>
      <c r="D14" s="715"/>
      <c r="E14" s="153"/>
      <c r="F14" s="143"/>
      <c r="G14" s="144"/>
      <c r="H14" s="717"/>
      <c r="I14" s="312"/>
      <c r="J14" s="312"/>
      <c r="K14" s="715"/>
      <c r="L14" s="153"/>
      <c r="M14" s="146"/>
      <c r="N14" s="717"/>
      <c r="O14" s="723"/>
      <c r="P14" s="724"/>
      <c r="Q14" s="356"/>
      <c r="R14" s="148"/>
      <c r="S14" s="724"/>
      <c r="T14" s="707"/>
      <c r="U14" s="149"/>
      <c r="V14" s="150"/>
      <c r="W14" s="150"/>
      <c r="X14" s="151"/>
      <c r="Y14" s="725"/>
      <c r="Z14" s="727"/>
      <c r="AA14" s="720"/>
      <c r="AB14" s="720"/>
      <c r="AC14" s="722"/>
      <c r="AD14" s="722"/>
      <c r="AE14" s="152" t="e">
        <f>(Y14-Y4)/Y14</f>
        <v>#DIV/0!</v>
      </c>
      <c r="AF14" s="671" t="str">
        <f>IF(Y14&lt;((2.25*J14)+67.55)/365,"*****5",IF(Y14&lt;((2.82*J14)+84.43)/365,"****4",IF(Y14&lt;((3.52*J14)+105.54)/365,"***3",IF(Y14&lt;((4.23*J14)+126.65)/365,"**2",IF(Y14&lt;((5.07*J14)+151.98)/365,"*1","")))))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1</v>
      </c>
      <c r="AH14" s="153"/>
      <c r="AI14" s="154">
        <f>MAX(Y14:Y19)</f>
        <v>0</v>
      </c>
      <c r="AJ14" s="155"/>
      <c r="AK14" s="156">
        <f>(Y14-AK4)/AK4</f>
        <v>-1</v>
      </c>
      <c r="AL14" s="156">
        <f>(Y14-$AL$4)/$AL$4</f>
        <v>-1</v>
      </c>
      <c r="AM14" s="117" t="e">
        <f>(AL14-AI14)/AI14</f>
        <v>#DIV/0!</v>
      </c>
      <c r="AN14" s="118">
        <f>AK14</f>
        <v>-1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-1.7469041095890412</v>
      </c>
      <c r="AQ14" s="120"/>
      <c r="AR14" s="121" t="s">
        <v>40</v>
      </c>
      <c r="AS14" s="183">
        <f>AK15*365</f>
        <v>0</v>
      </c>
      <c r="AT14" s="184">
        <f>AS14*AL15</f>
        <v>0</v>
      </c>
    </row>
    <row r="15" spans="1:64" ht="52.5" customHeight="1" x14ac:dyDescent="0.2">
      <c r="B15" s="712"/>
      <c r="C15" s="714"/>
      <c r="D15" s="716"/>
      <c r="E15" s="153"/>
      <c r="F15" s="143"/>
      <c r="G15" s="144"/>
      <c r="H15" s="696"/>
      <c r="I15" s="312"/>
      <c r="J15" s="312"/>
      <c r="K15" s="716"/>
      <c r="L15" s="153"/>
      <c r="M15" s="146"/>
      <c r="N15" s="696"/>
      <c r="O15" s="702"/>
      <c r="P15" s="705"/>
      <c r="Q15" s="356"/>
      <c r="R15" s="164"/>
      <c r="S15" s="705"/>
      <c r="T15" s="708"/>
      <c r="U15" s="149"/>
      <c r="V15" s="150"/>
      <c r="W15" s="150"/>
      <c r="X15" s="151"/>
      <c r="Y15" s="726"/>
      <c r="Z15" s="728"/>
      <c r="AA15" s="721"/>
      <c r="AB15" s="721"/>
      <c r="AC15" s="698"/>
      <c r="AD15" s="698"/>
      <c r="AE15" s="327"/>
      <c r="AF15" s="671" t="e">
        <f>IF(#REF!&lt;((4.09*J15)+272.62)/365,"*****5",IF(#REF!&lt;((5.12*J15)+340.78)/365,"****4",IF(#REF!&lt;((6.4*J15)+425.97)/365,"***3",IF(#REF!&lt;((7.68*J15)+511.17)/365,"**2",IF(#REF!&lt;((9.21*J15)+613.4)/365,"*1","")))))</f>
        <v>#REF!</v>
      </c>
      <c r="AG15" s="673"/>
      <c r="AH15" s="153"/>
      <c r="AI15" s="162"/>
      <c r="AJ15" s="163"/>
      <c r="AK15" s="115">
        <f>Y14*1.05</f>
        <v>0</v>
      </c>
      <c r="AL15" s="116">
        <f>AK15*1.1</f>
        <v>0</v>
      </c>
      <c r="AM15" s="125"/>
      <c r="AN15" s="126">
        <f>AN14*365</f>
        <v>-365</v>
      </c>
      <c r="AO15" s="127"/>
      <c r="AP15" s="128"/>
      <c r="AQ15" s="128"/>
      <c r="AR15" s="129"/>
      <c r="AS15" s="186" t="e">
        <f>(AS14-S14)/AS14</f>
        <v>#DIV/0!</v>
      </c>
      <c r="AT15" s="186" t="e">
        <f>(AT14-T14)/AT14</f>
        <v>#DIV/0!</v>
      </c>
    </row>
    <row r="16" spans="1:64" ht="52.15" customHeight="1" x14ac:dyDescent="0.2">
      <c r="B16" s="711"/>
      <c r="C16" s="768"/>
      <c r="D16" s="770"/>
      <c r="E16" s="276"/>
      <c r="F16" s="277"/>
      <c r="G16" s="278"/>
      <c r="H16" s="772"/>
      <c r="I16" s="315"/>
      <c r="J16" s="315"/>
      <c r="K16" s="770"/>
      <c r="L16" s="276"/>
      <c r="M16" s="279"/>
      <c r="N16" s="772"/>
      <c r="O16" s="724"/>
      <c r="P16" s="724"/>
      <c r="Q16" s="356"/>
      <c r="R16" s="148"/>
      <c r="S16" s="724"/>
      <c r="T16" s="707"/>
      <c r="U16" s="149"/>
      <c r="V16" s="150"/>
      <c r="W16" s="150"/>
      <c r="X16" s="151"/>
      <c r="Y16" s="725"/>
      <c r="Z16" s="727"/>
      <c r="AA16" s="720"/>
      <c r="AB16" s="720"/>
      <c r="AC16" s="722"/>
      <c r="AD16" s="722"/>
      <c r="AE16" s="152" t="e">
        <f>(Y16-Y4)/Y16</f>
        <v>#DIV/0!</v>
      </c>
      <c r="AF16" s="671" t="str">
        <f>IF(Y16&lt;((2.25*J16)+67.55)/365,"*****5",IF(Y16&lt;((2.82*J16)+84.43)/365,"****4",IF(Y16&lt;((3.52*J16)+105.54)/365,"***3",IF(Y16&lt;((4.23*J16)+126.65)/365,"**2",IF(Y16&lt;((5.07*J16)+151.98)/365,"*1","")))))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1</v>
      </c>
      <c r="AH16" s="153"/>
      <c r="AI16" s="154">
        <f>MAX(Y16:Y19)</f>
        <v>0</v>
      </c>
      <c r="AJ16" s="155"/>
      <c r="AK16" s="156">
        <f>(Y16-AK4)/AK4</f>
        <v>-1</v>
      </c>
      <c r="AL16" s="156">
        <f>(Y16-$AL$4)/$AL$4</f>
        <v>-1</v>
      </c>
      <c r="AM16" s="125"/>
      <c r="AN16" s="126"/>
      <c r="AO16" s="127"/>
      <c r="AP16" s="128"/>
      <c r="AQ16" s="128"/>
      <c r="AR16" s="129"/>
      <c r="AS16" s="183">
        <f>AK17*365</f>
        <v>0</v>
      </c>
      <c r="AT16" s="184">
        <f>AS16*AL17</f>
        <v>0</v>
      </c>
    </row>
    <row r="17" spans="2:47" ht="52.5" customHeight="1" x14ac:dyDescent="0.2">
      <c r="B17" s="767"/>
      <c r="C17" s="769"/>
      <c r="D17" s="771"/>
      <c r="E17" s="276"/>
      <c r="F17" s="277"/>
      <c r="G17" s="278"/>
      <c r="H17" s="773"/>
      <c r="I17" s="315"/>
      <c r="J17" s="315"/>
      <c r="K17" s="771"/>
      <c r="L17" s="276"/>
      <c r="M17" s="279"/>
      <c r="N17" s="773"/>
      <c r="O17" s="705"/>
      <c r="P17" s="705"/>
      <c r="Q17" s="356"/>
      <c r="R17" s="164"/>
      <c r="S17" s="705"/>
      <c r="T17" s="708"/>
      <c r="U17" s="149"/>
      <c r="V17" s="150"/>
      <c r="W17" s="150"/>
      <c r="X17" s="151"/>
      <c r="Y17" s="726"/>
      <c r="Z17" s="728"/>
      <c r="AA17" s="721"/>
      <c r="AB17" s="721"/>
      <c r="AC17" s="698"/>
      <c r="AD17" s="698"/>
      <c r="AE17" s="327"/>
      <c r="AF17" s="671" t="e">
        <f>IF(#REF!&lt;((4.09*J17)+272.62)/365,"*****5",IF(#REF!&lt;((5.12*J17)+340.78)/365,"****4",IF(#REF!&lt;((6.4*J17)+425.97)/365,"***3",IF(#REF!&lt;((7.68*J17)+511.17)/365,"**2",IF(#REF!&lt;((9.21*J17)+613.4)/365,"*1","")))))</f>
        <v>#REF!</v>
      </c>
      <c r="AG17" s="673"/>
      <c r="AH17" s="153"/>
      <c r="AI17" s="162"/>
      <c r="AJ17" s="163"/>
      <c r="AK17" s="115">
        <f>Y16*1.05</f>
        <v>0</v>
      </c>
      <c r="AL17" s="116">
        <f>AK17*1.1</f>
        <v>0</v>
      </c>
      <c r="AM17" s="125"/>
      <c r="AN17" s="126"/>
      <c r="AO17" s="127"/>
      <c r="AP17" s="128"/>
      <c r="AQ17" s="128"/>
      <c r="AR17" s="129"/>
      <c r="AS17" s="186" t="e">
        <f>(AS16-S16)/AS16</f>
        <v>#DIV/0!</v>
      </c>
      <c r="AT17" s="186" t="e">
        <f>(AT16-T16)/AT16</f>
        <v>#DIV/0!</v>
      </c>
    </row>
    <row r="18" spans="2:47" ht="42.75" customHeight="1" x14ac:dyDescent="0.2">
      <c r="B18" s="711"/>
      <c r="C18" s="713"/>
      <c r="D18" s="715"/>
      <c r="E18" s="153"/>
      <c r="F18" s="143"/>
      <c r="G18" s="144"/>
      <c r="H18" s="717"/>
      <c r="I18" s="312"/>
      <c r="J18" s="312"/>
      <c r="K18" s="715"/>
      <c r="L18" s="153"/>
      <c r="M18" s="146"/>
      <c r="N18" s="717"/>
      <c r="O18" s="723"/>
      <c r="P18" s="723"/>
      <c r="Q18" s="356"/>
      <c r="R18" s="148"/>
      <c r="S18" s="724"/>
      <c r="T18" s="707"/>
      <c r="U18" s="149"/>
      <c r="V18" s="150"/>
      <c r="W18" s="150"/>
      <c r="X18" s="151"/>
      <c r="Y18" s="725"/>
      <c r="Z18" s="727"/>
      <c r="AA18" s="720"/>
      <c r="AB18" s="720"/>
      <c r="AC18" s="722"/>
      <c r="AD18" s="722"/>
      <c r="AE18" s="152" t="e">
        <f>(Y18-Y4)/Y18</f>
        <v>#DIV/0!</v>
      </c>
      <c r="AF18" s="671" t="str">
        <f>IF(Y18&lt;((2.25*J18)+67.55)/365,"*****5",IF(Y18&lt;((2.82*J18)+84.43)/365,"****4",IF(Y18&lt;((3.52*J18)+105.54)/365,"***3",IF(Y18&lt;((4.23*J18)+126.65)/365,"**2",IF(Y18&lt;((5.07*J18)+151.98)/365,"*1","")))))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1</v>
      </c>
      <c r="AH18" s="166"/>
      <c r="AI18" s="154">
        <f>MAX(Y18:Y27)</f>
        <v>0</v>
      </c>
      <c r="AJ18" s="155"/>
      <c r="AK18" s="156">
        <f>(Y18-AK4)/4</f>
        <v>-0.59463055555555555</v>
      </c>
      <c r="AL18" s="156">
        <f>(Y18-$AL$4)/$AL$4</f>
        <v>-1</v>
      </c>
      <c r="AM18" s="117" t="e">
        <f>(AL18-AI18)/AI18</f>
        <v>#DIV/0!</v>
      </c>
      <c r="AN18" s="118">
        <f>AK18</f>
        <v>-0.59463055555555555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-2.2560809440598257</v>
      </c>
      <c r="AQ18" s="120"/>
      <c r="AR18" s="121" t="s">
        <v>40</v>
      </c>
      <c r="AS18" s="183">
        <f>AK19*365</f>
        <v>0</v>
      </c>
      <c r="AT18" s="184">
        <f>AS18*AL19</f>
        <v>0</v>
      </c>
    </row>
    <row r="19" spans="2:47" ht="52.5" customHeight="1" x14ac:dyDescent="0.2">
      <c r="B19" s="767"/>
      <c r="C19" s="714"/>
      <c r="D19" s="716"/>
      <c r="E19" s="153"/>
      <c r="F19" s="143"/>
      <c r="G19" s="144"/>
      <c r="H19" s="696"/>
      <c r="I19" s="312"/>
      <c r="J19" s="312"/>
      <c r="K19" s="716"/>
      <c r="L19" s="153"/>
      <c r="M19" s="146"/>
      <c r="N19" s="696"/>
      <c r="O19" s="702"/>
      <c r="P19" s="702"/>
      <c r="Q19" s="356"/>
      <c r="R19" s="164"/>
      <c r="S19" s="705"/>
      <c r="T19" s="708"/>
      <c r="U19" s="149"/>
      <c r="V19" s="150"/>
      <c r="W19" s="150"/>
      <c r="X19" s="151"/>
      <c r="Y19" s="726"/>
      <c r="Z19" s="728"/>
      <c r="AA19" s="721"/>
      <c r="AB19" s="721"/>
      <c r="AC19" s="698"/>
      <c r="AD19" s="698"/>
      <c r="AE19" s="327"/>
      <c r="AF19" s="671" t="e">
        <f>IF(#REF!&lt;((4.09*J19)+272.62)/365,"*****5",IF(#REF!&lt;((5.12*J19)+340.78)/365,"****4",IF(#REF!&lt;((6.4*J19)+425.97)/365,"***3",IF(#REF!&lt;((7.68*J19)+511.17)/365,"**2",IF(#REF!&lt;((9.21*J19)+613.4)/365,"*1","")))))</f>
        <v>#REF!</v>
      </c>
      <c r="AG19" s="673"/>
      <c r="AH19" s="166"/>
      <c r="AI19" s="168"/>
      <c r="AJ19" s="169"/>
      <c r="AK19" s="115">
        <f>Y18*1.05</f>
        <v>0</v>
      </c>
      <c r="AL19" s="116">
        <f>AK19*1.1</f>
        <v>0</v>
      </c>
      <c r="AM19" s="125"/>
      <c r="AN19" s="126">
        <f>AN18*365</f>
        <v>-217.04015277777776</v>
      </c>
      <c r="AO19" s="127"/>
      <c r="AP19" s="128"/>
      <c r="AQ19" s="128"/>
      <c r="AR19" s="129"/>
      <c r="AS19" s="186" t="e">
        <f>(AS18-S18)/AS18</f>
        <v>#DIV/0!</v>
      </c>
      <c r="AT19" s="186" t="e">
        <f>(AT18-T18)/AT18</f>
        <v>#DIV/0!</v>
      </c>
    </row>
    <row r="20" spans="2:47" ht="52.5" customHeight="1" x14ac:dyDescent="0.2">
      <c r="B20" s="777"/>
      <c r="C20" s="330"/>
      <c r="D20" s="331"/>
      <c r="E20" s="276"/>
      <c r="F20" s="277"/>
      <c r="G20" s="278"/>
      <c r="H20" s="332"/>
      <c r="I20" s="315"/>
      <c r="J20" s="315"/>
      <c r="K20" s="331"/>
      <c r="L20" s="276"/>
      <c r="M20" s="279"/>
      <c r="N20" s="332"/>
      <c r="O20" s="329"/>
      <c r="P20" s="724"/>
      <c r="Q20" s="356"/>
      <c r="R20" s="148"/>
      <c r="S20" s="724"/>
      <c r="T20" s="759"/>
      <c r="U20" s="149"/>
      <c r="V20" s="150"/>
      <c r="W20" s="150"/>
      <c r="X20" s="151"/>
      <c r="Y20" s="725"/>
      <c r="Z20" s="727"/>
      <c r="AA20" s="720"/>
      <c r="AB20" s="720"/>
      <c r="AC20" s="722"/>
      <c r="AD20" s="722"/>
      <c r="AE20" s="327"/>
      <c r="AF20" s="310"/>
      <c r="AG20" s="326"/>
      <c r="AH20" s="166"/>
      <c r="AI20" s="168"/>
      <c r="AJ20" s="169"/>
      <c r="AK20" s="115"/>
      <c r="AL20" s="116"/>
      <c r="AM20" s="125"/>
      <c r="AN20" s="126"/>
      <c r="AO20" s="127"/>
      <c r="AP20" s="128"/>
      <c r="AQ20" s="128"/>
      <c r="AR20" s="129"/>
      <c r="AS20" s="235"/>
      <c r="AT20" s="235"/>
      <c r="AU20" s="743"/>
    </row>
    <row r="21" spans="2:47" ht="52.5" customHeight="1" x14ac:dyDescent="0.2">
      <c r="B21" s="767"/>
      <c r="C21" s="330"/>
      <c r="D21" s="331"/>
      <c r="E21" s="276"/>
      <c r="F21" s="277"/>
      <c r="G21" s="278"/>
      <c r="H21" s="332"/>
      <c r="I21" s="315"/>
      <c r="J21" s="315"/>
      <c r="K21" s="331"/>
      <c r="L21" s="276"/>
      <c r="M21" s="279"/>
      <c r="N21" s="332"/>
      <c r="O21" s="329"/>
      <c r="P21" s="705"/>
      <c r="Q21" s="356"/>
      <c r="R21" s="164"/>
      <c r="S21" s="705"/>
      <c r="T21" s="708"/>
      <c r="U21" s="149"/>
      <c r="V21" s="150"/>
      <c r="W21" s="150"/>
      <c r="X21" s="151"/>
      <c r="Y21" s="726"/>
      <c r="Z21" s="728"/>
      <c r="AA21" s="721"/>
      <c r="AB21" s="721"/>
      <c r="AC21" s="698"/>
      <c r="AD21" s="698"/>
      <c r="AE21" s="327"/>
      <c r="AF21" s="310"/>
      <c r="AG21" s="326"/>
      <c r="AH21" s="166"/>
      <c r="AI21" s="168"/>
      <c r="AJ21" s="169"/>
      <c r="AK21" s="115"/>
      <c r="AL21" s="116"/>
      <c r="AM21" s="125"/>
      <c r="AN21" s="126"/>
      <c r="AO21" s="127"/>
      <c r="AP21" s="128"/>
      <c r="AQ21" s="128"/>
      <c r="AR21" s="129"/>
      <c r="AS21" s="235"/>
      <c r="AT21" s="235"/>
      <c r="AU21" s="743"/>
    </row>
    <row r="22" spans="2:47" ht="52.5" customHeight="1" x14ac:dyDescent="0.2">
      <c r="B22" s="777"/>
      <c r="C22" s="330"/>
      <c r="D22" s="331"/>
      <c r="E22" s="276"/>
      <c r="F22" s="277"/>
      <c r="G22" s="278"/>
      <c r="H22" s="332"/>
      <c r="I22" s="315"/>
      <c r="J22" s="315"/>
      <c r="K22" s="331"/>
      <c r="L22" s="276"/>
      <c r="M22" s="279"/>
      <c r="N22" s="332"/>
      <c r="O22" s="329"/>
      <c r="P22" s="724"/>
      <c r="Q22" s="356"/>
      <c r="R22" s="148"/>
      <c r="S22" s="724"/>
      <c r="T22" s="759"/>
      <c r="U22" s="149"/>
      <c r="V22" s="150"/>
      <c r="W22" s="150"/>
      <c r="X22" s="151"/>
      <c r="Y22" s="725"/>
      <c r="Z22" s="727"/>
      <c r="AA22" s="720"/>
      <c r="AB22" s="720"/>
      <c r="AC22" s="722"/>
      <c r="AD22" s="722"/>
      <c r="AE22" s="327"/>
      <c r="AF22" s="310"/>
      <c r="AG22" s="326"/>
      <c r="AH22" s="166"/>
      <c r="AI22" s="168"/>
      <c r="AJ22" s="169"/>
      <c r="AK22" s="115"/>
      <c r="AL22" s="116"/>
      <c r="AM22" s="125"/>
      <c r="AN22" s="126"/>
      <c r="AO22" s="127"/>
      <c r="AP22" s="128"/>
      <c r="AQ22" s="128"/>
      <c r="AR22" s="129"/>
      <c r="AS22" s="235"/>
      <c r="AT22" s="235"/>
      <c r="AU22" s="743"/>
    </row>
    <row r="23" spans="2:47" ht="52.5" customHeight="1" x14ac:dyDescent="0.2">
      <c r="B23" s="767"/>
      <c r="C23" s="330"/>
      <c r="D23" s="331"/>
      <c r="E23" s="276"/>
      <c r="F23" s="277"/>
      <c r="G23" s="278"/>
      <c r="H23" s="332"/>
      <c r="I23" s="315"/>
      <c r="J23" s="315"/>
      <c r="K23" s="331"/>
      <c r="L23" s="276"/>
      <c r="M23" s="279"/>
      <c r="N23" s="332"/>
      <c r="O23" s="329"/>
      <c r="P23" s="705"/>
      <c r="Q23" s="356"/>
      <c r="R23" s="164"/>
      <c r="S23" s="705"/>
      <c r="T23" s="708"/>
      <c r="U23" s="149"/>
      <c r="V23" s="150"/>
      <c r="W23" s="150"/>
      <c r="X23" s="151"/>
      <c r="Y23" s="726"/>
      <c r="Z23" s="728"/>
      <c r="AA23" s="721"/>
      <c r="AB23" s="721"/>
      <c r="AC23" s="698"/>
      <c r="AD23" s="698"/>
      <c r="AE23" s="327"/>
      <c r="AF23" s="310"/>
      <c r="AG23" s="326"/>
      <c r="AH23" s="166"/>
      <c r="AI23" s="168"/>
      <c r="AJ23" s="169"/>
      <c r="AK23" s="115"/>
      <c r="AL23" s="116"/>
      <c r="AM23" s="125"/>
      <c r="AN23" s="126"/>
      <c r="AO23" s="127"/>
      <c r="AP23" s="128"/>
      <c r="AQ23" s="128"/>
      <c r="AR23" s="129"/>
      <c r="AS23" s="235"/>
      <c r="AT23" s="235"/>
      <c r="AU23" s="743"/>
    </row>
    <row r="24" spans="2:47" ht="52.5" customHeight="1" x14ac:dyDescent="0.2">
      <c r="B24" s="763"/>
      <c r="C24" s="324"/>
      <c r="D24" s="325"/>
      <c r="E24" s="142"/>
      <c r="F24" s="143"/>
      <c r="G24" s="144"/>
      <c r="H24" s="321"/>
      <c r="I24" s="312"/>
      <c r="J24" s="312"/>
      <c r="K24" s="325"/>
      <c r="L24" s="142"/>
      <c r="M24" s="146"/>
      <c r="N24" s="321"/>
      <c r="O24" s="322"/>
      <c r="P24" s="323"/>
      <c r="Q24" s="356"/>
      <c r="R24" s="148"/>
      <c r="S24" s="724"/>
      <c r="T24" s="759"/>
      <c r="U24" s="149"/>
      <c r="V24" s="165"/>
      <c r="W24" s="165"/>
      <c r="X24" s="160"/>
      <c r="Y24" s="725"/>
      <c r="Z24" s="758"/>
      <c r="AA24" s="718"/>
      <c r="AB24" s="776"/>
      <c r="AC24" s="722"/>
      <c r="AD24" s="722"/>
      <c r="AE24" s="327"/>
      <c r="AF24" s="310"/>
      <c r="AG24" s="326"/>
      <c r="AH24" s="166"/>
      <c r="AI24" s="168"/>
      <c r="AJ24" s="169"/>
      <c r="AK24" s="115"/>
      <c r="AL24" s="116"/>
      <c r="AM24" s="125"/>
      <c r="AN24" s="126"/>
      <c r="AO24" s="127"/>
      <c r="AP24" s="128"/>
      <c r="AQ24" s="128"/>
      <c r="AR24" s="129"/>
      <c r="AS24" s="235"/>
      <c r="AT24" s="235"/>
      <c r="AU24" s="743"/>
    </row>
    <row r="25" spans="2:47" ht="52.5" customHeight="1" x14ac:dyDescent="0.2">
      <c r="B25" s="690"/>
      <c r="C25" s="324"/>
      <c r="D25" s="325"/>
      <c r="E25" s="142"/>
      <c r="F25" s="143"/>
      <c r="G25" s="144"/>
      <c r="H25" s="321"/>
      <c r="I25" s="312"/>
      <c r="J25" s="312"/>
      <c r="K25" s="325"/>
      <c r="L25" s="142"/>
      <c r="M25" s="146"/>
      <c r="N25" s="321"/>
      <c r="O25" s="322"/>
      <c r="P25" s="323"/>
      <c r="Q25" s="157"/>
      <c r="R25" s="158"/>
      <c r="S25" s="705"/>
      <c r="T25" s="708"/>
      <c r="U25" s="159"/>
      <c r="V25" s="167"/>
      <c r="W25" s="167"/>
      <c r="X25" s="160"/>
      <c r="Y25" s="726"/>
      <c r="Z25" s="710"/>
      <c r="AA25" s="719"/>
      <c r="AB25" s="719"/>
      <c r="AC25" s="698"/>
      <c r="AD25" s="698"/>
      <c r="AE25" s="327"/>
      <c r="AF25" s="310"/>
      <c r="AG25" s="326"/>
      <c r="AH25" s="166"/>
      <c r="AI25" s="168"/>
      <c r="AJ25" s="169"/>
      <c r="AK25" s="115"/>
      <c r="AL25" s="116"/>
      <c r="AM25" s="125"/>
      <c r="AN25" s="126"/>
      <c r="AO25" s="127"/>
      <c r="AP25" s="128"/>
      <c r="AQ25" s="128"/>
      <c r="AR25" s="129"/>
      <c r="AS25" s="235"/>
      <c r="AT25" s="235"/>
      <c r="AU25" s="743"/>
    </row>
    <row r="26" spans="2:47" ht="42.75" customHeight="1" x14ac:dyDescent="0.2">
      <c r="B26" s="744"/>
      <c r="C26" s="761"/>
      <c r="D26" s="762"/>
      <c r="E26" s="142"/>
      <c r="F26" s="143"/>
      <c r="G26" s="144"/>
      <c r="H26" s="717"/>
      <c r="I26" s="145"/>
      <c r="J26" s="312"/>
      <c r="K26" s="762"/>
      <c r="L26" s="142"/>
      <c r="M26" s="146"/>
      <c r="N26" s="717"/>
      <c r="O26" s="723"/>
      <c r="P26" s="760"/>
      <c r="Q26" s="157"/>
      <c r="R26" s="170"/>
      <c r="S26" s="760"/>
      <c r="T26" s="774"/>
      <c r="U26" s="159"/>
      <c r="V26" s="171"/>
      <c r="W26" s="171"/>
      <c r="X26" s="160"/>
      <c r="Y26" s="751"/>
      <c r="Z26" s="327"/>
      <c r="AA26" s="327"/>
      <c r="AB26" s="327"/>
      <c r="AC26" s="327"/>
      <c r="AD26" s="327"/>
      <c r="AE26" s="152" t="e">
        <f>(Y26-Y4)/Y26</f>
        <v>#DIV/0!</v>
      </c>
      <c r="AF26" s="752" t="str">
        <f>IF(Y26&lt;((4.09*J26)+272.62)/365,"*****5",IF(Y26&lt;((5.12*J26)+340.78)/365,"****4",IF(Y26&lt;((6.4*J26)+425.97)/365,"***3",IF(Y26&lt;((7.68*J26)+511.17)/365,"**2",IF(Y26&lt;((9.21*J26)+613.4)/365,"*1","")))))</f>
        <v>*****5</v>
      </c>
      <c r="AG26" s="747">
        <f>IF(Y26&lt;((4.09*I26+272.62)/365),(((4.09*I26+272.62)/365)-Y26)/((4.09*I26+272.62)/365),IF(Y26&lt;((5.12*I26+340.78)/365),(((5.12*I26+340.78)/365)-Y26)/((5.12*I26+340.78)/365),IF(Y26&lt;((6.4*I26+425.97)/365),(((6.4*I26+425.97)/365)-Y26)/((6.4*I26+425.97)/365),IF(Y26&lt;((7.68*I26+511.17)/365),(((7.68*I26+511.17)/365)-Y26)/((7.68*I26+511.17)/365),(((9.21*I26+613.4)/365)-Y26)/((9.21*I26+613.4)/365)))))</f>
        <v>1</v>
      </c>
      <c r="AH26" s="166"/>
      <c r="AI26" s="154">
        <f>MAX(Y26:Y29)</f>
        <v>0</v>
      </c>
      <c r="AJ26" s="155"/>
      <c r="AK26" s="156">
        <f>(Y26-AK4)/AK4</f>
        <v>-1</v>
      </c>
      <c r="AL26" s="156">
        <f>(Y26-$AL$4)/$AL$4</f>
        <v>-1</v>
      </c>
      <c r="AM26" s="117" t="e">
        <f>(AL26-AI26)/AI26</f>
        <v>#DIV/0!</v>
      </c>
      <c r="AN26" s="118">
        <f>AK26</f>
        <v>-1</v>
      </c>
      <c r="AO26" s="119" t="str">
        <f>IF(AN26&lt;((4.09*J26)+272.62)/365,"*****5",IF(AN26&lt;((5.12*J26)+340.78)/365,"****4",IF(AN26&lt;((6.4*J26)+425.97)/365,"***3",IF(AN26&lt;((7.68*J26)+511.17)/365,"**2",IF(AN26&lt;((9.21*J26)+613.4)/365,"*1","")))))</f>
        <v>*****5</v>
      </c>
      <c r="AP26" s="120">
        <f>IF(AN26&lt;((4.09*J26+272.62)/365),(((4.09*J26+272.62)/365)-AN26)/AN26,IF(AN26&lt;((5.12*J26+340.78)/365),(((5.12*J26+340.78)/365)-AN26)/AN26,IF(AN26&lt;((6.4*J26+425.97)/365),(((6.4*J26+425.97)/365)-AN26)/AN26,IF(AN26&lt;((7.68*J26+511.17)/365),(((7.68*J26+511.17)/365)-AN26)/AN26,(((9.21*J26+613.4)/365)-AN26)/AN26))))</f>
        <v>-1.7469041095890412</v>
      </c>
      <c r="AQ26" s="120"/>
      <c r="AR26" s="121" t="s">
        <v>40</v>
      </c>
      <c r="AU26" s="303"/>
    </row>
    <row r="27" spans="2:47" ht="52.5" customHeight="1" x14ac:dyDescent="0.2">
      <c r="B27" s="744"/>
      <c r="C27" s="692"/>
      <c r="D27" s="694"/>
      <c r="E27" s="142"/>
      <c r="F27" s="143"/>
      <c r="G27" s="144"/>
      <c r="H27" s="696"/>
      <c r="I27" s="145"/>
      <c r="J27" s="312"/>
      <c r="K27" s="694"/>
      <c r="L27" s="142"/>
      <c r="M27" s="146"/>
      <c r="N27" s="696"/>
      <c r="O27" s="702"/>
      <c r="P27" s="704"/>
      <c r="Q27" s="157"/>
      <c r="R27" s="158"/>
      <c r="S27" s="704"/>
      <c r="T27" s="775"/>
      <c r="U27" s="159"/>
      <c r="V27" s="171"/>
      <c r="W27" s="171"/>
      <c r="X27" s="160"/>
      <c r="Y27" s="751"/>
      <c r="Z27" s="327"/>
      <c r="AA27" s="327"/>
      <c r="AB27" s="327"/>
      <c r="AC27" s="327"/>
      <c r="AD27" s="327"/>
      <c r="AE27" s="327"/>
      <c r="AF27" s="752" t="e">
        <f>IF(#REF!&lt;((4.09*J27)+272.62)/365,"*****5",IF(#REF!&lt;((5.12*J27)+340.78)/365,"****4",IF(#REF!&lt;((6.4*J27)+425.97)/365,"***3",IF(#REF!&lt;((7.68*J27)+511.17)/365,"**2",IF(#REF!&lt;((9.21*J27)+613.4)/365,"*1","")))))</f>
        <v>#REF!</v>
      </c>
      <c r="AG27" s="748"/>
      <c r="AH27" s="166"/>
      <c r="AI27" s="168"/>
      <c r="AJ27" s="169"/>
      <c r="AK27" s="169"/>
      <c r="AL27" s="169"/>
      <c r="AM27" s="125"/>
      <c r="AN27" s="126">
        <f>AN26*365</f>
        <v>-365</v>
      </c>
      <c r="AO27" s="127"/>
      <c r="AP27" s="128"/>
      <c r="AQ27" s="128"/>
      <c r="AR27" s="129"/>
      <c r="AU27" s="303"/>
    </row>
    <row r="28" spans="2:47" ht="51.6" customHeight="1" x14ac:dyDescent="0.2">
      <c r="AS28" s="180"/>
    </row>
  </sheetData>
  <mergeCells count="166"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B22:B23"/>
    <mergeCell ref="P22:P23"/>
    <mergeCell ref="S22:S23"/>
    <mergeCell ref="T22:T23"/>
    <mergeCell ref="Y22:Y23"/>
    <mergeCell ref="B20:B21"/>
    <mergeCell ref="P20:P21"/>
    <mergeCell ref="S20:S21"/>
    <mergeCell ref="T20:T21"/>
    <mergeCell ref="Y20:Y21"/>
    <mergeCell ref="Z22:Z23"/>
    <mergeCell ref="AA22:AA23"/>
    <mergeCell ref="AB22:AB23"/>
    <mergeCell ref="AC22:AC23"/>
    <mergeCell ref="AD22:AD23"/>
    <mergeCell ref="AU22:AU23"/>
    <mergeCell ref="AA20:AA21"/>
    <mergeCell ref="AB20:AB21"/>
    <mergeCell ref="AC20:AC21"/>
    <mergeCell ref="AD20:AD21"/>
    <mergeCell ref="AU20:AU21"/>
    <mergeCell ref="Z20:Z21"/>
    <mergeCell ref="AU24:AU25"/>
    <mergeCell ref="B26:B27"/>
    <mergeCell ref="C26:C27"/>
    <mergeCell ref="D26:D27"/>
    <mergeCell ref="H26:H27"/>
    <mergeCell ref="K26:K27"/>
    <mergeCell ref="N26:N27"/>
    <mergeCell ref="B24:B25"/>
    <mergeCell ref="S24:S25"/>
    <mergeCell ref="T24:T25"/>
    <mergeCell ref="Y24:Y25"/>
    <mergeCell ref="Z24:Z25"/>
    <mergeCell ref="AA24:AA25"/>
    <mergeCell ref="AG26:AG27"/>
    <mergeCell ref="O26:O27"/>
    <mergeCell ref="P26:P27"/>
    <mergeCell ref="S26:S27"/>
    <mergeCell ref="T26:T27"/>
    <mergeCell ref="Y26:Y27"/>
    <mergeCell ref="AF26:AF27"/>
    <mergeCell ref="AB24:AB25"/>
    <mergeCell ref="AC24:AC25"/>
    <mergeCell ref="AD24:AD2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09FB-6340-4212-98EA-6C70F451643E}">
  <sheetPr>
    <tabColor theme="8" tint="-0.249977111117893"/>
  </sheetPr>
  <dimension ref="A1:BL25"/>
  <sheetViews>
    <sheetView zoomScale="69" zoomScaleNormal="69" zoomScaleSheetLayoutView="82" workbookViewId="0">
      <pane xSplit="25" ySplit="10" topLeftCell="Z11" activePane="bottomRight" state="frozen"/>
      <selection pane="topRight" activeCell="Z1" sqref="Z1"/>
      <selection pane="bottomLeft" activeCell="A11" sqref="A11"/>
      <selection pane="bottomRight" activeCell="U12" sqref="U12"/>
    </sheetView>
  </sheetViews>
  <sheetFormatPr defaultColWidth="9.140625" defaultRowHeight="14.25" x14ac:dyDescent="0.2"/>
  <cols>
    <col min="1" max="1" width="6" style="95" customWidth="1"/>
    <col min="2" max="2" width="34.42578125" style="95" customWidth="1"/>
    <col min="3" max="3" width="50.140625" style="172" hidden="1" customWidth="1"/>
    <col min="4" max="5" width="50.140625" style="95" hidden="1" customWidth="1"/>
    <col min="6" max="7" width="50.140625" style="172" hidden="1" customWidth="1"/>
    <col min="8" max="16" width="50.140625" style="95" hidden="1" customWidth="1"/>
    <col min="17" max="17" width="20.7109375" style="95" customWidth="1"/>
    <col min="18" max="18" width="19.85546875" style="95" customWidth="1"/>
    <col min="19" max="19" width="21.5703125" style="95" customWidth="1"/>
    <col min="20" max="20" width="16.140625" style="95" bestFit="1" customWidth="1"/>
    <col min="21" max="21" width="11.28515625" style="95" customWidth="1"/>
    <col min="22" max="23" width="13.140625" style="95" customWidth="1"/>
    <col min="24" max="24" width="14.28515625" style="95" customWidth="1"/>
    <col min="25" max="30" width="26.140625" style="95" customWidth="1"/>
    <col min="31" max="31" width="14" style="95" hidden="1" customWidth="1"/>
    <col min="32" max="32" width="11.140625" style="95" hidden="1" customWidth="1"/>
    <col min="33" max="33" width="12.85546875" style="95" hidden="1" customWidth="1"/>
    <col min="34" max="34" width="15.28515625" style="95" hidden="1" customWidth="1"/>
    <col min="35" max="35" width="13.28515625" style="95" hidden="1" customWidth="1"/>
    <col min="36" max="36" width="15.85546875" style="95" hidden="1" customWidth="1"/>
    <col min="37" max="37" width="13.42578125" style="95" hidden="1" customWidth="1"/>
    <col min="38" max="38" width="18.5703125" style="95" hidden="1" customWidth="1"/>
    <col min="39" max="43" width="15.85546875" style="95" hidden="1" customWidth="1"/>
    <col min="44" max="44" width="71.28515625" style="95" hidden="1" customWidth="1"/>
    <col min="45" max="45" width="22.7109375" style="95" hidden="1" customWidth="1"/>
    <col min="46" max="46" width="24.7109375" style="95" hidden="1" customWidth="1"/>
    <col min="47" max="66" width="12.7109375" style="95" customWidth="1"/>
    <col min="67" max="67" width="10.5703125" style="95" customWidth="1"/>
    <col min="68" max="68" width="9.140625" style="95"/>
    <col min="69" max="69" width="11" style="95" customWidth="1"/>
    <col min="70" max="16384" width="9.140625" style="95"/>
  </cols>
  <sheetData>
    <row r="1" spans="1:64" ht="34.5" x14ac:dyDescent="0.2">
      <c r="B1" s="657" t="s">
        <v>0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</row>
    <row r="2" spans="1:64" ht="44.25" customHeight="1" x14ac:dyDescent="0.2">
      <c r="B2" s="659" t="s">
        <v>1</v>
      </c>
      <c r="C2" s="660" t="s">
        <v>2</v>
      </c>
      <c r="D2" s="189"/>
      <c r="E2" s="189"/>
      <c r="F2" s="661" t="s">
        <v>3</v>
      </c>
      <c r="G2" s="661"/>
      <c r="H2" s="661"/>
      <c r="I2" s="661"/>
      <c r="J2" s="661"/>
      <c r="K2" s="661"/>
      <c r="L2" s="661"/>
      <c r="M2" s="661"/>
      <c r="N2" s="661"/>
      <c r="O2" s="662" t="s">
        <v>4</v>
      </c>
      <c r="P2" s="662"/>
      <c r="Q2" s="663" t="s">
        <v>61</v>
      </c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</row>
    <row r="3" spans="1:64" s="197" customFormat="1" ht="78.599999999999994" customHeight="1" x14ac:dyDescent="0.25">
      <c r="B3" s="659"/>
      <c r="C3" s="660"/>
      <c r="D3" s="99" t="s">
        <v>7</v>
      </c>
      <c r="E3" s="99" t="s">
        <v>8</v>
      </c>
      <c r="F3" s="100" t="s">
        <v>9</v>
      </c>
      <c r="G3" s="189" t="s">
        <v>56</v>
      </c>
      <c r="H3" s="101" t="s">
        <v>11</v>
      </c>
      <c r="I3" s="189" t="s">
        <v>12</v>
      </c>
      <c r="J3" s="100" t="s">
        <v>13</v>
      </c>
      <c r="K3" s="99" t="s">
        <v>12</v>
      </c>
      <c r="L3" s="99" t="s">
        <v>57</v>
      </c>
      <c r="M3" s="189" t="s">
        <v>58</v>
      </c>
      <c r="N3" s="101" t="s">
        <v>11</v>
      </c>
      <c r="O3" s="189" t="s">
        <v>16</v>
      </c>
      <c r="P3" s="189" t="s">
        <v>59</v>
      </c>
      <c r="Q3" s="189" t="s">
        <v>18</v>
      </c>
      <c r="R3" s="189" t="s">
        <v>19</v>
      </c>
      <c r="S3" s="189" t="s">
        <v>55</v>
      </c>
      <c r="T3" s="189" t="s">
        <v>60</v>
      </c>
      <c r="U3" s="189" t="s">
        <v>21</v>
      </c>
      <c r="V3" s="189" t="s">
        <v>22</v>
      </c>
      <c r="W3" s="189" t="s">
        <v>23</v>
      </c>
      <c r="X3" s="189" t="s">
        <v>24</v>
      </c>
      <c r="Y3" s="189" t="s">
        <v>74</v>
      </c>
      <c r="Z3" s="189" t="s">
        <v>75</v>
      </c>
      <c r="AA3" s="189" t="s">
        <v>76</v>
      </c>
      <c r="AB3" s="189" t="s">
        <v>77</v>
      </c>
      <c r="AC3" s="189" t="s">
        <v>78</v>
      </c>
      <c r="AD3" s="189" t="s">
        <v>79</v>
      </c>
      <c r="AE3" s="189" t="s">
        <v>53</v>
      </c>
      <c r="AF3" s="102" t="s">
        <v>27</v>
      </c>
      <c r="AG3" s="189" t="s">
        <v>28</v>
      </c>
      <c r="AH3" s="185" t="s">
        <v>29</v>
      </c>
      <c r="AI3" s="102" t="s">
        <v>30</v>
      </c>
      <c r="AJ3" s="100" t="s">
        <v>31</v>
      </c>
      <c r="AK3" s="102" t="s">
        <v>32</v>
      </c>
      <c r="AL3" s="103" t="s">
        <v>33</v>
      </c>
      <c r="AM3" s="101" t="s">
        <v>34</v>
      </c>
      <c r="AN3" s="102" t="s">
        <v>35</v>
      </c>
      <c r="AO3" s="102" t="s">
        <v>36</v>
      </c>
      <c r="AP3" s="102" t="s">
        <v>28</v>
      </c>
      <c r="AQ3" s="102" t="s">
        <v>37</v>
      </c>
      <c r="AR3" s="104" t="s">
        <v>38</v>
      </c>
      <c r="AS3" s="181" t="s">
        <v>72</v>
      </c>
      <c r="AT3" s="182" t="s">
        <v>73</v>
      </c>
    </row>
    <row r="4" spans="1:64" ht="42.75" customHeight="1" x14ac:dyDescent="0.2">
      <c r="B4" s="646" t="s">
        <v>85</v>
      </c>
      <c r="C4" s="648">
        <v>1</v>
      </c>
      <c r="D4" s="650"/>
      <c r="E4" s="651" t="e">
        <f>((MAX(D4:D9)-F4)/F4)</f>
        <v>#DIV/0!</v>
      </c>
      <c r="F4" s="653"/>
      <c r="G4" s="655"/>
      <c r="H4" s="665">
        <f>(192-186.53)/186.53</f>
        <v>2.932504154827641E-2</v>
      </c>
      <c r="I4" s="187">
        <v>105</v>
      </c>
      <c r="J4" s="187">
        <v>105</v>
      </c>
      <c r="K4" s="650"/>
      <c r="L4" s="651">
        <f>((MAX(K4:K9)-J4)/J4)</f>
        <v>-1</v>
      </c>
      <c r="M4" s="650">
        <f>ABS((J4*3/100)-J4)</f>
        <v>101.85</v>
      </c>
      <c r="N4" s="665">
        <f>(161-156.5)/156.55</f>
        <v>2.8744809964867453E-2</v>
      </c>
      <c r="O4" s="653"/>
      <c r="P4" s="653"/>
      <c r="Q4" s="106">
        <v>-16.600000000000001</v>
      </c>
      <c r="R4" s="107">
        <v>1.486</v>
      </c>
      <c r="S4" s="674">
        <v>642</v>
      </c>
      <c r="T4" s="675">
        <v>607.30999999999995</v>
      </c>
      <c r="U4" s="108">
        <v>0.54600000000000004</v>
      </c>
      <c r="V4" s="110">
        <v>19</v>
      </c>
      <c r="W4" s="110">
        <v>15.8</v>
      </c>
      <c r="X4" s="111">
        <v>112</v>
      </c>
      <c r="Y4" s="677">
        <f>R4+(R5-R4)*(-18-Q4)/(Q5-Q4)</f>
        <v>1.6755384615384616</v>
      </c>
      <c r="Z4" s="669">
        <f>Y4*365</f>
        <v>611.57153846153847</v>
      </c>
      <c r="AA4" s="669">
        <f>(Y4*5%)+Y4</f>
        <v>1.7593153846153848</v>
      </c>
      <c r="AB4" s="667">
        <f>AA4*365</f>
        <v>642.15011538461545</v>
      </c>
      <c r="AC4" s="669">
        <f>(AA4*10%)+Y4</f>
        <v>1.8514700000000002</v>
      </c>
      <c r="AD4" s="667">
        <f>AC4*365</f>
        <v>675.78655000000003</v>
      </c>
      <c r="AE4" s="152"/>
      <c r="AF4" s="787" t="str">
        <f>IF(AD4&lt;((2.25*N4)+67.55)/365,"*****5",IF(AD4&lt;((2.82*N4)+84.43)/365,"****4",IF(AD4&lt;((3.52*N4)+105.54)/365,"***3",IF(AD4&lt;((4.23*N4)+126.65)/365,"**2",IF(AD4&lt;((5.07*N4)+151.98)/365,"*1","")))))</f>
        <v/>
      </c>
      <c r="AG4" s="672">
        <f>IF(Y4&lt;((2.25*J4+67.55)/365),(((2.25*J4+67.55)/365)-Y4)/((2.25*J4+67.55)/365),IF(Y4&lt;((2.82*J4+84.43)/365),(((2.82*J4+84.43)/365)-Y4)/((2.82*J4+84.43)/365),IF(Y4&lt;((3.52*J4+105.54)/365),(((3.52*J4+105.54)/365)-Y4)/((3.52*J4+105.54)/365),IF(Y4&lt;((4.23*J4+126.65)/365),(((4.23*J4+126.65)/365)-Y4)/((4.23*J4+126.65)/365),(((5.07*J4+151.95)/365)-Y4)/((5.07*J4+151.95)/365)))))</f>
        <v>0.10628154543104114</v>
      </c>
      <c r="AH4" s="651"/>
      <c r="AI4" s="113">
        <f>MAX(Y4:Y9)</f>
        <v>2.7590000000000003</v>
      </c>
      <c r="AJ4" s="114"/>
      <c r="AK4" s="115">
        <f>Y4*1.05</f>
        <v>1.7593153846153848</v>
      </c>
      <c r="AL4" s="116">
        <f>AK4*1.1</f>
        <v>1.9352469230769236</v>
      </c>
      <c r="AM4" s="117">
        <f>(AL4-AI4)/AI4</f>
        <v>-0.29856943708701583</v>
      </c>
      <c r="AN4" s="118">
        <f>AK4</f>
        <v>1.7593153846153848</v>
      </c>
      <c r="AO4" s="119" t="str">
        <f>IF(AN4&lt;((4.09*J4)+272.62)/365,"*****5",IF(AN4&lt;((5.12*J4)+340.78)/365,"****4",IF(AN4&lt;((6.4*J4)+425.97)/365,"***3",IF(AN4&lt;((7.68*J4)+511.17)/365,"**2",IF(AN4&lt;((9.21*J4)+613.4)/365,"*1","")))))</f>
        <v>*****5</v>
      </c>
      <c r="AP4" s="120">
        <f>IF(AN4&lt;((4.09*J4+272.62)/365),(((4.09*J4+272.62)/365)-AN4)/AN4,IF(AN4&lt;((5.12*J4+340.78)/365),(((5.12*J4+340.78)/365)-AN4)/AN4,IF(AN4&lt;((6.4*J4+425.97)/365),(((6.4*J4+425.97)/365)-AN4)/AN4,IF(AN4&lt;((7.68*J4+511.17)/365),(((7.68*J4+511.17)/365)-AN4)/AN4,(((9.21*J4+613.4)/365)-AN4)/AN4))))</f>
        <v>9.3311335122155226E-2</v>
      </c>
      <c r="AQ4" s="120"/>
      <c r="AR4" s="121" t="s">
        <v>40</v>
      </c>
      <c r="AS4" s="183">
        <f>AK4*365</f>
        <v>642.15011538461545</v>
      </c>
      <c r="AT4" s="184">
        <f>AS4*AL4</f>
        <v>1242.7190349515686</v>
      </c>
    </row>
    <row r="5" spans="1:64" ht="52.5" customHeight="1" thickBot="1" x14ac:dyDescent="0.25">
      <c r="B5" s="647"/>
      <c r="C5" s="649"/>
      <c r="D5" s="650"/>
      <c r="E5" s="651"/>
      <c r="F5" s="653"/>
      <c r="G5" s="655"/>
      <c r="H5" s="665"/>
      <c r="I5" s="187">
        <v>105</v>
      </c>
      <c r="J5" s="187">
        <v>105</v>
      </c>
      <c r="K5" s="650"/>
      <c r="L5" s="651"/>
      <c r="M5" s="650"/>
      <c r="N5" s="665"/>
      <c r="O5" s="653"/>
      <c r="P5" s="653"/>
      <c r="Q5" s="106">
        <v>-19.2</v>
      </c>
      <c r="R5" s="122">
        <v>1.8380000000000001</v>
      </c>
      <c r="S5" s="674"/>
      <c r="T5" s="676"/>
      <c r="U5" s="108">
        <v>0.71699999999999997</v>
      </c>
      <c r="V5" s="110">
        <v>40.9</v>
      </c>
      <c r="W5" s="110">
        <v>16.100000000000001</v>
      </c>
      <c r="X5" s="111">
        <v>106</v>
      </c>
      <c r="Y5" s="677"/>
      <c r="Z5" s="670"/>
      <c r="AA5" s="670"/>
      <c r="AB5" s="668"/>
      <c r="AC5" s="670"/>
      <c r="AD5" s="668"/>
      <c r="AE5" s="188"/>
      <c r="AF5" s="699"/>
      <c r="AG5" s="673"/>
      <c r="AH5" s="651"/>
      <c r="AI5" s="123"/>
      <c r="AJ5" s="124"/>
      <c r="AK5" s="156">
        <f>(Y4-AK4)/$AK$4</f>
        <v>-4.7619047619047679E-2</v>
      </c>
      <c r="AL5" s="156">
        <f>(Y4-$AL$4)/$AL$4</f>
        <v>-0.13419913419913437</v>
      </c>
      <c r="AM5" s="125"/>
      <c r="AN5" s="126">
        <f>AN4*365</f>
        <v>642.15011538461545</v>
      </c>
      <c r="AO5" s="127"/>
      <c r="AP5" s="128"/>
      <c r="AQ5" s="128"/>
      <c r="AR5" s="129"/>
      <c r="AS5" s="186">
        <f>(AS4-S4)/AS4</f>
        <v>2.337699254722318E-4</v>
      </c>
      <c r="AT5" s="186">
        <f>(AT4-T4)/AT4</f>
        <v>0.51130546574136271</v>
      </c>
    </row>
    <row r="6" spans="1:64" ht="18" hidden="1" customHeight="1" x14ac:dyDescent="0.2">
      <c r="B6" s="173"/>
      <c r="C6" s="648">
        <v>2</v>
      </c>
      <c r="D6" s="650"/>
      <c r="E6" s="651"/>
      <c r="F6" s="653"/>
      <c r="G6" s="655"/>
      <c r="H6" s="650"/>
      <c r="I6" s="187">
        <v>105</v>
      </c>
      <c r="J6" s="187">
        <v>105</v>
      </c>
      <c r="K6" s="650"/>
      <c r="L6" s="651"/>
      <c r="M6" s="650"/>
      <c r="N6" s="130"/>
      <c r="O6" s="653"/>
      <c r="P6" s="653"/>
      <c r="Q6" s="191">
        <v>-16.5</v>
      </c>
      <c r="R6" s="132">
        <v>2.58</v>
      </c>
      <c r="S6" s="187"/>
      <c r="T6" s="187"/>
      <c r="U6" s="109">
        <v>0.58399999999999996</v>
      </c>
      <c r="V6" s="133">
        <v>15.6</v>
      </c>
      <c r="W6" s="133">
        <v>11.1</v>
      </c>
      <c r="X6" s="134">
        <v>181</v>
      </c>
      <c r="Y6" s="678">
        <f>R6+(R7-R6)*(-18-Q6)/(Q7-Q6)</f>
        <v>2.7590000000000003</v>
      </c>
      <c r="Z6" s="229"/>
      <c r="AA6" s="229"/>
      <c r="AB6" s="229"/>
      <c r="AC6" s="229"/>
      <c r="AD6" s="229"/>
      <c r="AE6" s="188"/>
      <c r="AF6" s="679" t="str">
        <f>IF(Y6&lt;((4.09*J6)+272.62)/365,"*****5",IF(Y6&lt;((5.12*J6)+340.78)/365,"****4",IF(Y6&lt;((6.4*J6)+425.97)/365,"***3",IF(Y6&lt;((7.68*J6)+511.17)/365,"**2",IF(Y6&lt;((9.21*J6)+613.4)/365,"*1","")))))</f>
        <v>***3</v>
      </c>
      <c r="AG6" s="680">
        <f>IF(Y6&lt;((4.09*I6+272.62)/365),(((4.09*I6+272.62)/365)-Y6)/((4.09*I6+272.62)/365),IF(Y6&lt;((5.12*I6+340.78)/365),(((5.12*I6+340.78)/365)-Y6)/((5.12*I6+340.78)/365),IF(Y6&lt;((6.4*I6+425.97)/365),(((6.4*I6+425.97)/365)-Y6)/((6.4*I6+425.97)/365),IF(Y6&lt;((7.68*I6+511.17)/365),(((7.68*I6+511.17)/365)-Y6)/((7.68*I6+511.17)/365),(((9.21*I6+613.4)/365)-Y6)/((9.21*I6+613.4)/365)))))</f>
        <v>8.282102425385017E-2</v>
      </c>
      <c r="AH6" s="651"/>
      <c r="AI6" s="135"/>
      <c r="AJ6" s="114"/>
      <c r="AK6" s="115">
        <f>Y6*1.05</f>
        <v>2.8969500000000004</v>
      </c>
      <c r="AL6" s="156">
        <v>0.27800000000000002</v>
      </c>
      <c r="AM6" s="136"/>
      <c r="AN6" s="137">
        <f>(AN4*AM6)+AN4</f>
        <v>1.7593153846153848</v>
      </c>
      <c r="AO6" s="138"/>
      <c r="AP6" s="138"/>
      <c r="AQ6" s="138"/>
      <c r="AR6" s="129"/>
      <c r="AS6" s="98"/>
      <c r="AT6" s="98"/>
    </row>
    <row r="7" spans="1:64" ht="15.75" hidden="1" customHeight="1" x14ac:dyDescent="0.2">
      <c r="A7" s="95" t="s">
        <v>41</v>
      </c>
      <c r="B7" s="173"/>
      <c r="C7" s="649"/>
      <c r="D7" s="650"/>
      <c r="E7" s="651"/>
      <c r="F7" s="653"/>
      <c r="G7" s="655"/>
      <c r="H7" s="650"/>
      <c r="I7" s="187">
        <v>105</v>
      </c>
      <c r="J7" s="187">
        <v>105</v>
      </c>
      <c r="K7" s="650"/>
      <c r="L7" s="651"/>
      <c r="M7" s="650"/>
      <c r="N7" s="130"/>
      <c r="O7" s="653"/>
      <c r="P7" s="653"/>
      <c r="Q7" s="191">
        <v>-19.5</v>
      </c>
      <c r="R7" s="132">
        <v>2.9380000000000002</v>
      </c>
      <c r="S7" s="187"/>
      <c r="T7" s="190"/>
      <c r="U7" s="109">
        <v>0.69799999999999995</v>
      </c>
      <c r="V7" s="133">
        <v>24.8</v>
      </c>
      <c r="W7" s="133">
        <v>10.7</v>
      </c>
      <c r="X7" s="134">
        <v>173</v>
      </c>
      <c r="Y7" s="678"/>
      <c r="Z7" s="196"/>
      <c r="AA7" s="196"/>
      <c r="AB7" s="196"/>
      <c r="AC7" s="196"/>
      <c r="AD7" s="196"/>
      <c r="AE7" s="188"/>
      <c r="AF7" s="679" t="e">
        <f>IF(#REF!&lt;((4.09*J7)+272.62)/365,"*****5",IF(#REF!&lt;((5.12*J7)+340.78)/365,"****4",IF(#REF!&lt;((6.4*J7)+425.97)/365,"***3",IF(#REF!&lt;((7.68*J7)+511.17)/365,"**2",IF(#REF!&lt;((9.21*J7)+613.4)/365,"*1","")))))</f>
        <v>#REF!</v>
      </c>
      <c r="AG7" s="681"/>
      <c r="AH7" s="651"/>
      <c r="AI7" s="123"/>
      <c r="AJ7" s="124"/>
      <c r="AK7" s="124"/>
      <c r="AL7" s="156">
        <v>0.27800000000000002</v>
      </c>
      <c r="AM7" s="136"/>
      <c r="AN7" s="137">
        <f>(AN4*AM7)+AN4</f>
        <v>1.7593153846153848</v>
      </c>
      <c r="AO7" s="140"/>
      <c r="AP7" s="140"/>
      <c r="AQ7" s="140"/>
      <c r="AR7" s="129"/>
      <c r="AS7" s="98"/>
      <c r="AT7" s="98"/>
    </row>
    <row r="8" spans="1:64" ht="18" hidden="1" customHeight="1" x14ac:dyDescent="0.2">
      <c r="B8" s="173"/>
      <c r="C8" s="648">
        <v>3</v>
      </c>
      <c r="D8" s="650"/>
      <c r="E8" s="651"/>
      <c r="F8" s="653"/>
      <c r="G8" s="655"/>
      <c r="H8" s="650"/>
      <c r="I8" s="187">
        <v>105</v>
      </c>
      <c r="J8" s="187">
        <v>105</v>
      </c>
      <c r="K8" s="650"/>
      <c r="L8" s="651"/>
      <c r="M8" s="650"/>
      <c r="N8" s="130"/>
      <c r="O8" s="653"/>
      <c r="P8" s="653"/>
      <c r="Q8" s="191">
        <v>-16.600000000000001</v>
      </c>
      <c r="R8" s="190">
        <v>2.4950000000000001</v>
      </c>
      <c r="S8" s="187"/>
      <c r="T8" s="190"/>
      <c r="U8" s="109">
        <v>0.57099999999999995</v>
      </c>
      <c r="V8" s="133">
        <v>16.100000000000001</v>
      </c>
      <c r="W8" s="133">
        <v>12.1</v>
      </c>
      <c r="X8" s="134">
        <v>178</v>
      </c>
      <c r="Y8" s="678">
        <f>R8+(R9-R8)*(-18-Q8)/(Q9-Q8)</f>
        <v>2.6581724137931033</v>
      </c>
      <c r="Z8" s="229"/>
      <c r="AA8" s="229"/>
      <c r="AB8" s="229"/>
      <c r="AC8" s="229"/>
      <c r="AD8" s="229"/>
      <c r="AE8" s="188"/>
      <c r="AF8" s="679" t="str">
        <f>IF(Y8&lt;((4.09*J8)+272.62)/365,"*****5",IF(Y8&lt;((5.12*J8)+340.78)/365,"****4",IF(Y8&lt;((6.4*J8)+425.97)/365,"***3",IF(Y8&lt;((7.68*J8)+511.17)/365,"**2",IF(Y8&lt;((9.21*J8)+613.4)/365,"*1","")))))</f>
        <v>***3</v>
      </c>
      <c r="AG8" s="680">
        <f>IF(Y8&lt;((4.09*I8+272.62)/365),(((4.09*I8+272.62)/365)-Y8)/((4.09*I8+272.62)/365),IF(Y8&lt;((5.12*I8+340.78)/365),(((5.12*I8+340.78)/365)-Y8)/((5.12*I8+340.78)/365),IF(Y8&lt;((6.4*I8+425.97)/365),(((6.4*I8+425.97)/365)-Y8)/((6.4*I8+425.97)/365),IF(Y8&lt;((7.68*I8+511.17)/365),(((7.68*I8+511.17)/365)-Y8)/((7.68*I8+511.17)/365),(((9.21*I8+613.4)/365)-Y8)/((9.21*I8+613.4)/365)))))</f>
        <v>0.11633930705348715</v>
      </c>
      <c r="AH8" s="651"/>
      <c r="AI8" s="124"/>
      <c r="AJ8" s="124"/>
      <c r="AK8" s="115">
        <f>Y8*1.05</f>
        <v>2.7910810344827586</v>
      </c>
      <c r="AL8" s="156">
        <v>0.27800000000000002</v>
      </c>
      <c r="AM8" s="124"/>
      <c r="AN8" s="140"/>
      <c r="AO8" s="141" t="e">
        <f>(#REF!-AN4)/AN4</f>
        <v>#REF!</v>
      </c>
      <c r="AP8" s="138"/>
      <c r="AQ8" s="138"/>
      <c r="AR8" s="129"/>
      <c r="AS8" s="98"/>
      <c r="AT8" s="98"/>
    </row>
    <row r="9" spans="1:64" ht="15.75" hidden="1" customHeight="1" x14ac:dyDescent="0.2">
      <c r="B9" s="222"/>
      <c r="C9" s="682"/>
      <c r="D9" s="666"/>
      <c r="E9" s="652"/>
      <c r="F9" s="654"/>
      <c r="G9" s="656"/>
      <c r="H9" s="666"/>
      <c r="I9" s="225">
        <v>105</v>
      </c>
      <c r="J9" s="225">
        <v>105</v>
      </c>
      <c r="K9" s="666"/>
      <c r="L9" s="652"/>
      <c r="M9" s="666"/>
      <c r="N9" s="176"/>
      <c r="O9" s="654"/>
      <c r="P9" s="654"/>
      <c r="Q9" s="224">
        <v>-19.5</v>
      </c>
      <c r="R9" s="223">
        <v>2.8330000000000002</v>
      </c>
      <c r="S9" s="225"/>
      <c r="T9" s="223"/>
      <c r="U9" s="226">
        <v>0.68400000000000005</v>
      </c>
      <c r="V9" s="227">
        <v>25.3</v>
      </c>
      <c r="W9" s="227">
        <v>11.7</v>
      </c>
      <c r="X9" s="228">
        <v>169</v>
      </c>
      <c r="Y9" s="683"/>
      <c r="Z9" s="198"/>
      <c r="AA9" s="198"/>
      <c r="AB9" s="198"/>
      <c r="AC9" s="198"/>
      <c r="AD9" s="198"/>
      <c r="AE9" s="229"/>
      <c r="AF9" s="684" t="e">
        <f>IF(#REF!&lt;((4.09*J9)+272.62)/365,"*****5",IF(#REF!&lt;((5.12*J9)+340.78)/365,"****4",IF(#REF!&lt;((6.4*J9)+425.97)/365,"***3",IF(#REF!&lt;((7.68*J9)+511.17)/365,"**2",IF(#REF!&lt;((9.21*J9)+613.4)/365,"*1","")))))</f>
        <v>#REF!</v>
      </c>
      <c r="AG9" s="685"/>
      <c r="AH9" s="652"/>
      <c r="AI9" s="138"/>
      <c r="AJ9" s="138"/>
      <c r="AK9" s="138"/>
      <c r="AL9" s="230">
        <v>0.27800000000000002</v>
      </c>
      <c r="AM9" s="138"/>
      <c r="AN9" s="231"/>
      <c r="AO9" s="231"/>
      <c r="AP9" s="231"/>
      <c r="AQ9" s="231"/>
      <c r="AR9" s="232"/>
      <c r="AS9" s="233"/>
      <c r="AT9" s="233"/>
    </row>
    <row r="10" spans="1:64" ht="46.15" customHeight="1" x14ac:dyDescent="0.2">
      <c r="B10" s="686" t="s">
        <v>80</v>
      </c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  <c r="P10" s="687"/>
      <c r="Q10" s="687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8"/>
    </row>
    <row r="11" spans="1:64" ht="76.150000000000006" customHeight="1" x14ac:dyDescent="0.2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189" t="s">
        <v>18</v>
      </c>
      <c r="R11" s="189" t="s">
        <v>19</v>
      </c>
      <c r="S11" s="189" t="s">
        <v>55</v>
      </c>
      <c r="T11" s="189" t="s">
        <v>60</v>
      </c>
      <c r="U11" s="189" t="s">
        <v>21</v>
      </c>
      <c r="V11" s="189" t="s">
        <v>22</v>
      </c>
      <c r="W11" s="189" t="s">
        <v>23</v>
      </c>
      <c r="X11" s="189" t="s">
        <v>24</v>
      </c>
      <c r="Y11" s="189" t="s">
        <v>81</v>
      </c>
      <c r="Z11" s="189" t="s">
        <v>82</v>
      </c>
      <c r="AA11" s="189" t="s">
        <v>83</v>
      </c>
      <c r="AB11" s="189" t="s">
        <v>84</v>
      </c>
      <c r="AC11" s="189"/>
      <c r="AD11" s="189"/>
      <c r="AE11" s="189" t="s">
        <v>53</v>
      </c>
      <c r="AF11" s="102" t="s">
        <v>27</v>
      </c>
      <c r="AG11" s="189" t="s">
        <v>28</v>
      </c>
      <c r="AH11" s="185" t="s">
        <v>29</v>
      </c>
      <c r="AI11" s="102" t="s">
        <v>30</v>
      </c>
      <c r="AJ11" s="100" t="s">
        <v>31</v>
      </c>
      <c r="AK11" s="102" t="s">
        <v>32</v>
      </c>
      <c r="AL11" s="103" t="s">
        <v>33</v>
      </c>
      <c r="AM11" s="101" t="s">
        <v>34</v>
      </c>
      <c r="AN11" s="102" t="s">
        <v>35</v>
      </c>
      <c r="AO11" s="102" t="s">
        <v>36</v>
      </c>
      <c r="AP11" s="102" t="s">
        <v>28</v>
      </c>
      <c r="AQ11" s="102" t="s">
        <v>37</v>
      </c>
      <c r="AR11" s="104" t="s">
        <v>38</v>
      </c>
      <c r="AS11" s="181" t="s">
        <v>72</v>
      </c>
      <c r="AT11" s="182" t="s">
        <v>73</v>
      </c>
    </row>
    <row r="12" spans="1:64" ht="42.75" customHeight="1" x14ac:dyDescent="0.2">
      <c r="B12" s="689" t="s">
        <v>63</v>
      </c>
      <c r="C12" s="691">
        <v>1</v>
      </c>
      <c r="D12" s="693"/>
      <c r="E12" s="142"/>
      <c r="F12" s="143"/>
      <c r="G12" s="144"/>
      <c r="H12" s="695">
        <f>(192-186.53)/186.53</f>
        <v>2.932504154827641E-2</v>
      </c>
      <c r="I12" s="202">
        <v>105</v>
      </c>
      <c r="J12" s="202">
        <v>105</v>
      </c>
      <c r="K12" s="693"/>
      <c r="L12" s="142"/>
      <c r="M12" s="146"/>
      <c r="N12" s="695">
        <f>(161-156.5)/156.55</f>
        <v>2.8744809964867453E-2</v>
      </c>
      <c r="O12" s="701"/>
      <c r="P12" s="703"/>
      <c r="Q12" s="205">
        <v>-16.100000000000001</v>
      </c>
      <c r="R12" s="206">
        <v>1.2949999999999999</v>
      </c>
      <c r="S12" s="724">
        <v>642</v>
      </c>
      <c r="T12" s="759">
        <f>Y12*365</f>
        <v>519.32863636363629</v>
      </c>
      <c r="U12" s="149">
        <v>0.48199999999999998</v>
      </c>
      <c r="V12" s="150">
        <v>11.1</v>
      </c>
      <c r="W12" s="150">
        <v>11.9</v>
      </c>
      <c r="X12" s="151">
        <v>111</v>
      </c>
      <c r="Y12" s="722">
        <f>R12+(R13-R12)*(-18-Q12)/(Q13-Q12)</f>
        <v>1.4228181818181818</v>
      </c>
      <c r="Z12" s="709">
        <f>Y12*365</f>
        <v>519.32863636363629</v>
      </c>
      <c r="AA12" s="718">
        <f>(Z12-$S$12)/$S$12</f>
        <v>-0.19107689039932041</v>
      </c>
      <c r="AB12" s="718">
        <f>(Z12-AD4)/AD4</f>
        <v>-0.23151972118469025</v>
      </c>
      <c r="AC12" s="697"/>
      <c r="AD12" s="697"/>
      <c r="AE12" s="210">
        <f>(Y12-Y4)/Y12</f>
        <v>-0.17761951804505008</v>
      </c>
      <c r="AF12" s="787" t="str">
        <f>IF(AD12&lt;((2.25*N12)+67.55)/365,"*****5",IF(AD12&lt;((2.82*N12)+84.43)/365,"****4",IF(AD12&lt;((3.52*N12)+105.54)/365,"***3",IF(AD12&lt;((4.23*N12)+126.65)/365,"**2",IF(AD12&lt;((5.07*N12)+151.98)/365,"*1","")))))</f>
        <v>*****5</v>
      </c>
      <c r="AG12" s="700">
        <f>IF(Y12&lt;((2.25*J12+67.55)/365),(((2.25*J12+67.55)/365)-Y12)/((2.25*J12+67.55)/365),IF(Y12&lt;((2.82*J12+84.43)/365),(((2.82*J12+84.43)/365)-Y12)/((2.82*J12+84.43)/365),IF(Y12&lt;((3.52*J12+105.54)/365),(((3.52*J12+105.54)/365)-Y12)/((3.52*J12+105.54)/365),IF(Y12&lt;((4.23*J12+126.65)/365),(((4.23*J12+126.65)/365)-Y12)/((4.23*J12+126.65)/365),(((5.07*J12+151.95)/365)-Y12)/((5.07*J12+151.95)/365)))))</f>
        <v>9.0174077849270756E-2</v>
      </c>
      <c r="AH12" s="153"/>
      <c r="AI12" s="212">
        <f>MAX(Y12:Y15)</f>
        <v>1.4228181818181818</v>
      </c>
      <c r="AJ12" s="213"/>
      <c r="AK12" s="214">
        <f>(Y12-AK4)/$AK$4</f>
        <v>-0.19126599229436447</v>
      </c>
      <c r="AL12" s="214">
        <f>(Y12-$AL$4)/$AL$4</f>
        <v>-0.26478726572214961</v>
      </c>
      <c r="AM12" s="215">
        <f>(AL12-AI12)/AI12</f>
        <v>-1.1861005637303461</v>
      </c>
      <c r="AN12" s="216">
        <f>AK12</f>
        <v>-0.19126599229436447</v>
      </c>
      <c r="AO12" s="217" t="str">
        <f>IF(AN12&lt;((4.09*J12)+272.62)/365,"*****5",IF(AN12&lt;((5.12*J12)+340.78)/365,"****4",IF(AN12&lt;((6.4*J12)+425.97)/365,"***3",IF(AN12&lt;((7.68*J12)+511.17)/365,"**2",IF(AN12&lt;((9.21*J12)+613.4)/365,"*1","")))))</f>
        <v>*****5</v>
      </c>
      <c r="AP12" s="218">
        <f>IF(AN12&lt;((4.09*J12+272.62)/365),(((4.09*J12+272.62)/365)-AN12)/AN12,IF(AN12&lt;((5.12*J12+340.78)/365),(((5.12*J12+340.78)/365)-AN12)/AN12,IF(AN12&lt;((6.4*J12+425.97)/365),(((6.4*J12+425.97)/365)-AN12)/AN12,IF(AN12&lt;((7.68*J12+511.17)/365),(((7.68*J12+511.17)/365)-AN12)/AN12,(((9.21*J12+613.4)/365)-AN12)/AN12))))</f>
        <v>-11.056567971030093</v>
      </c>
      <c r="AQ12" s="218"/>
      <c r="AR12" s="219" t="s">
        <v>40</v>
      </c>
      <c r="AS12" s="220">
        <f>AK13*365</f>
        <v>545.29506818181824</v>
      </c>
      <c r="AT12" s="221">
        <f>AS12*AL13</f>
        <v>896.11337677193194</v>
      </c>
    </row>
    <row r="13" spans="1:64" ht="52.5" customHeight="1" x14ac:dyDescent="0.2">
      <c r="B13" s="690"/>
      <c r="C13" s="692"/>
      <c r="D13" s="694"/>
      <c r="E13" s="142"/>
      <c r="F13" s="143"/>
      <c r="G13" s="144"/>
      <c r="H13" s="696"/>
      <c r="I13" s="187">
        <v>105</v>
      </c>
      <c r="J13" s="187">
        <v>105</v>
      </c>
      <c r="K13" s="694"/>
      <c r="L13" s="142"/>
      <c r="M13" s="146"/>
      <c r="N13" s="696"/>
      <c r="O13" s="702"/>
      <c r="P13" s="704"/>
      <c r="Q13" s="157">
        <v>-19.399999999999999</v>
      </c>
      <c r="R13" s="158">
        <v>1.5169999999999999</v>
      </c>
      <c r="S13" s="705"/>
      <c r="T13" s="708"/>
      <c r="U13" s="159">
        <v>0.58799999999999997</v>
      </c>
      <c r="V13" s="150">
        <v>16.899999999999999</v>
      </c>
      <c r="W13" s="150">
        <v>11.8</v>
      </c>
      <c r="X13" s="160">
        <v>106</v>
      </c>
      <c r="Y13" s="698"/>
      <c r="Z13" s="710"/>
      <c r="AA13" s="719"/>
      <c r="AB13" s="719"/>
      <c r="AC13" s="698"/>
      <c r="AD13" s="698"/>
      <c r="AE13" s="161"/>
      <c r="AF13" s="699"/>
      <c r="AG13" s="673"/>
      <c r="AH13" s="153"/>
      <c r="AI13" s="162"/>
      <c r="AJ13" s="163"/>
      <c r="AK13" s="115">
        <f>Y12*1.05</f>
        <v>1.493959090909091</v>
      </c>
      <c r="AL13" s="116">
        <f>AK13*1.1</f>
        <v>1.6433550000000001</v>
      </c>
      <c r="AM13" s="125"/>
      <c r="AN13" s="126">
        <f>AN12*365</f>
        <v>-69.812087187443026</v>
      </c>
      <c r="AO13" s="127"/>
      <c r="AP13" s="128"/>
      <c r="AQ13" s="128"/>
      <c r="AR13" s="129"/>
      <c r="AS13" s="186">
        <f>(AS12-S12)/AS12</f>
        <v>-0.17734422601808192</v>
      </c>
      <c r="AT13" s="186">
        <f>(AT12-T12)/AT12</f>
        <v>0.42046547922941047</v>
      </c>
    </row>
    <row r="14" spans="1:64" ht="42.75" customHeight="1" x14ac:dyDescent="0.2">
      <c r="B14" s="689" t="s">
        <v>64</v>
      </c>
      <c r="C14" s="761">
        <v>1</v>
      </c>
      <c r="D14" s="762"/>
      <c r="E14" s="142"/>
      <c r="F14" s="143"/>
      <c r="G14" s="144"/>
      <c r="H14" s="717">
        <f>(192-186.53)/186.53</f>
        <v>2.932504154827641E-2</v>
      </c>
      <c r="I14" s="187">
        <v>105</v>
      </c>
      <c r="J14" s="187">
        <v>105</v>
      </c>
      <c r="K14" s="762"/>
      <c r="L14" s="142"/>
      <c r="M14" s="146"/>
      <c r="N14" s="717">
        <f>(161-156.5)/156.55</f>
        <v>2.8744809964867453E-2</v>
      </c>
      <c r="O14" s="723"/>
      <c r="P14" s="760"/>
      <c r="Q14" s="147">
        <v>-16.399999999999999</v>
      </c>
      <c r="R14" s="148">
        <v>1.3120000000000001</v>
      </c>
      <c r="S14" s="724">
        <v>642</v>
      </c>
      <c r="T14" s="759">
        <f>Y14*365</f>
        <v>515.99225806451614</v>
      </c>
      <c r="U14" s="149">
        <v>0.48399999999999999</v>
      </c>
      <c r="V14" s="150">
        <v>11.3</v>
      </c>
      <c r="W14" s="150">
        <v>12</v>
      </c>
      <c r="X14" s="151">
        <v>111</v>
      </c>
      <c r="Y14" s="725">
        <f>R14+(R15-R14)*(-18-Q14)/(Q15-Q14)</f>
        <v>1.4136774193548387</v>
      </c>
      <c r="Z14" s="758">
        <f t="shared" ref="Z14" si="0">Y14*365</f>
        <v>515.99225806451614</v>
      </c>
      <c r="AA14" s="718">
        <f>(Z14-$S$12)/$S$12</f>
        <v>-0.19627374133252939</v>
      </c>
      <c r="AB14" s="776">
        <f>(Z14-AD4)/AD4</f>
        <v>-0.23645675093042898</v>
      </c>
      <c r="AC14" s="722"/>
      <c r="AD14" s="722"/>
      <c r="AE14" s="152">
        <f>(Y14-Y4)/Y14</f>
        <v>-0.18523394276406333</v>
      </c>
      <c r="AF14" s="787" t="str">
        <f>IF(AD14&lt;((2.25*N14)+67.55)/365,"*****5",IF(AD14&lt;((2.82*N14)+84.43)/365,"****4",IF(AD14&lt;((3.52*N14)+105.54)/365,"***3",IF(AD14&lt;((4.23*N14)+126.65)/365,"**2",IF(AD14&lt;((5.07*N14)+151.98)/365,"*1","")))))</f>
        <v>*****5</v>
      </c>
      <c r="AG14" s="672">
        <f>IF(Y14&lt;((2.25*J14+67.55)/365),(((2.25*J14+67.55)/365)-Y14)/((2.25*J14+67.55)/365),IF(Y14&lt;((2.82*J14+84.43)/365),(((2.82*J14+84.43)/365)-Y14)/((2.82*J14+84.43)/365),IF(Y14&lt;((3.52*J14+105.54)/365),(((3.52*J14+105.54)/365)-Y14)/((3.52*J14+105.54)/365),IF(Y14&lt;((4.23*J14+126.65)/365),(((4.23*J14+126.65)/365)-Y14)/((4.23*J14+126.65)/365),(((5.07*J14+151.95)/365)-Y14)/((5.07*J14+151.95)/365)))))</f>
        <v>9.601916947351781E-2</v>
      </c>
      <c r="AH14" s="153"/>
      <c r="AI14" s="154">
        <f>MAX(Y14:Y19)</f>
        <v>1.7110000000000001</v>
      </c>
      <c r="AJ14" s="155"/>
      <c r="AK14" s="156">
        <f>(Y14-AK4)/AK4</f>
        <v>-0.19646162836011818</v>
      </c>
      <c r="AL14" s="156">
        <f>(Y14-$AL$4)/$AL$4</f>
        <v>-0.26951057123647121</v>
      </c>
      <c r="AM14" s="117">
        <f>(AL14-AI14)/AI14</f>
        <v>-1.1575164063334138</v>
      </c>
      <c r="AN14" s="118">
        <f>AK14</f>
        <v>-0.19646162836011818</v>
      </c>
      <c r="AO14" s="119" t="str">
        <f>IF(AN14&lt;((4.09*J14)+272.62)/365,"*****5",IF(AN14&lt;((5.12*J14)+340.78)/365,"****4",IF(AN14&lt;((6.4*J14)+425.97)/365,"***3",IF(AN14&lt;((7.68*J14)+511.17)/365,"**2",IF(AN14&lt;((9.21*J14)+613.4)/365,"*1","")))))</f>
        <v>*****5</v>
      </c>
      <c r="AP14" s="120">
        <f>IF(AN14&lt;((4.09*J14+272.62)/365),(((4.09*J14+272.62)/365)-AN14)/AN14,IF(AN14&lt;((5.12*J14+340.78)/365),(((5.12*J14+340.78)/365)-AN14)/AN14,IF(AN14&lt;((6.4*J14+425.97)/365),(((6.4*J14+425.97)/365)-AN14)/AN14,IF(AN14&lt;((7.68*J14+511.17)/365),(((7.68*J14+511.17)/365)-AN14)/AN14,(((9.21*J14+613.4)/365)-AN14)/AN14))))</f>
        <v>-10.790611368287234</v>
      </c>
      <c r="AQ14" s="120"/>
      <c r="AR14" s="121" t="s">
        <v>40</v>
      </c>
      <c r="AS14" s="183">
        <f>AK15*365</f>
        <v>541.79187096774194</v>
      </c>
      <c r="AT14" s="184">
        <f>AS14*AL15</f>
        <v>884.63636874355893</v>
      </c>
    </row>
    <row r="15" spans="1:64" ht="52.5" customHeight="1" x14ac:dyDescent="0.2">
      <c r="B15" s="690"/>
      <c r="C15" s="692"/>
      <c r="D15" s="694"/>
      <c r="E15" s="142"/>
      <c r="F15" s="143"/>
      <c r="G15" s="144"/>
      <c r="H15" s="696"/>
      <c r="I15" s="187">
        <v>105</v>
      </c>
      <c r="J15" s="187">
        <v>105</v>
      </c>
      <c r="K15" s="694"/>
      <c r="L15" s="142"/>
      <c r="M15" s="146"/>
      <c r="N15" s="696"/>
      <c r="O15" s="702"/>
      <c r="P15" s="704"/>
      <c r="Q15" s="147">
        <v>-19.5</v>
      </c>
      <c r="R15" s="164">
        <v>1.5089999999999999</v>
      </c>
      <c r="S15" s="705"/>
      <c r="T15" s="708"/>
      <c r="U15" s="149">
        <v>0.59099999999999997</v>
      </c>
      <c r="V15" s="150">
        <v>18.399999999999999</v>
      </c>
      <c r="W15" s="150">
        <v>12.8</v>
      </c>
      <c r="X15" s="151">
        <v>105</v>
      </c>
      <c r="Y15" s="726"/>
      <c r="Z15" s="710"/>
      <c r="AA15" s="719"/>
      <c r="AB15" s="719"/>
      <c r="AC15" s="698"/>
      <c r="AD15" s="698"/>
      <c r="AE15" s="161"/>
      <c r="AF15" s="699"/>
      <c r="AG15" s="673"/>
      <c r="AH15" s="153"/>
      <c r="AI15" s="162"/>
      <c r="AJ15" s="163"/>
      <c r="AK15" s="115">
        <f>Y14*1.05</f>
        <v>1.4843612903225807</v>
      </c>
      <c r="AL15" s="116">
        <f>AK15*1.1</f>
        <v>1.6327974193548389</v>
      </c>
      <c r="AM15" s="125"/>
      <c r="AN15" s="126">
        <f>AN14*365</f>
        <v>-71.708494351443136</v>
      </c>
      <c r="AO15" s="127"/>
      <c r="AP15" s="128"/>
      <c r="AQ15" s="128"/>
      <c r="AR15" s="129"/>
      <c r="AS15" s="186">
        <f>(AS14-S14)/AS14</f>
        <v>-0.18495687071359623</v>
      </c>
      <c r="AT15" s="186">
        <f>(AT14-T14)/AT14</f>
        <v>0.4167182400635695</v>
      </c>
    </row>
    <row r="16" spans="1:64" ht="52.15" customHeight="1" x14ac:dyDescent="0.2">
      <c r="B16" s="689" t="s">
        <v>65</v>
      </c>
      <c r="C16" s="761">
        <v>1</v>
      </c>
      <c r="D16" s="762"/>
      <c r="E16" s="142"/>
      <c r="F16" s="143"/>
      <c r="G16" s="144"/>
      <c r="H16" s="717">
        <f>(192-186.53)/186.53</f>
        <v>2.932504154827641E-2</v>
      </c>
      <c r="I16" s="187">
        <v>105</v>
      </c>
      <c r="J16" s="187">
        <v>105</v>
      </c>
      <c r="K16" s="762"/>
      <c r="L16" s="142"/>
      <c r="M16" s="146"/>
      <c r="N16" s="717">
        <f>(161-156.5)/156.55</f>
        <v>2.8744809964867453E-2</v>
      </c>
      <c r="O16" s="723"/>
      <c r="P16" s="760"/>
      <c r="Q16" s="147">
        <v>-16.5</v>
      </c>
      <c r="R16" s="148">
        <v>1.514</v>
      </c>
      <c r="S16" s="724">
        <v>642</v>
      </c>
      <c r="T16" s="759">
        <f>Y16*365</f>
        <v>612.28750000000002</v>
      </c>
      <c r="U16" s="149">
        <v>0.55900000000000005</v>
      </c>
      <c r="V16" s="150">
        <v>16.399999999999999</v>
      </c>
      <c r="W16" s="150">
        <v>12.9</v>
      </c>
      <c r="X16" s="151">
        <v>112</v>
      </c>
      <c r="Y16" s="725">
        <f>R16+(R17-R16)*(-18-Q16)/(Q17-Q16)</f>
        <v>1.6775</v>
      </c>
      <c r="Z16" s="758">
        <f>Y16*365</f>
        <v>612.28750000000002</v>
      </c>
      <c r="AA16" s="718">
        <f>(Z16-$S$12)/$S$12</f>
        <v>-4.6281152647975041E-2</v>
      </c>
      <c r="AB16" s="718">
        <f>(Z16-$AD$4)/$AD$4</f>
        <v>-9.3963175206727645E-2</v>
      </c>
      <c r="AC16" s="722"/>
      <c r="AD16" s="722"/>
      <c r="AE16" s="152">
        <f>(Y16-Y4)/Y16</f>
        <v>1.169322480797823E-3</v>
      </c>
      <c r="AF16" s="787" t="str">
        <f>IF(AD16&lt;((2.25*N16)+67.55)/365,"*****5",IF(AD16&lt;((2.82*N16)+84.43)/365,"****4",IF(AD16&lt;((3.52*N16)+105.54)/365,"***3",IF(AD16&lt;((4.23*N16)+126.65)/365,"**2",IF(AD16&lt;((5.07*N16)+151.98)/365,"*1","")))))</f>
        <v>*****5</v>
      </c>
      <c r="AG16" s="672">
        <f>IF(Y16&lt;((2.25*J16+67.55)/365),(((2.25*J16+67.55)/365)-Y16)/((2.25*J16+67.55)/365),IF(Y16&lt;((2.82*J16+84.43)/365),(((2.82*J16+84.43)/365)-Y16)/((2.82*J16+84.43)/365),IF(Y16&lt;((3.52*J16+105.54)/365),(((3.52*J16+105.54)/365)-Y16)/((3.52*J16+105.54)/365),IF(Y16&lt;((4.23*J16+126.65)/365),(((4.23*J16+126.65)/365)-Y16)/((4.23*J16+126.65)/365),(((5.07*J16+151.95)/365)-Y16)/((5.07*J16+151.95)/365)))))</f>
        <v>0.10523527692532508</v>
      </c>
      <c r="AH16" s="153"/>
      <c r="AI16" s="154">
        <f>MAX(Y16:Y19)</f>
        <v>1.7110000000000001</v>
      </c>
      <c r="AJ16" s="155"/>
      <c r="AK16" s="156">
        <f>(Y16-AK4)/AK4</f>
        <v>-4.6504103431842053E-2</v>
      </c>
      <c r="AL16" s="156">
        <f>(Y16-$AL$4)/$AL$4</f>
        <v>-0.13318554857440199</v>
      </c>
      <c r="AM16" s="125"/>
      <c r="AN16" s="126"/>
      <c r="AO16" s="127"/>
      <c r="AP16" s="128"/>
      <c r="AQ16" s="128"/>
      <c r="AR16" s="129"/>
      <c r="AS16" s="183">
        <f>AK17*365</f>
        <v>642.90187500000002</v>
      </c>
      <c r="AT16" s="184">
        <f>AS16*AL17</f>
        <v>1245.6304190859378</v>
      </c>
    </row>
    <row r="17" spans="2:46" ht="52.5" customHeight="1" x14ac:dyDescent="0.2">
      <c r="B17" s="690"/>
      <c r="C17" s="692"/>
      <c r="D17" s="694"/>
      <c r="E17" s="142"/>
      <c r="F17" s="143"/>
      <c r="G17" s="144"/>
      <c r="H17" s="696"/>
      <c r="I17" s="187">
        <v>105</v>
      </c>
      <c r="J17" s="187">
        <v>105</v>
      </c>
      <c r="K17" s="694"/>
      <c r="L17" s="142"/>
      <c r="M17" s="146"/>
      <c r="N17" s="696"/>
      <c r="O17" s="702"/>
      <c r="P17" s="704"/>
      <c r="Q17" s="147">
        <v>-19.5</v>
      </c>
      <c r="R17" s="164">
        <v>1.841</v>
      </c>
      <c r="S17" s="705"/>
      <c r="T17" s="708"/>
      <c r="U17" s="149">
        <v>0.71799999999999997</v>
      </c>
      <c r="V17" s="150">
        <v>34.1</v>
      </c>
      <c r="W17" s="150">
        <v>13.4</v>
      </c>
      <c r="X17" s="151">
        <v>106</v>
      </c>
      <c r="Y17" s="726"/>
      <c r="Z17" s="710"/>
      <c r="AA17" s="719"/>
      <c r="AB17" s="719"/>
      <c r="AC17" s="698"/>
      <c r="AD17" s="698"/>
      <c r="AE17" s="161"/>
      <c r="AF17" s="699"/>
      <c r="AG17" s="673"/>
      <c r="AH17" s="153"/>
      <c r="AI17" s="162"/>
      <c r="AJ17" s="163"/>
      <c r="AK17" s="115">
        <f>Y16*1.05</f>
        <v>1.7613750000000001</v>
      </c>
      <c r="AL17" s="116">
        <f>AK17*1.1</f>
        <v>1.9375125000000004</v>
      </c>
      <c r="AM17" s="125"/>
      <c r="AN17" s="126"/>
      <c r="AO17" s="127"/>
      <c r="AP17" s="128"/>
      <c r="AQ17" s="128"/>
      <c r="AR17" s="129"/>
      <c r="AS17" s="186">
        <f>(AS16-S16)/AS16</f>
        <v>1.4028190538408652E-3</v>
      </c>
      <c r="AT17" s="186">
        <f>(AT16-T16)/AT16</f>
        <v>0.50845171198588279</v>
      </c>
    </row>
    <row r="18" spans="2:46" ht="42.75" customHeight="1" x14ac:dyDescent="0.2">
      <c r="B18" s="689" t="s">
        <v>86</v>
      </c>
      <c r="C18" s="761">
        <v>1</v>
      </c>
      <c r="D18" s="762"/>
      <c r="E18" s="142"/>
      <c r="F18" s="143"/>
      <c r="G18" s="144"/>
      <c r="H18" s="717">
        <f>(192-186.53)/186.53</f>
        <v>2.932504154827641E-2</v>
      </c>
      <c r="I18" s="187">
        <v>105</v>
      </c>
      <c r="J18" s="187">
        <v>105</v>
      </c>
      <c r="K18" s="762"/>
      <c r="L18" s="142"/>
      <c r="M18" s="146"/>
      <c r="N18" s="717">
        <f>(161-156.5)/156.55</f>
        <v>2.8744809964867453E-2</v>
      </c>
      <c r="O18" s="723"/>
      <c r="P18" s="760"/>
      <c r="Q18" s="147">
        <v>-16.399999999999999</v>
      </c>
      <c r="R18" s="148">
        <v>1.5149999999999999</v>
      </c>
      <c r="S18" s="724">
        <v>642</v>
      </c>
      <c r="T18" s="759">
        <f>Y18*365</f>
        <v>624.51499999999999</v>
      </c>
      <c r="U18" s="149">
        <v>0.58399999999999996</v>
      </c>
      <c r="V18" s="165">
        <v>16.399999999999999</v>
      </c>
      <c r="W18" s="165">
        <v>11.7</v>
      </c>
      <c r="X18" s="160">
        <v>107</v>
      </c>
      <c r="Y18" s="725">
        <f>R18+(R19-R18)*(-18-Q18)/(Q19-Q18)</f>
        <v>1.7110000000000001</v>
      </c>
      <c r="Z18" s="758">
        <f t="shared" ref="Z18" si="1">Y18*365</f>
        <v>624.51499999999999</v>
      </c>
      <c r="AA18" s="718">
        <f>(Z18-$S$12)/$S$12</f>
        <v>-2.7235202492211858E-2</v>
      </c>
      <c r="AB18" s="718">
        <f>(Z18-$AD$4)/$AD$4</f>
        <v>-7.5869444279410475E-2</v>
      </c>
      <c r="AC18" s="722"/>
      <c r="AD18" s="722"/>
      <c r="AE18" s="152">
        <f>(Y18-Y4)/Y18</f>
        <v>2.0725621543856477E-2</v>
      </c>
      <c r="AF18" s="787" t="str">
        <f>IF(AD18&lt;((2.25*N18)+67.55)/365,"*****5",IF(AD18&lt;((2.82*N18)+84.43)/365,"****4",IF(AD18&lt;((3.52*N18)+105.54)/365,"***3",IF(AD18&lt;((4.23*N18)+126.65)/365,"**2",IF(AD18&lt;((5.07*N18)+151.98)/365,"*1","")))))</f>
        <v>*****5</v>
      </c>
      <c r="AG18" s="672">
        <f>IF(Y18&lt;((2.25*J18+67.55)/365),(((2.25*J18+67.55)/365)-Y18)/((2.25*J18+67.55)/365),IF(Y18&lt;((2.82*J18+84.43)/365),(((2.82*J18+84.43)/365)-Y18)/((2.82*J18+84.43)/365),IF(Y18&lt;((3.52*J18+105.54)/365),(((3.52*J18+105.54)/365)-Y18)/((3.52*J18+105.54)/365),IF(Y18&lt;((4.23*J18+126.65)/365),(((4.23*J18+126.65)/365)-Y18)/((4.23*J18+126.65)/365),(((5.07*J18+151.95)/365)-Y18)/((5.07*J18+151.95)/365)))))</f>
        <v>8.7366652053192925E-2</v>
      </c>
      <c r="AH18" s="166"/>
      <c r="AI18" s="154">
        <f>MAX(Y18:Y21)</f>
        <v>2.8805000000000001</v>
      </c>
      <c r="AJ18" s="155"/>
      <c r="AK18" s="156">
        <f>(Y18-AK4)/AK4</f>
        <v>-2.7462605646427229E-2</v>
      </c>
      <c r="AL18" s="156">
        <f>(Y18-$AL$4)/$AL$4</f>
        <v>-0.11587509604220669</v>
      </c>
      <c r="AM18" s="117">
        <f>(AL18-AI18)/AI18</f>
        <v>-1.0402274244201377</v>
      </c>
      <c r="AN18" s="118">
        <f>AK18</f>
        <v>-2.7462605646427229E-2</v>
      </c>
      <c r="AO18" s="119" t="str">
        <f>IF(AN18&lt;((4.09*J18)+272.62)/365,"*****5",IF(AN18&lt;((5.12*J18)+340.78)/365,"****4",IF(AN18&lt;((6.4*J18)+425.97)/365,"***3",IF(AN18&lt;((7.68*J18)+511.17)/365,"**2",IF(AN18&lt;((9.21*J18)+613.4)/365,"*1","")))))</f>
        <v>*****5</v>
      </c>
      <c r="AP18" s="120">
        <f>IF(AN18&lt;((4.09*J18+272.62)/365),(((4.09*J18+272.62)/365)-AN18)/AN18,IF(AN18&lt;((5.12*J18+340.78)/365),(((5.12*J18+340.78)/365)-AN18)/AN18,IF(AN18&lt;((6.4*J18+425.97)/365),(((6.4*J18+425.97)/365)-AN18)/AN18,IF(AN18&lt;((7.68*J18+511.17)/365),(((7.68*J18+511.17)/365)-AN18)/AN18,(((9.21*J18+613.4)/365)-AN18)/AN18))))</f>
        <v>-71.039947294842037</v>
      </c>
      <c r="AQ18" s="120"/>
      <c r="AR18" s="121" t="s">
        <v>40</v>
      </c>
      <c r="AS18" s="183">
        <f>AK19*365</f>
        <v>655.74075000000005</v>
      </c>
      <c r="AT18" s="184">
        <f>AS18*AL19</f>
        <v>1295.8781488537502</v>
      </c>
    </row>
    <row r="19" spans="2:46" ht="52.5" customHeight="1" x14ac:dyDescent="0.2">
      <c r="B19" s="690"/>
      <c r="C19" s="692"/>
      <c r="D19" s="694"/>
      <c r="E19" s="142"/>
      <c r="F19" s="143"/>
      <c r="G19" s="144"/>
      <c r="H19" s="696"/>
      <c r="I19" s="187">
        <v>105</v>
      </c>
      <c r="J19" s="187">
        <v>105</v>
      </c>
      <c r="K19" s="694"/>
      <c r="L19" s="142"/>
      <c r="M19" s="146"/>
      <c r="N19" s="696"/>
      <c r="O19" s="702"/>
      <c r="P19" s="704"/>
      <c r="Q19" s="157">
        <v>-19.2</v>
      </c>
      <c r="R19" s="158">
        <v>1.8580000000000001</v>
      </c>
      <c r="S19" s="705"/>
      <c r="T19" s="708"/>
      <c r="U19" s="159">
        <v>0.75700000000000001</v>
      </c>
      <c r="V19" s="167">
        <v>38.5</v>
      </c>
      <c r="W19" s="167">
        <v>12.4</v>
      </c>
      <c r="X19" s="160">
        <v>102</v>
      </c>
      <c r="Y19" s="726"/>
      <c r="Z19" s="710"/>
      <c r="AA19" s="719"/>
      <c r="AB19" s="719"/>
      <c r="AC19" s="698"/>
      <c r="AD19" s="698"/>
      <c r="AE19" s="161"/>
      <c r="AF19" s="699"/>
      <c r="AG19" s="673"/>
      <c r="AH19" s="166"/>
      <c r="AI19" s="168"/>
      <c r="AJ19" s="169"/>
      <c r="AK19" s="115">
        <f>Y18*1.05</f>
        <v>1.7965500000000001</v>
      </c>
      <c r="AL19" s="116">
        <f>AK19*1.1</f>
        <v>1.9762050000000002</v>
      </c>
      <c r="AM19" s="125"/>
      <c r="AN19" s="126">
        <f>AN18*365</f>
        <v>-10.023851060945939</v>
      </c>
      <c r="AO19" s="127"/>
      <c r="AP19" s="128"/>
      <c r="AQ19" s="128"/>
      <c r="AR19" s="129"/>
      <c r="AS19" s="186">
        <f>(AS18-S18)/AS18</f>
        <v>2.0954546442325032E-2</v>
      </c>
      <c r="AT19" s="186">
        <f>(AT18-T18)/AT18</f>
        <v>0.51807583100895294</v>
      </c>
    </row>
    <row r="20" spans="2:46" ht="42.75" hidden="1" customHeight="1" x14ac:dyDescent="0.2">
      <c r="B20" s="744"/>
      <c r="C20" s="761">
        <v>1</v>
      </c>
      <c r="D20" s="762"/>
      <c r="E20" s="142"/>
      <c r="F20" s="143"/>
      <c r="G20" s="144"/>
      <c r="H20" s="717">
        <f>(192-186.53)/186.53</f>
        <v>2.932504154827641E-2</v>
      </c>
      <c r="I20" s="145">
        <v>258</v>
      </c>
      <c r="J20" s="187">
        <v>105</v>
      </c>
      <c r="K20" s="762"/>
      <c r="L20" s="142"/>
      <c r="M20" s="146"/>
      <c r="N20" s="717">
        <f>(161-156.5)/156.55</f>
        <v>2.8744809964867453E-2</v>
      </c>
      <c r="O20" s="723"/>
      <c r="P20" s="760"/>
      <c r="Q20" s="157">
        <v>-16.5</v>
      </c>
      <c r="R20" s="170">
        <v>2.6880000000000002</v>
      </c>
      <c r="S20" s="170"/>
      <c r="T20" s="759">
        <f t="shared" ref="T20" si="2">Y20*365</f>
        <v>1051.3824999999999</v>
      </c>
      <c r="U20" s="159">
        <v>0.64500000000000002</v>
      </c>
      <c r="V20" s="171">
        <v>20</v>
      </c>
      <c r="W20" s="171">
        <v>11</v>
      </c>
      <c r="X20" s="160">
        <v>173</v>
      </c>
      <c r="Y20" s="722">
        <f>R20+(R21-R20)*(-18-Q20)/(Q21-Q20)</f>
        <v>2.8805000000000001</v>
      </c>
      <c r="Z20" s="193"/>
      <c r="AA20" s="193"/>
      <c r="AB20" s="193"/>
      <c r="AC20" s="193"/>
      <c r="AD20" s="193"/>
      <c r="AE20" s="152">
        <f>(Y20-Y4)/Y20</f>
        <v>0.41831679863271598</v>
      </c>
      <c r="AF20" s="752" t="str">
        <f>IF(Y20&lt;((4.09*J20)+272.62)/365,"*****5",IF(Y20&lt;((5.12*J20)+340.78)/365,"****4",IF(Y20&lt;((6.4*J20)+425.97)/365,"***3",IF(Y20&lt;((7.68*J20)+511.17)/365,"**2",IF(Y20&lt;((9.21*J20)+613.4)/365,"*1","")))))</f>
        <v>***3</v>
      </c>
      <c r="AG20" s="747">
        <f>IF(Y20&lt;((4.09*I20+272.62)/365),(((4.09*I20+272.62)/365)-Y20)/((4.09*I20+272.62)/365),IF(Y20&lt;((5.12*I20+340.78)/365),(((5.12*I20+340.78)/365)-Y20)/((5.12*I20+340.78)/365),IF(Y20&lt;((6.4*I20+425.97)/365),(((6.4*I20+425.97)/365)-Y20)/((6.4*I20+425.97)/365),IF(Y20&lt;((7.68*I20+511.17)/365),(((7.68*I20+511.17)/365)-Y20)/((7.68*I20+511.17)/365),(((9.21*I20+613.4)/365)-Y20)/((9.21*I20+613.4)/365)))))</f>
        <v>0.20820091276057365</v>
      </c>
      <c r="AH20" s="166"/>
      <c r="AI20" s="154">
        <f>MAX(Y20:Y25)</f>
        <v>2.8805000000000001</v>
      </c>
      <c r="AJ20" s="155"/>
      <c r="AK20" s="156">
        <f>(Y20-AK4)/AK4</f>
        <v>0.63728460808618725</v>
      </c>
      <c r="AL20" s="156">
        <f>(Y20-$AL$4)/$AL$4</f>
        <v>0.48844055280562454</v>
      </c>
      <c r="AM20" s="117">
        <f>(AL20-AI20)/AI20</f>
        <v>-0.83043202471597832</v>
      </c>
      <c r="AN20" s="118">
        <f>AK20</f>
        <v>0.63728460808618725</v>
      </c>
      <c r="AO20" s="119" t="str">
        <f>IF(AN20&lt;((4.09*J20)+272.62)/365,"*****5",IF(AN20&lt;((5.12*J20)+340.78)/365,"****4",IF(AN20&lt;((6.4*J20)+425.97)/365,"***3",IF(AN20&lt;((7.68*J20)+511.17)/365,"**2",IF(AN20&lt;((9.21*J20)+613.4)/365,"*1","")))))</f>
        <v>*****5</v>
      </c>
      <c r="AP20" s="120">
        <f>IF(AN20&lt;((4.09*J20+272.62)/365),(((4.09*J20+272.62)/365)-AN20)/AN20,IF(AN20&lt;((5.12*J20+340.78)/365),(((5.12*J20+340.78)/365)-AN20)/AN20,IF(AN20&lt;((6.4*J20+425.97)/365),(((6.4*J20+425.97)/365)-AN20)/AN20,IF(AN20&lt;((7.68*J20+511.17)/365),(((7.68*J20+511.17)/365)-AN20)/AN20,(((9.21*J20+613.4)/365)-AN20)/AN20))))</f>
        <v>2.0182424424640431</v>
      </c>
      <c r="AQ20" s="120"/>
      <c r="AR20" s="121" t="s">
        <v>40</v>
      </c>
    </row>
    <row r="21" spans="2:46" ht="52.5" hidden="1" customHeight="1" x14ac:dyDescent="0.2">
      <c r="B21" s="744"/>
      <c r="C21" s="692"/>
      <c r="D21" s="694"/>
      <c r="E21" s="142"/>
      <c r="F21" s="143"/>
      <c r="G21" s="144"/>
      <c r="H21" s="696"/>
      <c r="I21" s="145">
        <v>258</v>
      </c>
      <c r="J21" s="187">
        <v>105</v>
      </c>
      <c r="K21" s="694"/>
      <c r="L21" s="142"/>
      <c r="M21" s="146"/>
      <c r="N21" s="696"/>
      <c r="O21" s="702"/>
      <c r="P21" s="704"/>
      <c r="Q21" s="157">
        <v>-19.5</v>
      </c>
      <c r="R21" s="158">
        <v>3.073</v>
      </c>
      <c r="S21" s="158"/>
      <c r="T21" s="708"/>
      <c r="U21" s="159">
        <v>0.77100000000000002</v>
      </c>
      <c r="V21" s="171">
        <v>39.1</v>
      </c>
      <c r="W21" s="171">
        <v>11.6</v>
      </c>
      <c r="X21" s="160">
        <v>163</v>
      </c>
      <c r="Y21" s="698"/>
      <c r="Z21" s="194"/>
      <c r="AA21" s="194"/>
      <c r="AB21" s="194"/>
      <c r="AC21" s="194"/>
      <c r="AD21" s="194"/>
      <c r="AE21" s="161"/>
      <c r="AF21" s="752" t="e">
        <f>IF(#REF!&lt;((4.09*J21)+272.62)/365,"*****5",IF(#REF!&lt;((5.12*J21)+340.78)/365,"****4",IF(#REF!&lt;((6.4*J21)+425.97)/365,"***3",IF(#REF!&lt;((7.68*J21)+511.17)/365,"**2",IF(#REF!&lt;((9.21*J21)+613.4)/365,"*1","")))))</f>
        <v>#REF!</v>
      </c>
      <c r="AG21" s="748"/>
      <c r="AH21" s="166"/>
      <c r="AI21" s="168"/>
      <c r="AJ21" s="169"/>
      <c r="AK21" s="169"/>
      <c r="AL21" s="169"/>
      <c r="AM21" s="125"/>
      <c r="AN21" s="126">
        <f>AN20*365</f>
        <v>232.60888195145836</v>
      </c>
      <c r="AO21" s="127"/>
      <c r="AP21" s="128"/>
      <c r="AQ21" s="128"/>
      <c r="AR21" s="129"/>
    </row>
    <row r="22" spans="2:46" ht="42.75" customHeight="1" x14ac:dyDescent="0.2">
      <c r="B22" s="689" t="s">
        <v>268</v>
      </c>
      <c r="C22" s="761">
        <v>1</v>
      </c>
      <c r="D22" s="762"/>
      <c r="E22" s="142"/>
      <c r="F22" s="143"/>
      <c r="G22" s="144"/>
      <c r="H22" s="717">
        <f>(192-186.53)/186.53</f>
        <v>2.932504154827641E-2</v>
      </c>
      <c r="I22" s="477">
        <v>105</v>
      </c>
      <c r="J22" s="477">
        <v>105</v>
      </c>
      <c r="K22" s="762"/>
      <c r="L22" s="142"/>
      <c r="M22" s="146"/>
      <c r="N22" s="717">
        <f>(161-156.5)/156.55</f>
        <v>2.8744809964867453E-2</v>
      </c>
      <c r="O22" s="723"/>
      <c r="P22" s="760"/>
      <c r="Q22" s="380">
        <v>-16.399999999999999</v>
      </c>
      <c r="R22" s="148">
        <v>1.6060000000000001</v>
      </c>
      <c r="S22" s="724">
        <v>642</v>
      </c>
      <c r="T22" s="759">
        <f t="shared" ref="T22" si="3">Y22*365</f>
        <v>648.21482758620687</v>
      </c>
      <c r="U22" s="149">
        <v>0.58499999999999996</v>
      </c>
      <c r="V22" s="165">
        <v>17.8</v>
      </c>
      <c r="W22" s="165">
        <v>12.7</v>
      </c>
      <c r="X22" s="160">
        <v>113</v>
      </c>
      <c r="Y22" s="725">
        <f>R22+(R23-R22)*(-18-Q22)/(Q23-Q22)</f>
        <v>1.7759310344827586</v>
      </c>
      <c r="Z22" s="758">
        <f t="shared" ref="Z22" si="4">Y22*365</f>
        <v>648.21482758620687</v>
      </c>
      <c r="AA22" s="718">
        <f>(Z22-$S$12)/$S$12</f>
        <v>9.6804168009452744E-3</v>
      </c>
      <c r="AB22" s="718">
        <f>(Z22-$AD$4)/$AD$4</f>
        <v>-4.0799454226771996E-2</v>
      </c>
      <c r="AC22" s="722"/>
      <c r="AD22" s="722"/>
      <c r="AE22" s="152">
        <f>(Y22-Y8)/Y22</f>
        <v>-0.49677682420100189</v>
      </c>
      <c r="AF22" s="787" t="str">
        <f>IF(AD22&lt;((2.25*N22)+67.55)/365,"*****5",IF(AD22&lt;((2.82*N22)+84.43)/365,"****4",IF(AD22&lt;((3.52*N22)+105.54)/365,"***3",IF(AD22&lt;((4.23*N22)+126.65)/365,"**2",IF(AD22&lt;((5.07*N22)+151.98)/365,"*1","")))))</f>
        <v>*****5</v>
      </c>
      <c r="AG22" s="672">
        <f>IF(Y22&lt;((2.25*J22+67.55)/365),(((2.25*J22+67.55)/365)-Y22)/((2.25*J22+67.55)/365),IF(Y22&lt;((2.82*J22+84.43)/365),(((2.82*J22+84.43)/365)-Y22)/((2.82*J22+84.43)/365),IF(Y22&lt;((3.52*J22+105.54)/365),(((3.52*J22+105.54)/365)-Y22)/((3.52*J22+105.54)/365),IF(Y22&lt;((4.23*J22+126.65)/365),(((4.23*J22+126.65)/365)-Y22)/((4.23*J22+126.65)/365),(((5.07*J22+151.95)/365)-Y22)/((5.07*J22+151.95)/365)))))</f>
        <v>5.2732971523882892E-2</v>
      </c>
      <c r="AH22" s="166"/>
      <c r="AI22" s="154">
        <f>MAX(Y22:Y25)</f>
        <v>1.7759310344827586</v>
      </c>
      <c r="AJ22" s="155"/>
      <c r="AK22" s="156">
        <f>(Y22-AK8)/AK8</f>
        <v>-0.36371211994858005</v>
      </c>
      <c r="AL22" s="156">
        <f>(Y22-$AL$4)/$AL$4</f>
        <v>-8.2323287377128365E-2</v>
      </c>
      <c r="AM22" s="117">
        <f>(AL22-AI22)/AI22</f>
        <v>-1.046355002406445</v>
      </c>
      <c r="AN22" s="118">
        <f>AK22</f>
        <v>-0.36371211994858005</v>
      </c>
      <c r="AO22" s="119" t="str">
        <f>IF(AN22&lt;((4.09*J22)+272.62)/365,"*****5",IF(AN22&lt;((5.12*J22)+340.78)/365,"****4",IF(AN22&lt;((6.4*J22)+425.97)/365,"***3",IF(AN22&lt;((7.68*J22)+511.17)/365,"**2",IF(AN22&lt;((9.21*J22)+613.4)/365,"*1","")))))</f>
        <v>*****5</v>
      </c>
      <c r="AP22" s="120">
        <f>IF(AN22&lt;((4.09*J22+272.62)/365),(((4.09*J22+272.62)/365)-AN22)/AN22,IF(AN22&lt;((5.12*J22+340.78)/365),(((5.12*J22+340.78)/365)-AN22)/AN22,IF(AN22&lt;((6.4*J22+425.97)/365),(((6.4*J22+425.97)/365)-AN22)/AN22,IF(AN22&lt;((7.68*J22+511.17)/365),(((7.68*J22+511.17)/365)-AN22)/AN22,(((9.21*J22+613.4)/365)-AN22)/AN22))))</f>
        <v>-6.2884667476209675</v>
      </c>
      <c r="AQ22" s="120"/>
      <c r="AR22" s="121" t="s">
        <v>40</v>
      </c>
      <c r="AS22" s="183">
        <f>AK23*365</f>
        <v>680.62556896551723</v>
      </c>
      <c r="AT22" s="184">
        <f>AS22*AL23</f>
        <v>1396.0994017605412</v>
      </c>
    </row>
    <row r="23" spans="2:46" ht="52.5" customHeight="1" x14ac:dyDescent="0.2">
      <c r="B23" s="690"/>
      <c r="C23" s="692"/>
      <c r="D23" s="694"/>
      <c r="E23" s="142"/>
      <c r="F23" s="143"/>
      <c r="G23" s="144"/>
      <c r="H23" s="696"/>
      <c r="I23" s="477">
        <v>105</v>
      </c>
      <c r="J23" s="477">
        <v>105</v>
      </c>
      <c r="K23" s="694"/>
      <c r="L23" s="142"/>
      <c r="M23" s="146"/>
      <c r="N23" s="696"/>
      <c r="O23" s="702"/>
      <c r="P23" s="704"/>
      <c r="Q23" s="157">
        <v>-19.3</v>
      </c>
      <c r="R23" s="158">
        <v>1.9139999999999999</v>
      </c>
      <c r="S23" s="705"/>
      <c r="T23" s="708"/>
      <c r="U23" s="159">
        <v>0.73199999999999998</v>
      </c>
      <c r="V23" s="167">
        <v>33.1</v>
      </c>
      <c r="W23" s="167">
        <v>12.1</v>
      </c>
      <c r="X23" s="160">
        <v>108</v>
      </c>
      <c r="Y23" s="726"/>
      <c r="Z23" s="710"/>
      <c r="AA23" s="719"/>
      <c r="AB23" s="719"/>
      <c r="AC23" s="698"/>
      <c r="AD23" s="698"/>
      <c r="AE23" s="476"/>
      <c r="AF23" s="699"/>
      <c r="AG23" s="673"/>
      <c r="AH23" s="166"/>
      <c r="AI23" s="168"/>
      <c r="AJ23" s="169"/>
      <c r="AK23" s="115">
        <f>Y22*1.05</f>
        <v>1.8647275862068966</v>
      </c>
      <c r="AL23" s="116">
        <f>AK23*1.1</f>
        <v>2.0512003448275866</v>
      </c>
      <c r="AM23" s="125"/>
      <c r="AN23" s="126">
        <f>AN22*365</f>
        <v>-132.75492378123172</v>
      </c>
      <c r="AO23" s="127"/>
      <c r="AP23" s="128"/>
      <c r="AQ23" s="128"/>
      <c r="AR23" s="129"/>
      <c r="AS23" s="186">
        <f>(AS22-S22)/AS22</f>
        <v>5.6750099800429527E-2</v>
      </c>
      <c r="AT23" s="186">
        <f>(AT22-T22)/AT22</f>
        <v>0.53569579159708813</v>
      </c>
    </row>
    <row r="24" spans="2:46" ht="51.6" customHeight="1" x14ac:dyDescent="0.2">
      <c r="B24" s="689" t="s">
        <v>301</v>
      </c>
      <c r="C24" s="761">
        <v>1</v>
      </c>
      <c r="D24" s="762"/>
      <c r="E24" s="142"/>
      <c r="F24" s="143"/>
      <c r="G24" s="144"/>
      <c r="H24" s="717">
        <f>(192-186.53)/186.53</f>
        <v>2.932504154827641E-2</v>
      </c>
      <c r="I24" s="585">
        <v>105</v>
      </c>
      <c r="J24" s="585">
        <v>105</v>
      </c>
      <c r="K24" s="762"/>
      <c r="L24" s="142"/>
      <c r="M24" s="146"/>
      <c r="N24" s="717">
        <f>(161-156.5)/156.55</f>
        <v>2.8744809964867453E-2</v>
      </c>
      <c r="O24" s="723"/>
      <c r="P24" s="760"/>
      <c r="Q24" s="380">
        <v>-16.3</v>
      </c>
      <c r="R24" s="148">
        <v>1.458</v>
      </c>
      <c r="S24" s="724">
        <v>642</v>
      </c>
      <c r="T24" s="759">
        <f t="shared" ref="T24" si="5">Y24*365</f>
        <v>589.17843749999997</v>
      </c>
      <c r="U24" s="149">
        <v>0.53400000000000003</v>
      </c>
      <c r="V24" s="165">
        <v>10.9</v>
      </c>
      <c r="W24" s="165">
        <v>9.5</v>
      </c>
      <c r="X24" s="160">
        <v>112</v>
      </c>
      <c r="Y24" s="725">
        <f>R24+(R25-R24)*(-18-Q24)/(Q25-Q24)</f>
        <v>1.6141874999999999</v>
      </c>
      <c r="Z24" s="758">
        <f t="shared" ref="Z24" si="6">Y24*365</f>
        <v>589.17843749999997</v>
      </c>
      <c r="AA24" s="718">
        <f>(Z24-$S$12)/$S$12</f>
        <v>-8.2276577102803783E-2</v>
      </c>
      <c r="AB24" s="718">
        <f>(Z24-$AD$4)/$AD$4</f>
        <v>-0.12815897638092982</v>
      </c>
      <c r="AC24" s="722"/>
      <c r="AD24" s="722"/>
      <c r="AS24" s="180"/>
    </row>
    <row r="25" spans="2:46" ht="54" customHeight="1" x14ac:dyDescent="0.2">
      <c r="B25" s="690"/>
      <c r="C25" s="692"/>
      <c r="D25" s="694"/>
      <c r="E25" s="142"/>
      <c r="F25" s="143"/>
      <c r="G25" s="144"/>
      <c r="H25" s="696"/>
      <c r="I25" s="585">
        <v>105</v>
      </c>
      <c r="J25" s="585">
        <v>105</v>
      </c>
      <c r="K25" s="694"/>
      <c r="L25" s="142"/>
      <c r="M25" s="146"/>
      <c r="N25" s="696"/>
      <c r="O25" s="702"/>
      <c r="P25" s="704"/>
      <c r="Q25" s="157">
        <v>-19.5</v>
      </c>
      <c r="R25" s="158">
        <v>1.752</v>
      </c>
      <c r="S25" s="705"/>
      <c r="T25" s="708"/>
      <c r="U25" s="159">
        <v>0.68</v>
      </c>
      <c r="V25" s="167">
        <v>20.9</v>
      </c>
      <c r="W25" s="167">
        <v>9.8000000000000007</v>
      </c>
      <c r="X25" s="160">
        <v>106</v>
      </c>
      <c r="Y25" s="726"/>
      <c r="Z25" s="710"/>
      <c r="AA25" s="719"/>
      <c r="AB25" s="719"/>
      <c r="AC25" s="698"/>
      <c r="AD25" s="698"/>
    </row>
  </sheetData>
  <mergeCells count="167">
    <mergeCell ref="T22:T23"/>
    <mergeCell ref="Y22:Y23"/>
    <mergeCell ref="Z22:Z23"/>
    <mergeCell ref="AA22:AA23"/>
    <mergeCell ref="AB22:AB23"/>
    <mergeCell ref="AC22:AC23"/>
    <mergeCell ref="AD22:AD23"/>
    <mergeCell ref="AF22:AF23"/>
    <mergeCell ref="AG22:AG23"/>
    <mergeCell ref="B22:B23"/>
    <mergeCell ref="C22:C23"/>
    <mergeCell ref="D22:D23"/>
    <mergeCell ref="H22:H23"/>
    <mergeCell ref="K22:K23"/>
    <mergeCell ref="N22:N23"/>
    <mergeCell ref="O22:O23"/>
    <mergeCell ref="P22:P23"/>
    <mergeCell ref="S22:S23"/>
    <mergeCell ref="B4:B5"/>
    <mergeCell ref="C4:C5"/>
    <mergeCell ref="D4:D5"/>
    <mergeCell ref="E4:E9"/>
    <mergeCell ref="F4:F9"/>
    <mergeCell ref="G4:G9"/>
    <mergeCell ref="C6:C7"/>
    <mergeCell ref="D6:D7"/>
    <mergeCell ref="B1:AT1"/>
    <mergeCell ref="B2:B3"/>
    <mergeCell ref="C2:C3"/>
    <mergeCell ref="F2:N2"/>
    <mergeCell ref="O2:P2"/>
    <mergeCell ref="Q2:AT2"/>
    <mergeCell ref="H4:H5"/>
    <mergeCell ref="K4:K5"/>
    <mergeCell ref="L4:L9"/>
    <mergeCell ref="M4:M9"/>
    <mergeCell ref="N4:N5"/>
    <mergeCell ref="O4:O5"/>
    <mergeCell ref="H6:H7"/>
    <mergeCell ref="K6:K7"/>
    <mergeCell ref="O6:O7"/>
    <mergeCell ref="AB4:AB5"/>
    <mergeCell ref="AC4:AC5"/>
    <mergeCell ref="AD4:AD5"/>
    <mergeCell ref="AF4:AF5"/>
    <mergeCell ref="AG4:AG5"/>
    <mergeCell ref="AH4:AH9"/>
    <mergeCell ref="P4:P5"/>
    <mergeCell ref="S4:S5"/>
    <mergeCell ref="T4:T5"/>
    <mergeCell ref="Y4:Y5"/>
    <mergeCell ref="Z4:Z5"/>
    <mergeCell ref="AA4:AA5"/>
    <mergeCell ref="P6:P7"/>
    <mergeCell ref="Y6:Y7"/>
    <mergeCell ref="AF6:AF7"/>
    <mergeCell ref="AG6:AG7"/>
    <mergeCell ref="C8:C9"/>
    <mergeCell ref="D8:D9"/>
    <mergeCell ref="H8:H9"/>
    <mergeCell ref="K8:K9"/>
    <mergeCell ref="O8:O9"/>
    <mergeCell ref="P8:P9"/>
    <mergeCell ref="Y8:Y9"/>
    <mergeCell ref="AF8:AF9"/>
    <mergeCell ref="AG8:AG9"/>
    <mergeCell ref="B10:AT10"/>
    <mergeCell ref="B12:B13"/>
    <mergeCell ref="C12:C13"/>
    <mergeCell ref="D12:D13"/>
    <mergeCell ref="H12:H13"/>
    <mergeCell ref="K12:K13"/>
    <mergeCell ref="N12:N13"/>
    <mergeCell ref="AD12:AD13"/>
    <mergeCell ref="AF12:AF13"/>
    <mergeCell ref="AG12:AG13"/>
    <mergeCell ref="O12:O13"/>
    <mergeCell ref="P12:P13"/>
    <mergeCell ref="S12:S13"/>
    <mergeCell ref="T12:T13"/>
    <mergeCell ref="Y12:Y13"/>
    <mergeCell ref="Z12:Z13"/>
    <mergeCell ref="B14:B15"/>
    <mergeCell ref="C14:C15"/>
    <mergeCell ref="D14:D15"/>
    <mergeCell ref="H14:H15"/>
    <mergeCell ref="K14:K15"/>
    <mergeCell ref="N14:N15"/>
    <mergeCell ref="AA12:AA13"/>
    <mergeCell ref="AB12:AB13"/>
    <mergeCell ref="AC12:AC13"/>
    <mergeCell ref="AA14:AA15"/>
    <mergeCell ref="AB14:AB15"/>
    <mergeCell ref="AC14:AC15"/>
    <mergeCell ref="AD14:AD15"/>
    <mergeCell ref="AF14:AF15"/>
    <mergeCell ref="AG14:AG15"/>
    <mergeCell ref="O14:O15"/>
    <mergeCell ref="P14:P15"/>
    <mergeCell ref="S14:S15"/>
    <mergeCell ref="T14:T15"/>
    <mergeCell ref="Y14:Y15"/>
    <mergeCell ref="Z14:Z15"/>
    <mergeCell ref="AD16:AD17"/>
    <mergeCell ref="AF16:AF17"/>
    <mergeCell ref="AG16:AG17"/>
    <mergeCell ref="O16:O17"/>
    <mergeCell ref="P16:P17"/>
    <mergeCell ref="S16:S17"/>
    <mergeCell ref="T16:T17"/>
    <mergeCell ref="Y16:Y17"/>
    <mergeCell ref="Z16:Z17"/>
    <mergeCell ref="B18:B19"/>
    <mergeCell ref="C18:C19"/>
    <mergeCell ref="D18:D19"/>
    <mergeCell ref="H18:H19"/>
    <mergeCell ref="K18:K19"/>
    <mergeCell ref="N18:N19"/>
    <mergeCell ref="AA16:AA17"/>
    <mergeCell ref="AB16:AB17"/>
    <mergeCell ref="AC16:AC17"/>
    <mergeCell ref="B16:B17"/>
    <mergeCell ref="C16:C17"/>
    <mergeCell ref="D16:D17"/>
    <mergeCell ref="H16:H17"/>
    <mergeCell ref="K16:K17"/>
    <mergeCell ref="N16:N17"/>
    <mergeCell ref="AA18:AA19"/>
    <mergeCell ref="AB18:AB19"/>
    <mergeCell ref="AC18:AC19"/>
    <mergeCell ref="AD18:AD19"/>
    <mergeCell ref="AF18:AF19"/>
    <mergeCell ref="AG18:AG19"/>
    <mergeCell ref="O18:O19"/>
    <mergeCell ref="P18:P19"/>
    <mergeCell ref="S18:S19"/>
    <mergeCell ref="T18:T19"/>
    <mergeCell ref="Y18:Y19"/>
    <mergeCell ref="Z18:Z19"/>
    <mergeCell ref="O20:O21"/>
    <mergeCell ref="P20:P21"/>
    <mergeCell ref="Y20:Y21"/>
    <mergeCell ref="AF20:AF21"/>
    <mergeCell ref="AG20:AG21"/>
    <mergeCell ref="B20:B21"/>
    <mergeCell ref="C20:C21"/>
    <mergeCell ref="D20:D21"/>
    <mergeCell ref="H20:H21"/>
    <mergeCell ref="K20:K21"/>
    <mergeCell ref="N20:N21"/>
    <mergeCell ref="T20:T21"/>
    <mergeCell ref="T24:T25"/>
    <mergeCell ref="Y24:Y25"/>
    <mergeCell ref="Z24:Z25"/>
    <mergeCell ref="AA24:AA25"/>
    <mergeCell ref="AB24:AB25"/>
    <mergeCell ref="AC24:AC25"/>
    <mergeCell ref="AD24:AD25"/>
    <mergeCell ref="B24:B25"/>
    <mergeCell ref="C24:C25"/>
    <mergeCell ref="D24:D25"/>
    <mergeCell ref="H24:H25"/>
    <mergeCell ref="K24:K25"/>
    <mergeCell ref="N24:N25"/>
    <mergeCell ref="O24:O25"/>
    <mergeCell ref="P24:P25"/>
    <mergeCell ref="S24:S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F350GL25E HUL_RT</vt:lpstr>
      <vt:lpstr>Energy</vt:lpstr>
      <vt:lpstr>D070H161</vt:lpstr>
      <vt:lpstr>D150H164</vt:lpstr>
      <vt:lpstr>D225H122</vt:lpstr>
      <vt:lpstr>F250GT25</vt:lpstr>
      <vt:lpstr>F250GL25G</vt:lpstr>
      <vt:lpstr>F250GL25E</vt:lpstr>
      <vt:lpstr>D300H124</vt:lpstr>
      <vt:lpstr>D300H224</vt:lpstr>
      <vt:lpstr>F325H223</vt:lpstr>
      <vt:lpstr>D325H223</vt:lpstr>
      <vt:lpstr>D350H225</vt:lpstr>
      <vt:lpstr>D375H225</vt:lpstr>
      <vt:lpstr>F325H224E</vt:lpstr>
      <vt:lpstr>F350GT25</vt:lpstr>
      <vt:lpstr>F350GT25E</vt:lpstr>
      <vt:lpstr>F350GL25D</vt:lpstr>
      <vt:lpstr>F350GL25E</vt:lpstr>
      <vt:lpstr>F475H225</vt:lpstr>
      <vt:lpstr>D475H224</vt:lpstr>
      <vt:lpstr>F450GT25</vt:lpstr>
      <vt:lpstr>F450GT25E</vt:lpstr>
      <vt:lpstr>F450GL25D</vt:lpstr>
      <vt:lpstr>F450GL25E</vt:lpstr>
      <vt:lpstr>D525H224</vt:lpstr>
      <vt:lpstr>D550H225</vt:lpstr>
      <vt:lpstr>F550GT25</vt:lpstr>
      <vt:lpstr>F550GL25</vt:lpstr>
      <vt:lpstr>F550GL25E</vt:lpstr>
      <vt:lpstr>D575H225</vt:lpstr>
      <vt:lpstr>D625H225</vt:lpstr>
      <vt:lpstr>D875H325D</vt:lpstr>
      <vt:lpstr>D875H325E</vt:lpstr>
      <vt:lpstr>F325GC23</vt:lpstr>
      <vt:lpstr>F325GC24</vt:lpstr>
      <vt:lpstr>F425GC23</vt:lpstr>
      <vt:lpstr>F425GC24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qasys</cp:lastModifiedBy>
  <cp:lastPrinted>2025-04-10T15:06:05Z</cp:lastPrinted>
  <dcterms:created xsi:type="dcterms:W3CDTF">2024-10-21T04:12:45Z</dcterms:created>
  <dcterms:modified xsi:type="dcterms:W3CDTF">2025-06-16T05:01:14Z</dcterms:modified>
</cp:coreProperties>
</file>