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\Downloads\"/>
    </mc:Choice>
  </mc:AlternateContent>
  <xr:revisionPtr revIDLastSave="0" documentId="13_ncr:1_{BC57ABDA-D1F0-4593-9A03-348C87C82A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es" sheetId="1" r:id="rId1"/>
    <sheet name="financials" sheetId="2" r:id="rId2"/>
    <sheet name="Variance" sheetId="8" r:id="rId3"/>
    <sheet name="actors" sheetId="3" r:id="rId4"/>
    <sheet name="movie_actor" sheetId="4" r:id="rId5"/>
    <sheet name="languages" sheetId="5" r:id="rId6"/>
    <sheet name="Marvel Financials" sheetId="6" r:id="rId7"/>
    <sheet name="Statistics" sheetId="7" r:id="rId8"/>
    <sheet name="Corelation" sheetId="9" r:id="rId9"/>
  </sheets>
  <definedNames>
    <definedName name="juganda_mean">Variance!$C$12</definedName>
    <definedName name="karance_mean">Variance!$H$12</definedName>
    <definedName name="krance_mean">Variance!$H$12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9" l="1"/>
  <c r="B7" i="7"/>
  <c r="B6" i="7"/>
  <c r="J16" i="8"/>
  <c r="E16" i="8"/>
  <c r="J15" i="8"/>
  <c r="J14" i="8"/>
  <c r="J13" i="8"/>
  <c r="I4" i="8"/>
  <c r="J4" i="8" s="1"/>
  <c r="I3" i="8"/>
  <c r="J3" i="8" s="1"/>
  <c r="J5" i="8"/>
  <c r="J6" i="8"/>
  <c r="J7" i="8"/>
  <c r="J8" i="8"/>
  <c r="J9" i="8"/>
  <c r="J10" i="8"/>
  <c r="E15" i="8"/>
  <c r="E14" i="8"/>
  <c r="E13" i="8"/>
  <c r="E4" i="8"/>
  <c r="E5" i="8"/>
  <c r="E6" i="8"/>
  <c r="E7" i="8"/>
  <c r="E8" i="8"/>
  <c r="E9" i="8"/>
  <c r="E10" i="8"/>
  <c r="E3" i="8"/>
  <c r="I5" i="8"/>
  <c r="I6" i="8"/>
  <c r="I7" i="8"/>
  <c r="I8" i="8"/>
  <c r="I9" i="8"/>
  <c r="I10" i="8"/>
  <c r="D4" i="8"/>
  <c r="D5" i="8"/>
  <c r="D6" i="8"/>
  <c r="D7" i="8"/>
  <c r="D8" i="8"/>
  <c r="D9" i="8"/>
  <c r="D10" i="8"/>
  <c r="D3" i="8"/>
  <c r="C12" i="8"/>
  <c r="H12" i="8"/>
  <c r="B4" i="7"/>
  <c r="B3" i="7"/>
  <c r="B2" i="7"/>
  <c r="E5" i="6"/>
  <c r="E6" i="6"/>
  <c r="C5" i="6"/>
  <c r="L43" i="1"/>
  <c r="L42" i="1"/>
  <c r="H2" i="1" a="1"/>
  <c r="H2" i="1" s="1"/>
  <c r="I17" i="1" a="1"/>
  <c r="I17" i="1" s="1"/>
  <c r="H17" i="1" a="1"/>
  <c r="H17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L37" i="1" l="1"/>
  <c r="L33" i="1"/>
  <c r="L29" i="1"/>
  <c r="L25" i="1"/>
  <c r="L21" i="1"/>
  <c r="M37" i="1"/>
  <c r="M33" i="1"/>
  <c r="M29" i="1"/>
  <c r="M25" i="1"/>
  <c r="M21" i="1"/>
  <c r="M5" i="1"/>
  <c r="M39" i="1"/>
  <c r="O39" i="1" s="1"/>
  <c r="M31" i="1"/>
  <c r="O31" i="1" s="1"/>
  <c r="M23" i="1"/>
  <c r="O23" i="1" s="1"/>
  <c r="M16" i="1"/>
  <c r="O16" i="1" s="1"/>
  <c r="M12" i="1"/>
  <c r="O12" i="1" s="1"/>
  <c r="M8" i="1"/>
  <c r="O8" i="1" s="1"/>
  <c r="M4" i="1"/>
  <c r="O4" i="1" s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35" i="1"/>
  <c r="O35" i="1" s="1"/>
  <c r="M27" i="1"/>
  <c r="O27" i="1" s="1"/>
  <c r="M19" i="1"/>
  <c r="O19" i="1" s="1"/>
  <c r="M40" i="1"/>
  <c r="O40" i="1" s="1"/>
  <c r="M36" i="1"/>
  <c r="O36" i="1" s="1"/>
  <c r="M32" i="1"/>
  <c r="O32" i="1" s="1"/>
  <c r="M28" i="1"/>
  <c r="O28" i="1" s="1"/>
  <c r="M24" i="1"/>
  <c r="O24" i="1" s="1"/>
  <c r="M20" i="1"/>
  <c r="O20" i="1" s="1"/>
  <c r="L17" i="1"/>
  <c r="M13" i="1"/>
  <c r="M9" i="1"/>
  <c r="M17" i="1"/>
  <c r="M15" i="1"/>
  <c r="O15" i="1" s="1"/>
  <c r="M11" i="1"/>
  <c r="O11" i="1" s="1"/>
  <c r="M7" i="1"/>
  <c r="O7" i="1" s="1"/>
  <c r="M3" i="1"/>
  <c r="O3" i="1" s="1"/>
  <c r="L6" i="1"/>
  <c r="N6" i="1" s="1"/>
  <c r="L40" i="1"/>
  <c r="N40" i="1" s="1"/>
  <c r="L36" i="1"/>
  <c r="N36" i="1" s="1"/>
  <c r="L32" i="1"/>
  <c r="N32" i="1" s="1"/>
  <c r="L28" i="1"/>
  <c r="N28" i="1" s="1"/>
  <c r="L24" i="1"/>
  <c r="N24" i="1" s="1"/>
  <c r="L20" i="1"/>
  <c r="N20" i="1" s="1"/>
  <c r="L16" i="1"/>
  <c r="N16" i="1" s="1"/>
  <c r="L12" i="1"/>
  <c r="N12" i="1" s="1"/>
  <c r="L8" i="1"/>
  <c r="N8" i="1" s="1"/>
  <c r="L4" i="1"/>
  <c r="N4" i="1" s="1"/>
  <c r="L14" i="1"/>
  <c r="N14" i="1" s="1"/>
  <c r="L38" i="1"/>
  <c r="N38" i="1" s="1"/>
  <c r="L34" i="1"/>
  <c r="N34" i="1" s="1"/>
  <c r="L30" i="1"/>
  <c r="N30" i="1" s="1"/>
  <c r="L26" i="1"/>
  <c r="N26" i="1" s="1"/>
  <c r="L22" i="1"/>
  <c r="N22" i="1" s="1"/>
  <c r="L18" i="1"/>
  <c r="N18" i="1" s="1"/>
  <c r="L13" i="1"/>
  <c r="L9" i="1"/>
  <c r="L5" i="1"/>
  <c r="L2" i="1"/>
  <c r="N2" i="1" s="1"/>
  <c r="L39" i="1"/>
  <c r="N39" i="1" s="1"/>
  <c r="L35" i="1"/>
  <c r="N35" i="1" s="1"/>
  <c r="L31" i="1"/>
  <c r="N31" i="1" s="1"/>
  <c r="L27" i="1"/>
  <c r="N27" i="1" s="1"/>
  <c r="L23" i="1"/>
  <c r="N23" i="1" s="1"/>
  <c r="L19" i="1"/>
  <c r="N19" i="1" s="1"/>
  <c r="L15" i="1"/>
  <c r="N15" i="1" s="1"/>
  <c r="L11" i="1"/>
  <c r="N11" i="1" s="1"/>
  <c r="L7" i="1"/>
  <c r="N7" i="1" s="1"/>
  <c r="L3" i="1"/>
  <c r="N3" i="1" s="1"/>
  <c r="L10" i="1"/>
  <c r="N10" i="1" s="1"/>
  <c r="M2" i="1"/>
  <c r="O2" i="1" s="1"/>
  <c r="P11" i="1" l="1"/>
  <c r="Q12" i="1"/>
  <c r="Q28" i="1"/>
  <c r="Q18" i="1"/>
  <c r="Q38" i="1"/>
  <c r="Q4" i="1"/>
  <c r="Q2" i="1"/>
  <c r="Q22" i="1"/>
  <c r="Q11" i="1"/>
  <c r="Q6" i="1"/>
  <c r="Q26" i="1"/>
  <c r="Q19" i="1"/>
  <c r="P18" i="1"/>
  <c r="Q16" i="1"/>
  <c r="Q10" i="1"/>
  <c r="Q34" i="1"/>
  <c r="O25" i="1"/>
  <c r="Q25" i="1"/>
  <c r="Q27" i="1"/>
  <c r="O17" i="1"/>
  <c r="Q17" i="1"/>
  <c r="O29" i="1"/>
  <c r="Q29" i="1"/>
  <c r="P28" i="1"/>
  <c r="P15" i="1"/>
  <c r="Q32" i="1"/>
  <c r="Q15" i="1"/>
  <c r="Q31" i="1"/>
  <c r="O9" i="1"/>
  <c r="Q9" i="1"/>
  <c r="O5" i="1"/>
  <c r="Q5" i="1"/>
  <c r="O33" i="1"/>
  <c r="Q33" i="1"/>
  <c r="Q20" i="1"/>
  <c r="Q36" i="1"/>
  <c r="Q3" i="1"/>
  <c r="Q35" i="1"/>
  <c r="O13" i="1"/>
  <c r="Q13" i="1"/>
  <c r="O21" i="1"/>
  <c r="Q21" i="1"/>
  <c r="O37" i="1"/>
  <c r="Q37" i="1"/>
  <c r="P22" i="1"/>
  <c r="Q8" i="1"/>
  <c r="Q24" i="1"/>
  <c r="Q40" i="1"/>
  <c r="Q14" i="1"/>
  <c r="Q30" i="1"/>
  <c r="Q7" i="1"/>
  <c r="Q23" i="1"/>
  <c r="Q39" i="1"/>
  <c r="P2" i="1"/>
  <c r="P6" i="1"/>
  <c r="P34" i="1"/>
  <c r="P27" i="1"/>
  <c r="P12" i="1"/>
  <c r="P10" i="1"/>
  <c r="P38" i="1"/>
  <c r="P31" i="1"/>
  <c r="N9" i="1"/>
  <c r="P9" i="1"/>
  <c r="N33" i="1"/>
  <c r="P33" i="1"/>
  <c r="N13" i="1"/>
  <c r="P13" i="1"/>
  <c r="N21" i="1"/>
  <c r="P21" i="1"/>
  <c r="N37" i="1"/>
  <c r="P37" i="1"/>
  <c r="P16" i="1"/>
  <c r="P32" i="1"/>
  <c r="N25" i="1"/>
  <c r="P25" i="1"/>
  <c r="P4" i="1"/>
  <c r="P20" i="1"/>
  <c r="P36" i="1"/>
  <c r="P26" i="1"/>
  <c r="P3" i="1"/>
  <c r="B3" i="6" s="1"/>
  <c r="D3" i="6" s="1"/>
  <c r="E3" i="6" s="1"/>
  <c r="P19" i="1"/>
  <c r="P35" i="1"/>
  <c r="N5" i="1"/>
  <c r="P5" i="1"/>
  <c r="N17" i="1"/>
  <c r="P17" i="1"/>
  <c r="N29" i="1"/>
  <c r="P29" i="1"/>
  <c r="P8" i="1"/>
  <c r="P24" i="1"/>
  <c r="P40" i="1"/>
  <c r="P14" i="1"/>
  <c r="P30" i="1"/>
  <c r="P7" i="1"/>
  <c r="P23" i="1"/>
  <c r="P39" i="1"/>
  <c r="L44" i="1" l="1"/>
  <c r="B2" i="6"/>
  <c r="P43" i="1"/>
  <c r="O43" i="1"/>
  <c r="Q43" i="1"/>
  <c r="N43" i="1"/>
  <c r="B6" i="6" l="1"/>
  <c r="D6" i="6" s="1"/>
  <c r="D2" i="6"/>
  <c r="E2" i="6" s="1"/>
  <c r="B4" i="6"/>
  <c r="B5" i="6" l="1"/>
  <c r="D5" i="6" s="1"/>
  <c r="D4" i="6"/>
  <c r="E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<sst xmlns="http://schemas.openxmlformats.org/spreadsheetml/2006/main" count="362" uniqueCount="217">
  <si>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</si>
  <si>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</si>
  <si>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</si>
  <si>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</si>
  <si>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</si>
  <si>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</si>
  <si>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</si>
  <si>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</si>
  <si>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</si>
  <si>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</si>
  <si>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</si>
  <si>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</si>
  <si>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</si>
  <si>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</si>
  <si>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</si>
  <si>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</si>
  <si>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</si>
  <si>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</si>
  <si>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</si>
  <si>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</si>
  <si>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</si>
  <si>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</si>
  <si>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</si>
  <si>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</si>
  <si>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</si>
  <si>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</si>
  <si>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</si>
  <si>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</si>
  <si>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</si>
  <si>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</si>
  <si>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</si>
  <si>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</si>
  <si>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</si>
  <si>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</si>
  <si>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</si>
  <si>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</si>
  <si>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</si>
  <si>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</si>
  <si>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</si>
  <si>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</si>
  <si>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</si>
  <si>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</si>
  <si>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</si>
  <si>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</si>
  <si>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</si>
  <si>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</si>
  <si>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</si>
  <si>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</si>
  <si>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</si>
  <si>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</si>
  <si>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</si>
  <si>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</si>
  <si>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</si>
  <si>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</si>
  <si>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</si>
  <si>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</si>
  <si>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</si>
  <si>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</si>
  <si>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</si>
  <si>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</si>
  <si>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</si>
  <si>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</si>
  <si>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</si>
  <si>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</si>
  <si>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</si>
  <si>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</si>
  <si>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</si>
  <si>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</si>
  <si>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</si>
  <si>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</si>
  <si>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</si>
  <si>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</si>
  <si>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</si>
  <si>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</si>
  <si>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</si>
  <si>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</si>
  <si>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</si>
  <si>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</si>
  <si>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</si>
  <si>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</si>
  <si>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</si>
  <si>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</si>
  <si>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</si>
  <si>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</si>
  <si>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</si>
  <si>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</si>
  <si>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</si>
  <si>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</si>
  <si>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</si>
  <si>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</si>
  <si>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</si>
  <si>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</si>
  <si>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</si>
  <si>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</si>
  <si>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</si>
  <si>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</si>
  <si>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</si>
  <si>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</si>
  <si>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</si>
  <si>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</si>
  <si>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</si>
  <si>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</si>
  <si>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</si>
  <si>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</si>
  <si>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</si>
  <si>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</si>
  <si>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</si>
  <si>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</si>
  <si>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</si>
  <si>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</si>
  <si>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</si>
  <si>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</si>
  <si>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</si>
  <si>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</si>
  <si>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</si>
  <si>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</si>
  <si>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</si>
  <si>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</si>
  <si>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</si>
  <si>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</si>
  <si>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</si>
  <si>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</si>
  <si>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</si>
  <si>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</si>
  <si>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</si>
  <si>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</si>
  <si>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</si>
  <si>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</si>
  <si>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</si>
  <si>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</si>
  <si>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</si>
  <si>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</si>
  <si>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</si>
  <si>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</si>
  <si>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</si>
  <si>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</si>
  <si>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</si>
  <si>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</si>
  <si>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</si>
  <si>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</si>
  <si>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</si>
  <si>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</si>
  <si>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</si>
  <si>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</si>
  <si>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</si>
  <si>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</si>
  <si>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</si>
  <si>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</si>
  <si>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</si>
  <si>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</si>
  <si>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</si>
  <si>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</si>
  <si>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</si>
  <si>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</si>
  <si>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</si>
  <si>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</si>
  <si>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</si>
  <si>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(min)</t>
  </si>
  <si>
    <t>revenue (min)</t>
  </si>
  <si>
    <t>budget INR</t>
  </si>
  <si>
    <t>revenue INR</t>
  </si>
  <si>
    <t>Total Budget INR</t>
  </si>
  <si>
    <t>Total Revenue INR</t>
  </si>
  <si>
    <t>budget USD</t>
  </si>
  <si>
    <t>revenue USD</t>
  </si>
  <si>
    <t>Total Budget USD</t>
  </si>
  <si>
    <t>Total Revenue USD</t>
  </si>
  <si>
    <t>Total Movies</t>
  </si>
  <si>
    <t>Total Bollywood Movies</t>
  </si>
  <si>
    <t>Total Bollywood revenue INR</t>
  </si>
  <si>
    <t>Key Metrices</t>
  </si>
  <si>
    <t>Marvels Consolidated P &amp; L</t>
  </si>
  <si>
    <t>Revenue</t>
  </si>
  <si>
    <t>Budget</t>
  </si>
  <si>
    <t>Profit/Loss</t>
  </si>
  <si>
    <t>Profit/Loss %</t>
  </si>
  <si>
    <t>Market share %</t>
  </si>
  <si>
    <t>Target</t>
  </si>
  <si>
    <t>Target - Actuals</t>
  </si>
  <si>
    <t>Target - Actuals%</t>
  </si>
  <si>
    <t xml:space="preserve">Mean </t>
  </si>
  <si>
    <t>Median</t>
  </si>
  <si>
    <t>Mode</t>
  </si>
  <si>
    <t xml:space="preserve">Yearly income </t>
  </si>
  <si>
    <t>Icome  -  mean</t>
  </si>
  <si>
    <t>nishith</t>
  </si>
  <si>
    <t>veeral</t>
  </si>
  <si>
    <t>angelina</t>
  </si>
  <si>
    <t>salma</t>
  </si>
  <si>
    <t>nitin</t>
  </si>
  <si>
    <t>dhavan</t>
  </si>
  <si>
    <t>venkat</t>
  </si>
  <si>
    <t>priya</t>
  </si>
  <si>
    <t>Juganda Income Levels (in thousands -$)</t>
  </si>
  <si>
    <t>yearly income</t>
  </si>
  <si>
    <t>income - mean</t>
  </si>
  <si>
    <t>mohan</t>
  </si>
  <si>
    <t>rita</t>
  </si>
  <si>
    <t>bavani</t>
  </si>
  <si>
    <t>michael</t>
  </si>
  <si>
    <t>abdul</t>
  </si>
  <si>
    <t>kiran</t>
  </si>
  <si>
    <t>ahmed</t>
  </si>
  <si>
    <t>gayatri</t>
  </si>
  <si>
    <t>mean</t>
  </si>
  <si>
    <t>krance Income Levels (in thousands - $)</t>
  </si>
  <si>
    <t>Total</t>
  </si>
  <si>
    <t>count</t>
  </si>
  <si>
    <t>Varience</t>
  </si>
  <si>
    <t>Count</t>
  </si>
  <si>
    <t>Standrad Deviation</t>
  </si>
  <si>
    <t>Variance</t>
  </si>
  <si>
    <t>Std Dev</t>
  </si>
  <si>
    <t>Property Price in Rajajinager, Bangalore</t>
  </si>
  <si>
    <t>Square Ft</t>
  </si>
  <si>
    <t>Price (INR Cr)</t>
  </si>
  <si>
    <t>corelation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</si>
</sst>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 &quot;₹&quot;\ * #,##0.00_ ;_ &quot;₹&quot;\ * \-#,##0.00_ ;_ &quot;₹&quot;\ * &quot;-&quot;??_ ;_ @_ "/>
    <numFmt numFmtId="164" formatCode="&quot;₹&quot;\ #,##0.00"/>
    <numFmt numFmtId="165" formatCode="_-[$$-409]* #,##0.00_ ;_-[$$-409]* \-#,##0.00\ ;_-[$$-409]* &quot;-&quot;??_ ;_-@_ "/>
    <numFmt numFmtId="166" formatCode="[$$-409]#,##0.00"/>
    <numFmt numFmtId="169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44" fontId="3" fillId="3" borderId="1" xfId="1" applyFont="1" applyFill="1" applyBorder="1"/>
    <xf numFmtId="164" fontId="3" fillId="3" borderId="2" xfId="0" applyNumberFormat="1" applyFont="1" applyFill="1" applyBorder="1"/>
    <xf numFmtId="165" fontId="0" fillId="4" borderId="0" xfId="0" applyNumberFormat="1" applyFill="1"/>
    <xf numFmtId="0" fontId="0" fillId="5" borderId="0" xfId="0" applyFill="1"/>
    <xf numFmtId="9" fontId="0" fillId="0" borderId="0" xfId="2" applyFont="1"/>
    <xf numFmtId="165" fontId="0" fillId="0" borderId="0" xfId="0" applyNumberFormat="1"/>
    <xf numFmtId="166" fontId="0" fillId="0" borderId="0" xfId="1" applyNumberFormat="1" applyFont="1"/>
    <xf numFmtId="165" fontId="0" fillId="0" borderId="0" xfId="1" applyNumberFormat="1" applyFon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/>
    <xf numFmtId="0" fontId="0" fillId="8" borderId="0" xfId="0" applyFill="1" applyAlignment="1"/>
    <xf numFmtId="0" fontId="0" fillId="7" borderId="0" xfId="0" applyFill="1"/>
    <xf numFmtId="0" fontId="0" fillId="0" borderId="0" xfId="0" applyAlignment="1"/>
    <xf numFmtId="0" fontId="0" fillId="3" borderId="0" xfId="0" applyFill="1"/>
    <xf numFmtId="169" fontId="0" fillId="0" borderId="0" xfId="0" applyNumberFormat="1"/>
    <xf numFmtId="0" fontId="0" fillId="0" borderId="0" xfId="0" applyAlignment="1">
      <alignment horizontal="right"/>
    </xf>
    <xf numFmtId="0" fontId="0" fillId="9" borderId="0" xfId="0" applyFill="1" applyAlignment="1">
      <alignment horizontal="center"/>
    </xf>
    <xf numFmtId="2" fontId="0" fillId="0" borderId="0" xfId="0" applyNumberForma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1" totalsRowCount="1" headerRowDxfId="18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7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6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5">
      <calculatedColumnFormula array="1">_xlfn.XLOOKUP(Movies[[#This Row],[movie_id]:[movie_id]],Financials[[#All],[movie_id]:[movie_id]],Financials[[#All],[currency]],"Not Available",0)</calculatedColumnFormula>
    </tableColumn>
    <tableColumn id="2" xr3:uid="{6E19645B-987E-4BBA-AC5A-97435BEB8C3E}" name="budget (min)" dataDxfId="14">
      <calculatedColumnFormula>IF(Movies[[#This Row],[unit]]="Billions",Movies[[#This Row],[budget]]*1000,Movies[[#This Row],[budget]])</calculatedColumnFormula>
    </tableColumn>
    <tableColumn id="9" xr3:uid="{D2E9595C-AA98-473A-91CD-6C9B431DE293}" name="revenue (min)" dataDxfId="13">
      <calculatedColumnFormula>IF(Movies[[#This Row],[unit]]="Billions",Movies[[#This Row],[revenue]]*1000,Movies[[#This Row],[revenue]])</calculatedColumnFormula>
    </tableColumn>
    <tableColumn id="10" xr3:uid="{5A5355D9-D147-4531-B4B2-035177B1756A}" name="budget INR" dataDxfId="12">
      <calculatedColumnFormula>IF(Movies[[#This Row],[currency]]="USD",Movies[[#This Row],[budget (min)]]*80,Movies[[#This Row],[budget (min)]])</calculatedColumnFormula>
    </tableColumn>
    <tableColumn id="11" xr3:uid="{CD3D04BF-6783-45AC-A802-BFD6542B8D4A}" name="revenue INR" dataDxfId="11">
      <calculatedColumnFormula>IF(Movies[[#This Row],[currency]]="USD",Movies[[#This Row],[revenue (min)]]*80,Movies[[#This Row],[revenue (min)]])</calculatedColumnFormula>
    </tableColumn>
    <tableColumn id="12" xr3:uid="{C7C3382A-25E5-4CEA-BD0D-7D1DD098DB03}" name="budget USD" dataDxfId="10">
      <calculatedColumnFormula>IF(Movies[[#This Row],[currency]]="INR",Movies[[#This Row],[budget (min)]]/80,Movies[[#This Row],[budget (min)]])</calculatedColumnFormula>
    </tableColumn>
    <tableColumn id="13" xr3:uid="{54793CB9-DCB6-4980-983F-F9B40C007078}" name="revenue USD" dataDxfId="9">
      <calculatedColumnFormula>IF(Movies[[#This Row],[currency]]="INR",Movies[[#This Row],[revenue (min)]]/80,Movies[[#This Row],[revenue (min)]])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4"/>
  <sheetViews>
    <sheetView tabSelected="1" zoomScale="130" zoomScaleNormal="130" workbookViewId="0">
      <selection activeCell="P3" sqref="P3:P38"/>
    </sheetView>
  </sheetViews>
  <sheetFormatPr defaultRowHeight="15" x14ac:dyDescent="0.25"/>
  <cols>
    <col min="1" max="1" width="11.5703125" bestFit="1" customWidth="1"/>
    <col min="2" max="2" width="41.140625" bestFit="1" customWidth="1"/>
    <col min="3" max="3" width="10.5703125" bestFit="1" customWidth="1"/>
    <col min="4" max="4" width="14.7109375" bestFit="1" customWidth="1"/>
    <col min="5" max="5" width="14" bestFit="1" customWidth="1"/>
    <col min="6" max="6" width="26.42578125" bestFit="1" customWidth="1"/>
    <col min="7" max="7" width="14" bestFit="1" customWidth="1"/>
    <col min="8" max="9" width="13.140625" bestFit="1" customWidth="1"/>
    <col min="10" max="11" width="27.28515625" bestFit="1" customWidth="1"/>
    <col min="12" max="12" width="14.42578125" customWidth="1"/>
    <col min="13" max="13" width="14.140625" customWidth="1"/>
    <col min="14" max="14" width="16" customWidth="1"/>
    <col min="15" max="15" width="17.42578125" customWidth="1"/>
    <col min="16" max="16" width="16.28515625" bestFit="1" customWidth="1"/>
    <col min="17" max="17" width="18" bestFit="1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 (min)]]*80,Movies[[#This Row],[budget (min)]])</f>
        <v>1000</v>
      </c>
      <c r="O2">
        <f>IF(Movies[[#This Row],[currency]]="USD",Movies[[#This Row],[revenue (min)]]*80,Movies[[#This Row],[revenue (min)]])</f>
        <v>12500</v>
      </c>
      <c r="P2">
        <f>IF(Movies[[#This Row],[currency]]="INR",Movies[[#This Row],[budget (min)]]/80,Movies[[#This Row],[budget (min)]])</f>
        <v>12.5</v>
      </c>
      <c r="Q2">
        <f>IF(Movies[[#This Row],[currency]]="INR",Movies[[#This Row],[revenue (min)]]/80,Movies[[#This Row],[revenue (min)]])</f>
        <v>156.25</v>
      </c>
    </row>
    <row r="3" spans="1:17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 (min)]]*80,Movies[[#This Row],[budget (min)]])</f>
        <v>16000</v>
      </c>
      <c r="O3">
        <f>IF(Movies[[#This Row],[currency]]="USD",Movies[[#This Row],[revenue (min)]]*80,Movies[[#This Row],[revenue (min)]])</f>
        <v>76384</v>
      </c>
      <c r="P3">
        <f>IF(Movies[[#This Row],[currency]]="INR",Movies[[#This Row],[budget (min)]]/80,Movies[[#This Row],[budget (min)]])</f>
        <v>200</v>
      </c>
      <c r="Q3">
        <f>IF(Movies[[#This Row],[currency]]="INR",Movies[[#This Row],[revenue (min)]]/80,Movies[[#This Row],[revenue (min)]])</f>
        <v>954.8</v>
      </c>
    </row>
    <row r="4" spans="1:17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 (min)]]*80,Movies[[#This Row],[budget (min)]])</f>
        <v>13200</v>
      </c>
      <c r="O4">
        <f>IF(Movies[[#This Row],[currency]]="USD",Movies[[#This Row],[revenue (min)]]*80,Movies[[#This Row],[revenue (min)]])</f>
        <v>51584</v>
      </c>
      <c r="P4">
        <f>IF(Movies[[#This Row],[currency]]="INR",Movies[[#This Row],[budget (min)]]/80,Movies[[#This Row],[budget (min)]])</f>
        <v>165</v>
      </c>
      <c r="Q4">
        <f>IF(Movies[[#This Row],[currency]]="INR",Movies[[#This Row],[revenue (min)]]/80,Movies[[#This Row],[revenue (min)]])</f>
        <v>644.79999999999995</v>
      </c>
    </row>
    <row r="5" spans="1:17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 (min)]]*80,Movies[[#This Row],[budget (min)]])</f>
        <v>14400</v>
      </c>
      <c r="O5">
        <f>IF(Movies[[#This Row],[currency]]="USD",Movies[[#This Row],[revenue (min)]]*80,Movies[[#This Row],[revenue (min)]])</f>
        <v>68320</v>
      </c>
      <c r="P5">
        <f>IF(Movies[[#This Row],[currency]]="INR",Movies[[#This Row],[budget (min)]]/80,Movies[[#This Row],[budget (min)]])</f>
        <v>180</v>
      </c>
      <c r="Q5">
        <f>IF(Movies[[#This Row],[currency]]="INR",Movies[[#This Row],[revenue (min)]]/80,Movies[[#This Row],[revenue (min)]])</f>
        <v>854</v>
      </c>
    </row>
    <row r="6" spans="1:17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 (min)]]*80,Movies[[#This Row],[budget (min)]])</f>
        <v>20000</v>
      </c>
      <c r="O6">
        <f>IF(Movies[[#This Row],[currency]]="USD",Movies[[#This Row],[revenue (min)]]*80,Movies[[#This Row],[revenue (min)]])</f>
        <v>53600</v>
      </c>
      <c r="P6">
        <f>IF(Movies[[#This Row],[currency]]="INR",Movies[[#This Row],[budget (min)]]/80,Movies[[#This Row],[budget (min)]])</f>
        <v>250</v>
      </c>
      <c r="Q6">
        <f>IF(Movies[[#This Row],[currency]]="INR",Movies[[#This Row],[revenue (min)]]/80,Movies[[#This Row],[revenue (min)]])</f>
        <v>670</v>
      </c>
    </row>
    <row r="7" spans="1:17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 (min)]]*80,Movies[[#This Row],[budget (min)]])</f>
        <v>Not Available</v>
      </c>
      <c r="O7" t="str">
        <f>IF(Movies[[#This Row],[currency]]="USD",Movies[[#This Row],[revenue (min)]]*80,Movies[[#This Row],[revenue (min)]])</f>
        <v>Not Available</v>
      </c>
      <c r="P7" t="str">
        <f>IF(Movies[[#This Row],[currency]]="INR",Movies[[#This Row],[budget (min)]]/80,Movies[[#This Row],[budget (min)]])</f>
        <v>Not Available</v>
      </c>
      <c r="Q7" t="str">
        <f>IF(Movies[[#This Row],[currency]]="INR",Movies[[#This Row],[revenue (min)]]/80,Movies[[#This Row],[revenue (min)]])</f>
        <v>Not Available</v>
      </c>
    </row>
    <row r="8" spans="1:17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 (min)]]*80,Movies[[#This Row],[budget (min)]])</f>
        <v>400</v>
      </c>
      <c r="O8">
        <f>IF(Movies[[#This Row],[currency]]="USD",Movies[[#This Row],[revenue (min)]]*80,Movies[[#This Row],[revenue (min)]])</f>
        <v>2000</v>
      </c>
      <c r="P8">
        <f>IF(Movies[[#This Row],[currency]]="INR",Movies[[#This Row],[budget (min)]]/80,Movies[[#This Row],[budget (min)]])</f>
        <v>5</v>
      </c>
      <c r="Q8">
        <f>IF(Movies[[#This Row],[currency]]="INR",Movies[[#This Row],[revenue (min)]]/80,Movies[[#This Row],[revenue (min)]])</f>
        <v>25</v>
      </c>
    </row>
    <row r="9" spans="1:17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 (min)]]*80,Movies[[#This Row],[budget (min)]])</f>
        <v>550</v>
      </c>
      <c r="O9">
        <f>IF(Movies[[#This Row],[currency]]="USD",Movies[[#This Row],[revenue (min)]]*80,Movies[[#This Row],[revenue (min)]])</f>
        <v>4000</v>
      </c>
      <c r="P9">
        <f>IF(Movies[[#This Row],[currency]]="INR",Movies[[#This Row],[budget (min)]]/80,Movies[[#This Row],[budget (min)]])</f>
        <v>6.875</v>
      </c>
      <c r="Q9">
        <f>IF(Movies[[#This Row],[currency]]="INR",Movies[[#This Row],[revenue (min)]]/80,Movies[[#This Row],[revenue (min)]])</f>
        <v>50</v>
      </c>
    </row>
    <row r="10" spans="1:17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 (min)]]*80,Movies[[#This Row],[budget (min)]])</f>
        <v>390</v>
      </c>
      <c r="O10">
        <f>IF(Movies[[#This Row],[currency]]="USD",Movies[[#This Row],[revenue (min)]]*80,Movies[[#This Row],[revenue (min)]])</f>
        <v>1360</v>
      </c>
      <c r="P10">
        <f>IF(Movies[[#This Row],[currency]]="INR",Movies[[#This Row],[budget (min)]]/80,Movies[[#This Row],[budget (min)]])</f>
        <v>4.875</v>
      </c>
      <c r="Q10">
        <f>IF(Movies[[#This Row],[currency]]="INR",Movies[[#This Row],[revenue (min)]]/80,Movies[[#This Row],[revenue (min)]])</f>
        <v>17</v>
      </c>
    </row>
    <row r="11" spans="1:17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 (min)]]*80,Movies[[#This Row],[budget (min)]])</f>
        <v>1400</v>
      </c>
      <c r="O11">
        <f>IF(Movies[[#This Row],[currency]]="USD",Movies[[#This Row],[revenue (min)]]*80,Movies[[#This Row],[revenue (min)]])</f>
        <v>3500</v>
      </c>
      <c r="P11">
        <f>IF(Movies[[#This Row],[currency]]="INR",Movies[[#This Row],[budget (min)]]/80,Movies[[#This Row],[budget (min)]])</f>
        <v>17.5</v>
      </c>
      <c r="Q11">
        <f>IF(Movies[[#This Row],[currency]]="INR",Movies[[#This Row],[revenue (min)]]/80,Movies[[#This Row],[revenue (min)]])</f>
        <v>43.75</v>
      </c>
    </row>
    <row r="12" spans="1:17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 (min)]]*80,Movies[[#This Row],[budget (min)]])</f>
        <v>2000</v>
      </c>
      <c r="O12">
        <f>IF(Movies[[#This Row],[currency]]="USD",Movies[[#This Row],[revenue (min)]]*80,Movies[[#This Row],[revenue (min)]])</f>
        <v>5864</v>
      </c>
      <c r="P12">
        <f>IF(Movies[[#This Row],[currency]]="INR",Movies[[#This Row],[budget (min)]]/80,Movies[[#This Row],[budget (min)]])</f>
        <v>25</v>
      </c>
      <c r="Q12">
        <f>IF(Movies[[#This Row],[currency]]="INR",Movies[[#This Row],[revenue (min)]]/80,Movies[[#This Row],[revenue (min)]])</f>
        <v>73.3</v>
      </c>
    </row>
    <row r="13" spans="1:17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 (min)]]*80,Movies[[#This Row],[budget (min)]])</f>
        <v>Not Available</v>
      </c>
      <c r="O13" t="str">
        <f>IF(Movies[[#This Row],[currency]]="USD",Movies[[#This Row],[revenue (min)]]*80,Movies[[#This Row],[revenue (min)]])</f>
        <v>Not Available</v>
      </c>
      <c r="P13" t="str">
        <f>IF(Movies[[#This Row],[currency]]="INR",Movies[[#This Row],[budget (min)]]/80,Movies[[#This Row],[budget (min)]])</f>
        <v>Not Available</v>
      </c>
      <c r="Q13" t="str">
        <f>IF(Movies[[#This Row],[currency]]="INR",Movies[[#This Row],[revenue (min)]]/80,Movies[[#This Row],[revenue (min)]])</f>
        <v>Not Available</v>
      </c>
    </row>
    <row r="14" spans="1:17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 (min)]]*80,Movies[[#This Row],[budget (min)]])</f>
        <v>13200</v>
      </c>
      <c r="O14">
        <f>IF(Movies[[#This Row],[currency]]="USD",Movies[[#This Row],[revenue (min)]]*80,Movies[[#This Row],[revenue (min)]])</f>
        <v>56144</v>
      </c>
      <c r="P14">
        <f>IF(Movies[[#This Row],[currency]]="INR",Movies[[#This Row],[budget (min)]]/80,Movies[[#This Row],[budget (min)]])</f>
        <v>165</v>
      </c>
      <c r="Q14">
        <f>IF(Movies[[#This Row],[currency]]="INR",Movies[[#This Row],[revenue (min)]]/80,Movies[[#This Row],[revenue (min)]])</f>
        <v>701.8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 (min)]]*80,Movies[[#This Row],[budget (min)]])</f>
        <v>4400</v>
      </c>
      <c r="O15">
        <f>IF(Movies[[#This Row],[currency]]="USD",Movies[[#This Row],[revenue (min)]]*80,Movies[[#This Row],[revenue (min)]])</f>
        <v>24568</v>
      </c>
      <c r="P15">
        <f>IF(Movies[[#This Row],[currency]]="INR",Movies[[#This Row],[budget (min)]]/80,Movies[[#This Row],[budget (min)]])</f>
        <v>55</v>
      </c>
      <c r="Q15">
        <f>IF(Movies[[#This Row],[currency]]="INR",Movies[[#This Row],[revenue (min)]]/80,Movies[[#This Row],[revenue (min)]])</f>
        <v>307.10000000000002</v>
      </c>
    </row>
    <row r="16" spans="1:17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 (min)]]*80,Movies[[#This Row],[budget (min)]])</f>
        <v>8240</v>
      </c>
      <c r="O16">
        <f>IF(Movies[[#This Row],[currency]]="USD",Movies[[#This Row],[revenue (min)]]*80,Movies[[#This Row],[revenue (min)]])</f>
        <v>36840</v>
      </c>
      <c r="P16">
        <f>IF(Movies[[#This Row],[currency]]="INR",Movies[[#This Row],[budget (min)]]/80,Movies[[#This Row],[budget (min)]])</f>
        <v>103</v>
      </c>
      <c r="Q16">
        <f>IF(Movies[[#This Row],[currency]]="INR",Movies[[#This Row],[revenue (min)]]/80,Movies[[#This Row],[revenue (min)]])</f>
        <v>460.5</v>
      </c>
    </row>
    <row r="17" spans="1:17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 (min)]]*80,Movies[[#This Row],[budget (min)]])</f>
        <v>16000</v>
      </c>
      <c r="O17">
        <f>IF(Movies[[#This Row],[currency]]="USD",Movies[[#This Row],[revenue (min)]]*80,Movies[[#This Row],[revenue (min)]])</f>
        <v>176160</v>
      </c>
      <c r="P17">
        <f>IF(Movies[[#This Row],[currency]]="INR",Movies[[#This Row],[budget (min)]]/80,Movies[[#This Row],[budget (min)]])</f>
        <v>200</v>
      </c>
      <c r="Q17">
        <f>IF(Movies[[#This Row],[currency]]="INR",Movies[[#This Row],[revenue (min)]]/80,Movies[[#This Row],[revenue (min)]])</f>
        <v>2202</v>
      </c>
    </row>
    <row r="18" spans="1:17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 (min)]]*80,Movies[[#This Row],[budget (min)]])</f>
        <v>254.4</v>
      </c>
      <c r="O18">
        <f>IF(Movies[[#This Row],[currency]]="USD",Movies[[#This Row],[revenue (min)]]*80,Movies[[#This Row],[revenue (min)]])</f>
        <v>264</v>
      </c>
      <c r="P18">
        <f>IF(Movies[[#This Row],[currency]]="INR",Movies[[#This Row],[budget (min)]]/80,Movies[[#This Row],[budget (min)]])</f>
        <v>3.18</v>
      </c>
      <c r="Q18">
        <f>IF(Movies[[#This Row],[currency]]="INR",Movies[[#This Row],[revenue (min)]]/80,Movies[[#This Row],[revenue (min)]])</f>
        <v>3.3</v>
      </c>
    </row>
    <row r="19" spans="1:17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 (min)]]*80,Movies[[#This Row],[budget (min)]])</f>
        <v>18960</v>
      </c>
      <c r="O19">
        <f>IF(Movies[[#This Row],[currency]]="USD",Movies[[#This Row],[revenue (min)]]*80,Movies[[#This Row],[revenue (min)]])</f>
        <v>227760</v>
      </c>
      <c r="P19">
        <f>IF(Movies[[#This Row],[currency]]="INR",Movies[[#This Row],[budget (min)]]/80,Movies[[#This Row],[budget (min)]])</f>
        <v>237</v>
      </c>
      <c r="Q19">
        <f>IF(Movies[[#This Row],[currency]]="INR",Movies[[#This Row],[revenue (min)]]/80,Movies[[#This Row],[revenue (min)]])</f>
        <v>2847</v>
      </c>
    </row>
    <row r="20" spans="1:17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 (min)]]*80,Movies[[#This Row],[budget (min)]])</f>
        <v>576</v>
      </c>
      <c r="O20">
        <f>IF(Movies[[#This Row],[currency]]="USD",Movies[[#This Row],[revenue (min)]]*80,Movies[[#This Row],[revenue (min)]])</f>
        <v>23280</v>
      </c>
      <c r="P20">
        <f>IF(Movies[[#This Row],[currency]]="INR",Movies[[#This Row],[budget (min)]]/80,Movies[[#This Row],[budget (min)]])</f>
        <v>7.2</v>
      </c>
      <c r="Q20">
        <f>IF(Movies[[#This Row],[currency]]="INR",Movies[[#This Row],[revenue (min)]]/80,Movies[[#This Row],[revenue (min)]])</f>
        <v>291</v>
      </c>
    </row>
    <row r="21" spans="1:17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 (min)]]*80,Movies[[#This Row],[budget (min)]])</f>
        <v>14800</v>
      </c>
      <c r="O21">
        <f>IF(Movies[[#This Row],[currency]]="USD",Movies[[#This Row],[revenue (min)]]*80,Movies[[#This Row],[revenue (min)]])</f>
        <v>80480</v>
      </c>
      <c r="P21">
        <f>IF(Movies[[#This Row],[currency]]="INR",Movies[[#This Row],[budget (min)]]/80,Movies[[#This Row],[budget (min)]])</f>
        <v>185</v>
      </c>
      <c r="Q21">
        <f>IF(Movies[[#This Row],[currency]]="INR",Movies[[#This Row],[revenue (min)]]/80,Movies[[#This Row],[revenue (min)]])</f>
        <v>1006</v>
      </c>
    </row>
    <row r="22" spans="1:17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 (min)]]*80,Movies[[#This Row],[budget (min)]])</f>
        <v>1760</v>
      </c>
      <c r="O22">
        <f>IF(Movies[[#This Row],[currency]]="USD",Movies[[#This Row],[revenue (min)]]*80,Movies[[#This Row],[revenue (min)]])</f>
        <v>25776</v>
      </c>
      <c r="P22">
        <f>IF(Movies[[#This Row],[currency]]="INR",Movies[[#This Row],[budget (min)]]/80,Movies[[#This Row],[budget (min)]])</f>
        <v>22</v>
      </c>
      <c r="Q22">
        <f>IF(Movies[[#This Row],[currency]]="INR",Movies[[#This Row],[revenue (min)]]/80,Movies[[#This Row],[revenue (min)]])</f>
        <v>322.2</v>
      </c>
    </row>
    <row r="23" spans="1:17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 (min)]]*80,Movies[[#This Row],[budget (min)]])</f>
        <v>5040</v>
      </c>
      <c r="O23">
        <f>IF(Movies[[#This Row],[currency]]="USD",Movies[[#This Row],[revenue (min)]]*80,Movies[[#This Row],[revenue (min)]])</f>
        <v>83680</v>
      </c>
      <c r="P23">
        <f>IF(Movies[[#This Row],[currency]]="INR",Movies[[#This Row],[budget (min)]]/80,Movies[[#This Row],[budget (min)]])</f>
        <v>63</v>
      </c>
      <c r="Q23">
        <f>IF(Movies[[#This Row],[currency]]="INR",Movies[[#This Row],[revenue (min)]]/80,Movies[[#This Row],[revenue (min)]])</f>
        <v>1046</v>
      </c>
    </row>
    <row r="24" spans="1:17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 (min)]]*80,Movies[[#This Row],[budget (min)]])</f>
        <v>1240</v>
      </c>
      <c r="O24">
        <f>IF(Movies[[#This Row],[currency]]="USD",Movies[[#This Row],[revenue (min)]]*80,Movies[[#This Row],[revenue (min)]])</f>
        <v>21048</v>
      </c>
      <c r="P24">
        <f>IF(Movies[[#This Row],[currency]]="INR",Movies[[#This Row],[budget (min)]]/80,Movies[[#This Row],[budget (min)]])</f>
        <v>15.5</v>
      </c>
      <c r="Q24">
        <f>IF(Movies[[#This Row],[currency]]="INR",Movies[[#This Row],[revenue (min)]]/80,Movies[[#This Row],[revenue (min)]])</f>
        <v>263.10000000000002</v>
      </c>
    </row>
    <row r="25" spans="1:17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 (min)]]*80,Movies[[#This Row],[budget (min)]])</f>
        <v>32000</v>
      </c>
      <c r="O25">
        <f>IF(Movies[[#This Row],[currency]]="USD",Movies[[#This Row],[revenue (min)]]*80,Movies[[#This Row],[revenue (min)]])</f>
        <v>223840</v>
      </c>
      <c r="P25">
        <f>IF(Movies[[#This Row],[currency]]="INR",Movies[[#This Row],[budget (min)]]/80,Movies[[#This Row],[budget (min)]])</f>
        <v>400</v>
      </c>
      <c r="Q25">
        <f>IF(Movies[[#This Row],[currency]]="INR",Movies[[#This Row],[revenue (min)]]/80,Movies[[#This Row],[revenue (min)]])</f>
        <v>2798</v>
      </c>
    </row>
    <row r="26" spans="1:17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 (min)]]*80,Movies[[#This Row],[budget (min)]])</f>
        <v>32000</v>
      </c>
      <c r="O26">
        <f>IF(Movies[[#This Row],[currency]]="USD",Movies[[#This Row],[revenue (min)]]*80,Movies[[#This Row],[revenue (min)]])</f>
        <v>163840</v>
      </c>
      <c r="P26">
        <f>IF(Movies[[#This Row],[currency]]="INR",Movies[[#This Row],[budget (min)]]/80,Movies[[#This Row],[budget (min)]])</f>
        <v>400</v>
      </c>
      <c r="Q26">
        <f>IF(Movies[[#This Row],[currency]]="INR",Movies[[#This Row],[revenue (min)]]/80,Movies[[#This Row],[revenue (min)]])</f>
        <v>2048</v>
      </c>
    </row>
    <row r="27" spans="1:17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 (min)]]*80,Movies[[#This Row],[budget (min)]])</f>
        <v>70</v>
      </c>
      <c r="O27">
        <f>IF(Movies[[#This Row],[currency]]="USD",Movies[[#This Row],[revenue (min)]]*80,Movies[[#This Row],[revenue (min)]])</f>
        <v>100</v>
      </c>
      <c r="P27">
        <f>IF(Movies[[#This Row],[currency]]="INR",Movies[[#This Row],[budget (min)]]/80,Movies[[#This Row],[budget (min)]])</f>
        <v>0.875</v>
      </c>
      <c r="Q27">
        <f>IF(Movies[[#This Row],[currency]]="INR",Movies[[#This Row],[revenue (min)]]/80,Movies[[#This Row],[revenue (min)]])</f>
        <v>1.25</v>
      </c>
    </row>
    <row r="28" spans="1:17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 (min)]]*80,Movies[[#This Row],[budget (min)]])</f>
        <v>120</v>
      </c>
      <c r="O28">
        <f>IF(Movies[[#This Row],[currency]]="USD",Movies[[#This Row],[revenue (min)]]*80,Movies[[#This Row],[revenue (min)]])</f>
        <v>1350</v>
      </c>
      <c r="P28">
        <f>IF(Movies[[#This Row],[currency]]="INR",Movies[[#This Row],[budget (min)]]/80,Movies[[#This Row],[budget (min)]])</f>
        <v>1.5</v>
      </c>
      <c r="Q28">
        <f>IF(Movies[[#This Row],[currency]]="INR",Movies[[#This Row],[revenue (min)]]/80,Movies[[#This Row],[revenue (min)]])</f>
        <v>16.875</v>
      </c>
    </row>
    <row r="29" spans="1:17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 (min)]]*80,Movies[[#This Row],[budget (min)]])</f>
        <v>100</v>
      </c>
      <c r="O29">
        <f>IF(Movies[[#This Row],[currency]]="USD",Movies[[#This Row],[revenue (min)]]*80,Movies[[#This Row],[revenue (min)]])</f>
        <v>410</v>
      </c>
      <c r="P29">
        <f>IF(Movies[[#This Row],[currency]]="INR",Movies[[#This Row],[budget (min)]]/80,Movies[[#This Row],[budget (min)]])</f>
        <v>1.25</v>
      </c>
      <c r="Q29">
        <f>IF(Movies[[#This Row],[currency]]="INR",Movies[[#This Row],[revenue (min)]]/80,Movies[[#This Row],[revenue (min)]])</f>
        <v>5.125</v>
      </c>
    </row>
    <row r="30" spans="1:17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 (min)]]*80,Movies[[#This Row],[budget (min)]])</f>
        <v>850</v>
      </c>
      <c r="O30">
        <f>IF(Movies[[#This Row],[currency]]="USD",Movies[[#This Row],[revenue (min)]]*80,Movies[[#This Row],[revenue (min)]])</f>
        <v>8540</v>
      </c>
      <c r="P30">
        <f>IF(Movies[[#This Row],[currency]]="INR",Movies[[#This Row],[budget (min)]]/80,Movies[[#This Row],[budget (min)]])</f>
        <v>10.625</v>
      </c>
      <c r="Q30">
        <f>IF(Movies[[#This Row],[currency]]="INR",Movies[[#This Row],[revenue (min)]]/80,Movies[[#This Row],[revenue (min)]])</f>
        <v>106.75</v>
      </c>
    </row>
    <row r="31" spans="1:17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 (min)]]*80,Movies[[#This Row],[budget (min)]])</f>
        <v>1000</v>
      </c>
      <c r="O31">
        <f>IF(Movies[[#This Row],[currency]]="USD",Movies[[#This Row],[revenue (min)]]*80,Movies[[#This Row],[revenue (min)]])</f>
        <v>5900</v>
      </c>
      <c r="P31">
        <f>IF(Movies[[#This Row],[currency]]="INR",Movies[[#This Row],[budget (min)]]/80,Movies[[#This Row],[budget (min)]])</f>
        <v>12.5</v>
      </c>
      <c r="Q31">
        <f>IF(Movies[[#This Row],[currency]]="INR",Movies[[#This Row],[revenue (min)]]/80,Movies[[#This Row],[revenue (min)]])</f>
        <v>73.75</v>
      </c>
    </row>
    <row r="32" spans="1:17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 (min)]]*80,Movies[[#This Row],[budget (min)]])</f>
        <v>2000</v>
      </c>
      <c r="O32">
        <f>IF(Movies[[#This Row],[currency]]="USD",Movies[[#This Row],[revenue (min)]]*80,Movies[[#This Row],[revenue (min)]])</f>
        <v>3600</v>
      </c>
      <c r="P32">
        <f>IF(Movies[[#This Row],[currency]]="INR",Movies[[#This Row],[budget (min)]]/80,Movies[[#This Row],[budget (min)]])</f>
        <v>25</v>
      </c>
      <c r="Q32">
        <f>IF(Movies[[#This Row],[currency]]="INR",Movies[[#This Row],[revenue (min)]]/80,Movies[[#This Row],[revenue (min)]])</f>
        <v>45</v>
      </c>
    </row>
    <row r="33" spans="1:17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 (min)]]*80,Movies[[#This Row],[budget (min)]])</f>
        <v>5500</v>
      </c>
      <c r="O33">
        <f>IF(Movies[[#This Row],[currency]]="USD",Movies[[#This Row],[revenue (min)]]*80,Movies[[#This Row],[revenue (min)]])</f>
        <v>12000</v>
      </c>
      <c r="P33">
        <f>IF(Movies[[#This Row],[currency]]="INR",Movies[[#This Row],[budget (min)]]/80,Movies[[#This Row],[budget (min)]])</f>
        <v>68.75</v>
      </c>
      <c r="Q33">
        <f>IF(Movies[[#This Row],[currency]]="INR",Movies[[#This Row],[revenue (min)]]/80,Movies[[#This Row],[revenue (min)]])</f>
        <v>150</v>
      </c>
    </row>
    <row r="34" spans="1:17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 (min)]]*80,Movies[[#This Row],[budget (min)]])</f>
        <v>1800</v>
      </c>
      <c r="O34">
        <f>IF(Movies[[#This Row],[currency]]="USD",Movies[[#This Row],[revenue (min)]]*80,Movies[[#This Row],[revenue (min)]])</f>
        <v>6500</v>
      </c>
      <c r="P34">
        <f>IF(Movies[[#This Row],[currency]]="INR",Movies[[#This Row],[budget (min)]]/80,Movies[[#This Row],[budget (min)]])</f>
        <v>22.5</v>
      </c>
      <c r="Q34">
        <f>IF(Movies[[#This Row],[currency]]="INR",Movies[[#This Row],[revenue (min)]]/80,Movies[[#This Row],[revenue (min)]])</f>
        <v>81.25</v>
      </c>
    </row>
    <row r="35" spans="1:17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 (min)]]*80,Movies[[#This Row],[budget (min)]])</f>
        <v>250</v>
      </c>
      <c r="O35">
        <f>IF(Movies[[#This Row],[currency]]="USD",Movies[[#This Row],[revenue (min)]]*80,Movies[[#This Row],[revenue (min)]])</f>
        <v>3409</v>
      </c>
      <c r="P35">
        <f>IF(Movies[[#This Row],[currency]]="INR",Movies[[#This Row],[budget (min)]]/80,Movies[[#This Row],[budget (min)]])</f>
        <v>3.125</v>
      </c>
      <c r="Q35">
        <f>IF(Movies[[#This Row],[currency]]="INR",Movies[[#This Row],[revenue (min)]]/80,Movies[[#This Row],[revenue (min)]])</f>
        <v>42.612499999999997</v>
      </c>
    </row>
    <row r="36" spans="1:17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 (min)]]*80,Movies[[#This Row],[budget (min)]])</f>
        <v>900</v>
      </c>
      <c r="O36">
        <f>IF(Movies[[#This Row],[currency]]="USD",Movies[[#This Row],[revenue (min)]]*80,Movies[[#This Row],[revenue (min)]])</f>
        <v>11690</v>
      </c>
      <c r="P36">
        <f>IF(Movies[[#This Row],[currency]]="INR",Movies[[#This Row],[budget (min)]]/80,Movies[[#This Row],[budget (min)]])</f>
        <v>11.25</v>
      </c>
      <c r="Q36">
        <f>IF(Movies[[#This Row],[currency]]="INR",Movies[[#This Row],[revenue (min)]]/80,Movies[[#This Row],[revenue (min)]])</f>
        <v>146.125</v>
      </c>
    </row>
    <row r="37" spans="1:17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 (min)]]*80,Movies[[#This Row],[budget (min)]])</f>
        <v>17336</v>
      </c>
      <c r="O37">
        <f>IF(Movies[[#This Row],[currency]]="USD",Movies[[#This Row],[revenue (min)]]*80,Movies[[#This Row],[revenue (min)]])</f>
        <v>29648</v>
      </c>
      <c r="P37">
        <f>IF(Movies[[#This Row],[currency]]="INR",Movies[[#This Row],[budget (min)]]/80,Movies[[#This Row],[budget (min)]])</f>
        <v>216.7</v>
      </c>
      <c r="Q37">
        <f>IF(Movies[[#This Row],[currency]]="INR",Movies[[#This Row],[revenue (min)]]/80,Movies[[#This Row],[revenue (min)]])</f>
        <v>370.6</v>
      </c>
    </row>
    <row r="38" spans="1:17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 (min)]]*80,Movies[[#This Row],[budget (min)]])</f>
        <v>14160</v>
      </c>
      <c r="O38">
        <f>IF(Movies[[#This Row],[currency]]="USD",Movies[[#This Row],[revenue (min)]]*80,Movies[[#This Row],[revenue (min)]])</f>
        <v>57152</v>
      </c>
      <c r="P38">
        <f>IF(Movies[[#This Row],[currency]]="INR",Movies[[#This Row],[budget (min)]]/80,Movies[[#This Row],[budget (min)]])</f>
        <v>177</v>
      </c>
      <c r="Q38">
        <f>IF(Movies[[#This Row],[currency]]="INR",Movies[[#This Row],[revenue (min)]]/80,Movies[[#This Row],[revenue (min)]])</f>
        <v>714.4</v>
      </c>
    </row>
    <row r="39" spans="1:17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 (min)]]*80,Movies[[#This Row],[budget (min)]])</f>
        <v>1800</v>
      </c>
      <c r="O39">
        <f>IF(Movies[[#This Row],[currency]]="USD",Movies[[#This Row],[revenue (min)]]*80,Movies[[#This Row],[revenue (min)]])</f>
        <v>3100</v>
      </c>
      <c r="P39">
        <f>IF(Movies[[#This Row],[currency]]="INR",Movies[[#This Row],[budget (min)]]/80,Movies[[#This Row],[budget (min)]])</f>
        <v>22.5</v>
      </c>
      <c r="Q39">
        <f>IF(Movies[[#This Row],[currency]]="INR",Movies[[#This Row],[revenue (min)]]/80,Movies[[#This Row],[revenue (min)]])</f>
        <v>38.75</v>
      </c>
    </row>
    <row r="40" spans="1:17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 (min)]]*80,Movies[[#This Row],[budget (min)]])</f>
        <v>500</v>
      </c>
      <c r="O40">
        <f>IF(Movies[[#This Row],[currency]]="USD",Movies[[#This Row],[revenue (min)]]*80,Movies[[#This Row],[revenue (min)]])</f>
        <v>950</v>
      </c>
      <c r="P40">
        <f>IF(Movies[[#This Row],[currency]]="INR",Movies[[#This Row],[budget (min)]]/80,Movies[[#This Row],[budget (min)]])</f>
        <v>6.25</v>
      </c>
      <c r="Q40">
        <f>IF(Movies[[#This Row],[currency]]="INR",Movies[[#This Row],[revenue (min)]]/80,Movies[[#This Row],[revenue (min)]])</f>
        <v>11.875</v>
      </c>
    </row>
    <row r="42" spans="1:17" ht="15.75" thickBot="1" x14ac:dyDescent="0.3">
      <c r="K42" t="s">
        <v>167</v>
      </c>
      <c r="L42">
        <f>COUNT(Movies[movie_id])</f>
        <v>39</v>
      </c>
      <c r="N42" t="s">
        <v>161</v>
      </c>
      <c r="O42" t="s">
        <v>162</v>
      </c>
      <c r="P42" t="s">
        <v>165</v>
      </c>
      <c r="Q42" t="s">
        <v>166</v>
      </c>
    </row>
    <row r="43" spans="1:17" ht="15.75" thickTop="1" x14ac:dyDescent="0.25">
      <c r="K43" t="s">
        <v>168</v>
      </c>
      <c r="L43">
        <f>COUNTIF(Movies[industry], "Bollywood")</f>
        <v>18</v>
      </c>
      <c r="N43" s="3">
        <f>SUM(Movies[budget INR])</f>
        <v>264196.40000000002</v>
      </c>
      <c r="O43" s="4">
        <f>SUM(Movies[revenue INR])</f>
        <v>1567141</v>
      </c>
      <c r="P43" s="5">
        <f>SUM(Movies[budget USD])</f>
        <v>3302.4549999999999</v>
      </c>
      <c r="Q43" s="5">
        <f>SUM(Movies[revenue USD])</f>
        <v>19589.262500000001</v>
      </c>
    </row>
    <row r="44" spans="1:17" x14ac:dyDescent="0.25">
      <c r="K44" t="s">
        <v>169</v>
      </c>
      <c r="L44">
        <f>SUMIF(Movies[industry], "Bollywood", Movies[revenue INR])</f>
        <v>80909</v>
      </c>
    </row>
  </sheetData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sheetPr codeName="Sheet2"/>
  <dimension ref="A1:E41"/>
  <sheetViews>
    <sheetView zoomScaleNormal="100" workbookViewId="0">
      <selection activeCell="B26" sqref="B26"/>
    </sheetView>
  </sheetViews>
  <sheetFormatPr defaultRowHeight="15" x14ac:dyDescent="0.25"/>
  <cols>
    <col min="1" max="1" width="9.42578125" customWidth="1"/>
    <col min="5" max="5" width="30.285156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2B85-0497-4B8F-8844-D9DB09C299FC}">
  <dimension ref="A1:J16"/>
  <sheetViews>
    <sheetView topLeftCell="A9" zoomScale="145" zoomScaleNormal="145" workbookViewId="0">
      <selection activeCell="J16" sqref="J16"/>
    </sheetView>
  </sheetViews>
  <sheetFormatPr defaultColWidth="9.140625" defaultRowHeight="15" x14ac:dyDescent="0.25"/>
  <cols>
    <col min="3" max="3" width="14" bestFit="1" customWidth="1"/>
    <col min="4" max="4" width="18.140625" bestFit="1" customWidth="1"/>
    <col min="7" max="7" width="8" bestFit="1" customWidth="1"/>
    <col min="8" max="8" width="13.5703125" bestFit="1" customWidth="1"/>
    <col min="9" max="9" width="18.140625" bestFit="1" customWidth="1"/>
  </cols>
  <sheetData>
    <row r="1" spans="1:10" x14ac:dyDescent="0.25">
      <c r="A1" s="18"/>
      <c r="B1" s="15" t="s">
        <v>193</v>
      </c>
      <c r="C1" s="15"/>
      <c r="D1" s="15"/>
      <c r="E1" s="17"/>
      <c r="F1" s="18"/>
      <c r="G1" s="15" t="s">
        <v>205</v>
      </c>
      <c r="H1" s="15"/>
      <c r="I1" s="15"/>
      <c r="J1" s="15"/>
    </row>
    <row r="2" spans="1:10" x14ac:dyDescent="0.25">
      <c r="A2" s="13"/>
      <c r="B2" s="16" t="s">
        <v>36</v>
      </c>
      <c r="C2" s="16" t="s">
        <v>183</v>
      </c>
      <c r="D2" s="16" t="s">
        <v>184</v>
      </c>
      <c r="E2" s="19"/>
      <c r="F2" s="13"/>
      <c r="G2" s="16" t="s">
        <v>36</v>
      </c>
      <c r="H2" s="19" t="s">
        <v>194</v>
      </c>
      <c r="I2" s="19" t="s">
        <v>195</v>
      </c>
      <c r="J2" s="19"/>
    </row>
    <row r="3" spans="1:10" x14ac:dyDescent="0.25">
      <c r="B3" t="s">
        <v>185</v>
      </c>
      <c r="C3">
        <v>71</v>
      </c>
      <c r="D3">
        <f>C3-juganda_mean</f>
        <v>9</v>
      </c>
      <c r="E3">
        <f>D3*D3</f>
        <v>81</v>
      </c>
      <c r="G3" t="s">
        <v>196</v>
      </c>
      <c r="H3">
        <v>99</v>
      </c>
      <c r="I3">
        <f>H3-krance_mean</f>
        <v>37</v>
      </c>
      <c r="J3">
        <f>I3*I3</f>
        <v>1369</v>
      </c>
    </row>
    <row r="4" spans="1:10" x14ac:dyDescent="0.25">
      <c r="B4" t="s">
        <v>186</v>
      </c>
      <c r="C4">
        <v>62</v>
      </c>
      <c r="D4">
        <f>C4-juganda_mean</f>
        <v>0</v>
      </c>
      <c r="E4">
        <f t="shared" ref="E4:E10" si="0">D4*D4</f>
        <v>0</v>
      </c>
      <c r="G4" t="s">
        <v>197</v>
      </c>
      <c r="H4">
        <v>14</v>
      </c>
      <c r="I4">
        <f>H4-krance_mean</f>
        <v>-48</v>
      </c>
      <c r="J4">
        <f t="shared" ref="J4:J10" si="1">I4*I4</f>
        <v>2304</v>
      </c>
    </row>
    <row r="5" spans="1:10" x14ac:dyDescent="0.25">
      <c r="B5" t="s">
        <v>187</v>
      </c>
      <c r="C5">
        <v>66</v>
      </c>
      <c r="D5">
        <f>C5-juganda_mean</f>
        <v>4</v>
      </c>
      <c r="E5">
        <f t="shared" si="0"/>
        <v>16</v>
      </c>
      <c r="G5" t="s">
        <v>198</v>
      </c>
      <c r="H5">
        <v>75</v>
      </c>
      <c r="I5">
        <f>H5-krance_mean</f>
        <v>13</v>
      </c>
      <c r="J5">
        <f t="shared" si="1"/>
        <v>169</v>
      </c>
    </row>
    <row r="6" spans="1:10" x14ac:dyDescent="0.25">
      <c r="B6" t="s">
        <v>188</v>
      </c>
      <c r="C6">
        <v>61</v>
      </c>
      <c r="D6">
        <f>C6-juganda_mean</f>
        <v>-1</v>
      </c>
      <c r="E6">
        <f t="shared" si="0"/>
        <v>1</v>
      </c>
      <c r="G6" t="s">
        <v>199</v>
      </c>
      <c r="H6">
        <v>84</v>
      </c>
      <c r="I6">
        <f>H6-krance_mean</f>
        <v>22</v>
      </c>
      <c r="J6">
        <f t="shared" si="1"/>
        <v>484</v>
      </c>
    </row>
    <row r="7" spans="1:10" x14ac:dyDescent="0.25">
      <c r="B7" t="s">
        <v>189</v>
      </c>
      <c r="C7">
        <v>54</v>
      </c>
      <c r="D7">
        <f>C7-juganda_mean</f>
        <v>-8</v>
      </c>
      <c r="E7">
        <f t="shared" si="0"/>
        <v>64</v>
      </c>
      <c r="G7" t="s">
        <v>200</v>
      </c>
      <c r="H7">
        <v>44</v>
      </c>
      <c r="I7">
        <f>H7-krance_mean</f>
        <v>-18</v>
      </c>
      <c r="J7">
        <f t="shared" si="1"/>
        <v>324</v>
      </c>
    </row>
    <row r="8" spans="1:10" x14ac:dyDescent="0.25">
      <c r="B8" t="s">
        <v>190</v>
      </c>
      <c r="C8">
        <v>67</v>
      </c>
      <c r="D8">
        <f>C8-juganda_mean</f>
        <v>5</v>
      </c>
      <c r="E8">
        <f t="shared" si="0"/>
        <v>25</v>
      </c>
      <c r="G8" t="s">
        <v>201</v>
      </c>
      <c r="H8">
        <v>54</v>
      </c>
      <c r="I8">
        <f>H8-krance_mean</f>
        <v>-8</v>
      </c>
      <c r="J8">
        <f t="shared" si="1"/>
        <v>64</v>
      </c>
    </row>
    <row r="9" spans="1:10" x14ac:dyDescent="0.25">
      <c r="B9" t="s">
        <v>191</v>
      </c>
      <c r="C9">
        <v>55</v>
      </c>
      <c r="D9">
        <f>C9-juganda_mean</f>
        <v>-7</v>
      </c>
      <c r="E9">
        <f t="shared" si="0"/>
        <v>49</v>
      </c>
      <c r="G9" t="s">
        <v>202</v>
      </c>
      <c r="H9">
        <v>98</v>
      </c>
      <c r="I9">
        <f>H9-krance_mean</f>
        <v>36</v>
      </c>
      <c r="J9">
        <f t="shared" si="1"/>
        <v>1296</v>
      </c>
    </row>
    <row r="10" spans="1:10" x14ac:dyDescent="0.25">
      <c r="B10" t="s">
        <v>192</v>
      </c>
      <c r="C10">
        <v>60</v>
      </c>
      <c r="D10">
        <f>C10-juganda_mean</f>
        <v>-2</v>
      </c>
      <c r="E10">
        <f t="shared" si="0"/>
        <v>4</v>
      </c>
      <c r="G10" t="s">
        <v>203</v>
      </c>
      <c r="H10">
        <v>28</v>
      </c>
      <c r="I10">
        <f>H10-krance_mean</f>
        <v>-34</v>
      </c>
      <c r="J10">
        <f t="shared" si="1"/>
        <v>1156</v>
      </c>
    </row>
    <row r="12" spans="1:10" x14ac:dyDescent="0.25">
      <c r="B12" t="s">
        <v>204</v>
      </c>
      <c r="C12" s="20">
        <f>AVERAGE(C3:C10)</f>
        <v>62</v>
      </c>
      <c r="G12" t="s">
        <v>204</v>
      </c>
      <c r="H12">
        <f>AVERAGE(H3:H10)</f>
        <v>62</v>
      </c>
    </row>
    <row r="13" spans="1:10" x14ac:dyDescent="0.25">
      <c r="D13" t="s">
        <v>206</v>
      </c>
      <c r="E13">
        <f>SUM(E3:E10)</f>
        <v>240</v>
      </c>
      <c r="I13" t="s">
        <v>206</v>
      </c>
      <c r="J13">
        <f>SUM(J3:J10)</f>
        <v>7166</v>
      </c>
    </row>
    <row r="14" spans="1:10" x14ac:dyDescent="0.25">
      <c r="D14" t="s">
        <v>207</v>
      </c>
      <c r="E14">
        <f>COUNT(E3:E10)</f>
        <v>8</v>
      </c>
      <c r="I14" t="s">
        <v>209</v>
      </c>
      <c r="J14">
        <f>COUNT(J3:J10)</f>
        <v>8</v>
      </c>
    </row>
    <row r="15" spans="1:10" x14ac:dyDescent="0.25">
      <c r="D15" s="21" t="s">
        <v>208</v>
      </c>
      <c r="E15" s="21">
        <f>E13/E14</f>
        <v>30</v>
      </c>
      <c r="I15" s="21" t="s">
        <v>208</v>
      </c>
      <c r="J15" s="21">
        <f>J13/J14</f>
        <v>895.75</v>
      </c>
    </row>
    <row r="16" spans="1:10" x14ac:dyDescent="0.25">
      <c r="D16" t="s">
        <v>210</v>
      </c>
      <c r="E16" s="22">
        <f>SQRT(E15)</f>
        <v>5.4772255750516612</v>
      </c>
      <c r="I16" t="s">
        <v>210</v>
      </c>
      <c r="J16" s="22">
        <f>SQRT(J15)</f>
        <v>29.929082845954369</v>
      </c>
    </row>
  </sheetData>
  <mergeCells count="2">
    <mergeCell ref="B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sheetPr codeName="Sheet3"/>
  <dimension ref="A1:C68"/>
  <sheetViews>
    <sheetView zoomScale="160" zoomScaleNormal="160" workbookViewId="0">
      <selection activeCell="B14" sqref="B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sheetPr codeName="Sheet4"/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sheetPr codeName="Sheet5"/>
  <dimension ref="A1:B9"/>
  <sheetViews>
    <sheetView zoomScale="160" zoomScaleNormal="160" workbookViewId="0">
      <selection activeCell="B4" sqref="B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1599-B577-41CE-A419-253C528C3263}">
  <sheetPr codeName="Sheet6"/>
  <dimension ref="A1:E6"/>
  <sheetViews>
    <sheetView zoomScale="160" zoomScaleNormal="160" workbookViewId="0">
      <selection activeCell="B14" sqref="B14"/>
    </sheetView>
  </sheetViews>
  <sheetFormatPr defaultRowHeight="15" x14ac:dyDescent="0.25"/>
  <cols>
    <col min="1" max="1" width="24.140625" bestFit="1" customWidth="1"/>
    <col min="2" max="2" width="25.28515625" bestFit="1" customWidth="1"/>
    <col min="3" max="3" width="12.42578125" customWidth="1"/>
    <col min="4" max="4" width="14.7109375" bestFit="1" customWidth="1"/>
    <col min="5" max="5" width="15.5703125" customWidth="1"/>
  </cols>
  <sheetData>
    <row r="1" spans="1:5" x14ac:dyDescent="0.25">
      <c r="A1" s="6" t="s">
        <v>170</v>
      </c>
      <c r="B1" s="6" t="s">
        <v>171</v>
      </c>
      <c r="C1" s="6" t="s">
        <v>177</v>
      </c>
      <c r="D1" s="6" t="s">
        <v>178</v>
      </c>
      <c r="E1" s="6" t="s">
        <v>179</v>
      </c>
    </row>
    <row r="2" spans="1:5" x14ac:dyDescent="0.25">
      <c r="A2" t="s">
        <v>172</v>
      </c>
      <c r="B2" s="9">
        <f>SUMIF(Movies[studio],"Marvel Studios",Movies[revenue USD])</f>
        <v>9054.6</v>
      </c>
      <c r="C2" s="10">
        <v>8000</v>
      </c>
      <c r="D2" s="8">
        <f>B2-C2</f>
        <v>1054.6000000000004</v>
      </c>
      <c r="E2" s="7">
        <f>D2/B2</f>
        <v>0.11647118591655074</v>
      </c>
    </row>
    <row r="3" spans="1:5" x14ac:dyDescent="0.25">
      <c r="A3" t="s">
        <v>173</v>
      </c>
      <c r="B3" s="9">
        <f>SUMIF(Movies[studio],"Marvel Studios",Movies[budget USD])</f>
        <v>1988.7</v>
      </c>
      <c r="C3" s="10">
        <v>2000</v>
      </c>
      <c r="D3" s="10">
        <f>B3-C3</f>
        <v>-11.299999999999955</v>
      </c>
      <c r="E3" s="7">
        <f t="shared" ref="E3" si="0">D3/B3</f>
        <v>-5.6821038869613082E-3</v>
      </c>
    </row>
    <row r="4" spans="1:5" x14ac:dyDescent="0.25">
      <c r="A4" t="s">
        <v>174</v>
      </c>
      <c r="B4" s="9">
        <f>B2-B3</f>
        <v>7065.9000000000005</v>
      </c>
      <c r="C4" s="10">
        <v>5500</v>
      </c>
      <c r="D4" s="8">
        <f t="shared" ref="D4" si="1">B4-C4</f>
        <v>1565.9000000000005</v>
      </c>
      <c r="E4" s="7">
        <f>D4/B4</f>
        <v>0.22161366563353577</v>
      </c>
    </row>
    <row r="5" spans="1:5" x14ac:dyDescent="0.25">
      <c r="A5" t="s">
        <v>175</v>
      </c>
      <c r="B5" s="7">
        <f>B4/B3</f>
        <v>3.5530245889274403</v>
      </c>
      <c r="C5" s="7">
        <f>C4/C3</f>
        <v>2.75</v>
      </c>
      <c r="D5" s="11">
        <f>B5-C5</f>
        <v>0.80302458892744033</v>
      </c>
      <c r="E5" s="7">
        <f t="shared" ref="E5:E6" si="2">D5/B5</f>
        <v>0.22601154842270629</v>
      </c>
    </row>
    <row r="6" spans="1:5" x14ac:dyDescent="0.25">
      <c r="A6" t="s">
        <v>176</v>
      </c>
      <c r="B6" s="7">
        <f>B2/SUMIF(Movies[industry],"Hollywood",Movies[revenue USD])</f>
        <v>0.48738554949698293</v>
      </c>
      <c r="C6" s="7">
        <v>0.55000000000000004</v>
      </c>
      <c r="D6" s="7">
        <f>B6-C6</f>
        <v>-6.2614450503017116E-2</v>
      </c>
      <c r="E6" s="7">
        <f t="shared" si="2"/>
        <v>-0.12847005941731293</v>
      </c>
    </row>
  </sheetData>
  <conditionalFormatting sqref="E2:E6">
    <cfRule type="cellIs" dxfId="0" priority="1" operator="lessThan">
      <formula>-0.1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C5CC-53F2-4BF4-8E5D-B1874A5FA48D}">
  <dimension ref="A2:B7"/>
  <sheetViews>
    <sheetView zoomScale="190" zoomScaleNormal="190" workbookViewId="0">
      <selection activeCell="B6" sqref="B6"/>
    </sheetView>
  </sheetViews>
  <sheetFormatPr defaultRowHeight="15" x14ac:dyDescent="0.25"/>
  <cols>
    <col min="2" max="2" width="10.42578125" customWidth="1"/>
  </cols>
  <sheetData>
    <row r="2" spans="1:2" x14ac:dyDescent="0.25">
      <c r="A2" t="s">
        <v>180</v>
      </c>
      <c r="B2" s="12">
        <f>AVERAGE(Movies[imdb_rating])</f>
        <v>7.9473684210526319</v>
      </c>
    </row>
    <row r="3" spans="1:2" x14ac:dyDescent="0.25">
      <c r="A3" t="s">
        <v>181</v>
      </c>
      <c r="B3">
        <f>MEDIAN(Movies[imdb_rating])</f>
        <v>8.1</v>
      </c>
    </row>
    <row r="4" spans="1:2" x14ac:dyDescent="0.25">
      <c r="A4" t="s">
        <v>182</v>
      </c>
      <c r="B4">
        <f>MODE(Movies[imdb_rating])</f>
        <v>8.4</v>
      </c>
    </row>
    <row r="6" spans="1:2" x14ac:dyDescent="0.25">
      <c r="A6" t="s">
        <v>211</v>
      </c>
      <c r="B6" s="22">
        <f>_xlfn.VAR.P(Movies[imdb_rating])</f>
        <v>1.3577562326869845</v>
      </c>
    </row>
    <row r="7" spans="1:2" x14ac:dyDescent="0.25">
      <c r="A7" t="s">
        <v>212</v>
      </c>
      <c r="B7" s="12">
        <f>_xlfn.STDEV.P(Movies[imdb_rating])</f>
        <v>1.1652279745556164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117B-1263-4A29-A5E5-45999AA5CFB3}">
  <dimension ref="A1:D8"/>
  <sheetViews>
    <sheetView zoomScale="175" zoomScaleNormal="175" workbookViewId="0">
      <selection activeCell="C8" sqref="C8:D8"/>
    </sheetView>
  </sheetViews>
  <sheetFormatPr defaultRowHeight="15" x14ac:dyDescent="0.25"/>
  <sheetData>
    <row r="1" spans="1:4" x14ac:dyDescent="0.25">
      <c r="A1" s="14" t="s">
        <v>213</v>
      </c>
      <c r="B1" s="14"/>
      <c r="C1" s="14"/>
      <c r="D1" s="14"/>
    </row>
    <row r="2" spans="1:4" x14ac:dyDescent="0.25">
      <c r="A2" s="24" t="s">
        <v>214</v>
      </c>
      <c r="B2" s="24"/>
      <c r="C2" s="24" t="s">
        <v>215</v>
      </c>
      <c r="D2" s="24"/>
    </row>
    <row r="3" spans="1:4" x14ac:dyDescent="0.25">
      <c r="A3" s="23">
        <v>1760</v>
      </c>
      <c r="B3" s="23"/>
      <c r="C3" s="23">
        <v>2.64</v>
      </c>
      <c r="D3" s="23"/>
    </row>
    <row r="4" spans="1:4" x14ac:dyDescent="0.25">
      <c r="A4" s="23">
        <v>1943</v>
      </c>
      <c r="B4" s="23"/>
      <c r="C4" s="23">
        <v>2.98</v>
      </c>
      <c r="D4" s="23"/>
    </row>
    <row r="5" spans="1:4" x14ac:dyDescent="0.25">
      <c r="A5" s="23">
        <v>1914</v>
      </c>
      <c r="B5" s="23"/>
      <c r="C5" s="23">
        <v>3.13</v>
      </c>
      <c r="D5" s="23"/>
    </row>
    <row r="6" spans="1:4" x14ac:dyDescent="0.25">
      <c r="A6" s="23">
        <v>1618</v>
      </c>
      <c r="B6" s="23"/>
      <c r="C6" s="23">
        <v>1.76</v>
      </c>
      <c r="D6" s="23"/>
    </row>
    <row r="7" spans="1:4" x14ac:dyDescent="0.25">
      <c r="A7" s="23">
        <v>1369</v>
      </c>
      <c r="B7" s="23"/>
      <c r="C7" s="23">
        <v>1.99</v>
      </c>
      <c r="D7" s="23"/>
    </row>
    <row r="8" spans="1:4" x14ac:dyDescent="0.25">
      <c r="A8" s="23" t="s">
        <v>216</v>
      </c>
      <c r="B8" s="23"/>
      <c r="C8" s="25">
        <f>CORREL(A3:B7,C3:D7)</f>
        <v>0.86003793983378041</v>
      </c>
      <c r="D8" s="25"/>
    </row>
  </sheetData>
  <mergeCells count="15">
    <mergeCell ref="A8:B8"/>
    <mergeCell ref="C4:D4"/>
    <mergeCell ref="C5:D5"/>
    <mergeCell ref="C6:D6"/>
    <mergeCell ref="C7:D7"/>
    <mergeCell ref="C8:D8"/>
    <mergeCell ref="A1:D1"/>
    <mergeCell ref="A2:B2"/>
    <mergeCell ref="C2:D2"/>
    <mergeCell ref="A3:B3"/>
    <mergeCell ref="C3:D3"/>
    <mergeCell ref="A4:B4"/>
    <mergeCell ref="A5:B5"/>
    <mergeCell ref="A6:B6"/>
    <mergeCell ref="A7:B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movies</vt:lpstr>
      <vt:lpstr>financials</vt:lpstr>
      <vt:lpstr>Variance</vt:lpstr>
      <vt:lpstr>actors</vt:lpstr>
      <vt:lpstr>movie_actor</vt:lpstr>
      <vt:lpstr>languages</vt:lpstr>
      <vt:lpstr>Marvel Financials</vt:lpstr>
      <vt:lpstr>Statistics</vt:lpstr>
      <vt:lpstr>Corelation</vt:lpstr>
      <vt:lpstr>juganda_mean</vt:lpstr>
      <vt:lpstr>karance_mean</vt:lpstr>
      <vt:lpstr>krance_mean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vasanthakuamar@outlook.com</cp:lastModifiedBy>
  <dcterms:created xsi:type="dcterms:W3CDTF">2015-06-05T18:17:20Z</dcterms:created>
  <dcterms:modified xsi:type="dcterms:W3CDTF">2025-01-29T07:26:45Z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