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3"/>
  <workbookPr defaultThemeVersion="166925"/>
  <xr:revisionPtr revIDLastSave="225" documentId="11_E60897F41BE170836B02CE998F75CCDC64E183C8" xr6:coauthVersionLast="47" xr6:coauthVersionMax="47" xr10:uidLastSave="{0083B264-1171-4D4E-BD09-9DAFA799FE6A}"/>
  <bookViews>
    <workbookView xWindow="240" yWindow="105" windowWidth="14805" windowHeight="8010" xr2:uid="{00000000-000D-0000-FFFF-FFFF00000000}"/>
  </bookViews>
  <sheets>
    <sheet name="Sheet1 (2)" sheetId="2" r:id="rId1"/>
    <sheet name="Sheet1" sheetId="1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2" l="1"/>
  <c r="H5" i="2"/>
  <c r="H3" i="2"/>
  <c r="C17" i="2"/>
  <c r="C12" i="2"/>
  <c r="C4" i="2"/>
  <c r="C5" i="2" s="1"/>
  <c r="C11" i="2" s="1"/>
  <c r="B2" i="1"/>
  <c r="B3" i="1"/>
  <c r="B4" i="1" s="1"/>
  <c r="B5" i="1" s="1"/>
  <c r="B6" i="1" s="1"/>
</calcChain>
</file>

<file path=xl/sharedStrings.xml><?xml version="1.0" encoding="utf-8"?>
<sst xmlns="http://schemas.openxmlformats.org/spreadsheetml/2006/main" count="47" uniqueCount="44">
  <si>
    <t>Measure</t>
  </si>
  <si>
    <t>Quantity</t>
  </si>
  <si>
    <t>Units</t>
  </si>
  <si>
    <t>Source Type</t>
  </si>
  <si>
    <t>CH4 captured</t>
  </si>
  <si>
    <t>Revenue/year</t>
  </si>
  <si>
    <t>qplume - Tanks avg (CH4 captured)</t>
  </si>
  <si>
    <t>kg / hour</t>
  </si>
  <si>
    <t>Compressor</t>
  </si>
  <si>
    <t>volume (CH4 captured)</t>
  </si>
  <si>
    <t>m3 / hour</t>
  </si>
  <si>
    <t>Pipeline</t>
  </si>
  <si>
    <t>Heating value (CH4 captured)</t>
  </si>
  <si>
    <t>MMbtu / hour</t>
  </si>
  <si>
    <t>Well</t>
  </si>
  <si>
    <t>Selling price of natural gas</t>
  </si>
  <si>
    <t>$ / MMbtu</t>
  </si>
  <si>
    <t>Density @ SC</t>
  </si>
  <si>
    <t>kg / m3</t>
  </si>
  <si>
    <t>Volume of 1 MMBTu</t>
  </si>
  <si>
    <t>m3</t>
  </si>
  <si>
    <t>Revenue generated/hour (Tanks)</t>
  </si>
  <si>
    <t>Revenue generated/year (Tanks)</t>
  </si>
  <si>
    <t>qplume - Wells avg (CH4 captured)</t>
  </si>
  <si>
    <t>Revenue generated/year (Wells)</t>
  </si>
  <si>
    <t>Amount of CH4 being released (Tanks)</t>
  </si>
  <si>
    <t>kg/hr</t>
  </si>
  <si>
    <t>kg/day</t>
  </si>
  <si>
    <t>Vol of CH4</t>
  </si>
  <si>
    <t>m3/day</t>
  </si>
  <si>
    <t>MMBtu/day</t>
  </si>
  <si>
    <t>Revenue generated</t>
  </si>
  <si>
    <t>USD/Day</t>
  </si>
  <si>
    <t>USD/Year</t>
  </si>
  <si>
    <t>1MMBtu</t>
  </si>
  <si>
    <t xml:space="preserve">1 million BTU </t>
  </si>
  <si>
    <t>(British Thermal Unit). Natural gas is measured in MMBtu’s.</t>
  </si>
  <si>
    <t>https://www.indexmundi.com/commodities/glossary/mmbtu</t>
  </si>
  <si>
    <t>Density of CH4</t>
  </si>
  <si>
    <t>kg·m−3 (gas, 25 °C, 1 atm);</t>
  </si>
  <si>
    <t>500k</t>
  </si>
  <si>
    <t>Cost of 1MMBtu CH4</t>
  </si>
  <si>
    <t>USD/MMBtu (6-month average)</t>
  </si>
  <si>
    <t>https://markets.businessinsider.com/commodities/natural-gas-price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</si>
</sst>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5" formatCode="0.000"/>
    <numFmt numFmtId="166" formatCode="0.0000"/>
    <numFmt numFmtId="171" formatCode="_-[$$-409]* #,##0.00_ ;_-[$$-409]* \-#,##0.00\ ;_-[$$-409]* &quot;-&quot;??_ ;_-@_ "/>
  </numFmts>
  <fonts count="4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444444"/>
      <name val="Calibri"/>
      <family val="2"/>
      <charset val="1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5">
    <xf numFmtId="0" fontId="0" fillId="0" borderId="0" xfId="0"/>
    <xf numFmtId="0" fontId="2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 indent="1"/>
    </xf>
    <xf numFmtId="0" fontId="2" fillId="0" borderId="0" xfId="0" applyFont="1" applyAlignment="1">
      <alignment indent="1"/>
    </xf>
    <xf numFmtId="0" fontId="2" fillId="0" borderId="0" xfId="0" applyFont="1" applyAlignment="1">
      <alignment horizontal="left" indent="1"/>
    </xf>
    <xf numFmtId="0" fontId="1" fillId="0" borderId="0" xfId="1"/>
    <xf numFmtId="0" fontId="0" fillId="0" borderId="0" xfId="0" applyAlignment="1">
      <alignment horizontal="center"/>
    </xf>
    <xf numFmtId="0" fontId="0" fillId="0" borderId="0" xfId="0" applyAlignment="1">
      <alignment horizontal="right" indent="1"/>
    </xf>
    <xf numFmtId="0" fontId="3" fillId="0" borderId="1" xfId="0" applyFont="1" applyBorder="1" applyAlignment="1">
      <alignment horizontal="center"/>
    </xf>
    <xf numFmtId="0" fontId="0" fillId="0" borderId="1" xfId="0" applyBorder="1"/>
    <xf numFmtId="1" fontId="0" fillId="0" borderId="1" xfId="0" applyNumberFormat="1" applyBorder="1" applyAlignment="1">
      <alignment horizontal="right" indent="1"/>
    </xf>
    <xf numFmtId="0" fontId="0" fillId="0" borderId="1" xfId="0" applyBorder="1" applyAlignment="1">
      <alignment horizontal="left" indent="1"/>
    </xf>
    <xf numFmtId="165" fontId="0" fillId="0" borderId="1" xfId="0" applyNumberFormat="1" applyBorder="1" applyAlignment="1">
      <alignment horizontal="right" indent="1"/>
    </xf>
    <xf numFmtId="2" fontId="0" fillId="0" borderId="1" xfId="0" applyNumberFormat="1" applyBorder="1" applyAlignment="1">
      <alignment horizontal="right" indent="1"/>
    </xf>
    <xf numFmtId="166" fontId="0" fillId="0" borderId="1" xfId="0" applyNumberFormat="1" applyBorder="1" applyAlignment="1">
      <alignment horizontal="right"/>
    </xf>
    <xf numFmtId="171" fontId="0" fillId="0" borderId="1" xfId="0" applyNumberFormat="1" applyBorder="1" applyAlignment="1">
      <alignment horizontal="right" indent="1"/>
    </xf>
    <xf numFmtId="0" fontId="0" fillId="2" borderId="1" xfId="0" applyFill="1" applyBorder="1"/>
    <xf numFmtId="165" fontId="0" fillId="2" borderId="1" xfId="0" applyNumberFormat="1" applyFill="1" applyBorder="1" applyAlignment="1">
      <alignment horizontal="right" indent="1"/>
    </xf>
    <xf numFmtId="0" fontId="0" fillId="2" borderId="1" xfId="0" applyFill="1" applyBorder="1" applyAlignment="1">
      <alignment horizontal="left" indent="1"/>
    </xf>
    <xf numFmtId="0" fontId="0" fillId="0" borderId="1" xfId="0" applyBorder="1" applyAlignment="1">
      <alignment horizontal="right" indent="2"/>
    </xf>
    <xf numFmtId="0" fontId="0" fillId="0" borderId="1" xfId="0" applyBorder="1" applyAlignment="1">
      <alignment horizontal="center"/>
    </xf>
    <xf numFmtId="171" fontId="2" fillId="0" borderId="1" xfId="0" quotePrefix="1" applyNumberFormat="1" applyFont="1" applyBorder="1"/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inden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markets.businessinsider.com/commodities/natural-gas-price" TargetMode="External"/><Relationship Id="rId1" Type="http://schemas.openxmlformats.org/officeDocument/2006/relationships/hyperlink" Target="https://www.indexmundi.com/commodities/glossary/mmbt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37806-3767-4AC8-AB21-B586C2EFB8EF}">
  <dimension ref="B2:H18"/>
  <sheetViews>
    <sheetView tabSelected="1" workbookViewId="0">
      <selection activeCell="H2" sqref="F2:H2"/>
    </sheetView>
  </sheetViews>
  <sheetFormatPr defaultRowHeight="15"/>
  <cols>
    <col min="2" max="2" width="31.28515625" bestFit="1" customWidth="1"/>
    <col min="3" max="3" width="16" style="2" bestFit="1" customWidth="1"/>
    <col min="4" max="4" width="15.140625" style="3" bestFit="1" customWidth="1"/>
    <col min="6" max="6" width="17.140625" customWidth="1"/>
    <col min="7" max="7" width="17.140625" style="7" customWidth="1"/>
    <col min="8" max="8" width="17.140625" customWidth="1"/>
  </cols>
  <sheetData>
    <row r="2" spans="2:8">
      <c r="B2" s="9" t="s">
        <v>0</v>
      </c>
      <c r="C2" s="9" t="s">
        <v>1</v>
      </c>
      <c r="D2" s="9" t="s">
        <v>2</v>
      </c>
      <c r="F2" s="23" t="s">
        <v>3</v>
      </c>
      <c r="G2" s="23" t="s">
        <v>4</v>
      </c>
      <c r="H2" s="24" t="s">
        <v>5</v>
      </c>
    </row>
    <row r="3" spans="2:8">
      <c r="B3" s="10" t="s">
        <v>6</v>
      </c>
      <c r="C3" s="11">
        <v>485</v>
      </c>
      <c r="D3" s="12" t="s">
        <v>7</v>
      </c>
      <c r="F3" s="20" t="s">
        <v>8</v>
      </c>
      <c r="G3" s="21">
        <v>549.66</v>
      </c>
      <c r="H3" s="22">
        <f>((G3/$C$8/$C$9) * $C$7) *24*365</f>
        <v>1166854.3397848872</v>
      </c>
    </row>
    <row r="4" spans="2:8">
      <c r="B4" s="10" t="s">
        <v>9</v>
      </c>
      <c r="C4" s="13">
        <f>C3/C8</f>
        <v>738.20395738203956</v>
      </c>
      <c r="D4" s="12" t="s">
        <v>10</v>
      </c>
      <c r="F4" s="20" t="s">
        <v>11</v>
      </c>
      <c r="G4" s="21">
        <v>422.32</v>
      </c>
      <c r="H4" s="22">
        <f t="shared" ref="H4:H5" si="0">((G4/$C$8/$C$9) * $C$7) *24*365</f>
        <v>896528.62638349808</v>
      </c>
    </row>
    <row r="5" spans="2:8">
      <c r="B5" s="10" t="s">
        <v>12</v>
      </c>
      <c r="C5" s="13">
        <f>C4/C9</f>
        <v>26.118463878203823</v>
      </c>
      <c r="D5" s="12" t="s">
        <v>13</v>
      </c>
      <c r="F5" s="20" t="s">
        <v>14</v>
      </c>
      <c r="G5" s="21">
        <v>467.84</v>
      </c>
      <c r="H5" s="22">
        <f t="shared" si="0"/>
        <v>993161.47131856333</v>
      </c>
    </row>
    <row r="6" spans="2:8">
      <c r="B6" s="17"/>
      <c r="C6" s="18"/>
      <c r="D6" s="19"/>
    </row>
    <row r="7" spans="2:8">
      <c r="B7" s="10" t="s">
        <v>15</v>
      </c>
      <c r="C7" s="14">
        <v>4.5</v>
      </c>
      <c r="D7" s="12" t="s">
        <v>16</v>
      </c>
    </row>
    <row r="8" spans="2:8">
      <c r="B8" s="10" t="s">
        <v>17</v>
      </c>
      <c r="C8" s="13">
        <v>0.65700000000000003</v>
      </c>
      <c r="D8" s="12" t="s">
        <v>18</v>
      </c>
    </row>
    <row r="9" spans="2:8">
      <c r="B9" s="10" t="s">
        <v>19</v>
      </c>
      <c r="C9" s="15">
        <v>28.263681999999999</v>
      </c>
      <c r="D9" s="12" t="s">
        <v>20</v>
      </c>
    </row>
    <row r="10" spans="2:8">
      <c r="B10" s="17"/>
      <c r="C10" s="18"/>
      <c r="D10" s="19"/>
    </row>
    <row r="11" spans="2:8">
      <c r="B11" s="10" t="s">
        <v>21</v>
      </c>
      <c r="C11" s="16">
        <f>C5*C7</f>
        <v>117.5330874519172</v>
      </c>
      <c r="D11" s="12"/>
    </row>
    <row r="12" spans="2:8">
      <c r="B12" s="10" t="s">
        <v>22</v>
      </c>
      <c r="C12" s="16">
        <f>C11*24*365</f>
        <v>1029589.8460787947</v>
      </c>
      <c r="D12" s="12"/>
    </row>
    <row r="13" spans="2:8">
      <c r="C13" s="8"/>
    </row>
    <row r="14" spans="2:8">
      <c r="C14" s="8"/>
    </row>
    <row r="15" spans="2:8">
      <c r="C15" s="8"/>
    </row>
    <row r="16" spans="2:8">
      <c r="B16" s="10" t="s">
        <v>23</v>
      </c>
      <c r="C16" s="11">
        <v>485</v>
      </c>
      <c r="D16" s="12" t="s">
        <v>7</v>
      </c>
    </row>
    <row r="17" spans="2:4">
      <c r="B17" s="10" t="s">
        <v>24</v>
      </c>
      <c r="C17" s="16">
        <f>((C16/$C$8/$C$9) * $C$7) *24*365</f>
        <v>1029589.8460787947</v>
      </c>
      <c r="D17" s="12"/>
    </row>
    <row r="18" spans="2:4">
      <c r="C18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2"/>
  <sheetViews>
    <sheetView workbookViewId="0">
      <selection activeCell="A2" sqref="A2"/>
    </sheetView>
  </sheetViews>
  <sheetFormatPr defaultRowHeight="15"/>
  <cols>
    <col min="1" max="1" width="35.42578125" bestFit="1" customWidth="1"/>
    <col min="2" max="2" width="18.85546875" style="2" customWidth="1"/>
    <col min="3" max="3" width="55.5703125" style="3" bestFit="1" customWidth="1"/>
  </cols>
  <sheetData>
    <row r="1" spans="1:4">
      <c r="A1" t="s">
        <v>25</v>
      </c>
      <c r="B1" s="2">
        <v>485</v>
      </c>
      <c r="C1" s="1" t="s">
        <v>26</v>
      </c>
    </row>
    <row r="2" spans="1:4">
      <c r="B2" s="2">
        <f>B1*24</f>
        <v>11640</v>
      </c>
      <c r="C2" s="1" t="s">
        <v>27</v>
      </c>
    </row>
    <row r="3" spans="1:4">
      <c r="A3" t="s">
        <v>28</v>
      </c>
      <c r="B3" s="2">
        <f>B2/B11</f>
        <v>17716.894977168948</v>
      </c>
      <c r="C3" s="1" t="s">
        <v>29</v>
      </c>
    </row>
    <row r="4" spans="1:4">
      <c r="B4" s="2">
        <f>B3/B10</f>
        <v>626.84313307689172</v>
      </c>
      <c r="C4" s="1" t="s">
        <v>30</v>
      </c>
    </row>
    <row r="5" spans="1:4">
      <c r="A5" t="s">
        <v>31</v>
      </c>
      <c r="B5" s="2">
        <f>B4*B12</f>
        <v>2820.7940988460127</v>
      </c>
      <c r="C5" s="1" t="s">
        <v>32</v>
      </c>
    </row>
    <row r="6" spans="1:4">
      <c r="B6" s="2">
        <f>B5*365</f>
        <v>1029589.8460787947</v>
      </c>
      <c r="C6" s="1" t="s">
        <v>33</v>
      </c>
    </row>
    <row r="7" spans="1:4">
      <c r="C7" s="1"/>
    </row>
    <row r="8" spans="1:4">
      <c r="C8" s="1"/>
    </row>
    <row r="9" spans="1:4">
      <c r="A9" t="s">
        <v>34</v>
      </c>
      <c r="B9" s="2" t="s">
        <v>35</v>
      </c>
      <c r="C9" s="4" t="s">
        <v>36</v>
      </c>
    </row>
    <row r="10" spans="1:4">
      <c r="A10" t="s">
        <v>19</v>
      </c>
      <c r="B10" s="2">
        <v>28.263681999999999</v>
      </c>
      <c r="C10" s="3" t="s">
        <v>20</v>
      </c>
      <c r="D10" s="6" t="s">
        <v>37</v>
      </c>
    </row>
    <row r="11" spans="1:4">
      <c r="A11" t="s">
        <v>38</v>
      </c>
      <c r="B11" s="2">
        <v>0.65700000000000003</v>
      </c>
      <c r="C11" s="5" t="s">
        <v>39</v>
      </c>
      <c r="D11" t="s">
        <v>40</v>
      </c>
    </row>
    <row r="12" spans="1:4">
      <c r="A12" t="s">
        <v>41</v>
      </c>
      <c r="B12" s="2">
        <v>4.5</v>
      </c>
      <c r="C12" s="3" t="s">
        <v>42</v>
      </c>
      <c r="D12" s="6" t="s">
        <v>43</v>
      </c>
    </row>
  </sheetData>
  <hyperlinks>
    <hyperlink ref="D10" r:id="rId1" xr:uid="{323A0B9B-B7AE-4E53-895A-0691DB97C487}"/>
    <hyperlink ref="D12" r:id="rId2" xr:uid="{22298FE0-6225-4A7B-B7C1-CBC538829BA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Ramanathan S</cp:lastModifiedBy>
  <cp:revision/>
  <dcterms:created xsi:type="dcterms:W3CDTF">2023-02-27T16:49:36Z</dcterms:created>
  <dcterms:modified xsi:type="dcterms:W3CDTF">2023-02-28T16:02:37Z</dcterms:modified>
  <cp:category/>
  <cp:contentStatus/>
</cp:coreProperties>
</file>