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5.xml" ContentType="application/vnd.openxmlformats-officedocument.drawing+xml"/>
  <Override PartName="/xl/pivotTables/pivotTable4.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pivotTables/pivotTable6.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176528a26ee13369/Documents/Goodwill/Excel/"/>
    </mc:Choice>
  </mc:AlternateContent>
  <xr:revisionPtr revIDLastSave="1205" documentId="8_{624EE273-237A-4852-8522-D12196B3FB98}" xr6:coauthVersionLast="47" xr6:coauthVersionMax="47" xr10:uidLastSave="{6DDF38FB-F20B-4FC0-8B7D-D04A60C1F313}"/>
  <bookViews>
    <workbookView xWindow="-110" yWindow="-110" windowWidth="19420" windowHeight="11500" tabRatio="923" xr2:uid="{3F396370-2144-4D01-B693-F4E0D3CB5C02}"/>
  </bookViews>
  <sheets>
    <sheet name="Master" sheetId="1" r:id="rId1"/>
    <sheet name="1-Stat Methods" sheetId="2" r:id="rId2"/>
    <sheet name="2.a Sal by Dept" sheetId="3" r:id="rId3"/>
    <sheet name="2.b Sal by Dept (PV)" sheetId="4" r:id="rId4"/>
    <sheet name="3.a Top 2 Sal by Dept " sheetId="12" r:id="rId5"/>
    <sheet name="3.b Last 2 Sal by Dept" sheetId="6" r:id="rId6"/>
    <sheet name="4.a Top 2 Sal by Country" sheetId="7" r:id="rId7"/>
    <sheet name="4.b Last 2 Sal by Country" sheetId="8" r:id="rId8"/>
    <sheet name="5 Calc Bonus $ from bonus%" sheetId="10" r:id="rId9"/>
    <sheet name="6 Empl bonus $ by Country, Dept" sheetId="11" r:id="rId10"/>
  </sheets>
  <definedNames>
    <definedName name="Slicer_Country1">#N/A</definedName>
    <definedName name="Slicer_Country2">#N/A</definedName>
    <definedName name="Slicer_Department1">#N/A</definedName>
    <definedName name="Slicer_Department2">#N/A</definedName>
  </definedNames>
  <calcPr calcId="191029"/>
  <pivotCaches>
    <pivotCache cacheId="8" r:id="rId11"/>
    <pivotCache cacheId="18"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3" l="1"/>
  <c r="D4" i="3"/>
  <c r="D3" i="3"/>
  <c r="H3" i="10"/>
  <c r="F52" i="1"/>
  <c r="F53" i="1"/>
  <c r="F44" i="1"/>
  <c r="F45" i="1"/>
  <c r="F46" i="1"/>
  <c r="F47" i="1"/>
  <c r="F48" i="1"/>
  <c r="F49" i="1"/>
  <c r="F50" i="1"/>
  <c r="F51" i="1"/>
  <c r="F4" i="1"/>
  <c r="F5" i="1"/>
  <c r="F6" i="1"/>
  <c r="F7" i="1"/>
  <c r="F8" i="1"/>
  <c r="F9" i="1"/>
  <c r="F10" i="1"/>
  <c r="F11" i="1"/>
  <c r="F12" i="1"/>
  <c r="F13" i="1"/>
  <c r="F14" i="1"/>
  <c r="F15" i="1"/>
  <c r="F16" i="1"/>
  <c r="F18" i="1"/>
  <c r="F19" i="1"/>
  <c r="F21" i="1"/>
  <c r="F22" i="1"/>
  <c r="F23" i="1"/>
  <c r="F24" i="1"/>
  <c r="F25" i="1"/>
  <c r="F26" i="1"/>
  <c r="F28" i="1"/>
  <c r="F29" i="1"/>
  <c r="F31" i="1"/>
  <c r="F32" i="1"/>
  <c r="F33" i="1"/>
  <c r="F34" i="1"/>
  <c r="F35" i="1"/>
  <c r="F36" i="1"/>
  <c r="F38" i="1"/>
  <c r="F39" i="1"/>
  <c r="F40" i="1"/>
  <c r="F41" i="1"/>
  <c r="F42" i="1"/>
  <c r="D8" i="2" l="1"/>
  <c r="D7" i="2"/>
  <c r="D6" i="2"/>
  <c r="D5" i="2"/>
  <c r="D4" i="2"/>
  <c r="D3" i="2"/>
  <c r="E54" i="1"/>
</calcChain>
</file>

<file path=xl/sharedStrings.xml><?xml version="1.0" encoding="utf-8"?>
<sst xmlns="http://schemas.openxmlformats.org/spreadsheetml/2006/main" count="533" uniqueCount="158">
  <si>
    <t>Employee ID</t>
  </si>
  <si>
    <t>Department</t>
  </si>
  <si>
    <t>Employee</t>
  </si>
  <si>
    <t>ID18</t>
  </si>
  <si>
    <t>Sales</t>
  </si>
  <si>
    <t>James Willard</t>
  </si>
  <si>
    <t>ID8</t>
  </si>
  <si>
    <t>Robert Spear</t>
  </si>
  <si>
    <t>ID24</t>
  </si>
  <si>
    <t>Paul Garza</t>
  </si>
  <si>
    <t>ID23</t>
  </si>
  <si>
    <t>ID13</t>
  </si>
  <si>
    <t>Kim West</t>
  </si>
  <si>
    <t>ID7</t>
  </si>
  <si>
    <t>Stevie Bridge</t>
  </si>
  <si>
    <t>ID19</t>
  </si>
  <si>
    <t>Paul Wells</t>
  </si>
  <si>
    <t>ID22</t>
  </si>
  <si>
    <t>Ewan Thompson</t>
  </si>
  <si>
    <t>ID5</t>
  </si>
  <si>
    <t>Walter Miller</t>
  </si>
  <si>
    <t>ID9</t>
  </si>
  <si>
    <t>Peter Ramsy</t>
  </si>
  <si>
    <t>ID17</t>
  </si>
  <si>
    <t>Wolfgang Ramjac</t>
  </si>
  <si>
    <t>ID10</t>
  </si>
  <si>
    <t>Brigitte Bond</t>
  </si>
  <si>
    <t>ID21</t>
  </si>
  <si>
    <t>Maria Tot</t>
  </si>
  <si>
    <t>ID3</t>
  </si>
  <si>
    <t>Procurement</t>
  </si>
  <si>
    <t>Natalie Porter</t>
  </si>
  <si>
    <t>ID29</t>
  </si>
  <si>
    <t>Andre Cooper</t>
  </si>
  <si>
    <t>ID30</t>
  </si>
  <si>
    <t>Robert Musser</t>
  </si>
  <si>
    <t>ID14</t>
  </si>
  <si>
    <t>Ann Withers</t>
  </si>
  <si>
    <t>ID16</t>
  </si>
  <si>
    <t>Corinna Schmidt</t>
  </si>
  <si>
    <t>ID27</t>
  </si>
  <si>
    <t>Mike Saban</t>
  </si>
  <si>
    <t>ID4</t>
  </si>
  <si>
    <t>Finance</t>
  </si>
  <si>
    <t>Gary Miller</t>
  </si>
  <si>
    <t>ID12</t>
  </si>
  <si>
    <t>Richard Elliot</t>
  </si>
  <si>
    <t>ID20</t>
  </si>
  <si>
    <t>Roger Mun</t>
  </si>
  <si>
    <t>ID28</t>
  </si>
  <si>
    <t>Daniel Garrett</t>
  </si>
  <si>
    <t>ID25</t>
  </si>
  <si>
    <t>Paul Hill</t>
  </si>
  <si>
    <t>ID1</t>
  </si>
  <si>
    <t>Crystal Doyle</t>
  </si>
  <si>
    <t>ID15</t>
  </si>
  <si>
    <t>Betina Bauer</t>
  </si>
  <si>
    <t>ID2</t>
  </si>
  <si>
    <t>Daniela Schreiber</t>
  </si>
  <si>
    <t>ID11</t>
  </si>
  <si>
    <t>Dan Ziegler</t>
  </si>
  <si>
    <t>ID26</t>
  </si>
  <si>
    <t>Robert Richardson</t>
  </si>
  <si>
    <t>ID6</t>
  </si>
  <si>
    <t>Robert Blume</t>
  </si>
  <si>
    <t>ID31</t>
  </si>
  <si>
    <t>Lukas Hofer</t>
  </si>
  <si>
    <t>Bonus %</t>
  </si>
  <si>
    <t>Employee Name</t>
  </si>
  <si>
    <t>ID32</t>
  </si>
  <si>
    <t>Ashley Lee</t>
  </si>
  <si>
    <t>ID33</t>
  </si>
  <si>
    <t>Tommy Lee</t>
  </si>
  <si>
    <t>ID34</t>
  </si>
  <si>
    <t>Mercy Mayo</t>
  </si>
  <si>
    <t>ID35</t>
  </si>
  <si>
    <t>John Baptist</t>
  </si>
  <si>
    <t>ID36</t>
  </si>
  <si>
    <t>Joseph Vinod</t>
  </si>
  <si>
    <t>ID37</t>
  </si>
  <si>
    <t>Sarah Gavlace</t>
  </si>
  <si>
    <t>ID38</t>
  </si>
  <si>
    <t>Hanna Morea</t>
  </si>
  <si>
    <t>ID39</t>
  </si>
  <si>
    <t>John Mark</t>
  </si>
  <si>
    <t>ID40</t>
  </si>
  <si>
    <t>John Mylas</t>
  </si>
  <si>
    <t>ID41</t>
  </si>
  <si>
    <t>Isaac Doantan</t>
  </si>
  <si>
    <t>ID42</t>
  </si>
  <si>
    <t>Stephen Hughes</t>
  </si>
  <si>
    <t>ID43</t>
  </si>
  <si>
    <t xml:space="preserve">Stephen Hawkings </t>
  </si>
  <si>
    <t>ID44</t>
  </si>
  <si>
    <t>Mahitha Nowman</t>
  </si>
  <si>
    <t>ID45</t>
  </si>
  <si>
    <t>Charles Paul</t>
  </si>
  <si>
    <t>ID46</t>
  </si>
  <si>
    <t>Sharon Rose</t>
  </si>
  <si>
    <t>ID47</t>
  </si>
  <si>
    <t>Edward William</t>
  </si>
  <si>
    <t>ID48</t>
  </si>
  <si>
    <t>Rose Kuntum</t>
  </si>
  <si>
    <t>ID49</t>
  </si>
  <si>
    <t xml:space="preserve">Lenny Karwiz </t>
  </si>
  <si>
    <t>ID50</t>
  </si>
  <si>
    <t>Ruth Joseph</t>
  </si>
  <si>
    <t>Yearly Sal</t>
  </si>
  <si>
    <t>Statistical Methods</t>
  </si>
  <si>
    <t>Average</t>
  </si>
  <si>
    <t>Median</t>
  </si>
  <si>
    <t xml:space="preserve">Mode </t>
  </si>
  <si>
    <t>Max</t>
  </si>
  <si>
    <t>Min</t>
  </si>
  <si>
    <t>Sum</t>
  </si>
  <si>
    <t>Salries by Department</t>
  </si>
  <si>
    <t>Country</t>
  </si>
  <si>
    <t>Australia</t>
  </si>
  <si>
    <t>Netherlands</t>
  </si>
  <si>
    <t>USA</t>
  </si>
  <si>
    <t xml:space="preserve">Salaries By Country </t>
  </si>
  <si>
    <t xml:space="preserve">a.Using Formula </t>
  </si>
  <si>
    <t>b.Using Pivote Table</t>
  </si>
  <si>
    <t xml:space="preserve">b.Least 2 Salaried by Deparment </t>
  </si>
  <si>
    <t xml:space="preserve">b.Least 2 Salaried by Country </t>
  </si>
  <si>
    <t>a.Top 2 Salaried by Department, Add a Slicer</t>
  </si>
  <si>
    <t>a.Top 5 Salaried by Country, Add a Slicer</t>
  </si>
  <si>
    <t>Total</t>
  </si>
  <si>
    <t>Calculate Bonus based on %</t>
  </si>
  <si>
    <t>Employee with bonus</t>
  </si>
  <si>
    <t>Employee Report with Bonus payout by Country and By Dept</t>
  </si>
  <si>
    <t>Create a report with Bonus &amp; Payout (Using XLookUp)</t>
  </si>
  <si>
    <t>Master Data</t>
  </si>
  <si>
    <t>Salaries By Department (Using Formulas)</t>
  </si>
  <si>
    <t>Salaries By Department (Using Pivot Table)</t>
  </si>
  <si>
    <t>Top 2 salaried by Department (with Slicer)</t>
  </si>
  <si>
    <t xml:space="preserve">Last 2 salaried by Department </t>
  </si>
  <si>
    <t>Top 2 Salaries by Country (Apply Slicer)</t>
  </si>
  <si>
    <t>Last 2 Salaries by Country</t>
  </si>
  <si>
    <t>Outcome should be as below</t>
  </si>
  <si>
    <t>Output should be like below</t>
  </si>
  <si>
    <t>Output should look like below</t>
  </si>
  <si>
    <t>Output should look like below.</t>
  </si>
  <si>
    <t>Statistical Methods - Emp Salary</t>
  </si>
  <si>
    <t>Tim Watson</t>
  </si>
  <si>
    <t>#</t>
  </si>
  <si>
    <t>EMP Salary</t>
  </si>
  <si>
    <t>Salaries by Department</t>
  </si>
  <si>
    <t>Sum Of Salaries</t>
  </si>
  <si>
    <t>Sum of Yearly Sal</t>
  </si>
  <si>
    <t>Bonus in $ = yearly salary * bonus % /100</t>
  </si>
  <si>
    <t>-</t>
  </si>
  <si>
    <t xml:space="preserve">Bonus $ </t>
  </si>
  <si>
    <t>= [Yearly Salary] * XLOOKUP([Employee ID], [Bonus Table EmployeeID Range], [Bonus Table Bonus % Range])</t>
  </si>
  <si>
    <t>b.Using Pivot Table</t>
  </si>
  <si>
    <t>Salary</t>
  </si>
  <si>
    <t xml:space="preserve">Sum of Bonus $ </t>
  </si>
  <si>
    <t>Bonus%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</si>
</sst>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409]* #,##0.00_);_([$$-409]* \(#,##0.00\);_([$$-409]* &quot;-&quot;??_);_(@_)"/>
  </numFmts>
  <fonts count="10">
    <font>
      <sz val="11"/>
      <color theme="1"/>
      <name val="Calibri"/>
      <family val="2"/>
      <scheme val="minor"/>
    </font>
    <font>
      <sz val="11"/>
      <color theme="1"/>
      <name val="Calibri"/>
      <family val="2"/>
      <scheme val="minor"/>
    </font>
    <font>
      <b/>
      <sz val="11"/>
      <color theme="1"/>
      <name val="Calibri"/>
      <family val="2"/>
      <scheme val="minor"/>
    </font>
    <font>
      <sz val="24"/>
      <color theme="1"/>
      <name val="Calibri"/>
      <family val="2"/>
      <scheme val="minor"/>
    </font>
    <font>
      <sz val="28"/>
      <color theme="1"/>
      <name val="Calibri"/>
      <family val="2"/>
      <scheme val="minor"/>
    </font>
    <font>
      <b/>
      <sz val="14"/>
      <color theme="1"/>
      <name val="Calibri"/>
      <family val="2"/>
      <scheme val="minor"/>
    </font>
    <font>
      <sz val="14"/>
      <color theme="1"/>
      <name val="Calibri"/>
      <family val="2"/>
      <scheme val="minor"/>
    </font>
    <font>
      <sz val="8"/>
      <name val="Calibri"/>
      <family val="2"/>
      <scheme val="minor"/>
    </font>
    <font>
      <b/>
      <sz val="11"/>
      <color theme="0"/>
      <name val="Calibri"/>
      <family val="2"/>
      <scheme val="minor"/>
    </font>
    <font>
      <sz val="10"/>
      <color theme="1"/>
      <name val="Arial Unicode MS"/>
    </font>
  </fonts>
  <fills count="6">
    <fill>
      <patternFill patternType="none"/>
    </fill>
    <fill>
      <patternFill patternType="gray125"/>
    </fill>
    <fill>
      <patternFill patternType="solid">
        <fgColor theme="4" tint="0.39997558519241921"/>
        <bgColor indexed="64"/>
      </patternFill>
    </fill>
    <fill>
      <patternFill patternType="solid">
        <fgColor theme="2" tint="-0.249977111117893"/>
        <bgColor indexed="64"/>
      </patternFill>
    </fill>
    <fill>
      <patternFill patternType="solid">
        <fgColor rgb="FFFFFF00"/>
        <bgColor indexed="64"/>
      </patternFill>
    </fill>
    <fill>
      <patternFill patternType="solid">
        <fgColor rgb="FFFF00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97">
    <xf numFmtId="0" fontId="0" fillId="0" borderId="0" xfId="0"/>
    <xf numFmtId="0" fontId="0" fillId="0" borderId="1" xfId="0" applyBorder="1"/>
    <xf numFmtId="9" fontId="0" fillId="0" borderId="1" xfId="0" applyNumberFormat="1" applyBorder="1"/>
    <xf numFmtId="0" fontId="0" fillId="0" borderId="2" xfId="0" applyBorder="1"/>
    <xf numFmtId="0" fontId="2" fillId="0" borderId="4" xfId="0" applyFont="1" applyBorder="1"/>
    <xf numFmtId="0" fontId="2" fillId="0" borderId="5" xfId="0" applyFont="1" applyBorder="1"/>
    <xf numFmtId="0" fontId="0" fillId="0" borderId="7" xfId="0" applyBorder="1"/>
    <xf numFmtId="0" fontId="0" fillId="0" borderId="8" xfId="0" applyBorder="1"/>
    <xf numFmtId="0" fontId="0" fillId="0" borderId="3" xfId="0" applyBorder="1"/>
    <xf numFmtId="0" fontId="2" fillId="0" borderId="6" xfId="0" applyFont="1" applyBorder="1"/>
    <xf numFmtId="9" fontId="0" fillId="0" borderId="8" xfId="0" applyNumberFormat="1" applyBorder="1"/>
    <xf numFmtId="0" fontId="0" fillId="0" borderId="9" xfId="0" applyBorder="1"/>
    <xf numFmtId="164" fontId="2" fillId="0" borderId="6" xfId="0" applyNumberFormat="1" applyFont="1" applyBorder="1"/>
    <xf numFmtId="164" fontId="0" fillId="0" borderId="3" xfId="1" applyNumberFormat="1" applyFont="1" applyBorder="1"/>
    <xf numFmtId="164" fontId="0" fillId="0" borderId="9" xfId="1" applyNumberFormat="1" applyFont="1" applyBorder="1"/>
    <xf numFmtId="164" fontId="0" fillId="0" borderId="0" xfId="0" applyNumberFormat="1"/>
    <xf numFmtId="44" fontId="0" fillId="0" borderId="0" xfId="2" applyFont="1"/>
    <xf numFmtId="0" fontId="0" fillId="0" borderId="0" xfId="0" applyAlignment="1">
      <alignment horizontal="center"/>
    </xf>
    <xf numFmtId="0" fontId="0" fillId="2" borderId="0" xfId="0" applyFill="1"/>
    <xf numFmtId="0" fontId="4" fillId="3" borderId="0" xfId="0" applyFont="1" applyFill="1"/>
    <xf numFmtId="44" fontId="0" fillId="0" borderId="0" xfId="2" applyFont="1" applyAlignment="1">
      <alignment horizontal="center"/>
    </xf>
    <xf numFmtId="164" fontId="1" fillId="0" borderId="9" xfId="0" applyNumberFormat="1" applyFont="1" applyBorder="1"/>
    <xf numFmtId="0" fontId="3" fillId="0" borderId="0" xfId="0" applyFont="1"/>
    <xf numFmtId="0" fontId="2" fillId="0" borderId="0" xfId="0" applyFont="1"/>
    <xf numFmtId="0" fontId="0" fillId="0" borderId="12" xfId="0" applyBorder="1" applyAlignment="1">
      <alignment horizontal="center"/>
    </xf>
    <xf numFmtId="0" fontId="0" fillId="0" borderId="14" xfId="0" applyBorder="1" applyAlignment="1">
      <alignment horizontal="center"/>
    </xf>
    <xf numFmtId="0" fontId="0" fillId="0" borderId="12" xfId="0" applyBorder="1"/>
    <xf numFmtId="0" fontId="0" fillId="0" borderId="14" xfId="0" applyBorder="1"/>
    <xf numFmtId="44" fontId="0" fillId="0" borderId="13" xfId="0" applyNumberFormat="1" applyBorder="1"/>
    <xf numFmtId="44" fontId="0" fillId="0" borderId="15" xfId="0" applyNumberFormat="1" applyBorder="1"/>
    <xf numFmtId="0" fontId="2" fillId="0" borderId="1" xfId="0" applyFont="1" applyBorder="1" applyAlignment="1">
      <alignment horizontal="left"/>
    </xf>
    <xf numFmtId="164" fontId="0" fillId="0" borderId="1" xfId="1" applyNumberFormat="1" applyFont="1" applyBorder="1"/>
    <xf numFmtId="0" fontId="5" fillId="5" borderId="0" xfId="0" applyFont="1" applyFill="1"/>
    <xf numFmtId="164" fontId="0" fillId="0" borderId="17" xfId="0" applyNumberFormat="1" applyBorder="1"/>
    <xf numFmtId="0" fontId="0" fillId="0" borderId="18" xfId="0" applyBorder="1"/>
    <xf numFmtId="0" fontId="2" fillId="4" borderId="16" xfId="0" applyFont="1" applyFill="1" applyBorder="1" applyAlignment="1">
      <alignment horizontal="center"/>
    </xf>
    <xf numFmtId="0" fontId="5" fillId="5" borderId="16" xfId="0" applyFont="1" applyFill="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5" fillId="5" borderId="19" xfId="0" applyFont="1" applyFill="1" applyBorder="1" applyAlignment="1">
      <alignment horizontal="center"/>
    </xf>
    <xf numFmtId="0" fontId="5" fillId="5" borderId="20" xfId="0" applyFont="1" applyFill="1" applyBorder="1" applyAlignment="1">
      <alignment horizontal="center"/>
    </xf>
    <xf numFmtId="0" fontId="0" fillId="0" borderId="21" xfId="0" applyBorder="1"/>
    <xf numFmtId="0" fontId="6" fillId="4" borderId="10" xfId="0" applyFont="1" applyFill="1" applyBorder="1"/>
    <xf numFmtId="0" fontId="6" fillId="4" borderId="11" xfId="0" applyFont="1" applyFill="1" applyBorder="1" applyAlignment="1">
      <alignment horizontal="center"/>
    </xf>
    <xf numFmtId="0" fontId="0" fillId="0" borderId="12" xfId="0" applyBorder="1" applyAlignment="1">
      <alignment horizontal="left"/>
    </xf>
    <xf numFmtId="0" fontId="0" fillId="0" borderId="14" xfId="0" applyBorder="1" applyAlignment="1">
      <alignment horizontal="left"/>
    </xf>
    <xf numFmtId="0" fontId="5" fillId="5" borderId="22" xfId="0" applyFont="1" applyFill="1" applyBorder="1"/>
    <xf numFmtId="0" fontId="5" fillId="5" borderId="23" xfId="0" applyFont="1" applyFill="1" applyBorder="1"/>
    <xf numFmtId="0" fontId="0" fillId="5" borderId="23" xfId="0" applyFill="1" applyBorder="1"/>
    <xf numFmtId="0" fontId="0" fillId="5" borderId="24" xfId="0" applyFill="1" applyBorder="1"/>
    <xf numFmtId="44" fontId="0" fillId="0" borderId="13" xfId="0" applyNumberFormat="1" applyBorder="1" applyAlignment="1">
      <alignment horizontal="center"/>
    </xf>
    <xf numFmtId="0" fontId="2" fillId="0" borderId="25" xfId="0" applyFont="1" applyBorder="1" applyAlignment="1">
      <alignment horizontal="left"/>
    </xf>
    <xf numFmtId="44" fontId="0" fillId="0" borderId="15" xfId="0" applyNumberFormat="1" applyBorder="1" applyAlignment="1">
      <alignment horizontal="center"/>
    </xf>
    <xf numFmtId="0" fontId="0" fillId="0" borderId="26" xfId="0" applyBorder="1" applyAlignment="1">
      <alignment horizontal="center"/>
    </xf>
    <xf numFmtId="0" fontId="2" fillId="0" borderId="5" xfId="0" applyFont="1" applyBorder="1" applyAlignment="1">
      <alignment horizontal="left"/>
    </xf>
    <xf numFmtId="44" fontId="0" fillId="0" borderId="27" xfId="0" applyNumberFormat="1" applyBorder="1" applyAlignment="1">
      <alignment horizontal="center"/>
    </xf>
    <xf numFmtId="0" fontId="5" fillId="4" borderId="28" xfId="0" applyFont="1" applyFill="1" applyBorder="1" applyAlignment="1">
      <alignment horizontal="center"/>
    </xf>
    <xf numFmtId="0" fontId="0" fillId="0" borderId="26" xfId="0" applyBorder="1"/>
    <xf numFmtId="44" fontId="0" fillId="0" borderId="27" xfId="0" applyNumberFormat="1" applyBorder="1"/>
    <xf numFmtId="0" fontId="5" fillId="4" borderId="28" xfId="0" applyFont="1" applyFill="1" applyBorder="1"/>
    <xf numFmtId="0" fontId="5" fillId="4" borderId="30" xfId="0" applyFont="1" applyFill="1" applyBorder="1"/>
    <xf numFmtId="0" fontId="0" fillId="0" borderId="26" xfId="0" applyBorder="1" applyAlignment="1">
      <alignment horizontal="left"/>
    </xf>
    <xf numFmtId="0" fontId="6" fillId="4" borderId="28" xfId="0" applyFont="1" applyFill="1" applyBorder="1"/>
    <xf numFmtId="0" fontId="6" fillId="4" borderId="30" xfId="0" applyFont="1" applyFill="1" applyBorder="1"/>
    <xf numFmtId="0" fontId="5" fillId="4" borderId="29" xfId="0" applyFont="1" applyFill="1" applyBorder="1" applyAlignment="1">
      <alignment horizontal="center"/>
    </xf>
    <xf numFmtId="0" fontId="6" fillId="0" borderId="24" xfId="0" applyFont="1" applyBorder="1" applyAlignment="1">
      <alignment horizontal="center"/>
    </xf>
    <xf numFmtId="0" fontId="0" fillId="0" borderId="0" xfId="0" applyFill="1" applyBorder="1"/>
    <xf numFmtId="0" fontId="0" fillId="0" borderId="0" xfId="0" applyBorder="1"/>
    <xf numFmtId="0" fontId="0" fillId="0" borderId="0" xfId="0" applyFill="1"/>
    <xf numFmtId="0" fontId="5" fillId="5" borderId="19" xfId="0" applyFont="1" applyFill="1" applyBorder="1"/>
    <xf numFmtId="0" fontId="5" fillId="5" borderId="16" xfId="0" applyFont="1" applyFill="1" applyBorder="1"/>
    <xf numFmtId="0" fontId="6" fillId="4" borderId="20" xfId="0" applyFont="1" applyFill="1" applyBorder="1"/>
    <xf numFmtId="0" fontId="0" fillId="0" borderId="10" xfId="0" applyBorder="1" applyAlignment="1">
      <alignment horizontal="left"/>
    </xf>
    <xf numFmtId="44" fontId="0" fillId="0" borderId="11" xfId="0" applyNumberFormat="1" applyBorder="1"/>
    <xf numFmtId="0" fontId="5" fillId="5" borderId="24" xfId="0" applyFont="1" applyFill="1" applyBorder="1"/>
    <xf numFmtId="164" fontId="0" fillId="0" borderId="0" xfId="1" applyNumberFormat="1" applyFont="1" applyBorder="1"/>
    <xf numFmtId="164" fontId="0" fillId="0" borderId="0" xfId="0" applyNumberFormat="1" applyBorder="1"/>
    <xf numFmtId="164" fontId="0" fillId="0" borderId="17" xfId="0" applyNumberFormat="1" applyBorder="1" applyAlignment="1">
      <alignment horizontal="center"/>
    </xf>
    <xf numFmtId="164" fontId="0" fillId="0" borderId="18" xfId="0" applyNumberFormat="1" applyBorder="1"/>
    <xf numFmtId="0" fontId="9" fillId="0" borderId="0" xfId="0" applyFont="1" applyAlignment="1">
      <alignment vertical="center"/>
    </xf>
    <xf numFmtId="0" fontId="5" fillId="4" borderId="20" xfId="0" applyFont="1" applyFill="1" applyBorder="1"/>
    <xf numFmtId="9" fontId="0" fillId="0" borderId="1" xfId="0" applyNumberFormat="1" applyFont="1" applyFill="1" applyBorder="1"/>
    <xf numFmtId="0" fontId="0" fillId="0" borderId="25" xfId="0" applyBorder="1"/>
    <xf numFmtId="164" fontId="0" fillId="0" borderId="25" xfId="1" applyNumberFormat="1" applyFont="1" applyBorder="1"/>
    <xf numFmtId="9" fontId="0" fillId="0" borderId="25" xfId="0" applyNumberFormat="1" applyFont="1" applyFill="1" applyBorder="1"/>
    <xf numFmtId="0" fontId="0" fillId="0" borderId="5" xfId="0" applyBorder="1"/>
    <xf numFmtId="164" fontId="0" fillId="0" borderId="5" xfId="1" applyNumberFormat="1" applyFont="1" applyBorder="1"/>
    <xf numFmtId="9" fontId="0" fillId="0" borderId="5" xfId="0" applyNumberFormat="1" applyFont="1" applyFill="1" applyBorder="1"/>
    <xf numFmtId="164" fontId="0" fillId="0" borderId="31" xfId="0" applyNumberFormat="1" applyBorder="1"/>
    <xf numFmtId="0" fontId="5" fillId="4" borderId="32" xfId="0" applyFont="1" applyFill="1" applyBorder="1"/>
    <xf numFmtId="164" fontId="5" fillId="4" borderId="32" xfId="0" applyNumberFormat="1" applyFont="1" applyFill="1" applyBorder="1"/>
    <xf numFmtId="164" fontId="5" fillId="4" borderId="23" xfId="0" applyNumberFormat="1" applyFont="1" applyFill="1" applyBorder="1"/>
    <xf numFmtId="164" fontId="0" fillId="0" borderId="0" xfId="1" applyNumberFormat="1" applyFont="1" applyFill="1" applyBorder="1" applyAlignment="1">
      <alignment horizontal="center"/>
    </xf>
    <xf numFmtId="9" fontId="0" fillId="0" borderId="1" xfId="0" applyNumberFormat="1" applyFont="1" applyFill="1" applyBorder="1" applyAlignment="1">
      <alignment horizontal="center"/>
    </xf>
    <xf numFmtId="0" fontId="8" fillId="0" borderId="0" xfId="0" applyFont="1" applyFill="1" applyBorder="1"/>
    <xf numFmtId="0" fontId="0" fillId="0" borderId="0" xfId="0" applyFont="1" applyFill="1" applyBorder="1"/>
    <xf numFmtId="9" fontId="0" fillId="0" borderId="0" xfId="0" applyNumberFormat="1" applyFont="1" applyFill="1" applyBorder="1"/>
  </cellXfs>
  <cellStyles count="3">
    <cellStyle name="Comma" xfId="1" builtinId="3"/>
    <cellStyle name="Currency" xfId="2" builtinId="4"/>
    <cellStyle name="Normal" xfId="0" builtinId="0"/>
  </cellStyles>
  <dxfs count="12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fill>
        <patternFill>
          <bgColor rgb="FFFFFF00"/>
        </patternFill>
      </fill>
    </dxf>
    <dxf>
      <fill>
        <patternFill>
          <bgColor rgb="FFFFFF00"/>
        </patternFill>
      </fill>
    </dxf>
    <dxf>
      <font>
        <sz val="14"/>
      </font>
    </dxf>
    <dxf>
      <font>
        <sz val="14"/>
      </font>
    </dxf>
    <dxf>
      <numFmt numFmtId="34" formatCode="_(&quot;$&quot;* #,##0.00_);_(&quot;$&quot;* \(#,##0.00\);_(&quot;$&quot;* &quot;-&quot;??_);_(@_)"/>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b/>
      </font>
    </dxf>
    <dxf>
      <font>
        <b/>
      </font>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4" formatCode="_(&quot;$&quot;* #,##0.00_);_(&quot;$&quot;* \(#,##0.00\);_(&quot;$&quot;* &quot;-&quot;??_);_(@_)"/>
    </dxf>
    <dxf>
      <numFmt numFmtId="34" formatCode="_(&quot;$&quot;* #,##0.00_);_(&quot;$&quot;* \(#,##0.00\);_(&quot;$&quot;* &quot;-&quot;??_);_(@_)"/>
    </dxf>
    <dxf>
      <numFmt numFmtId="34" formatCode="_(&quot;$&quot;* #,##0.00_);_(&quot;$&quot;* \(#,##0.00\);_(&quot;$&quot;* &quot;-&quot;??_);_(@_)"/>
    </dxf>
    <dxf>
      <font>
        <sz val="14"/>
      </font>
    </dxf>
    <dxf>
      <font>
        <sz val="14"/>
      </font>
    </dxf>
    <dxf>
      <fill>
        <patternFill>
          <bgColor rgb="FFFFFF00"/>
        </patternFill>
      </fill>
    </dxf>
    <dxf>
      <fill>
        <patternFill>
          <bgColor rgb="FFFFFF00"/>
        </patternFill>
      </fill>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ill>
        <patternFill patternType="solid">
          <bgColor rgb="FFFFFF00"/>
        </patternFill>
      </fill>
    </dxf>
    <dxf>
      <fill>
        <patternFill patternType="solid">
          <bgColor rgb="FFFFFF00"/>
        </patternFill>
      </fill>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ont>
        <sz val="14"/>
      </font>
    </dxf>
    <dxf>
      <font>
        <sz val="14"/>
      </font>
    </dxf>
    <dxf>
      <numFmt numFmtId="34" formatCode="_(&quot;$&quot;* #,##0.00_);_(&quot;$&quot;* \(#,##0.00\);_(&quot;$&quot;* &quot;-&quot;??_);_(@_)"/>
    </dxf>
    <dxf>
      <fill>
        <patternFill patternType="solid">
          <bgColor rgb="FFFFFF00"/>
        </patternFill>
      </fill>
    </dxf>
    <dxf>
      <fill>
        <patternFill patternType="solid">
          <bgColor rgb="FFFFFF00"/>
        </patternFill>
      </fill>
    </dxf>
    <dxf>
      <font>
        <sz val="14"/>
      </font>
    </dxf>
    <dxf>
      <font>
        <sz val="14"/>
      </font>
    </dxf>
    <dxf>
      <alignment horizontal="center"/>
    </dxf>
    <dxf>
      <alignment horizontal="center"/>
    </dxf>
    <dxf>
      <numFmt numFmtId="165" formatCode="&quot;$&quot;#,##0.00"/>
    </dxf>
    <dxf>
      <fill>
        <patternFill>
          <bgColor rgb="FFFFFF00"/>
        </patternFill>
      </fill>
    </dxf>
    <dxf>
      <fill>
        <patternFill>
          <bgColor rgb="FFFFFF00"/>
        </patternFill>
      </fill>
    </dxf>
    <dxf>
      <font>
        <sz val="14"/>
      </fon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10</xdr:row>
      <xdr:rowOff>142875</xdr:rowOff>
    </xdr:from>
    <xdr:to>
      <xdr:col>6</xdr:col>
      <xdr:colOff>416191</xdr:colOff>
      <xdr:row>21</xdr:row>
      <xdr:rowOff>6447</xdr:rowOff>
    </xdr:to>
    <xdr:pic>
      <xdr:nvPicPr>
        <xdr:cNvPr id="2" name="Picture 1">
          <a:extLst>
            <a:ext uri="{FF2B5EF4-FFF2-40B4-BE49-F238E27FC236}">
              <a16:creationId xmlns:a16="http://schemas.microsoft.com/office/drawing/2014/main" id="{0E8EEBE0-BE9F-050B-9180-985B4E54375E}"/>
            </a:ext>
          </a:extLst>
        </xdr:cNvPr>
        <xdr:cNvPicPr>
          <a:picLocks noChangeAspect="1"/>
        </xdr:cNvPicPr>
      </xdr:nvPicPr>
      <xdr:blipFill>
        <a:blip xmlns:r="http://schemas.openxmlformats.org/officeDocument/2006/relationships" r:embed="rId1"/>
        <a:stretch>
          <a:fillRect/>
        </a:stretch>
      </xdr:blipFill>
      <xdr:spPr>
        <a:xfrm>
          <a:off x="38100" y="2247900"/>
          <a:ext cx="5159641" cy="18574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xdr:colOff>
      <xdr:row>9</xdr:row>
      <xdr:rowOff>25400</xdr:rowOff>
    </xdr:from>
    <xdr:to>
      <xdr:col>9</xdr:col>
      <xdr:colOff>336899</xdr:colOff>
      <xdr:row>16</xdr:row>
      <xdr:rowOff>65</xdr:rowOff>
    </xdr:to>
    <xdr:pic>
      <xdr:nvPicPr>
        <xdr:cNvPr id="3" name="Picture 2">
          <a:extLst>
            <a:ext uri="{FF2B5EF4-FFF2-40B4-BE49-F238E27FC236}">
              <a16:creationId xmlns:a16="http://schemas.microsoft.com/office/drawing/2014/main" id="{4C673849-57E4-D51F-7F99-E6146769612A}"/>
            </a:ext>
          </a:extLst>
        </xdr:cNvPr>
        <xdr:cNvPicPr>
          <a:picLocks noChangeAspect="1"/>
        </xdr:cNvPicPr>
      </xdr:nvPicPr>
      <xdr:blipFill>
        <a:blip xmlns:r="http://schemas.openxmlformats.org/officeDocument/2006/relationships" r:embed="rId1"/>
        <a:stretch>
          <a:fillRect/>
        </a:stretch>
      </xdr:blipFill>
      <xdr:spPr>
        <a:xfrm>
          <a:off x="25400" y="1955800"/>
          <a:ext cx="6788499" cy="12637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9</xdr:col>
      <xdr:colOff>146413</xdr:colOff>
      <xdr:row>15</xdr:row>
      <xdr:rowOff>152465</xdr:rowOff>
    </xdr:to>
    <xdr:pic>
      <xdr:nvPicPr>
        <xdr:cNvPr id="3" name="Picture 2">
          <a:extLst>
            <a:ext uri="{FF2B5EF4-FFF2-40B4-BE49-F238E27FC236}">
              <a16:creationId xmlns:a16="http://schemas.microsoft.com/office/drawing/2014/main" id="{40F628DE-FE02-8C87-0DF2-6C30D60489A5}"/>
            </a:ext>
          </a:extLst>
        </xdr:cNvPr>
        <xdr:cNvPicPr>
          <a:picLocks noChangeAspect="1"/>
        </xdr:cNvPicPr>
      </xdr:nvPicPr>
      <xdr:blipFill>
        <a:blip xmlns:r="http://schemas.openxmlformats.org/officeDocument/2006/relationships" r:embed="rId1"/>
        <a:stretch>
          <a:fillRect/>
        </a:stretch>
      </xdr:blipFill>
      <xdr:spPr>
        <a:xfrm>
          <a:off x="0" y="2114550"/>
          <a:ext cx="7055213" cy="12573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8</xdr:col>
      <xdr:colOff>89259</xdr:colOff>
      <xdr:row>24</xdr:row>
      <xdr:rowOff>28690</xdr:rowOff>
    </xdr:to>
    <xdr:pic>
      <xdr:nvPicPr>
        <xdr:cNvPr id="2" name="Picture 1">
          <a:extLst>
            <a:ext uri="{FF2B5EF4-FFF2-40B4-BE49-F238E27FC236}">
              <a16:creationId xmlns:a16="http://schemas.microsoft.com/office/drawing/2014/main" id="{FF938991-01EE-4AC1-9429-F5F124214F78}"/>
            </a:ext>
          </a:extLst>
        </xdr:cNvPr>
        <xdr:cNvPicPr>
          <a:picLocks noChangeAspect="1"/>
        </xdr:cNvPicPr>
      </xdr:nvPicPr>
      <xdr:blipFill>
        <a:blip xmlns:r="http://schemas.openxmlformats.org/officeDocument/2006/relationships" r:embed="rId1"/>
        <a:stretch>
          <a:fillRect/>
        </a:stretch>
      </xdr:blipFill>
      <xdr:spPr>
        <a:xfrm>
          <a:off x="0" y="2768600"/>
          <a:ext cx="6991709" cy="2238490"/>
        </a:xfrm>
        <a:prstGeom prst="rect">
          <a:avLst/>
        </a:prstGeom>
      </xdr:spPr>
    </xdr:pic>
    <xdr:clientData/>
  </xdr:twoCellAnchor>
  <xdr:twoCellAnchor editAs="oneCell">
    <xdr:from>
      <xdr:col>3</xdr:col>
      <xdr:colOff>158750</xdr:colOff>
      <xdr:row>2</xdr:row>
      <xdr:rowOff>38101</xdr:rowOff>
    </xdr:from>
    <xdr:to>
      <xdr:col>5</xdr:col>
      <xdr:colOff>6350</xdr:colOff>
      <xdr:row>8</xdr:row>
      <xdr:rowOff>69851</xdr:rowOff>
    </xdr:to>
    <mc:AlternateContent xmlns:mc="http://schemas.openxmlformats.org/markup-compatibility/2006">
      <mc:Choice xmlns:a14="http://schemas.microsoft.com/office/drawing/2010/main" Requires="a14">
        <xdr:graphicFrame macro="">
          <xdr:nvGraphicFramePr>
            <xdr:cNvPr id="7" name="Department 3">
              <a:extLst>
                <a:ext uri="{FF2B5EF4-FFF2-40B4-BE49-F238E27FC236}">
                  <a16:creationId xmlns:a16="http://schemas.microsoft.com/office/drawing/2014/main" id="{76BE6114-F7FB-1BA4-A2EE-5F1B273BA305}"/>
                </a:ext>
              </a:extLst>
            </xdr:cNvPr>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dr:sp macro="" textlink="">
          <xdr:nvSpPr>
            <xdr:cNvPr id="0" name=""/>
            <xdr:cNvSpPr>
              <a:spLocks noTextEdit="1"/>
            </xdr:cNvSpPr>
          </xdr:nvSpPr>
          <xdr:spPr>
            <a:xfrm>
              <a:off x="2819400" y="685801"/>
              <a:ext cx="16891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6</xdr:col>
      <xdr:colOff>574964</xdr:colOff>
      <xdr:row>17</xdr:row>
      <xdr:rowOff>76280</xdr:rowOff>
    </xdr:to>
    <xdr:pic>
      <xdr:nvPicPr>
        <xdr:cNvPr id="3" name="Picture 2">
          <a:extLst>
            <a:ext uri="{FF2B5EF4-FFF2-40B4-BE49-F238E27FC236}">
              <a16:creationId xmlns:a16="http://schemas.microsoft.com/office/drawing/2014/main" id="{1A6582CC-8113-403E-2E55-B1EB2B405B90}"/>
            </a:ext>
          </a:extLst>
        </xdr:cNvPr>
        <xdr:cNvPicPr>
          <a:picLocks noChangeAspect="1"/>
        </xdr:cNvPicPr>
      </xdr:nvPicPr>
      <xdr:blipFill>
        <a:blip xmlns:r="http://schemas.openxmlformats.org/officeDocument/2006/relationships" r:embed="rId1"/>
        <a:stretch>
          <a:fillRect/>
        </a:stretch>
      </xdr:blipFill>
      <xdr:spPr>
        <a:xfrm>
          <a:off x="0" y="2851150"/>
          <a:ext cx="5620039" cy="15494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9</xdr:col>
      <xdr:colOff>546439</xdr:colOff>
      <xdr:row>23</xdr:row>
      <xdr:rowOff>19155</xdr:rowOff>
    </xdr:to>
    <xdr:pic>
      <xdr:nvPicPr>
        <xdr:cNvPr id="2" name="Picture 1">
          <a:extLst>
            <a:ext uri="{FF2B5EF4-FFF2-40B4-BE49-F238E27FC236}">
              <a16:creationId xmlns:a16="http://schemas.microsoft.com/office/drawing/2014/main" id="{E0E516C2-E605-8809-EF46-2F559163D22F}"/>
            </a:ext>
          </a:extLst>
        </xdr:cNvPr>
        <xdr:cNvPicPr>
          <a:picLocks noChangeAspect="1"/>
        </xdr:cNvPicPr>
      </xdr:nvPicPr>
      <xdr:blipFill>
        <a:blip xmlns:r="http://schemas.openxmlformats.org/officeDocument/2006/relationships" r:embed="rId1"/>
        <a:stretch>
          <a:fillRect/>
        </a:stretch>
      </xdr:blipFill>
      <xdr:spPr>
        <a:xfrm>
          <a:off x="0" y="2851150"/>
          <a:ext cx="6597989" cy="2044805"/>
        </a:xfrm>
        <a:prstGeom prst="rect">
          <a:avLst/>
        </a:prstGeom>
      </xdr:spPr>
    </xdr:pic>
    <xdr:clientData/>
  </xdr:twoCellAnchor>
  <xdr:twoCellAnchor editAs="oneCell">
    <xdr:from>
      <xdr:col>3</xdr:col>
      <xdr:colOff>444500</xdr:colOff>
      <xdr:row>1</xdr:row>
      <xdr:rowOff>12701</xdr:rowOff>
    </xdr:from>
    <xdr:to>
      <xdr:col>6</xdr:col>
      <xdr:colOff>298450</xdr:colOff>
      <xdr:row>8</xdr:row>
      <xdr:rowOff>82551</xdr:rowOff>
    </xdr:to>
    <mc:AlternateContent xmlns:mc="http://schemas.openxmlformats.org/markup-compatibility/2006">
      <mc:Choice xmlns:a14="http://schemas.microsoft.com/office/drawing/2010/main" Requires="a14">
        <xdr:graphicFrame macro="">
          <xdr:nvGraphicFramePr>
            <xdr:cNvPr id="5" name="Country 1">
              <a:extLst>
                <a:ext uri="{FF2B5EF4-FFF2-40B4-BE49-F238E27FC236}">
                  <a16:creationId xmlns:a16="http://schemas.microsoft.com/office/drawing/2014/main" id="{C14E4173-8258-4068-1889-307804B5A5CC}"/>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2832100" y="476251"/>
              <a:ext cx="1682750" cy="1422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7</xdr:col>
      <xdr:colOff>517810</xdr:colOff>
      <xdr:row>18</xdr:row>
      <xdr:rowOff>152484</xdr:rowOff>
    </xdr:to>
    <xdr:pic>
      <xdr:nvPicPr>
        <xdr:cNvPr id="3" name="Picture 2">
          <a:extLst>
            <a:ext uri="{FF2B5EF4-FFF2-40B4-BE49-F238E27FC236}">
              <a16:creationId xmlns:a16="http://schemas.microsoft.com/office/drawing/2014/main" id="{C66A2694-C663-EB12-14F9-A7D21976AA6F}"/>
            </a:ext>
          </a:extLst>
        </xdr:cNvPr>
        <xdr:cNvPicPr>
          <a:picLocks noChangeAspect="1"/>
        </xdr:cNvPicPr>
      </xdr:nvPicPr>
      <xdr:blipFill>
        <a:blip xmlns:r="http://schemas.openxmlformats.org/officeDocument/2006/relationships" r:embed="rId1"/>
        <a:stretch>
          <a:fillRect/>
        </a:stretch>
      </xdr:blipFill>
      <xdr:spPr>
        <a:xfrm>
          <a:off x="0" y="2851150"/>
          <a:ext cx="5550185" cy="162568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8</xdr:col>
      <xdr:colOff>194042</xdr:colOff>
      <xdr:row>42</xdr:row>
      <xdr:rowOff>44632</xdr:rowOff>
    </xdr:to>
    <xdr:pic>
      <xdr:nvPicPr>
        <xdr:cNvPr id="3" name="Picture 2">
          <a:extLst>
            <a:ext uri="{FF2B5EF4-FFF2-40B4-BE49-F238E27FC236}">
              <a16:creationId xmlns:a16="http://schemas.microsoft.com/office/drawing/2014/main" id="{A9FDD7AA-C114-2D6E-BDE0-6E2997A3D20E}"/>
            </a:ext>
          </a:extLst>
        </xdr:cNvPr>
        <xdr:cNvPicPr>
          <a:picLocks noChangeAspect="1"/>
        </xdr:cNvPicPr>
      </xdr:nvPicPr>
      <xdr:blipFill>
        <a:blip xmlns:r="http://schemas.openxmlformats.org/officeDocument/2006/relationships" r:embed="rId1"/>
        <a:stretch>
          <a:fillRect/>
        </a:stretch>
      </xdr:blipFill>
      <xdr:spPr>
        <a:xfrm>
          <a:off x="0" y="3403600"/>
          <a:ext cx="7131417" cy="354983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54</xdr:row>
      <xdr:rowOff>0</xdr:rowOff>
    </xdr:from>
    <xdr:to>
      <xdr:col>9</xdr:col>
      <xdr:colOff>559182</xdr:colOff>
      <xdr:row>73</xdr:row>
      <xdr:rowOff>25581</xdr:rowOff>
    </xdr:to>
    <xdr:pic>
      <xdr:nvPicPr>
        <xdr:cNvPr id="3" name="Picture 2">
          <a:extLst>
            <a:ext uri="{FF2B5EF4-FFF2-40B4-BE49-F238E27FC236}">
              <a16:creationId xmlns:a16="http://schemas.microsoft.com/office/drawing/2014/main" id="{C4454B7D-2260-CDC3-577A-EA6FD7D53A59}"/>
            </a:ext>
          </a:extLst>
        </xdr:cNvPr>
        <xdr:cNvPicPr>
          <a:picLocks noChangeAspect="1"/>
        </xdr:cNvPicPr>
      </xdr:nvPicPr>
      <xdr:blipFill>
        <a:blip xmlns:r="http://schemas.openxmlformats.org/officeDocument/2006/relationships" r:embed="rId1"/>
        <a:stretch>
          <a:fillRect/>
        </a:stretch>
      </xdr:blipFill>
      <xdr:spPr>
        <a:xfrm>
          <a:off x="0" y="2667000"/>
          <a:ext cx="7429882" cy="3524431"/>
        </a:xfrm>
        <a:prstGeom prst="rect">
          <a:avLst/>
        </a:prstGeom>
      </xdr:spPr>
    </xdr:pic>
    <xdr:clientData/>
  </xdr:twoCellAnchor>
  <xdr:twoCellAnchor editAs="oneCell">
    <xdr:from>
      <xdr:col>5</xdr:col>
      <xdr:colOff>374650</xdr:colOff>
      <xdr:row>2</xdr:row>
      <xdr:rowOff>1</xdr:rowOff>
    </xdr:from>
    <xdr:to>
      <xdr:col>7</xdr:col>
      <xdr:colOff>438150</xdr:colOff>
      <xdr:row>8</xdr:row>
      <xdr:rowOff>177800</xdr:rowOff>
    </xdr:to>
    <mc:AlternateContent xmlns:mc="http://schemas.openxmlformats.org/markup-compatibility/2006">
      <mc:Choice xmlns:a14="http://schemas.microsoft.com/office/drawing/2010/main" Requires="a14">
        <xdr:graphicFrame macro="">
          <xdr:nvGraphicFramePr>
            <xdr:cNvPr id="5" name="Department 1">
              <a:extLst>
                <a:ext uri="{FF2B5EF4-FFF2-40B4-BE49-F238E27FC236}">
                  <a16:creationId xmlns:a16="http://schemas.microsoft.com/office/drawing/2014/main" id="{CDE5380B-7909-B6B9-C582-E948001FC5CD}"/>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4686300" y="704851"/>
              <a:ext cx="1689100" cy="1282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95250</xdr:colOff>
      <xdr:row>2</xdr:row>
      <xdr:rowOff>1</xdr:rowOff>
    </xdr:from>
    <xdr:to>
      <xdr:col>5</xdr:col>
      <xdr:colOff>285750</xdr:colOff>
      <xdr:row>8</xdr:row>
      <xdr:rowOff>177800</xdr:rowOff>
    </xdr:to>
    <mc:AlternateContent xmlns:mc="http://schemas.openxmlformats.org/markup-compatibility/2006">
      <mc:Choice xmlns:a14="http://schemas.microsoft.com/office/drawing/2010/main" Requires="a14">
        <xdr:graphicFrame macro="">
          <xdr:nvGraphicFramePr>
            <xdr:cNvPr id="6" name="Country 2">
              <a:extLst>
                <a:ext uri="{FF2B5EF4-FFF2-40B4-BE49-F238E27FC236}">
                  <a16:creationId xmlns:a16="http://schemas.microsoft.com/office/drawing/2014/main" id="{C664A235-1A6F-1BA9-518B-1D6106E96342}"/>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2952750" y="704851"/>
              <a:ext cx="1644650" cy="1282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anthi Reddy" refreshedDate="45553.735022106484" createdVersion="8" refreshedVersion="8" minRefreshableVersion="3" recordCount="50" xr:uid="{B8D21C2E-64EB-47CA-8E49-A6365BE26436}">
  <cacheSource type="worksheet">
    <worksheetSource name="EMPData"/>
  </cacheSource>
  <cacheFields count="5">
    <cacheField name="Employee ID" numFmtId="0">
      <sharedItems/>
    </cacheField>
    <cacheField name="Department" numFmtId="0">
      <sharedItems count="3">
        <s v="Sales"/>
        <s v="Procurement"/>
        <s v="Finance"/>
      </sharedItems>
    </cacheField>
    <cacheField name="Employee" numFmtId="0">
      <sharedItems count="50">
        <s v="James Willard"/>
        <s v="Robert Spear"/>
        <s v="Paul Garza"/>
        <s v="Tommy Lee"/>
        <s v="Kim West"/>
        <s v="Stevie Bridge"/>
        <s v="Paul Wells"/>
        <s v="Ewan Thompson"/>
        <s v="Walter Miller"/>
        <s v="Peter Ramsy"/>
        <s v="Wolfgang Ramjac"/>
        <s v="Brigitte Bond"/>
        <s v="Maria Tot"/>
        <s v="Natalie Porter"/>
        <s v="Andre Cooper"/>
        <s v="Robert Musser"/>
        <s v="Ann Withers"/>
        <s v="Corinna Schmidt"/>
        <s v="Mike Saban"/>
        <s v="Gary Miller"/>
        <s v="Richard Elliot"/>
        <s v="Roger Mun"/>
        <s v="Daniel Garrett"/>
        <s v="Paul Hill"/>
        <s v="Crystal Doyle"/>
        <s v="Betina Bauer"/>
        <s v="Daniela Schreiber"/>
        <s v="Dan Ziegler"/>
        <s v="Robert Richardson"/>
        <s v="Robert Blume"/>
        <s v="Lukas Hofer"/>
        <s v="Ashley Lee"/>
        <s v="Tim Watson"/>
        <s v="Mercy Mayo"/>
        <s v="John Baptist"/>
        <s v="Joseph Vinod"/>
        <s v="Sarah Gavlace"/>
        <s v="Hanna Morea"/>
        <s v="John Mark"/>
        <s v="John Mylas"/>
        <s v="Isaac Doantan"/>
        <s v="Stephen Hughes"/>
        <s v="Stephen Hawkings "/>
        <s v="Mahitha Nowman"/>
        <s v="Charles Paul"/>
        <s v="Sharon Rose"/>
        <s v="Edward William"/>
        <s v="Rose Kuntum"/>
        <s v="Lenny Karwiz "/>
        <s v="Ruth Joseph"/>
      </sharedItems>
    </cacheField>
    <cacheField name="Country" numFmtId="0">
      <sharedItems count="3">
        <s v="Australia"/>
        <s v="Netherlands"/>
        <s v="USA"/>
      </sharedItems>
    </cacheField>
    <cacheField name="Yearly Sal" numFmtId="164">
      <sharedItems containsSemiMixedTypes="0" containsString="0" containsNumber="1" containsInteger="1" minValue="21971" maxValue="140000" count="29">
        <n v="60270"/>
        <n v="39627"/>
        <n v="29726"/>
        <n v="93668"/>
        <n v="134000"/>
        <n v="34808"/>
        <n v="135000"/>
        <n v="45000"/>
        <n v="89500"/>
        <n v="21971"/>
        <n v="80000"/>
        <n v="45117"/>
        <n v="50545"/>
        <n v="140000"/>
        <n v="110000"/>
        <n v="68357"/>
        <n v="51800"/>
        <n v="97000"/>
        <n v="35971"/>
        <n v="55117"/>
        <n v="58445"/>
        <n v="120000"/>
        <n v="90000"/>
        <n v="88357"/>
        <n v="59200"/>
        <n v="45450"/>
        <n v="65971"/>
        <n v="60445"/>
        <n v="83117"/>
      </sharedItems>
    </cacheField>
  </cacheFields>
  <extLst>
    <ext xmlns:x14="http://schemas.microsoft.com/office/spreadsheetml/2009/9/main" uri="{725AE2AE-9491-48be-B2B4-4EB974FC3084}">
      <x14:pivotCacheDefinition pivotCacheId="6640503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anthi Reddy" refreshedDate="45556.003241550927" createdVersion="8" refreshedVersion="8" minRefreshableVersion="3" recordCount="50" xr:uid="{E51B9F80-5D08-4616-B204-EC4759E577C0}">
  <cacheSource type="worksheet">
    <worksheetSource ref="A3:F53" sheet="Master"/>
  </cacheSource>
  <cacheFields count="6">
    <cacheField name="Employee ID" numFmtId="0">
      <sharedItems/>
    </cacheField>
    <cacheField name="Department" numFmtId="0">
      <sharedItems count="3">
        <s v="Sales"/>
        <s v="Finance"/>
        <s v="Procurement"/>
      </sharedItems>
    </cacheField>
    <cacheField name="Employee" numFmtId="0">
      <sharedItems count="50">
        <s v="Peter Ramsy"/>
        <s v="Paul Garza"/>
        <s v="Stevie Bridge"/>
        <s v="Richard Elliot"/>
        <s v="Hanna Morea"/>
        <s v="Robert Spear"/>
        <s v="Ewan Thompson"/>
        <s v="Mike Saban"/>
        <s v="Joseph Vinod"/>
        <s v="Brigitte Bond"/>
        <s v="Betina Bauer"/>
        <s v="Stephen Hawkings "/>
        <s v="Maria Tot"/>
        <s v="Daniela Schreiber"/>
        <s v="Ann Withers"/>
        <s v="Mercy Mayo"/>
        <s v="Daniel Garrett"/>
        <s v="John Mylas"/>
        <s v="Edward William"/>
        <s v="Paul Hill"/>
        <s v="Isaac Doantan"/>
        <s v="Ruth Joseph"/>
        <s v="Lukas Hofer"/>
        <s v="James Willard"/>
        <s v="Rose Kuntum"/>
        <s v="Charles Paul"/>
        <s v="Robert Musser"/>
        <s v="Tim Watson"/>
        <s v="Wolfgang Ramjac"/>
        <s v="Roger Mun"/>
        <s v="John Mark"/>
        <s v="Sharon Rose"/>
        <s v="Lenny Karwiz "/>
        <s v="Robert Blume"/>
        <s v="Walter Miller"/>
        <s v="Gary Miller"/>
        <s v="Sarah Gavlace"/>
        <s v="Mahitha Nowman"/>
        <s v="Robert Richardson"/>
        <s v="Tommy Lee"/>
        <s v="Corinna Schmidt"/>
        <s v="Ashley Lee"/>
        <s v="John Baptist"/>
        <s v="Andre Cooper"/>
        <s v="Crystal Doyle"/>
        <s v="Stephen Hughes"/>
        <s v="Kim West"/>
        <s v="Paul Wells"/>
        <s v="Natalie Porter"/>
        <s v="Dan Ziegler"/>
      </sharedItems>
    </cacheField>
    <cacheField name="Country" numFmtId="0">
      <sharedItems count="3">
        <s v="Australia"/>
        <s v="USA"/>
        <s v="Netherlands"/>
      </sharedItems>
    </cacheField>
    <cacheField name="Yearly Sal" numFmtId="164">
      <sharedItems containsSemiMixedTypes="0" containsString="0" containsNumber="1" containsInteger="1" minValue="21971" maxValue="140000"/>
    </cacheField>
    <cacheField name="Bonus $ " numFmtId="164">
      <sharedItems containsMixedTypes="1" containsNumber="1" minValue="2972.6000000000004" maxValue="28000" count="43">
        <n v="5053.33"/>
        <n v="2972.6000000000004"/>
        <n v="9398.16"/>
        <n v="5035.9400000000005"/>
        <n v="9114.2100000000009"/>
        <n v="4050"/>
        <n v="8100"/>
        <n v="10828.08"/>
        <n v="7669.89"/>
        <n v="7272"/>
        <n v="12636.25"/>
        <s v="-"/>
        <n v="4662"/>
        <n v="9842"/>
        <n v="7716.380000000001"/>
        <n v="7165.21"/>
        <n v="14611.25"/>
        <n v="12857.9"/>
        <n v="6428.95"/>
        <n v="3552"/>
        <n v="11484.55"/>
        <n v="6597.1"/>
        <n v="10253.549999999999"/>
        <n v="4800"/>
        <n v="20000"/>
        <n v="12800"/>
        <n v="14400"/>
        <n v="16623.400000000001"/>
        <n v="5370"/>
        <n v="21480"/>
        <n v="18795"/>
        <n v="8055"/>
        <n v="22500"/>
        <n v="18430"/>
        <n v="14550"/>
        <n v="17460"/>
        <n v="19800"/>
        <n v="25200"/>
        <n v="15600"/>
        <n v="10720"/>
        <n v="18900"/>
        <n v="14000"/>
        <n v="28000"/>
      </sharedItems>
    </cacheField>
  </cacheFields>
  <extLst>
    <ext xmlns:x14="http://schemas.microsoft.com/office/spreadsheetml/2009/9/main" uri="{725AE2AE-9491-48be-B2B4-4EB974FC3084}">
      <x14:pivotCacheDefinition pivotCacheId="15734256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18"/>
    <x v="0"/>
    <x v="0"/>
    <x v="0"/>
    <x v="0"/>
  </r>
  <r>
    <s v="ID8"/>
    <x v="0"/>
    <x v="1"/>
    <x v="1"/>
    <x v="1"/>
  </r>
  <r>
    <s v="ID24"/>
    <x v="0"/>
    <x v="2"/>
    <x v="2"/>
    <x v="2"/>
  </r>
  <r>
    <s v="ID23"/>
    <x v="0"/>
    <x v="3"/>
    <x v="2"/>
    <x v="3"/>
  </r>
  <r>
    <s v="ID13"/>
    <x v="0"/>
    <x v="4"/>
    <x v="1"/>
    <x v="4"/>
  </r>
  <r>
    <s v="ID7"/>
    <x v="0"/>
    <x v="5"/>
    <x v="1"/>
    <x v="5"/>
  </r>
  <r>
    <s v="ID19"/>
    <x v="0"/>
    <x v="6"/>
    <x v="2"/>
    <x v="6"/>
  </r>
  <r>
    <s v="ID22"/>
    <x v="0"/>
    <x v="7"/>
    <x v="2"/>
    <x v="7"/>
  </r>
  <r>
    <s v="ID5"/>
    <x v="0"/>
    <x v="8"/>
    <x v="2"/>
    <x v="8"/>
  </r>
  <r>
    <s v="ID9"/>
    <x v="0"/>
    <x v="9"/>
    <x v="0"/>
    <x v="9"/>
  </r>
  <r>
    <s v="ID17"/>
    <x v="0"/>
    <x v="10"/>
    <x v="0"/>
    <x v="10"/>
  </r>
  <r>
    <s v="ID10"/>
    <x v="0"/>
    <x v="11"/>
    <x v="2"/>
    <x v="11"/>
  </r>
  <r>
    <s v="ID21"/>
    <x v="0"/>
    <x v="12"/>
    <x v="1"/>
    <x v="12"/>
  </r>
  <r>
    <s v="ID3"/>
    <x v="1"/>
    <x v="13"/>
    <x v="2"/>
    <x v="13"/>
  </r>
  <r>
    <s v="ID29"/>
    <x v="1"/>
    <x v="14"/>
    <x v="1"/>
    <x v="14"/>
  </r>
  <r>
    <s v="ID30"/>
    <x v="1"/>
    <x v="15"/>
    <x v="2"/>
    <x v="15"/>
  </r>
  <r>
    <s v="ID14"/>
    <x v="1"/>
    <x v="16"/>
    <x v="0"/>
    <x v="16"/>
  </r>
  <r>
    <s v="ID16"/>
    <x v="1"/>
    <x v="17"/>
    <x v="2"/>
    <x v="17"/>
  </r>
  <r>
    <s v="ID27"/>
    <x v="1"/>
    <x v="18"/>
    <x v="2"/>
    <x v="7"/>
  </r>
  <r>
    <s v="ID4"/>
    <x v="2"/>
    <x v="19"/>
    <x v="0"/>
    <x v="8"/>
  </r>
  <r>
    <s v="ID12"/>
    <x v="2"/>
    <x v="20"/>
    <x v="2"/>
    <x v="18"/>
  </r>
  <r>
    <s v="ID20"/>
    <x v="2"/>
    <x v="21"/>
    <x v="1"/>
    <x v="10"/>
  </r>
  <r>
    <s v="ID28"/>
    <x v="2"/>
    <x v="22"/>
    <x v="2"/>
    <x v="19"/>
  </r>
  <r>
    <s v="ID25"/>
    <x v="2"/>
    <x v="23"/>
    <x v="0"/>
    <x v="20"/>
  </r>
  <r>
    <s v="ID1"/>
    <x v="2"/>
    <x v="24"/>
    <x v="2"/>
    <x v="21"/>
  </r>
  <r>
    <s v="ID15"/>
    <x v="2"/>
    <x v="25"/>
    <x v="2"/>
    <x v="11"/>
  </r>
  <r>
    <s v="ID2"/>
    <x v="2"/>
    <x v="26"/>
    <x v="1"/>
    <x v="12"/>
  </r>
  <r>
    <s v="ID11"/>
    <x v="2"/>
    <x v="27"/>
    <x v="0"/>
    <x v="13"/>
  </r>
  <r>
    <s v="ID26"/>
    <x v="2"/>
    <x v="28"/>
    <x v="2"/>
    <x v="22"/>
  </r>
  <r>
    <s v="ID6"/>
    <x v="2"/>
    <x v="29"/>
    <x v="1"/>
    <x v="23"/>
  </r>
  <r>
    <s v="ID31"/>
    <x v="2"/>
    <x v="30"/>
    <x v="2"/>
    <x v="24"/>
  </r>
  <r>
    <s v="ID32"/>
    <x v="2"/>
    <x v="31"/>
    <x v="0"/>
    <x v="17"/>
  </r>
  <r>
    <s v="ID33"/>
    <x v="2"/>
    <x v="32"/>
    <x v="2"/>
    <x v="15"/>
  </r>
  <r>
    <s v="ID34"/>
    <x v="2"/>
    <x v="33"/>
    <x v="1"/>
    <x v="16"/>
  </r>
  <r>
    <s v="ID35"/>
    <x v="2"/>
    <x v="34"/>
    <x v="2"/>
    <x v="17"/>
  </r>
  <r>
    <s v="ID36"/>
    <x v="2"/>
    <x v="35"/>
    <x v="0"/>
    <x v="7"/>
  </r>
  <r>
    <s v="ID37"/>
    <x v="1"/>
    <x v="36"/>
    <x v="2"/>
    <x v="8"/>
  </r>
  <r>
    <s v="ID38"/>
    <x v="1"/>
    <x v="37"/>
    <x v="1"/>
    <x v="18"/>
  </r>
  <r>
    <s v="ID39"/>
    <x v="1"/>
    <x v="38"/>
    <x v="1"/>
    <x v="10"/>
  </r>
  <r>
    <s v="ID40"/>
    <x v="1"/>
    <x v="39"/>
    <x v="0"/>
    <x v="19"/>
  </r>
  <r>
    <s v="ID41"/>
    <x v="0"/>
    <x v="40"/>
    <x v="2"/>
    <x v="20"/>
  </r>
  <r>
    <s v="ID42"/>
    <x v="0"/>
    <x v="41"/>
    <x v="2"/>
    <x v="21"/>
  </r>
  <r>
    <s v="ID43"/>
    <x v="1"/>
    <x v="42"/>
    <x v="1"/>
    <x v="25"/>
  </r>
  <r>
    <s v="ID44"/>
    <x v="1"/>
    <x v="43"/>
    <x v="2"/>
    <x v="8"/>
  </r>
  <r>
    <s v="ID45"/>
    <x v="1"/>
    <x v="44"/>
    <x v="0"/>
    <x v="26"/>
  </r>
  <r>
    <s v="ID46"/>
    <x v="1"/>
    <x v="45"/>
    <x v="2"/>
    <x v="10"/>
  </r>
  <r>
    <s v="ID47"/>
    <x v="0"/>
    <x v="46"/>
    <x v="1"/>
    <x v="19"/>
  </r>
  <r>
    <s v="ID48"/>
    <x v="0"/>
    <x v="47"/>
    <x v="0"/>
    <x v="27"/>
  </r>
  <r>
    <s v="ID49"/>
    <x v="0"/>
    <x v="48"/>
    <x v="2"/>
    <x v="28"/>
  </r>
  <r>
    <s v="ID50"/>
    <x v="0"/>
    <x v="49"/>
    <x v="0"/>
    <x v="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9"/>
    <x v="0"/>
    <x v="0"/>
    <x v="0"/>
    <n v="21971"/>
    <x v="0"/>
  </r>
  <r>
    <s v="ID24"/>
    <x v="0"/>
    <x v="1"/>
    <x v="1"/>
    <n v="29726"/>
    <x v="1"/>
  </r>
  <r>
    <s v="ID7"/>
    <x v="0"/>
    <x v="2"/>
    <x v="2"/>
    <n v="34808"/>
    <x v="2"/>
  </r>
  <r>
    <s v="ID12"/>
    <x v="1"/>
    <x v="3"/>
    <x v="1"/>
    <n v="35971"/>
    <x v="3"/>
  </r>
  <r>
    <s v="ID38"/>
    <x v="2"/>
    <x v="4"/>
    <x v="2"/>
    <n v="35971"/>
    <x v="3"/>
  </r>
  <r>
    <s v="ID8"/>
    <x v="0"/>
    <x v="5"/>
    <x v="2"/>
    <n v="39627"/>
    <x v="4"/>
  </r>
  <r>
    <s v="ID22"/>
    <x v="0"/>
    <x v="6"/>
    <x v="1"/>
    <n v="45000"/>
    <x v="5"/>
  </r>
  <r>
    <s v="ID27"/>
    <x v="2"/>
    <x v="7"/>
    <x v="1"/>
    <n v="45000"/>
    <x v="6"/>
  </r>
  <r>
    <s v="ID36"/>
    <x v="1"/>
    <x v="8"/>
    <x v="0"/>
    <n v="45000"/>
    <x v="6"/>
  </r>
  <r>
    <s v="ID10"/>
    <x v="0"/>
    <x v="9"/>
    <x v="1"/>
    <n v="45117"/>
    <x v="7"/>
  </r>
  <r>
    <s v="ID15"/>
    <x v="1"/>
    <x v="10"/>
    <x v="1"/>
    <n v="45117"/>
    <x v="8"/>
  </r>
  <r>
    <s v="ID43"/>
    <x v="2"/>
    <x v="11"/>
    <x v="2"/>
    <n v="45450"/>
    <x v="9"/>
  </r>
  <r>
    <s v="ID21"/>
    <x v="0"/>
    <x v="12"/>
    <x v="2"/>
    <n v="50545"/>
    <x v="10"/>
  </r>
  <r>
    <s v="ID2"/>
    <x v="1"/>
    <x v="13"/>
    <x v="2"/>
    <n v="50545"/>
    <x v="11"/>
  </r>
  <r>
    <s v="ID14"/>
    <x v="2"/>
    <x v="14"/>
    <x v="0"/>
    <n v="51800"/>
    <x v="12"/>
  </r>
  <r>
    <s v="ID34"/>
    <x v="1"/>
    <x v="15"/>
    <x v="2"/>
    <n v="51800"/>
    <x v="13"/>
  </r>
  <r>
    <s v="ID28"/>
    <x v="1"/>
    <x v="16"/>
    <x v="1"/>
    <n v="55117"/>
    <x v="11"/>
  </r>
  <r>
    <s v="ID40"/>
    <x v="2"/>
    <x v="17"/>
    <x v="0"/>
    <n v="55117"/>
    <x v="14"/>
  </r>
  <r>
    <s v="ID47"/>
    <x v="0"/>
    <x v="18"/>
    <x v="2"/>
    <n v="55117"/>
    <x v="15"/>
  </r>
  <r>
    <s v="ID25"/>
    <x v="1"/>
    <x v="19"/>
    <x v="0"/>
    <n v="58445"/>
    <x v="16"/>
  </r>
  <r>
    <s v="ID41"/>
    <x v="0"/>
    <x v="20"/>
    <x v="1"/>
    <n v="58445"/>
    <x v="17"/>
  </r>
  <r>
    <s v="ID50"/>
    <x v="0"/>
    <x v="21"/>
    <x v="0"/>
    <n v="58445"/>
    <x v="18"/>
  </r>
  <r>
    <s v="ID31"/>
    <x v="1"/>
    <x v="22"/>
    <x v="1"/>
    <n v="59200"/>
    <x v="19"/>
  </r>
  <r>
    <s v="ID18"/>
    <x v="0"/>
    <x v="23"/>
    <x v="0"/>
    <n v="60270"/>
    <x v="11"/>
  </r>
  <r>
    <s v="ID48"/>
    <x v="0"/>
    <x v="24"/>
    <x v="0"/>
    <n v="60445"/>
    <x v="20"/>
  </r>
  <r>
    <s v="ID45"/>
    <x v="2"/>
    <x v="25"/>
    <x v="0"/>
    <n v="65971"/>
    <x v="21"/>
  </r>
  <r>
    <s v="ID30"/>
    <x v="2"/>
    <x v="26"/>
    <x v="1"/>
    <n v="68357"/>
    <x v="11"/>
  </r>
  <r>
    <s v="ID33"/>
    <x v="1"/>
    <x v="27"/>
    <x v="1"/>
    <n v="68357"/>
    <x v="22"/>
  </r>
  <r>
    <s v="ID17"/>
    <x v="0"/>
    <x v="28"/>
    <x v="0"/>
    <n v="80000"/>
    <x v="23"/>
  </r>
  <r>
    <s v="ID20"/>
    <x v="1"/>
    <x v="29"/>
    <x v="2"/>
    <n v="80000"/>
    <x v="24"/>
  </r>
  <r>
    <s v="ID39"/>
    <x v="2"/>
    <x v="30"/>
    <x v="2"/>
    <n v="80000"/>
    <x v="25"/>
  </r>
  <r>
    <s v="ID46"/>
    <x v="2"/>
    <x v="31"/>
    <x v="1"/>
    <n v="80000"/>
    <x v="26"/>
  </r>
  <r>
    <s v="ID49"/>
    <x v="0"/>
    <x v="32"/>
    <x v="1"/>
    <n v="83117"/>
    <x v="27"/>
  </r>
  <r>
    <s v="ID6"/>
    <x v="1"/>
    <x v="33"/>
    <x v="2"/>
    <n v="88357"/>
    <x v="11"/>
  </r>
  <r>
    <s v="ID5"/>
    <x v="0"/>
    <x v="34"/>
    <x v="1"/>
    <n v="89500"/>
    <x v="28"/>
  </r>
  <r>
    <s v="ID4"/>
    <x v="1"/>
    <x v="35"/>
    <x v="0"/>
    <n v="89500"/>
    <x v="29"/>
  </r>
  <r>
    <s v="ID37"/>
    <x v="2"/>
    <x v="36"/>
    <x v="1"/>
    <n v="89500"/>
    <x v="30"/>
  </r>
  <r>
    <s v="ID44"/>
    <x v="2"/>
    <x v="37"/>
    <x v="1"/>
    <n v="89500"/>
    <x v="31"/>
  </r>
  <r>
    <s v="ID26"/>
    <x v="1"/>
    <x v="38"/>
    <x v="1"/>
    <n v="90000"/>
    <x v="32"/>
  </r>
  <r>
    <s v="ID23"/>
    <x v="0"/>
    <x v="39"/>
    <x v="1"/>
    <n v="93668"/>
    <x v="11"/>
  </r>
  <r>
    <s v="ID16"/>
    <x v="2"/>
    <x v="40"/>
    <x v="1"/>
    <n v="97000"/>
    <x v="33"/>
  </r>
  <r>
    <s v="ID32"/>
    <x v="1"/>
    <x v="41"/>
    <x v="0"/>
    <n v="97000"/>
    <x v="34"/>
  </r>
  <r>
    <s v="ID35"/>
    <x v="1"/>
    <x v="42"/>
    <x v="1"/>
    <n v="97000"/>
    <x v="35"/>
  </r>
  <r>
    <s v="ID29"/>
    <x v="2"/>
    <x v="43"/>
    <x v="2"/>
    <n v="110000"/>
    <x v="36"/>
  </r>
  <r>
    <s v="ID1"/>
    <x v="1"/>
    <x v="44"/>
    <x v="1"/>
    <n v="120000"/>
    <x v="37"/>
  </r>
  <r>
    <s v="ID42"/>
    <x v="0"/>
    <x v="45"/>
    <x v="1"/>
    <n v="120000"/>
    <x v="38"/>
  </r>
  <r>
    <s v="ID13"/>
    <x v="0"/>
    <x v="46"/>
    <x v="2"/>
    <n v="134000"/>
    <x v="39"/>
  </r>
  <r>
    <s v="ID19"/>
    <x v="0"/>
    <x v="47"/>
    <x v="1"/>
    <n v="135000"/>
    <x v="40"/>
  </r>
  <r>
    <s v="ID3"/>
    <x v="2"/>
    <x v="48"/>
    <x v="1"/>
    <n v="140000"/>
    <x v="41"/>
  </r>
  <r>
    <s v="ID11"/>
    <x v="1"/>
    <x v="49"/>
    <x v="0"/>
    <n v="140000"/>
    <x v="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58F8B7-0A58-4134-8430-ACA13E66BE54}" name="PivotTable5"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epartment">
  <location ref="B2:C5" firstHeaderRow="1" firstDataRow="1" firstDataCol="1"/>
  <pivotFields count="5">
    <pivotField showAll="0"/>
    <pivotField axis="axisRow" showAll="0">
      <items count="4">
        <item x="2"/>
        <item x="1"/>
        <item x="0"/>
        <item t="default"/>
      </items>
    </pivotField>
    <pivotField showAll="0"/>
    <pivotField showAll="0"/>
    <pivotField dataField="1" numFmtId="164" showAll="0"/>
  </pivotFields>
  <rowFields count="1">
    <field x="1"/>
  </rowFields>
  <rowItems count="3">
    <i>
      <x/>
    </i>
    <i>
      <x v="1"/>
    </i>
    <i>
      <x v="2"/>
    </i>
  </rowItems>
  <colItems count="1">
    <i/>
  </colItems>
  <dataFields count="1">
    <dataField name="Sum of Yearly Sal" fld="4" baseField="1" baseItem="0" numFmtId="44"/>
  </dataFields>
  <formats count="11">
    <format dxfId="96">
      <pivotArea field="1" type="button" dataOnly="0" labelOnly="1" outline="0" axis="axisRow" fieldPosition="0"/>
    </format>
    <format dxfId="97">
      <pivotArea dataOnly="0" labelOnly="1" outline="0" axis="axisValues" fieldPosition="0"/>
    </format>
    <format dxfId="98">
      <pivotArea field="1" type="button" dataOnly="0" labelOnly="1" outline="0" axis="axisRow" fieldPosition="0"/>
    </format>
    <format dxfId="99">
      <pivotArea dataOnly="0" labelOnly="1" outline="0" axis="axisValues" fieldPosition="0"/>
    </format>
    <format dxfId="100">
      <pivotArea type="all" dataOnly="0" outline="0" fieldPosition="0"/>
    </format>
    <format dxfId="101">
      <pivotArea outline="0" collapsedLevelsAreSubtotals="1" fieldPosition="0"/>
    </format>
    <format dxfId="102">
      <pivotArea field="1" type="button" dataOnly="0" labelOnly="1" outline="0" axis="axisRow" fieldPosition="0"/>
    </format>
    <format dxfId="103">
      <pivotArea dataOnly="0" labelOnly="1" fieldPosition="0">
        <references count="1">
          <reference field="1" count="0"/>
        </references>
      </pivotArea>
    </format>
    <format dxfId="104">
      <pivotArea dataOnly="0" labelOnly="1" outline="0" axis="axisValues" fieldPosition="0"/>
    </format>
    <format dxfId="105">
      <pivotArea field="1" type="button" dataOnly="0" labelOnly="1" outline="0" axis="axisRow" fieldPosition="0"/>
    </format>
    <format dxfId="10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EF961A-F3D7-410D-9755-890F8E659B73}" name="PivotTable7"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3:C5" firstHeaderRow="1" firstDataRow="1" firstDataCol="1"/>
  <pivotFields count="5">
    <pivotField showAll="0"/>
    <pivotField showAll="0">
      <items count="4">
        <item x="2"/>
        <item x="1"/>
        <item x="0"/>
        <item t="default"/>
      </items>
    </pivotField>
    <pivotField axis="axisRow" showAll="0" measureFilter="1" sortType="descending">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autoSortScope>
        <pivotArea dataOnly="0" outline="0" fieldPosition="0">
          <references count="1">
            <reference field="4294967294" count="1" selected="0">
              <x v="0"/>
            </reference>
          </references>
        </pivotArea>
      </autoSortScope>
    </pivotField>
    <pivotField showAll="0"/>
    <pivotField dataField="1" numFmtId="164" showAll="0">
      <items count="30">
        <item x="9"/>
        <item x="2"/>
        <item x="5"/>
        <item x="18"/>
        <item x="1"/>
        <item x="7"/>
        <item x="11"/>
        <item x="25"/>
        <item x="12"/>
        <item x="16"/>
        <item x="19"/>
        <item x="20"/>
        <item x="24"/>
        <item x="0"/>
        <item x="27"/>
        <item x="26"/>
        <item x="15"/>
        <item x="10"/>
        <item x="28"/>
        <item x="23"/>
        <item x="8"/>
        <item x="22"/>
        <item x="3"/>
        <item x="17"/>
        <item x="14"/>
        <item x="21"/>
        <item x="4"/>
        <item x="6"/>
        <item x="13"/>
        <item t="default"/>
      </items>
    </pivotField>
  </pivotFields>
  <rowFields count="1">
    <field x="2"/>
  </rowFields>
  <rowItems count="2">
    <i>
      <x v="28"/>
    </i>
    <i>
      <x v="8"/>
    </i>
  </rowItems>
  <colItems count="1">
    <i/>
  </colItems>
  <dataFields count="1">
    <dataField name="Salary" fld="4" baseField="2" baseItem="28" numFmtId="44"/>
  </dataFields>
  <formats count="17">
    <format dxfId="80">
      <pivotArea field="1" type="button" dataOnly="0" labelOnly="1" outline="0"/>
    </format>
    <format dxfId="81">
      <pivotArea dataOnly="0" labelOnly="1" outline="0" axis="axisValues" fieldPosition="0"/>
    </format>
    <format dxfId="82">
      <pivotArea field="1" type="button" dataOnly="0" labelOnly="1" outline="0"/>
    </format>
    <format dxfId="83">
      <pivotArea dataOnly="0" labelOnly="1" outline="0" axis="axisValues" fieldPosition="0"/>
    </format>
    <format dxfId="84">
      <pivotArea field="1" type="button" dataOnly="0" labelOnly="1" outline="0"/>
    </format>
    <format dxfId="85">
      <pivotArea dataOnly="0" labelOnly="1" outline="0" axis="axisValues" fieldPosition="0"/>
    </format>
    <format dxfId="86">
      <pivotArea outline="0" fieldPosition="0">
        <references count="1">
          <reference field="4294967294" count="1">
            <x v="0"/>
          </reference>
        </references>
      </pivotArea>
    </format>
    <format dxfId="87">
      <pivotArea field="2" type="button" dataOnly="0" labelOnly="1" outline="0" axis="axisRow" fieldPosition="0"/>
    </format>
    <format dxfId="88">
      <pivotArea dataOnly="0" labelOnly="1" outline="0" axis="axisValues" fieldPosition="0"/>
    </format>
    <format dxfId="89">
      <pivotArea field="2" type="button" dataOnly="0" labelOnly="1" outline="0" axis="axisRow" fieldPosition="0"/>
    </format>
    <format dxfId="90">
      <pivotArea dataOnly="0" labelOnly="1" outline="0" axis="axisValues" fieldPosition="0"/>
    </format>
    <format dxfId="91">
      <pivotArea type="all" dataOnly="0" outline="0" fieldPosition="0"/>
    </format>
    <format dxfId="92">
      <pivotArea outline="0" collapsedLevelsAreSubtotals="1" fieldPosition="0"/>
    </format>
    <format dxfId="93">
      <pivotArea field="2" type="button" dataOnly="0" labelOnly="1" outline="0" axis="axisRow" fieldPosition="0"/>
    </format>
    <format dxfId="94">
      <pivotArea dataOnly="0" labelOnly="1" fieldPosition="0">
        <references count="1">
          <reference field="2" count="2">
            <x v="8"/>
            <x v="28"/>
          </reference>
        </references>
      </pivotArea>
    </format>
    <format dxfId="95">
      <pivotArea dataOnly="0" labelOnly="1" outline="0" axis="axisValues" fieldPosition="0"/>
    </format>
    <format dxfId="41">
      <pivotArea outline="0" collapsedLevelsAreSubtotals="1" fieldPosition="0"/>
    </format>
  </formats>
  <pivotTableStyleInfo name="PivotStyleLight16" showRowHeaders="1" showColHeaders="1" showRowStripes="0" showColStripes="0" showLastColumn="1"/>
  <filters count="1">
    <filter fld="2" type="count" evalOrder="-1" id="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097A75-A305-4B76-9829-A81493B6E741}" name="PivotTable8"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2:C4" firstHeaderRow="1" firstDataRow="1" firstDataCol="1"/>
  <pivotFields count="5">
    <pivotField showAll="0"/>
    <pivotField showAll="0">
      <items count="4">
        <item x="2"/>
        <item x="1"/>
        <item x="0"/>
        <item t="default"/>
      </items>
    </pivotField>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pivotField dataField="1" numFmtId="164" showAll="0"/>
  </pivotFields>
  <rowFields count="1">
    <field x="2"/>
  </rowFields>
  <rowItems count="2">
    <i>
      <x v="29"/>
    </i>
    <i>
      <x v="32"/>
    </i>
  </rowItems>
  <colItems count="1">
    <i/>
  </colItems>
  <dataFields count="1">
    <dataField name="Salary" fld="4" baseField="0" baseItem="0" numFmtId="44"/>
  </dataFields>
  <formats count="11">
    <format dxfId="71">
      <pivotArea type="all" dataOnly="0" outline="0" fieldPosition="0"/>
    </format>
    <format dxfId="72">
      <pivotArea outline="0" collapsedLevelsAreSubtotals="1" fieldPosition="0"/>
    </format>
    <format dxfId="73">
      <pivotArea field="2" type="button" dataOnly="0" labelOnly="1" outline="0" axis="axisRow" fieldPosition="0"/>
    </format>
    <format dxfId="74">
      <pivotArea dataOnly="0" labelOnly="1" outline="0" axis="axisValues" fieldPosition="0"/>
    </format>
    <format dxfId="75">
      <pivotArea field="2" type="button" dataOnly="0" labelOnly="1" outline="0" axis="axisRow" fieldPosition="0"/>
    </format>
    <format dxfId="76">
      <pivotArea dataOnly="0" labelOnly="1" outline="0" axis="axisValues" fieldPosition="0"/>
    </format>
    <format dxfId="77">
      <pivotArea field="2" type="button" dataOnly="0" labelOnly="1" outline="0" axis="axisRow" fieldPosition="0"/>
    </format>
    <format dxfId="78">
      <pivotArea dataOnly="0" labelOnly="1" outline="0" axis="axisValues" fieldPosition="0"/>
    </format>
    <format dxfId="79">
      <pivotArea outline="0" collapsedLevelsAreSubtotals="1" fieldPosition="0"/>
    </format>
    <format dxfId="40">
      <pivotArea outline="0" collapsedLevelsAreSubtotals="1" fieldPosition="0"/>
    </format>
    <format dxfId="39">
      <pivotArea dataOnly="0" labelOnly="1" fieldPosition="0">
        <references count="1">
          <reference field="2" count="2">
            <x v="29"/>
            <x v="32"/>
          </reference>
        </references>
      </pivotArea>
    </format>
  </formats>
  <pivotTableStyleInfo name="PivotStyleLight16" showRowHeaders="1" showColHeaders="1" showRowStripes="0" showColStripes="0" showLastColumn="1"/>
  <filters count="1">
    <filter fld="2" type="count" evalOrder="-1" id="1"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9C96B7-137D-4519-8626-662854B8A5CF}" name="PivotTable5"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2:C4" firstHeaderRow="1" firstDataRow="1" firstDataCol="1"/>
  <pivotFields count="5">
    <pivotField showAll="0"/>
    <pivotField showAll="0"/>
    <pivotField axis="axisRow" showAll="0" measureFilter="1" sortType="descending">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autoSortScope>
        <pivotArea dataOnly="0" outline="0" fieldPosition="0">
          <references count="1">
            <reference field="4294967294" count="1" selected="0">
              <x v="0"/>
            </reference>
          </references>
        </pivotArea>
      </autoSortScope>
    </pivotField>
    <pivotField showAll="0" sortType="ascending">
      <items count="4">
        <item x="2"/>
        <item x="1"/>
        <item x="0"/>
        <item t="default"/>
      </items>
      <autoSortScope>
        <pivotArea dataOnly="0" outline="0" fieldPosition="0">
          <references count="1">
            <reference field="4294967294" count="1" selected="0">
              <x v="0"/>
            </reference>
          </references>
        </pivotArea>
      </autoSortScope>
    </pivotField>
    <pivotField dataField="1" numFmtId="164" showAll="0"/>
  </pivotFields>
  <rowFields count="1">
    <field x="2"/>
  </rowFields>
  <rowItems count="2">
    <i>
      <x v="28"/>
    </i>
    <i>
      <x v="8"/>
    </i>
  </rowItems>
  <colItems count="1">
    <i/>
  </colItems>
  <dataFields count="1">
    <dataField name="Salary" fld="4" baseField="0" baseItem="0" numFmtId="44"/>
  </dataFields>
  <formats count="12">
    <format dxfId="70">
      <pivotArea type="all" dataOnly="0" outline="0" fieldPosition="0"/>
    </format>
    <format dxfId="69">
      <pivotArea outline="0" collapsedLevelsAreSubtotals="1" fieldPosition="0"/>
    </format>
    <format dxfId="68">
      <pivotArea field="2" type="button" dataOnly="0" labelOnly="1" outline="0" axis="axisRow" fieldPosition="0"/>
    </format>
    <format dxfId="67">
      <pivotArea dataOnly="0" labelOnly="1" fieldPosition="0">
        <references count="1">
          <reference field="2" count="2">
            <x v="8"/>
            <x v="28"/>
          </reference>
        </references>
      </pivotArea>
    </format>
    <format dxfId="66">
      <pivotArea dataOnly="0" labelOnly="1" outline="0" axis="axisValues" fieldPosition="0"/>
    </format>
    <format dxfId="65">
      <pivotArea field="2" type="button" dataOnly="0" labelOnly="1" outline="0" axis="axisRow" fieldPosition="0"/>
    </format>
    <format dxfId="64">
      <pivotArea dataOnly="0" labelOnly="1" outline="0" axis="axisValues" fieldPosition="0"/>
    </format>
    <format dxfId="63">
      <pivotArea field="2" type="button" dataOnly="0" labelOnly="1" outline="0" axis="axisRow" fieldPosition="0"/>
    </format>
    <format dxfId="62">
      <pivotArea dataOnly="0" labelOnly="1" outline="0" axis="axisValues" fieldPosition="0"/>
    </format>
    <format dxfId="61">
      <pivotArea field="2" type="button" dataOnly="0" labelOnly="1" outline="0" axis="axisRow" fieldPosition="0"/>
    </format>
    <format dxfId="60">
      <pivotArea dataOnly="0" labelOnly="1" outline="0" axis="axisValues" fieldPosition="0"/>
    </format>
    <format dxfId="42">
      <pivotArea outline="0" collapsedLevelsAreSubtotals="1" fieldPosition="0"/>
    </format>
  </formats>
  <pivotTableStyleInfo name="PivotStyleLight16" showRowHeaders="1" showColHeaders="1" showRowStripes="0" showColStripes="0" showLastColumn="1"/>
  <filters count="1">
    <filter fld="2" type="count" evalOrder="-1" id="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2BE1B2-1CB2-4586-AF7D-D6146A8EFC9A}" name="PivotTable6"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2:C4" firstHeaderRow="1" firstDataRow="1" firstDataCol="1"/>
  <pivotFields count="5">
    <pivotField showAll="0"/>
    <pivotField showAll="0"/>
    <pivotField axis="axisRow" showAll="0" measureFilter="1" sortType="descending">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dataField="1" numFmtId="164" showAll="0"/>
  </pivotFields>
  <rowFields count="1">
    <field x="2"/>
  </rowFields>
  <rowItems count="2">
    <i>
      <x v="29"/>
    </i>
    <i>
      <x v="32"/>
    </i>
  </rowItems>
  <colItems count="1">
    <i/>
  </colItems>
  <dataFields count="1">
    <dataField name="Salary" fld="4" baseField="0" baseItem="0" numFmtId="44"/>
  </dataFields>
  <formats count="19">
    <format dxfId="59">
      <pivotArea field="3" type="button" dataOnly="0" labelOnly="1" outline="0"/>
    </format>
    <format dxfId="58">
      <pivotArea dataOnly="0" labelOnly="1" outline="0" axis="axisValues" fieldPosition="0"/>
    </format>
    <format dxfId="57">
      <pivotArea field="3" type="button" dataOnly="0" labelOnly="1" outline="0"/>
    </format>
    <format dxfId="56">
      <pivotArea dataOnly="0" labelOnly="1" outline="0" axis="axisValues" fieldPosition="0"/>
    </format>
    <format dxfId="55">
      <pivotArea field="3" type="button" dataOnly="0" labelOnly="1" outline="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2" type="button" dataOnly="0" labelOnly="1" outline="0" axis="axisRow" fieldPosition="0"/>
    </format>
    <format dxfId="50">
      <pivotArea dataOnly="0" labelOnly="1" outline="0" axis="axisValues" fieldPosition="0"/>
    </format>
    <format dxfId="49">
      <pivotArea field="2" type="button" dataOnly="0" labelOnly="1" outline="0" axis="axisRow" fieldPosition="0"/>
    </format>
    <format dxfId="48">
      <pivotArea dataOnly="0" labelOnly="1" outline="0" axis="axisValues" fieldPosition="0"/>
    </format>
    <format dxfId="47">
      <pivotArea field="2" type="button" dataOnly="0" labelOnly="1" outline="0" axis="axisRow" fieldPosition="0"/>
    </format>
    <format dxfId="46">
      <pivotArea dataOnly="0" labelOnly="1" outline="0" axis="axisValues" fieldPosition="0"/>
    </format>
    <format dxfId="45">
      <pivotArea field="2" type="button" dataOnly="0" labelOnly="1" outline="0" axis="axisRow" fieldPosition="0"/>
    </format>
    <format dxfId="44">
      <pivotArea dataOnly="0" labelOnly="1" outline="0" axis="axisValues" fieldPosition="0"/>
    </format>
    <format dxfId="43">
      <pivotArea outline="0" collapsedLevelsAreSubtotals="1" fieldPosition="0"/>
    </format>
    <format dxfId="8">
      <pivotArea outline="0" collapsedLevelsAreSubtotals="1" fieldPosition="0"/>
    </format>
    <format dxfId="6">
      <pivotArea dataOnly="0" labelOnly="1" fieldPosition="0">
        <references count="1">
          <reference field="2" count="2">
            <x v="29"/>
            <x v="32"/>
          </reference>
        </references>
      </pivotArea>
    </format>
  </formats>
  <pivotTableStyleInfo name="PivotStyleLight16" showRowHeaders="1" showColHeaders="1" showRowStripes="0" showColStripes="0" showLastColumn="1"/>
  <filters count="1">
    <filter fld="2" type="count" evalOrder="-1" id="1"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47021E-FCA7-4BF1-8B23-CD9018FF8726}" name="PivotTable8"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2:C52" firstHeaderRow="1" firstDataRow="1" firstDataCol="1"/>
  <pivotFields count="6">
    <pivotField showAll="0"/>
    <pivotField showAll="0">
      <items count="4">
        <item x="1"/>
        <item x="2"/>
        <item x="0"/>
        <item t="default"/>
      </items>
    </pivotField>
    <pivotField axis="axisRow" showAll="0">
      <items count="51">
        <item x="43"/>
        <item x="14"/>
        <item x="41"/>
        <item x="10"/>
        <item x="9"/>
        <item x="25"/>
        <item x="40"/>
        <item x="44"/>
        <item x="49"/>
        <item x="16"/>
        <item x="13"/>
        <item x="18"/>
        <item x="6"/>
        <item x="35"/>
        <item x="4"/>
        <item x="20"/>
        <item x="23"/>
        <item x="42"/>
        <item x="30"/>
        <item x="17"/>
        <item x="8"/>
        <item x="46"/>
        <item x="32"/>
        <item x="22"/>
        <item x="37"/>
        <item x="12"/>
        <item x="15"/>
        <item x="7"/>
        <item x="48"/>
        <item x="1"/>
        <item x="19"/>
        <item x="47"/>
        <item x="0"/>
        <item x="3"/>
        <item x="33"/>
        <item x="26"/>
        <item x="38"/>
        <item x="5"/>
        <item x="29"/>
        <item x="24"/>
        <item x="21"/>
        <item x="36"/>
        <item x="31"/>
        <item x="11"/>
        <item x="45"/>
        <item x="2"/>
        <item x="27"/>
        <item x="39"/>
        <item x="34"/>
        <item x="28"/>
        <item t="default"/>
      </items>
    </pivotField>
    <pivotField showAll="0">
      <items count="4">
        <item x="0"/>
        <item x="2"/>
        <item x="1"/>
        <item t="default"/>
      </items>
    </pivotField>
    <pivotField numFmtId="164" showAll="0"/>
    <pivotField dataField="1" showAll="0">
      <items count="44">
        <item x="1"/>
        <item x="19"/>
        <item x="5"/>
        <item x="12"/>
        <item x="23"/>
        <item x="3"/>
        <item x="0"/>
        <item x="28"/>
        <item x="18"/>
        <item x="21"/>
        <item x="15"/>
        <item x="9"/>
        <item x="8"/>
        <item x="14"/>
        <item x="31"/>
        <item x="6"/>
        <item x="4"/>
        <item x="2"/>
        <item x="13"/>
        <item x="22"/>
        <item x="39"/>
        <item x="7"/>
        <item x="20"/>
        <item x="10"/>
        <item x="25"/>
        <item x="17"/>
        <item x="41"/>
        <item x="26"/>
        <item x="34"/>
        <item x="16"/>
        <item x="38"/>
        <item x="27"/>
        <item x="35"/>
        <item x="33"/>
        <item x="30"/>
        <item x="40"/>
        <item x="36"/>
        <item x="24"/>
        <item x="29"/>
        <item x="32"/>
        <item x="37"/>
        <item x="42"/>
        <item x="11"/>
        <item t="default"/>
      </items>
    </pivotField>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rowItems>
  <colItems count="1">
    <i/>
  </colItems>
  <dataFields count="1">
    <dataField name="Sum of Bonus $ " fld="5" baseField="2" baseItem="0" numFmtId="44"/>
  </dataFields>
  <formats count="13">
    <format dxfId="38">
      <pivotArea field="2" type="button" dataOnly="0" labelOnly="1" outline="0" axis="axisRow" fieldPosition="0"/>
    </format>
    <format dxfId="37">
      <pivotArea dataOnly="0" labelOnly="1" outline="0" axis="axisValues" fieldPosition="0"/>
    </format>
    <format dxfId="36">
      <pivotArea field="2" type="button" dataOnly="0" labelOnly="1" outline="0" axis="axisRow" fieldPosition="0"/>
    </format>
    <format dxfId="35">
      <pivotArea dataOnly="0" labelOnly="1" outline="0" axis="axisValues" fieldPosition="0"/>
    </format>
    <format dxfId="34">
      <pivotArea field="2" type="button" dataOnly="0" labelOnly="1" outline="0" axis="axisRow" fieldPosition="0"/>
    </format>
    <format dxfId="33">
      <pivotArea dataOnly="0" labelOnly="1" outline="0" axis="axisValues" fieldPosition="0"/>
    </format>
    <format dxfId="32">
      <pivotArea collapsedLevelsAreSubtotals="1" fieldPosition="0">
        <references count="1">
          <reference field="2" count="0"/>
        </references>
      </pivotArea>
    </format>
    <format dxfId="31">
      <pivotArea field="2" type="button" dataOnly="0" labelOnly="1" outline="0" axis="axisRow" fieldPosition="0"/>
    </format>
    <format dxfId="30">
      <pivotArea dataOnly="0" labelOnly="1" outline="0" axis="axisValues" fieldPosition="0"/>
    </format>
    <format dxfId="29">
      <pivotArea field="2" type="button" dataOnly="0" labelOnly="1" outline="0" axis="axisRow" fieldPosition="0"/>
    </format>
    <format dxfId="28">
      <pivotArea dataOnly="0" labelOnly="1" outline="0" axis="axisValues" fieldPosition="0"/>
    </format>
    <format dxfId="3">
      <pivotArea outline="0" collapsedLevelsAreSubtotals="1" fieldPosition="0"/>
    </format>
    <format dxfId="1">
      <pivotArea dataOnly="0" labelOnly="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2E6A4C60-37E0-460A-89B5-8E04F0FECCF0}" sourceName="Department">
  <pivotTables>
    <pivotTable tabId="12" name="PivotTable7"/>
  </pivotTables>
  <data>
    <tabular pivotCacheId="66405034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CBC1D43C-2074-4668-83B8-2EC659A883E3}" sourceName="Country">
  <pivotTables>
    <pivotTable tabId="7" name="PivotTable5"/>
  </pivotTables>
  <data>
    <tabular pivotCacheId="66405034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E5D29318-C5AC-4E42-B667-DB93DD5FCFB3}" sourceName="Department">
  <pivotTables>
    <pivotTable tabId="11" name="PivotTable8"/>
  </pivotTables>
  <data>
    <tabular pivotCacheId="1573425680">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F403E8C4-16C4-4AA4-85AE-E06F847BC545}" sourceName="Country">
  <pivotTables>
    <pivotTable tabId="11" name="PivotTable8"/>
  </pivotTables>
  <data>
    <tabular pivotCacheId="15734256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3" xr10:uid="{E1C29CEB-CBC2-47F1-83AA-0720F20B5A77}" cache="Slicer_Department1" caption="Department"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BF5F11F4-1CE5-4D39-AB5A-6C7667E4964C}" cache="Slicer_Country1" caption="Country"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7A287355-AC5F-496D-8F43-E0AC33CEB192}" cache="Slicer_Department2" caption="Department" style="SlicerStyleLight6" rowHeight="241300"/>
  <slicer name="Country 2" xr10:uid="{2B056AD3-1418-4538-BB3D-DDDD176156EF}" cache="Slicer_Country2" caption="Country"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9A0B6B-6E58-4D92-8D16-18CA1495B923}" name="EMPData" displayName="EMPData" ref="A3:E54" totalsRowCount="1" headerRowDxfId="127" headerRowBorderDxfId="126" tableBorderDxfId="125" totalsRowBorderDxfId="124">
  <autoFilter ref="A3:E53" xr:uid="{639A0B6B-6E58-4D92-8D16-18CA1495B923}"/>
  <sortState xmlns:xlrd2="http://schemas.microsoft.com/office/spreadsheetml/2017/richdata2" ref="A4:E53">
    <sortCondition ref="E3:E53"/>
  </sortState>
  <tableColumns count="5">
    <tableColumn id="1" xr3:uid="{10D75C25-E46F-46DC-B77B-6A24CBC96659}" name="Employee ID" totalsRowLabel="Total" dataDxfId="123" totalsRowDxfId="122"/>
    <tableColumn id="2" xr3:uid="{A9A1B7BF-B67F-4E3D-B05D-1CA5084E6220}" name="Department" dataDxfId="121" totalsRowDxfId="120"/>
    <tableColumn id="3" xr3:uid="{1D69A06F-FBE8-4CD9-B408-A67965E2C5A9}" name="Employee" dataDxfId="119" totalsRowDxfId="118"/>
    <tableColumn id="4" xr3:uid="{045F1C44-E03F-4B14-B0C4-5F1F2D740C6F}" name="Country" dataDxfId="117" totalsRowDxfId="116"/>
    <tableColumn id="5" xr3:uid="{4CA34F10-A491-4D0F-A008-9A622A58741E}" name="Yearly Sal" totalsRowFunction="sum" dataDxfId="115" totalsRowDxfId="114"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32404A-711D-42A0-B943-BEC4B7997172}" name="EmpBonus" displayName="EmpBonus" ref="H3:J47" totalsRowShown="0" headerRowDxfId="113" headerRowBorderDxfId="112" tableBorderDxfId="111" totalsRowBorderDxfId="110">
  <autoFilter ref="H3:J47" xr:uid="{7D32404A-711D-42A0-B943-BEC4B7997172}"/>
  <tableColumns count="3">
    <tableColumn id="1" xr3:uid="{3A445AE6-0460-4262-B97F-11D049E0AA42}" name="Employee ID" dataDxfId="109"/>
    <tableColumn id="2" xr3:uid="{8ACCE417-C3B1-4070-8842-52BB9F3BF8D1}" name="Bonus %" dataDxfId="108"/>
    <tableColumn id="3" xr3:uid="{57087C48-7625-4AFB-8DDB-2F22CEBA3E30}" name="Employee Name" dataDxfId="107"/>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6F51B-8E9D-4C91-A28F-8C747454331E}">
  <sheetPr>
    <tabColor rgb="FFFF0000"/>
  </sheetPr>
  <dimension ref="A1:M54"/>
  <sheetViews>
    <sheetView tabSelected="1" zoomScaleNormal="100" workbookViewId="0">
      <selection activeCell="C2" sqref="C2"/>
    </sheetView>
  </sheetViews>
  <sheetFormatPr defaultRowHeight="14.5"/>
  <cols>
    <col min="1" max="1" width="13.90625" bestFit="1" customWidth="1"/>
    <col min="2" max="2" width="16.453125" customWidth="1"/>
    <col min="3" max="3" width="17.1796875" bestFit="1" customWidth="1"/>
    <col min="4" max="4" width="11.453125" bestFit="1" customWidth="1"/>
    <col min="5" max="5" width="13.81640625" style="15" bestFit="1" customWidth="1"/>
    <col min="6" max="6" width="15.36328125" customWidth="1"/>
    <col min="7" max="7" width="2.81640625" customWidth="1"/>
    <col min="8" max="8" width="13.36328125" customWidth="1"/>
    <col min="9" max="9" width="10.36328125" bestFit="1" customWidth="1"/>
    <col min="10" max="10" width="17.26953125" bestFit="1" customWidth="1"/>
    <col min="11" max="11" width="6.26953125" customWidth="1"/>
    <col min="12" max="12" width="52.08984375" bestFit="1" customWidth="1"/>
  </cols>
  <sheetData>
    <row r="1" spans="1:13" ht="36">
      <c r="A1" s="18"/>
      <c r="B1" s="19" t="s">
        <v>132</v>
      </c>
      <c r="C1" s="19"/>
      <c r="D1" s="19"/>
      <c r="E1" s="19"/>
      <c r="F1" s="19"/>
      <c r="G1" s="19"/>
      <c r="H1" s="19"/>
      <c r="I1" s="19"/>
      <c r="J1" s="19"/>
      <c r="K1" s="19"/>
      <c r="L1" s="19"/>
      <c r="M1" s="19"/>
    </row>
    <row r="2" spans="1:13" ht="14.5" customHeight="1" thickBot="1">
      <c r="A2" s="22"/>
      <c r="B2" s="22"/>
      <c r="C2" s="22"/>
      <c r="D2" s="22"/>
      <c r="E2" s="22"/>
      <c r="F2" s="22"/>
      <c r="G2" s="22"/>
      <c r="H2" s="22"/>
      <c r="I2" s="22"/>
      <c r="J2" s="22"/>
      <c r="K2" s="22"/>
      <c r="L2" s="22"/>
    </row>
    <row r="3" spans="1:13">
      <c r="A3" s="4" t="s">
        <v>0</v>
      </c>
      <c r="B3" s="5" t="s">
        <v>1</v>
      </c>
      <c r="C3" s="5" t="s">
        <v>2</v>
      </c>
      <c r="D3" s="5" t="s">
        <v>116</v>
      </c>
      <c r="E3" s="12" t="s">
        <v>107</v>
      </c>
      <c r="F3" s="35" t="s">
        <v>152</v>
      </c>
      <c r="H3" s="4" t="s">
        <v>0</v>
      </c>
      <c r="I3" s="5" t="s">
        <v>67</v>
      </c>
      <c r="J3" s="9" t="s">
        <v>68</v>
      </c>
    </row>
    <row r="4" spans="1:13">
      <c r="A4" s="3" t="s">
        <v>21</v>
      </c>
      <c r="B4" s="1" t="s">
        <v>4</v>
      </c>
      <c r="C4" s="1" t="s">
        <v>22</v>
      </c>
      <c r="D4" s="1" t="s">
        <v>117</v>
      </c>
      <c r="E4" s="13">
        <v>21971</v>
      </c>
      <c r="F4" s="33">
        <f>EMPData[[#This Row],[Yearly Sal]]*_xlfn.XLOOKUP(EMPData[[#This Row],[Employee ID]],EmpBonus[Employee ID],EmpBonus[Bonus %])</f>
        <v>5053.33</v>
      </c>
      <c r="H4" s="3" t="s">
        <v>13</v>
      </c>
      <c r="I4" s="2">
        <v>0.27</v>
      </c>
      <c r="J4" s="8" t="s">
        <v>14</v>
      </c>
      <c r="K4">
        <v>1</v>
      </c>
      <c r="L4" t="s">
        <v>143</v>
      </c>
    </row>
    <row r="5" spans="1:13">
      <c r="A5" s="3" t="s">
        <v>8</v>
      </c>
      <c r="B5" s="1" t="s">
        <v>4</v>
      </c>
      <c r="C5" s="1" t="s">
        <v>9</v>
      </c>
      <c r="D5" s="1" t="s">
        <v>119</v>
      </c>
      <c r="E5" s="13">
        <v>29726</v>
      </c>
      <c r="F5" s="33">
        <f>EMPData[[#This Row],[Yearly Sal]]*_xlfn.XLOOKUP(EMPData[[#This Row],[Employee ID]],EmpBonus[Employee ID],EmpBonus[Bonus %])</f>
        <v>2972.6000000000004</v>
      </c>
      <c r="H5" s="3" t="s">
        <v>47</v>
      </c>
      <c r="I5" s="2">
        <v>0.25</v>
      </c>
      <c r="J5" s="8" t="s">
        <v>48</v>
      </c>
      <c r="L5" t="s">
        <v>109</v>
      </c>
    </row>
    <row r="6" spans="1:13">
      <c r="A6" s="3" t="s">
        <v>13</v>
      </c>
      <c r="B6" s="1" t="s">
        <v>4</v>
      </c>
      <c r="C6" s="1" t="s">
        <v>14</v>
      </c>
      <c r="D6" s="1" t="s">
        <v>118</v>
      </c>
      <c r="E6" s="13">
        <v>34808</v>
      </c>
      <c r="F6" s="33">
        <f>EMPData[[#This Row],[Yearly Sal]]*_xlfn.XLOOKUP(EMPData[[#This Row],[Employee ID]],EmpBonus[Employee ID],EmpBonus[Bonus %])</f>
        <v>9398.16</v>
      </c>
      <c r="H6" s="3" t="s">
        <v>51</v>
      </c>
      <c r="I6" s="2">
        <v>0.25</v>
      </c>
      <c r="J6" s="8" t="s">
        <v>52</v>
      </c>
      <c r="L6" t="s">
        <v>110</v>
      </c>
    </row>
    <row r="7" spans="1:13">
      <c r="A7" s="3" t="s">
        <v>45</v>
      </c>
      <c r="B7" s="1" t="s">
        <v>43</v>
      </c>
      <c r="C7" s="1" t="s">
        <v>46</v>
      </c>
      <c r="D7" s="1" t="s">
        <v>119</v>
      </c>
      <c r="E7" s="13">
        <v>35971</v>
      </c>
      <c r="F7" s="33">
        <f>EMPData[[#This Row],[Yearly Sal]]*_xlfn.XLOOKUP(EMPData[[#This Row],[Employee ID]],EmpBonus[Employee ID],EmpBonus[Bonus %])</f>
        <v>5035.9400000000005</v>
      </c>
      <c r="H7" s="3" t="s">
        <v>61</v>
      </c>
      <c r="I7" s="2">
        <v>0.25</v>
      </c>
      <c r="J7" s="8" t="s">
        <v>62</v>
      </c>
      <c r="L7" t="s">
        <v>111</v>
      </c>
    </row>
    <row r="8" spans="1:13">
      <c r="A8" s="3" t="s">
        <v>81</v>
      </c>
      <c r="B8" s="1" t="s">
        <v>30</v>
      </c>
      <c r="C8" s="1" t="s">
        <v>82</v>
      </c>
      <c r="D8" s="1" t="s">
        <v>118</v>
      </c>
      <c r="E8" s="13">
        <v>35971</v>
      </c>
      <c r="F8" s="33">
        <f>EMPData[[#This Row],[Yearly Sal]]*_xlfn.XLOOKUP(EMPData[[#This Row],[Employee ID]],EmpBonus[Employee ID],EmpBonus[Bonus %])</f>
        <v>5035.9400000000005</v>
      </c>
      <c r="H8" s="3" t="s">
        <v>27</v>
      </c>
      <c r="I8" s="2">
        <v>0.25</v>
      </c>
      <c r="J8" s="8" t="s">
        <v>28</v>
      </c>
      <c r="L8" t="s">
        <v>112</v>
      </c>
    </row>
    <row r="9" spans="1:13">
      <c r="A9" s="3" t="s">
        <v>6</v>
      </c>
      <c r="B9" s="1" t="s">
        <v>4</v>
      </c>
      <c r="C9" s="1" t="s">
        <v>7</v>
      </c>
      <c r="D9" s="1" t="s">
        <v>118</v>
      </c>
      <c r="E9" s="13">
        <v>39627</v>
      </c>
      <c r="F9" s="33">
        <f>EMPData[[#This Row],[Yearly Sal]]*_xlfn.XLOOKUP(EMPData[[#This Row],[Employee ID]],EmpBonus[Employee ID],EmpBonus[Bonus %])</f>
        <v>9114.2100000000009</v>
      </c>
      <c r="H9" s="3" t="s">
        <v>42</v>
      </c>
      <c r="I9" s="2">
        <v>0.24</v>
      </c>
      <c r="J9" s="8" t="s">
        <v>44</v>
      </c>
      <c r="L9" t="s">
        <v>113</v>
      </c>
    </row>
    <row r="10" spans="1:13">
      <c r="A10" s="3" t="s">
        <v>17</v>
      </c>
      <c r="B10" s="1" t="s">
        <v>4</v>
      </c>
      <c r="C10" s="1" t="s">
        <v>18</v>
      </c>
      <c r="D10" s="1" t="s">
        <v>119</v>
      </c>
      <c r="E10" s="13">
        <v>45000</v>
      </c>
      <c r="F10" s="33">
        <f>EMPData[[#This Row],[Yearly Sal]]*_xlfn.XLOOKUP(EMPData[[#This Row],[Employee ID]],EmpBonus[Employee ID],EmpBonus[Bonus %])</f>
        <v>4050</v>
      </c>
      <c r="H10" s="3" t="s">
        <v>25</v>
      </c>
      <c r="I10" s="2">
        <v>0.24</v>
      </c>
      <c r="J10" s="8" t="s">
        <v>26</v>
      </c>
      <c r="L10" t="s">
        <v>114</v>
      </c>
    </row>
    <row r="11" spans="1:13">
      <c r="A11" s="3" t="s">
        <v>40</v>
      </c>
      <c r="B11" s="1" t="s">
        <v>30</v>
      </c>
      <c r="C11" s="1" t="s">
        <v>41</v>
      </c>
      <c r="D11" s="1" t="s">
        <v>119</v>
      </c>
      <c r="E11" s="13">
        <v>45000</v>
      </c>
      <c r="F11" s="33">
        <f>EMPData[[#This Row],[Yearly Sal]]*_xlfn.XLOOKUP(EMPData[[#This Row],[Employee ID]],EmpBonus[Employee ID],EmpBonus[Bonus %])</f>
        <v>8100</v>
      </c>
      <c r="H11" s="3" t="s">
        <v>6</v>
      </c>
      <c r="I11" s="2">
        <v>0.23</v>
      </c>
      <c r="J11" s="8" t="s">
        <v>7</v>
      </c>
      <c r="K11">
        <v>2</v>
      </c>
      <c r="L11" t="s">
        <v>115</v>
      </c>
    </row>
    <row r="12" spans="1:13">
      <c r="A12" s="3" t="s">
        <v>77</v>
      </c>
      <c r="B12" s="1" t="s">
        <v>43</v>
      </c>
      <c r="C12" s="1" t="s">
        <v>78</v>
      </c>
      <c r="D12" s="1" t="s">
        <v>117</v>
      </c>
      <c r="E12" s="13">
        <v>45000</v>
      </c>
      <c r="F12" s="33">
        <f>EMPData[[#This Row],[Yearly Sal]]*_xlfn.XLOOKUP(EMPData[[#This Row],[Employee ID]],EmpBonus[Employee ID],EmpBonus[Bonus %])</f>
        <v>8100</v>
      </c>
      <c r="H12" s="3" t="s">
        <v>21</v>
      </c>
      <c r="I12" s="2">
        <v>0.23</v>
      </c>
      <c r="J12" s="8" t="s">
        <v>22</v>
      </c>
      <c r="L12" t="s">
        <v>121</v>
      </c>
    </row>
    <row r="13" spans="1:13">
      <c r="A13" s="3" t="s">
        <v>25</v>
      </c>
      <c r="B13" s="1" t="s">
        <v>4</v>
      </c>
      <c r="C13" s="1" t="s">
        <v>26</v>
      </c>
      <c r="D13" s="1" t="s">
        <v>119</v>
      </c>
      <c r="E13" s="13">
        <v>45117</v>
      </c>
      <c r="F13" s="33">
        <f>EMPData[[#This Row],[Yearly Sal]]*_xlfn.XLOOKUP(EMPData[[#This Row],[Employee ID]],EmpBonus[Employee ID],EmpBonus[Bonus %])</f>
        <v>10828.08</v>
      </c>
      <c r="H13" s="3" t="s">
        <v>53</v>
      </c>
      <c r="I13" s="2">
        <v>0.21</v>
      </c>
      <c r="J13" s="8" t="s">
        <v>54</v>
      </c>
      <c r="L13" t="s">
        <v>122</v>
      </c>
    </row>
    <row r="14" spans="1:13">
      <c r="A14" s="3" t="s">
        <v>55</v>
      </c>
      <c r="B14" s="1" t="s">
        <v>43</v>
      </c>
      <c r="C14" s="1" t="s">
        <v>56</v>
      </c>
      <c r="D14" s="1" t="s">
        <v>119</v>
      </c>
      <c r="E14" s="13">
        <v>45117</v>
      </c>
      <c r="F14" s="33">
        <f>EMPData[[#This Row],[Yearly Sal]]*_xlfn.XLOOKUP(EMPData[[#This Row],[Employee ID]],EmpBonus[Employee ID],EmpBonus[Bonus %])</f>
        <v>7669.89</v>
      </c>
      <c r="H14" s="3" t="s">
        <v>59</v>
      </c>
      <c r="I14" s="2">
        <v>0.2</v>
      </c>
      <c r="J14" s="8" t="s">
        <v>60</v>
      </c>
      <c r="K14">
        <v>3</v>
      </c>
      <c r="L14" t="s">
        <v>125</v>
      </c>
    </row>
    <row r="15" spans="1:13">
      <c r="A15" s="3" t="s">
        <v>91</v>
      </c>
      <c r="B15" s="1" t="s">
        <v>30</v>
      </c>
      <c r="C15" s="1" t="s">
        <v>92</v>
      </c>
      <c r="D15" s="1" t="s">
        <v>118</v>
      </c>
      <c r="E15" s="13">
        <v>45450</v>
      </c>
      <c r="F15" s="33">
        <f>EMPData[[#This Row],[Yearly Sal]]*_xlfn.XLOOKUP(EMPData[[#This Row],[Employee ID]],EmpBonus[Employee ID],EmpBonus[Bonus %])</f>
        <v>7272</v>
      </c>
      <c r="H15" s="3" t="s">
        <v>38</v>
      </c>
      <c r="I15" s="2">
        <v>0.19</v>
      </c>
      <c r="J15" s="8" t="s">
        <v>39</v>
      </c>
      <c r="L15" t="s">
        <v>123</v>
      </c>
    </row>
    <row r="16" spans="1:13">
      <c r="A16" s="3" t="s">
        <v>27</v>
      </c>
      <c r="B16" s="1" t="s">
        <v>4</v>
      </c>
      <c r="C16" s="1" t="s">
        <v>28</v>
      </c>
      <c r="D16" s="1" t="s">
        <v>118</v>
      </c>
      <c r="E16" s="13">
        <v>50545</v>
      </c>
      <c r="F16" s="33">
        <f>EMPData[[#This Row],[Yearly Sal]]*_xlfn.XLOOKUP(EMPData[[#This Row],[Employee ID]],EmpBonus[Employee ID],EmpBonus[Bonus %])</f>
        <v>12636.25</v>
      </c>
      <c r="H16" s="3" t="s">
        <v>32</v>
      </c>
      <c r="I16" s="2">
        <v>0.18</v>
      </c>
      <c r="J16" s="8" t="s">
        <v>33</v>
      </c>
      <c r="K16">
        <v>4</v>
      </c>
      <c r="L16" t="s">
        <v>120</v>
      </c>
    </row>
    <row r="17" spans="1:12">
      <c r="A17" s="3" t="s">
        <v>57</v>
      </c>
      <c r="B17" s="1" t="s">
        <v>43</v>
      </c>
      <c r="C17" s="1" t="s">
        <v>58</v>
      </c>
      <c r="D17" s="1" t="s">
        <v>118</v>
      </c>
      <c r="E17" s="13">
        <v>50545</v>
      </c>
      <c r="F17" s="77" t="s">
        <v>151</v>
      </c>
      <c r="H17" s="3" t="s">
        <v>40</v>
      </c>
      <c r="I17" s="2">
        <v>0.18</v>
      </c>
      <c r="J17" s="8" t="s">
        <v>41</v>
      </c>
      <c r="L17" t="s">
        <v>126</v>
      </c>
    </row>
    <row r="18" spans="1:12">
      <c r="A18" s="3" t="s">
        <v>36</v>
      </c>
      <c r="B18" s="1" t="s">
        <v>30</v>
      </c>
      <c r="C18" s="1" t="s">
        <v>37</v>
      </c>
      <c r="D18" s="1" t="s">
        <v>117</v>
      </c>
      <c r="E18" s="13">
        <v>51800</v>
      </c>
      <c r="F18" s="33">
        <f>EMPData[[#This Row],[Yearly Sal]]*_xlfn.XLOOKUP(EMPData[[#This Row],[Employee ID]],EmpBonus[Employee ID],EmpBonus[Bonus %])</f>
        <v>4662</v>
      </c>
      <c r="H18" s="3" t="s">
        <v>55</v>
      </c>
      <c r="I18" s="2">
        <v>0.17</v>
      </c>
      <c r="J18" s="8" t="s">
        <v>56</v>
      </c>
      <c r="L18" t="s">
        <v>124</v>
      </c>
    </row>
    <row r="19" spans="1:12">
      <c r="A19" s="3" t="s">
        <v>73</v>
      </c>
      <c r="B19" s="1" t="s">
        <v>43</v>
      </c>
      <c r="C19" s="1" t="s">
        <v>74</v>
      </c>
      <c r="D19" s="1" t="s">
        <v>118</v>
      </c>
      <c r="E19" s="13">
        <v>51800</v>
      </c>
      <c r="F19" s="33">
        <f>EMPData[[#This Row],[Yearly Sal]]*_xlfn.XLOOKUP(EMPData[[#This Row],[Employee ID]],EmpBonus[Employee ID],EmpBonus[Bonus %])</f>
        <v>9842</v>
      </c>
      <c r="H19" s="3" t="s">
        <v>45</v>
      </c>
      <c r="I19" s="2">
        <v>0.14000000000000001</v>
      </c>
      <c r="J19" s="8" t="s">
        <v>46</v>
      </c>
      <c r="K19">
        <v>5</v>
      </c>
      <c r="L19" t="s">
        <v>131</v>
      </c>
    </row>
    <row r="20" spans="1:12">
      <c r="A20" s="3" t="s">
        <v>49</v>
      </c>
      <c r="B20" s="1" t="s">
        <v>43</v>
      </c>
      <c r="C20" s="1" t="s">
        <v>50</v>
      </c>
      <c r="D20" s="1" t="s">
        <v>119</v>
      </c>
      <c r="E20" s="13">
        <v>55117</v>
      </c>
      <c r="F20" s="77" t="s">
        <v>151</v>
      </c>
      <c r="H20" s="3" t="s">
        <v>15</v>
      </c>
      <c r="I20" s="2">
        <v>0.14000000000000001</v>
      </c>
      <c r="J20" s="8" t="s">
        <v>16</v>
      </c>
      <c r="K20">
        <v>6</v>
      </c>
      <c r="L20" t="s">
        <v>130</v>
      </c>
    </row>
    <row r="21" spans="1:12">
      <c r="A21" s="3" t="s">
        <v>85</v>
      </c>
      <c r="B21" s="1" t="s">
        <v>30</v>
      </c>
      <c r="C21" s="1" t="s">
        <v>86</v>
      </c>
      <c r="D21" s="1" t="s">
        <v>117</v>
      </c>
      <c r="E21" s="13">
        <v>55117</v>
      </c>
      <c r="F21" s="33">
        <f>EMPData[[#This Row],[Yearly Sal]]*_xlfn.XLOOKUP(EMPData[[#This Row],[Employee ID]],EmpBonus[Employee ID],EmpBonus[Bonus %])</f>
        <v>7716.380000000001</v>
      </c>
      <c r="H21" s="3" t="s">
        <v>8</v>
      </c>
      <c r="I21" s="2">
        <v>0.1</v>
      </c>
      <c r="J21" s="8" t="s">
        <v>9</v>
      </c>
    </row>
    <row r="22" spans="1:12">
      <c r="A22" s="3" t="s">
        <v>99</v>
      </c>
      <c r="B22" s="1" t="s">
        <v>4</v>
      </c>
      <c r="C22" s="1" t="s">
        <v>100</v>
      </c>
      <c r="D22" s="1" t="s">
        <v>118</v>
      </c>
      <c r="E22" s="13">
        <v>55117</v>
      </c>
      <c r="F22" s="33">
        <f>EMPData[[#This Row],[Yearly Sal]]*_xlfn.XLOOKUP(EMPData[[#This Row],[Employee ID]],EmpBonus[Employee ID],EmpBonus[Bonus %])</f>
        <v>7165.21</v>
      </c>
      <c r="H22" s="3" t="s">
        <v>29</v>
      </c>
      <c r="I22" s="2">
        <v>0.1</v>
      </c>
      <c r="J22" s="8" t="s">
        <v>31</v>
      </c>
    </row>
    <row r="23" spans="1:12">
      <c r="A23" s="3" t="s">
        <v>51</v>
      </c>
      <c r="B23" s="1" t="s">
        <v>43</v>
      </c>
      <c r="C23" s="1" t="s">
        <v>52</v>
      </c>
      <c r="D23" s="1" t="s">
        <v>117</v>
      </c>
      <c r="E23" s="13">
        <v>58445</v>
      </c>
      <c r="F23" s="33">
        <f>EMPData[[#This Row],[Yearly Sal]]*_xlfn.XLOOKUP(EMPData[[#This Row],[Employee ID]],EmpBonus[Employee ID],EmpBonus[Bonus %])</f>
        <v>14611.25</v>
      </c>
      <c r="H23" s="3" t="s">
        <v>36</v>
      </c>
      <c r="I23" s="2">
        <v>0.09</v>
      </c>
      <c r="J23" s="8" t="s">
        <v>37</v>
      </c>
    </row>
    <row r="24" spans="1:12">
      <c r="A24" s="3" t="s">
        <v>87</v>
      </c>
      <c r="B24" s="1" t="s">
        <v>4</v>
      </c>
      <c r="C24" s="1" t="s">
        <v>88</v>
      </c>
      <c r="D24" s="1" t="s">
        <v>119</v>
      </c>
      <c r="E24" s="13">
        <v>58445</v>
      </c>
      <c r="F24" s="33">
        <f>EMPData[[#This Row],[Yearly Sal]]*_xlfn.XLOOKUP(EMPData[[#This Row],[Employee ID]],EmpBonus[Employee ID],EmpBonus[Bonus %])</f>
        <v>12857.9</v>
      </c>
      <c r="H24" s="3" t="s">
        <v>17</v>
      </c>
      <c r="I24" s="2">
        <v>0.09</v>
      </c>
      <c r="J24" s="8" t="s">
        <v>18</v>
      </c>
    </row>
    <row r="25" spans="1:12">
      <c r="A25" s="3" t="s">
        <v>105</v>
      </c>
      <c r="B25" s="1" t="s">
        <v>4</v>
      </c>
      <c r="C25" s="1" t="s">
        <v>106</v>
      </c>
      <c r="D25" s="1" t="s">
        <v>117</v>
      </c>
      <c r="E25" s="13">
        <v>58445</v>
      </c>
      <c r="F25" s="33">
        <f>EMPData[[#This Row],[Yearly Sal]]*_xlfn.XLOOKUP(EMPData[[#This Row],[Employee ID]],EmpBonus[Employee ID],EmpBonus[Bonus %])</f>
        <v>6428.95</v>
      </c>
      <c r="H25" s="3" t="s">
        <v>11</v>
      </c>
      <c r="I25" s="2">
        <v>0.08</v>
      </c>
      <c r="J25" s="8" t="s">
        <v>12</v>
      </c>
    </row>
    <row r="26" spans="1:12">
      <c r="A26" s="3" t="s">
        <v>65</v>
      </c>
      <c r="B26" s="1" t="s">
        <v>43</v>
      </c>
      <c r="C26" s="1" t="s">
        <v>66</v>
      </c>
      <c r="D26" s="1" t="s">
        <v>119</v>
      </c>
      <c r="E26" s="13">
        <v>59200</v>
      </c>
      <c r="F26" s="33">
        <f>EMPData[[#This Row],[Yearly Sal]]*_xlfn.XLOOKUP(EMPData[[#This Row],[Employee ID]],EmpBonus[Employee ID],EmpBonus[Bonus %])</f>
        <v>3552</v>
      </c>
      <c r="H26" s="3" t="s">
        <v>19</v>
      </c>
      <c r="I26" s="2">
        <v>0.06</v>
      </c>
      <c r="J26" s="8" t="s">
        <v>20</v>
      </c>
    </row>
    <row r="27" spans="1:12">
      <c r="A27" s="3" t="s">
        <v>3</v>
      </c>
      <c r="B27" s="1" t="s">
        <v>4</v>
      </c>
      <c r="C27" s="1" t="s">
        <v>5</v>
      </c>
      <c r="D27" s="1" t="s">
        <v>117</v>
      </c>
      <c r="E27" s="13">
        <v>60270</v>
      </c>
      <c r="F27" s="77" t="s">
        <v>151</v>
      </c>
      <c r="H27" s="3" t="s">
        <v>23</v>
      </c>
      <c r="I27" s="2">
        <v>0.06</v>
      </c>
      <c r="J27" s="8" t="s">
        <v>24</v>
      </c>
    </row>
    <row r="28" spans="1:12">
      <c r="A28" s="3" t="s">
        <v>101</v>
      </c>
      <c r="B28" s="1" t="s">
        <v>4</v>
      </c>
      <c r="C28" s="1" t="s">
        <v>102</v>
      </c>
      <c r="D28" s="1" t="s">
        <v>117</v>
      </c>
      <c r="E28" s="13">
        <v>60445</v>
      </c>
      <c r="F28" s="33">
        <f>EMPData[[#This Row],[Yearly Sal]]*_xlfn.XLOOKUP(EMPData[[#This Row],[Employee ID]],EmpBonus[Employee ID],EmpBonus[Bonus %])</f>
        <v>11484.55</v>
      </c>
      <c r="H28" s="3" t="s">
        <v>65</v>
      </c>
      <c r="I28" s="2">
        <v>0.06</v>
      </c>
      <c r="J28" s="8" t="s">
        <v>66</v>
      </c>
    </row>
    <row r="29" spans="1:12">
      <c r="A29" s="3" t="s">
        <v>95</v>
      </c>
      <c r="B29" s="1" t="s">
        <v>30</v>
      </c>
      <c r="C29" s="1" t="s">
        <v>96</v>
      </c>
      <c r="D29" s="1" t="s">
        <v>117</v>
      </c>
      <c r="E29" s="13">
        <v>65971</v>
      </c>
      <c r="F29" s="33">
        <f>EMPData[[#This Row],[Yearly Sal]]*_xlfn.XLOOKUP(EMPData[[#This Row],[Employee ID]],EmpBonus[Employee ID],EmpBonus[Bonus %])</f>
        <v>6597.1</v>
      </c>
      <c r="H29" s="3" t="s">
        <v>69</v>
      </c>
      <c r="I29" s="2">
        <v>0.15</v>
      </c>
      <c r="J29" s="8" t="s">
        <v>70</v>
      </c>
    </row>
    <row r="30" spans="1:12">
      <c r="A30" s="3" t="s">
        <v>34</v>
      </c>
      <c r="B30" s="1" t="s">
        <v>30</v>
      </c>
      <c r="C30" s="1" t="s">
        <v>35</v>
      </c>
      <c r="D30" s="1" t="s">
        <v>119</v>
      </c>
      <c r="E30" s="13">
        <v>68357</v>
      </c>
      <c r="F30" s="77" t="s">
        <v>151</v>
      </c>
      <c r="H30" s="3" t="s">
        <v>71</v>
      </c>
      <c r="I30" s="2">
        <v>0.15</v>
      </c>
      <c r="J30" s="8" t="s">
        <v>72</v>
      </c>
    </row>
    <row r="31" spans="1:12">
      <c r="A31" s="3" t="s">
        <v>71</v>
      </c>
      <c r="B31" s="1" t="s">
        <v>43</v>
      </c>
      <c r="C31" s="1" t="s">
        <v>144</v>
      </c>
      <c r="D31" s="1" t="s">
        <v>119</v>
      </c>
      <c r="E31" s="13">
        <v>68357</v>
      </c>
      <c r="F31" s="33">
        <f>EMPData[[#This Row],[Yearly Sal]]*_xlfn.XLOOKUP(EMPData[[#This Row],[Employee ID]],EmpBonus[Employee ID],EmpBonus[Bonus %])</f>
        <v>10253.549999999999</v>
      </c>
      <c r="H31" s="3" t="s">
        <v>73</v>
      </c>
      <c r="I31" s="2">
        <v>0.19</v>
      </c>
      <c r="J31" s="8" t="s">
        <v>74</v>
      </c>
    </row>
    <row r="32" spans="1:12">
      <c r="A32" s="3" t="s">
        <v>23</v>
      </c>
      <c r="B32" s="1" t="s">
        <v>4</v>
      </c>
      <c r="C32" s="1" t="s">
        <v>24</v>
      </c>
      <c r="D32" s="1" t="s">
        <v>117</v>
      </c>
      <c r="E32" s="13">
        <v>80000</v>
      </c>
      <c r="F32" s="33">
        <f>EMPData[[#This Row],[Yearly Sal]]*_xlfn.XLOOKUP(EMPData[[#This Row],[Employee ID]],EmpBonus[Employee ID],EmpBonus[Bonus %])</f>
        <v>4800</v>
      </c>
      <c r="H32" s="3" t="s">
        <v>75</v>
      </c>
      <c r="I32" s="2">
        <v>0.18</v>
      </c>
      <c r="J32" s="8" t="s">
        <v>76</v>
      </c>
    </row>
    <row r="33" spans="1:10">
      <c r="A33" s="3" t="s">
        <v>47</v>
      </c>
      <c r="B33" s="1" t="s">
        <v>43</v>
      </c>
      <c r="C33" s="1" t="s">
        <v>48</v>
      </c>
      <c r="D33" s="1" t="s">
        <v>118</v>
      </c>
      <c r="E33" s="13">
        <v>80000</v>
      </c>
      <c r="F33" s="33">
        <f>EMPData[[#This Row],[Yearly Sal]]*_xlfn.XLOOKUP(EMPData[[#This Row],[Employee ID]],EmpBonus[Employee ID],EmpBonus[Bonus %])</f>
        <v>20000</v>
      </c>
      <c r="H33" s="3" t="s">
        <v>77</v>
      </c>
      <c r="I33" s="2">
        <v>0.18</v>
      </c>
      <c r="J33" s="8" t="s">
        <v>78</v>
      </c>
    </row>
    <row r="34" spans="1:10">
      <c r="A34" s="3" t="s">
        <v>83</v>
      </c>
      <c r="B34" s="1" t="s">
        <v>30</v>
      </c>
      <c r="C34" s="1" t="s">
        <v>84</v>
      </c>
      <c r="D34" s="1" t="s">
        <v>118</v>
      </c>
      <c r="E34" s="13">
        <v>80000</v>
      </c>
      <c r="F34" s="33">
        <f>EMPData[[#This Row],[Yearly Sal]]*_xlfn.XLOOKUP(EMPData[[#This Row],[Employee ID]],EmpBonus[Employee ID],EmpBonus[Bonus %])</f>
        <v>12800</v>
      </c>
      <c r="H34" s="3" t="s">
        <v>79</v>
      </c>
      <c r="I34" s="2">
        <v>0.21</v>
      </c>
      <c r="J34" s="8" t="s">
        <v>80</v>
      </c>
    </row>
    <row r="35" spans="1:10">
      <c r="A35" s="3" t="s">
        <v>97</v>
      </c>
      <c r="B35" s="1" t="s">
        <v>30</v>
      </c>
      <c r="C35" s="1" t="s">
        <v>98</v>
      </c>
      <c r="D35" s="1" t="s">
        <v>119</v>
      </c>
      <c r="E35" s="13">
        <v>80000</v>
      </c>
      <c r="F35" s="33">
        <f>EMPData[[#This Row],[Yearly Sal]]*_xlfn.XLOOKUP(EMPData[[#This Row],[Employee ID]],EmpBonus[Employee ID],EmpBonus[Bonus %])</f>
        <v>14400</v>
      </c>
      <c r="H35" s="3" t="s">
        <v>81</v>
      </c>
      <c r="I35" s="2">
        <v>0.14000000000000001</v>
      </c>
      <c r="J35" s="8" t="s">
        <v>82</v>
      </c>
    </row>
    <row r="36" spans="1:10">
      <c r="A36" s="3" t="s">
        <v>103</v>
      </c>
      <c r="B36" s="1" t="s">
        <v>4</v>
      </c>
      <c r="C36" s="1" t="s">
        <v>104</v>
      </c>
      <c r="D36" s="1" t="s">
        <v>119</v>
      </c>
      <c r="E36" s="13">
        <v>83117</v>
      </c>
      <c r="F36" s="33">
        <f>EMPData[[#This Row],[Yearly Sal]]*_xlfn.XLOOKUP(EMPData[[#This Row],[Employee ID]],EmpBonus[Employee ID],EmpBonus[Bonus %])</f>
        <v>16623.400000000001</v>
      </c>
      <c r="H36" s="3" t="s">
        <v>83</v>
      </c>
      <c r="I36" s="2">
        <v>0.16</v>
      </c>
      <c r="J36" s="8" t="s">
        <v>84</v>
      </c>
    </row>
    <row r="37" spans="1:10">
      <c r="A37" s="3" t="s">
        <v>63</v>
      </c>
      <c r="B37" s="1" t="s">
        <v>43</v>
      </c>
      <c r="C37" s="1" t="s">
        <v>64</v>
      </c>
      <c r="D37" s="1" t="s">
        <v>118</v>
      </c>
      <c r="E37" s="13">
        <v>88357</v>
      </c>
      <c r="F37" s="77" t="s">
        <v>151</v>
      </c>
      <c r="H37" s="3" t="s">
        <v>85</v>
      </c>
      <c r="I37" s="2">
        <v>0.14000000000000001</v>
      </c>
      <c r="J37" s="8" t="s">
        <v>86</v>
      </c>
    </row>
    <row r="38" spans="1:10">
      <c r="A38" s="3" t="s">
        <v>19</v>
      </c>
      <c r="B38" s="1" t="s">
        <v>4</v>
      </c>
      <c r="C38" s="1" t="s">
        <v>20</v>
      </c>
      <c r="D38" s="1" t="s">
        <v>119</v>
      </c>
      <c r="E38" s="13">
        <v>89500</v>
      </c>
      <c r="F38" s="33">
        <f>EMPData[[#This Row],[Yearly Sal]]*_xlfn.XLOOKUP(EMPData[[#This Row],[Employee ID]],EmpBonus[Employee ID],EmpBonus[Bonus %])</f>
        <v>5370</v>
      </c>
      <c r="H38" s="3" t="s">
        <v>87</v>
      </c>
      <c r="I38" s="2">
        <v>0.22</v>
      </c>
      <c r="J38" s="8" t="s">
        <v>88</v>
      </c>
    </row>
    <row r="39" spans="1:10">
      <c r="A39" s="3" t="s">
        <v>42</v>
      </c>
      <c r="B39" s="1" t="s">
        <v>43</v>
      </c>
      <c r="C39" s="1" t="s">
        <v>44</v>
      </c>
      <c r="D39" s="1" t="s">
        <v>117</v>
      </c>
      <c r="E39" s="13">
        <v>89500</v>
      </c>
      <c r="F39" s="33">
        <f>EMPData[[#This Row],[Yearly Sal]]*_xlfn.XLOOKUP(EMPData[[#This Row],[Employee ID]],EmpBonus[Employee ID],EmpBonus[Bonus %])</f>
        <v>21480</v>
      </c>
      <c r="H39" s="3" t="s">
        <v>89</v>
      </c>
      <c r="I39" s="2">
        <v>0.13</v>
      </c>
      <c r="J39" s="8" t="s">
        <v>90</v>
      </c>
    </row>
    <row r="40" spans="1:10">
      <c r="A40" s="3" t="s">
        <v>79</v>
      </c>
      <c r="B40" s="1" t="s">
        <v>30</v>
      </c>
      <c r="C40" s="1" t="s">
        <v>80</v>
      </c>
      <c r="D40" s="1" t="s">
        <v>119</v>
      </c>
      <c r="E40" s="13">
        <v>89500</v>
      </c>
      <c r="F40" s="33">
        <f>EMPData[[#This Row],[Yearly Sal]]*_xlfn.XLOOKUP(EMPData[[#This Row],[Employee ID]],EmpBonus[Employee ID],EmpBonus[Bonus %])</f>
        <v>18795</v>
      </c>
      <c r="H40" s="3" t="s">
        <v>91</v>
      </c>
      <c r="I40" s="2">
        <v>0.16</v>
      </c>
      <c r="J40" s="8" t="s">
        <v>92</v>
      </c>
    </row>
    <row r="41" spans="1:10">
      <c r="A41" s="3" t="s">
        <v>93</v>
      </c>
      <c r="B41" s="1" t="s">
        <v>30</v>
      </c>
      <c r="C41" s="1" t="s">
        <v>94</v>
      </c>
      <c r="D41" s="1" t="s">
        <v>119</v>
      </c>
      <c r="E41" s="13">
        <v>89500</v>
      </c>
      <c r="F41" s="33">
        <f>EMPData[[#This Row],[Yearly Sal]]*_xlfn.XLOOKUP(EMPData[[#This Row],[Employee ID]],EmpBonus[Employee ID],EmpBonus[Bonus %])</f>
        <v>8055</v>
      </c>
      <c r="H41" s="3" t="s">
        <v>93</v>
      </c>
      <c r="I41" s="2">
        <v>0.09</v>
      </c>
      <c r="J41" s="8" t="s">
        <v>94</v>
      </c>
    </row>
    <row r="42" spans="1:10">
      <c r="A42" s="3" t="s">
        <v>61</v>
      </c>
      <c r="B42" s="1" t="s">
        <v>43</v>
      </c>
      <c r="C42" s="1" t="s">
        <v>62</v>
      </c>
      <c r="D42" s="1" t="s">
        <v>119</v>
      </c>
      <c r="E42" s="13">
        <v>90000</v>
      </c>
      <c r="F42" s="33">
        <f>EMPData[[#This Row],[Yearly Sal]]*_xlfn.XLOOKUP(EMPData[[#This Row],[Employee ID]],EmpBonus[Employee ID],EmpBonus[Bonus %])</f>
        <v>22500</v>
      </c>
      <c r="H42" s="3" t="s">
        <v>95</v>
      </c>
      <c r="I42" s="2">
        <v>0.1</v>
      </c>
      <c r="J42" s="8" t="s">
        <v>96</v>
      </c>
    </row>
    <row r="43" spans="1:10">
      <c r="A43" s="3" t="s">
        <v>10</v>
      </c>
      <c r="B43" s="1" t="s">
        <v>4</v>
      </c>
      <c r="C43" s="1" t="s">
        <v>72</v>
      </c>
      <c r="D43" s="1" t="s">
        <v>119</v>
      </c>
      <c r="E43" s="13">
        <v>93668</v>
      </c>
      <c r="F43" s="77" t="s">
        <v>151</v>
      </c>
      <c r="H43" s="3" t="s">
        <v>97</v>
      </c>
      <c r="I43" s="2">
        <v>0.18</v>
      </c>
      <c r="J43" s="8" t="s">
        <v>98</v>
      </c>
    </row>
    <row r="44" spans="1:10">
      <c r="A44" s="3" t="s">
        <v>38</v>
      </c>
      <c r="B44" s="1" t="s">
        <v>30</v>
      </c>
      <c r="C44" s="1" t="s">
        <v>39</v>
      </c>
      <c r="D44" s="1" t="s">
        <v>119</v>
      </c>
      <c r="E44" s="13">
        <v>97000</v>
      </c>
      <c r="F44" s="33">
        <f>EMPData[[#This Row],[Yearly Sal]]*_xlfn.XLOOKUP(EMPData[[#This Row],[Employee ID]],EmpBonus[Employee ID],EmpBonus[Bonus %])</f>
        <v>18430</v>
      </c>
      <c r="H44" s="3" t="s">
        <v>99</v>
      </c>
      <c r="I44" s="2">
        <v>0.13</v>
      </c>
      <c r="J44" s="8" t="s">
        <v>100</v>
      </c>
    </row>
    <row r="45" spans="1:10">
      <c r="A45" s="3" t="s">
        <v>69</v>
      </c>
      <c r="B45" s="1" t="s">
        <v>43</v>
      </c>
      <c r="C45" s="1" t="s">
        <v>70</v>
      </c>
      <c r="D45" s="1" t="s">
        <v>117</v>
      </c>
      <c r="E45" s="13">
        <v>97000</v>
      </c>
      <c r="F45" s="33">
        <f>EMPData[[#This Row],[Yearly Sal]]*_xlfn.XLOOKUP(EMPData[[#This Row],[Employee ID]],EmpBonus[Employee ID],EmpBonus[Bonus %])</f>
        <v>14550</v>
      </c>
      <c r="H45" s="3" t="s">
        <v>101</v>
      </c>
      <c r="I45" s="2">
        <v>0.19</v>
      </c>
      <c r="J45" s="8" t="s">
        <v>102</v>
      </c>
    </row>
    <row r="46" spans="1:10">
      <c r="A46" s="3" t="s">
        <v>75</v>
      </c>
      <c r="B46" s="1" t="s">
        <v>43</v>
      </c>
      <c r="C46" s="1" t="s">
        <v>76</v>
      </c>
      <c r="D46" s="1" t="s">
        <v>119</v>
      </c>
      <c r="E46" s="13">
        <v>97000</v>
      </c>
      <c r="F46" s="33">
        <f>EMPData[[#This Row],[Yearly Sal]]*_xlfn.XLOOKUP(EMPData[[#This Row],[Employee ID]],EmpBonus[Employee ID],EmpBonus[Bonus %])</f>
        <v>17460</v>
      </c>
      <c r="H46" s="3" t="s">
        <v>103</v>
      </c>
      <c r="I46" s="2">
        <v>0.2</v>
      </c>
      <c r="J46" s="8" t="s">
        <v>104</v>
      </c>
    </row>
    <row r="47" spans="1:10">
      <c r="A47" s="3" t="s">
        <v>32</v>
      </c>
      <c r="B47" s="1" t="s">
        <v>30</v>
      </c>
      <c r="C47" s="1" t="s">
        <v>33</v>
      </c>
      <c r="D47" s="1" t="s">
        <v>118</v>
      </c>
      <c r="E47" s="13">
        <v>110000</v>
      </c>
      <c r="F47" s="33">
        <f>EMPData[[#This Row],[Yearly Sal]]*_xlfn.XLOOKUP(EMPData[[#This Row],[Employee ID]],EmpBonus[Employee ID],EmpBonus[Bonus %])</f>
        <v>19800</v>
      </c>
      <c r="H47" s="6" t="s">
        <v>105</v>
      </c>
      <c r="I47" s="10">
        <v>0.11</v>
      </c>
      <c r="J47" s="11" t="s">
        <v>106</v>
      </c>
    </row>
    <row r="48" spans="1:10">
      <c r="A48" s="3" t="s">
        <v>53</v>
      </c>
      <c r="B48" s="1" t="s">
        <v>43</v>
      </c>
      <c r="C48" s="1" t="s">
        <v>54</v>
      </c>
      <c r="D48" s="1" t="s">
        <v>119</v>
      </c>
      <c r="E48" s="13">
        <v>120000</v>
      </c>
      <c r="F48" s="33">
        <f>EMPData[[#This Row],[Yearly Sal]]*_xlfn.XLOOKUP(EMPData[[#This Row],[Employee ID]],EmpBonus[Employee ID],EmpBonus[Bonus %])</f>
        <v>25200</v>
      </c>
    </row>
    <row r="49" spans="1:6">
      <c r="A49" s="3" t="s">
        <v>89</v>
      </c>
      <c r="B49" s="1" t="s">
        <v>4</v>
      </c>
      <c r="C49" s="1" t="s">
        <v>90</v>
      </c>
      <c r="D49" s="1" t="s">
        <v>119</v>
      </c>
      <c r="E49" s="13">
        <v>120000</v>
      </c>
      <c r="F49" s="33">
        <f>EMPData[[#This Row],[Yearly Sal]]*_xlfn.XLOOKUP(EMPData[[#This Row],[Employee ID]],EmpBonus[Employee ID],EmpBonus[Bonus %])</f>
        <v>15600</v>
      </c>
    </row>
    <row r="50" spans="1:6">
      <c r="A50" s="3" t="s">
        <v>11</v>
      </c>
      <c r="B50" s="1" t="s">
        <v>4</v>
      </c>
      <c r="C50" s="1" t="s">
        <v>12</v>
      </c>
      <c r="D50" s="1" t="s">
        <v>118</v>
      </c>
      <c r="E50" s="13">
        <v>134000</v>
      </c>
      <c r="F50" s="33">
        <f>EMPData[[#This Row],[Yearly Sal]]*_xlfn.XLOOKUP(EMPData[[#This Row],[Employee ID]],EmpBonus[Employee ID],EmpBonus[Bonus %])</f>
        <v>10720</v>
      </c>
    </row>
    <row r="51" spans="1:6">
      <c r="A51" s="3" t="s">
        <v>15</v>
      </c>
      <c r="B51" s="1" t="s">
        <v>4</v>
      </c>
      <c r="C51" s="1" t="s">
        <v>16</v>
      </c>
      <c r="D51" s="1" t="s">
        <v>119</v>
      </c>
      <c r="E51" s="13">
        <v>135000</v>
      </c>
      <c r="F51" s="33">
        <f>EMPData[[#This Row],[Yearly Sal]]*_xlfn.XLOOKUP(EMPData[[#This Row],[Employee ID]],EmpBonus[Employee ID],EmpBonus[Bonus %])</f>
        <v>18900</v>
      </c>
    </row>
    <row r="52" spans="1:6">
      <c r="A52" s="3" t="s">
        <v>29</v>
      </c>
      <c r="B52" s="1" t="s">
        <v>30</v>
      </c>
      <c r="C52" s="1" t="s">
        <v>31</v>
      </c>
      <c r="D52" s="1" t="s">
        <v>119</v>
      </c>
      <c r="E52" s="13">
        <v>140000</v>
      </c>
      <c r="F52" s="33">
        <f>EMPData[[#This Row],[Yearly Sal]]*_xlfn.XLOOKUP(EMPData[[#This Row],[Employee ID]],EmpBonus[Employee ID],EmpBonus[Bonus %])</f>
        <v>14000</v>
      </c>
    </row>
    <row r="53" spans="1:6">
      <c r="A53" s="6" t="s">
        <v>59</v>
      </c>
      <c r="B53" s="7" t="s">
        <v>43</v>
      </c>
      <c r="C53" s="7" t="s">
        <v>60</v>
      </c>
      <c r="D53" s="7" t="s">
        <v>117</v>
      </c>
      <c r="E53" s="14">
        <v>140000</v>
      </c>
      <c r="F53" s="33">
        <f>EMPData[[#This Row],[Yearly Sal]]*_xlfn.XLOOKUP(EMPData[[#This Row],[Employee ID]],EmpBonus[Employee ID],EmpBonus[Bonus %])</f>
        <v>28000</v>
      </c>
    </row>
    <row r="54" spans="1:6" ht="15" thickBot="1">
      <c r="A54" s="6" t="s">
        <v>127</v>
      </c>
      <c r="B54" s="7"/>
      <c r="C54" s="7"/>
      <c r="D54" s="7"/>
      <c r="E54" s="21">
        <f>SUBTOTAL(109,EMPData[Yearly Sal])</f>
        <v>3619876</v>
      </c>
      <c r="F54" s="34"/>
    </row>
  </sheetData>
  <phoneticPr fontId="7" type="noConversion"/>
  <pageMargins left="0.7" right="0.7" top="0.75" bottom="0.75" header="0.3" footer="0.3"/>
  <pageSetup orientation="portrait" verticalDpi="30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941C-6CAB-4D0C-945F-BFE34BBAC510}">
  <sheetPr>
    <tabColor theme="7" tint="0.59999389629810485"/>
  </sheetPr>
  <dimension ref="A1:R54"/>
  <sheetViews>
    <sheetView workbookViewId="0">
      <selection sqref="A1:J75"/>
    </sheetView>
  </sheetViews>
  <sheetFormatPr defaultRowHeight="14.5"/>
  <cols>
    <col min="1" max="1" width="6.36328125" customWidth="1"/>
    <col min="2" max="2" width="16.54296875" bestFit="1" customWidth="1"/>
    <col min="3" max="3" width="18" style="20" bestFit="1" customWidth="1"/>
    <col min="4" max="4" width="11.26953125" bestFit="1" customWidth="1"/>
    <col min="5" max="5" width="9.54296875" bestFit="1" customWidth="1"/>
    <col min="6" max="6" width="11.54296875" bestFit="1" customWidth="1"/>
    <col min="7" max="7" width="11.7265625" bestFit="1" customWidth="1"/>
    <col min="8" max="8" width="7.08984375" customWidth="1"/>
    <col min="9" max="9" width="6.26953125" customWidth="1"/>
    <col min="10" max="10" width="66.54296875" bestFit="1" customWidth="1"/>
    <col min="11" max="11" width="10.1796875" bestFit="1" customWidth="1"/>
    <col min="12" max="12" width="12.7265625" bestFit="1" customWidth="1"/>
    <col min="13" max="13" width="15.453125" bestFit="1" customWidth="1"/>
    <col min="14" max="14" width="14" bestFit="1" customWidth="1"/>
    <col min="15" max="15" width="14.81640625" bestFit="1" customWidth="1"/>
    <col min="16" max="16" width="10" bestFit="1" customWidth="1"/>
    <col min="17" max="17" width="12.26953125" bestFit="1" customWidth="1"/>
    <col min="18" max="18" width="12.7265625" bestFit="1" customWidth="1"/>
    <col min="19" max="19" width="12.36328125" bestFit="1" customWidth="1"/>
    <col min="20" max="20" width="11.08984375" bestFit="1" customWidth="1"/>
    <col min="21" max="21" width="9.6328125" bestFit="1" customWidth="1"/>
    <col min="22" max="22" width="10.08984375" bestFit="1" customWidth="1"/>
    <col min="23" max="23" width="11.90625" bestFit="1" customWidth="1"/>
    <col min="24" max="24" width="8.81640625" bestFit="1" customWidth="1"/>
    <col min="25" max="25" width="12.1796875" bestFit="1" customWidth="1"/>
    <col min="26" max="26" width="10.7265625" bestFit="1" customWidth="1"/>
    <col min="27" max="27" width="16" bestFit="1" customWidth="1"/>
    <col min="28" max="28" width="9" bestFit="1" customWidth="1"/>
    <col min="29" max="29" width="11.1796875" bestFit="1" customWidth="1"/>
    <col min="30" max="30" width="10.54296875" bestFit="1" customWidth="1"/>
    <col min="31" max="31" width="12.54296875" bestFit="1" customWidth="1"/>
    <col min="32" max="32" width="9.7265625" bestFit="1" customWidth="1"/>
    <col min="33" max="33" width="7.54296875" bestFit="1" customWidth="1"/>
    <col min="34" max="34" width="9.453125" bestFit="1" customWidth="1"/>
    <col min="35" max="35" width="11.26953125" bestFit="1" customWidth="1"/>
    <col min="36" max="36" width="11.7265625" bestFit="1" customWidth="1"/>
    <col min="37" max="37" width="12.26953125" bestFit="1" customWidth="1"/>
    <col min="38" max="38" width="13.26953125" bestFit="1" customWidth="1"/>
    <col min="39" max="39" width="16.36328125" bestFit="1" customWidth="1"/>
    <col min="40" max="40" width="11.7265625" bestFit="1" customWidth="1"/>
    <col min="41" max="41" width="10" bestFit="1" customWidth="1"/>
    <col min="42" max="42" width="12" bestFit="1" customWidth="1"/>
    <col min="43" max="43" width="11" bestFit="1" customWidth="1"/>
    <col min="44" max="44" width="12.453125" bestFit="1" customWidth="1"/>
    <col min="45" max="45" width="11.1796875" bestFit="1" customWidth="1"/>
    <col min="46" max="46" width="16.7265625" bestFit="1" customWidth="1"/>
    <col min="47" max="47" width="14.453125" bestFit="1" customWidth="1"/>
    <col min="48" max="48" width="11.54296875" bestFit="1" customWidth="1"/>
    <col min="49" max="49" width="10.90625" bestFit="1" customWidth="1"/>
    <col min="50" max="50" width="10.36328125" bestFit="1" customWidth="1"/>
    <col min="51" max="51" width="11.81640625" bestFit="1" customWidth="1"/>
    <col min="52" max="52" width="15.36328125" bestFit="1" customWidth="1"/>
    <col min="53" max="53" width="10.7265625" bestFit="1" customWidth="1"/>
  </cols>
  <sheetData>
    <row r="1" spans="1:18" ht="36.5" thickBot="1">
      <c r="A1" s="18"/>
      <c r="B1" s="19" t="s">
        <v>129</v>
      </c>
      <c r="C1" s="19"/>
      <c r="D1" s="19"/>
      <c r="E1" s="19"/>
      <c r="F1" s="19"/>
      <c r="G1" s="19"/>
      <c r="H1" s="19"/>
      <c r="I1" s="19"/>
      <c r="J1" s="19"/>
      <c r="K1" s="19"/>
      <c r="L1" s="19"/>
      <c r="M1" s="19"/>
      <c r="N1" s="19"/>
      <c r="O1" s="19"/>
      <c r="P1" s="19"/>
      <c r="Q1" s="19"/>
      <c r="R1" s="19"/>
    </row>
    <row r="2" spans="1:18" ht="19" thickBot="1">
      <c r="B2" s="80" t="s">
        <v>2</v>
      </c>
      <c r="C2" s="80" t="s">
        <v>156</v>
      </c>
      <c r="I2" s="46">
        <v>6</v>
      </c>
      <c r="J2" s="69" t="s">
        <v>130</v>
      </c>
    </row>
    <row r="3" spans="1:18">
      <c r="B3" s="72" t="s">
        <v>33</v>
      </c>
      <c r="C3" s="73">
        <v>19800</v>
      </c>
    </row>
    <row r="4" spans="1:18">
      <c r="B4" s="44" t="s">
        <v>37</v>
      </c>
      <c r="C4" s="28">
        <v>4662</v>
      </c>
    </row>
    <row r="5" spans="1:18">
      <c r="B5" s="44" t="s">
        <v>70</v>
      </c>
      <c r="C5" s="28">
        <v>14550</v>
      </c>
    </row>
    <row r="6" spans="1:18">
      <c r="B6" s="44" t="s">
        <v>56</v>
      </c>
      <c r="C6" s="28">
        <v>7669.89</v>
      </c>
    </row>
    <row r="7" spans="1:18">
      <c r="B7" s="44" t="s">
        <v>26</v>
      </c>
      <c r="C7" s="28">
        <v>10828.08</v>
      </c>
    </row>
    <row r="8" spans="1:18">
      <c r="B8" s="44" t="s">
        <v>96</v>
      </c>
      <c r="C8" s="28">
        <v>6597.1</v>
      </c>
    </row>
    <row r="9" spans="1:18">
      <c r="B9" s="44" t="s">
        <v>39</v>
      </c>
      <c r="C9" s="28">
        <v>18430</v>
      </c>
    </row>
    <row r="10" spans="1:18">
      <c r="B10" s="44" t="s">
        <v>54</v>
      </c>
      <c r="C10" s="28">
        <v>25200</v>
      </c>
    </row>
    <row r="11" spans="1:18">
      <c r="B11" s="44" t="s">
        <v>60</v>
      </c>
      <c r="C11" s="28">
        <v>28000</v>
      </c>
    </row>
    <row r="12" spans="1:18">
      <c r="B12" s="44" t="s">
        <v>50</v>
      </c>
      <c r="C12" s="28">
        <v>0</v>
      </c>
    </row>
    <row r="13" spans="1:18">
      <c r="B13" s="44" t="s">
        <v>58</v>
      </c>
      <c r="C13" s="28">
        <v>0</v>
      </c>
    </row>
    <row r="14" spans="1:18">
      <c r="B14" s="44" t="s">
        <v>100</v>
      </c>
      <c r="C14" s="28">
        <v>7165.21</v>
      </c>
    </row>
    <row r="15" spans="1:18">
      <c r="B15" s="44" t="s">
        <v>18</v>
      </c>
      <c r="C15" s="28">
        <v>4050</v>
      </c>
    </row>
    <row r="16" spans="1:18">
      <c r="B16" s="44" t="s">
        <v>44</v>
      </c>
      <c r="C16" s="28">
        <v>21480</v>
      </c>
    </row>
    <row r="17" spans="2:3">
      <c r="B17" s="44" t="s">
        <v>82</v>
      </c>
      <c r="C17" s="28">
        <v>5035.9400000000005</v>
      </c>
    </row>
    <row r="18" spans="2:3">
      <c r="B18" s="44" t="s">
        <v>88</v>
      </c>
      <c r="C18" s="28">
        <v>12857.9</v>
      </c>
    </row>
    <row r="19" spans="2:3">
      <c r="B19" s="44" t="s">
        <v>5</v>
      </c>
      <c r="C19" s="28">
        <v>0</v>
      </c>
    </row>
    <row r="20" spans="2:3">
      <c r="B20" s="44" t="s">
        <v>76</v>
      </c>
      <c r="C20" s="28">
        <v>17460</v>
      </c>
    </row>
    <row r="21" spans="2:3">
      <c r="B21" s="44" t="s">
        <v>84</v>
      </c>
      <c r="C21" s="28">
        <v>12800</v>
      </c>
    </row>
    <row r="22" spans="2:3">
      <c r="B22" s="44" t="s">
        <v>86</v>
      </c>
      <c r="C22" s="28">
        <v>7716.380000000001</v>
      </c>
    </row>
    <row r="23" spans="2:3">
      <c r="B23" s="44" t="s">
        <v>78</v>
      </c>
      <c r="C23" s="28">
        <v>8100</v>
      </c>
    </row>
    <row r="24" spans="2:3">
      <c r="B24" s="44" t="s">
        <v>12</v>
      </c>
      <c r="C24" s="28">
        <v>10720</v>
      </c>
    </row>
    <row r="25" spans="2:3">
      <c r="B25" s="44" t="s">
        <v>104</v>
      </c>
      <c r="C25" s="28">
        <v>16623.400000000001</v>
      </c>
    </row>
    <row r="26" spans="2:3">
      <c r="B26" s="44" t="s">
        <v>66</v>
      </c>
      <c r="C26" s="28">
        <v>3552</v>
      </c>
    </row>
    <row r="27" spans="2:3">
      <c r="B27" s="44" t="s">
        <v>94</v>
      </c>
      <c r="C27" s="28">
        <v>8055</v>
      </c>
    </row>
    <row r="28" spans="2:3">
      <c r="B28" s="44" t="s">
        <v>28</v>
      </c>
      <c r="C28" s="28">
        <v>12636.25</v>
      </c>
    </row>
    <row r="29" spans="2:3">
      <c r="B29" s="44" t="s">
        <v>74</v>
      </c>
      <c r="C29" s="28">
        <v>9842</v>
      </c>
    </row>
    <row r="30" spans="2:3">
      <c r="B30" s="44" t="s">
        <v>41</v>
      </c>
      <c r="C30" s="28">
        <v>8100</v>
      </c>
    </row>
    <row r="31" spans="2:3">
      <c r="B31" s="44" t="s">
        <v>31</v>
      </c>
      <c r="C31" s="28">
        <v>14000</v>
      </c>
    </row>
    <row r="32" spans="2:3">
      <c r="B32" s="44" t="s">
        <v>9</v>
      </c>
      <c r="C32" s="28">
        <v>2972.6000000000004</v>
      </c>
    </row>
    <row r="33" spans="2:3">
      <c r="B33" s="44" t="s">
        <v>52</v>
      </c>
      <c r="C33" s="28">
        <v>14611.25</v>
      </c>
    </row>
    <row r="34" spans="2:3">
      <c r="B34" s="44" t="s">
        <v>16</v>
      </c>
      <c r="C34" s="28">
        <v>18900</v>
      </c>
    </row>
    <row r="35" spans="2:3">
      <c r="B35" s="44" t="s">
        <v>22</v>
      </c>
      <c r="C35" s="28">
        <v>5053.33</v>
      </c>
    </row>
    <row r="36" spans="2:3">
      <c r="B36" s="44" t="s">
        <v>46</v>
      </c>
      <c r="C36" s="28">
        <v>5035.9400000000005</v>
      </c>
    </row>
    <row r="37" spans="2:3">
      <c r="B37" s="44" t="s">
        <v>64</v>
      </c>
      <c r="C37" s="28">
        <v>0</v>
      </c>
    </row>
    <row r="38" spans="2:3">
      <c r="B38" s="44" t="s">
        <v>35</v>
      </c>
      <c r="C38" s="28">
        <v>0</v>
      </c>
    </row>
    <row r="39" spans="2:3">
      <c r="B39" s="44" t="s">
        <v>62</v>
      </c>
      <c r="C39" s="28">
        <v>22500</v>
      </c>
    </row>
    <row r="40" spans="2:3">
      <c r="B40" s="44" t="s">
        <v>7</v>
      </c>
      <c r="C40" s="28">
        <v>9114.2100000000009</v>
      </c>
    </row>
    <row r="41" spans="2:3">
      <c r="B41" s="44" t="s">
        <v>48</v>
      </c>
      <c r="C41" s="28">
        <v>20000</v>
      </c>
    </row>
    <row r="42" spans="2:3">
      <c r="B42" s="44" t="s">
        <v>102</v>
      </c>
      <c r="C42" s="28">
        <v>11484.55</v>
      </c>
    </row>
    <row r="43" spans="2:3">
      <c r="B43" s="44" t="s">
        <v>106</v>
      </c>
      <c r="C43" s="28">
        <v>6428.95</v>
      </c>
    </row>
    <row r="44" spans="2:3">
      <c r="B44" s="44" t="s">
        <v>80</v>
      </c>
      <c r="C44" s="28">
        <v>18795</v>
      </c>
    </row>
    <row r="45" spans="2:3">
      <c r="B45" s="44" t="s">
        <v>98</v>
      </c>
      <c r="C45" s="28">
        <v>14400</v>
      </c>
    </row>
    <row r="46" spans="2:3">
      <c r="B46" s="44" t="s">
        <v>92</v>
      </c>
      <c r="C46" s="28">
        <v>7272</v>
      </c>
    </row>
    <row r="47" spans="2:3">
      <c r="B47" s="44" t="s">
        <v>90</v>
      </c>
      <c r="C47" s="28">
        <v>15600</v>
      </c>
    </row>
    <row r="48" spans="2:3">
      <c r="B48" s="44" t="s">
        <v>14</v>
      </c>
      <c r="C48" s="28">
        <v>9398.16</v>
      </c>
    </row>
    <row r="49" spans="1:3">
      <c r="B49" s="44" t="s">
        <v>144</v>
      </c>
      <c r="C49" s="28">
        <v>10253.549999999999</v>
      </c>
    </row>
    <row r="50" spans="1:3">
      <c r="B50" s="44" t="s">
        <v>72</v>
      </c>
      <c r="C50" s="28">
        <v>0</v>
      </c>
    </row>
    <row r="51" spans="1:3">
      <c r="B51" s="44" t="s">
        <v>20</v>
      </c>
      <c r="C51" s="28">
        <v>5370</v>
      </c>
    </row>
    <row r="52" spans="1:3" ht="15" thickBot="1">
      <c r="B52" s="45" t="s">
        <v>24</v>
      </c>
      <c r="C52" s="29">
        <v>4800</v>
      </c>
    </row>
    <row r="53" spans="1:3">
      <c r="C53"/>
    </row>
    <row r="54" spans="1:3">
      <c r="A54" t="s">
        <v>142</v>
      </c>
      <c r="C54"/>
    </row>
  </sheetData>
  <sortState xmlns:xlrd2="http://schemas.microsoft.com/office/spreadsheetml/2017/richdata2" ref="B3:C52">
    <sortCondition ref="B3:B52"/>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88401-86A5-4F38-B45F-BC1E762731DF}">
  <sheetPr>
    <tabColor rgb="FFFFFF00"/>
  </sheetPr>
  <dimension ref="A1:Q11"/>
  <sheetViews>
    <sheetView workbookViewId="0">
      <selection sqref="A1:I22"/>
    </sheetView>
  </sheetViews>
  <sheetFormatPr defaultRowHeight="14.5"/>
  <cols>
    <col min="1" max="1" width="6.54296875" customWidth="1"/>
    <col min="2" max="2" width="10.54296875" style="17" customWidth="1"/>
    <col min="3" max="3" width="20.36328125" customWidth="1"/>
    <col min="4" max="4" width="13.6328125" bestFit="1" customWidth="1"/>
    <col min="7" max="7" width="7.90625" customWidth="1"/>
    <col min="8" max="8" width="9.81640625" customWidth="1"/>
    <col min="9" max="9" width="36.90625" bestFit="1" customWidth="1"/>
  </cols>
  <sheetData>
    <row r="1" spans="1:17" ht="36.5" thickBot="1">
      <c r="A1" s="18"/>
      <c r="B1" s="19" t="s">
        <v>108</v>
      </c>
      <c r="C1" s="19"/>
      <c r="D1" s="19"/>
      <c r="E1" s="19"/>
      <c r="F1" s="19"/>
      <c r="G1" s="19"/>
      <c r="H1" s="19"/>
      <c r="I1" s="19"/>
      <c r="J1" s="19"/>
      <c r="K1" s="19"/>
      <c r="L1" s="19"/>
      <c r="M1" s="19"/>
      <c r="N1" s="19"/>
      <c r="O1" s="19"/>
      <c r="P1" s="19"/>
      <c r="Q1" s="19"/>
    </row>
    <row r="2" spans="1:17" ht="19" thickBot="1">
      <c r="B2" s="56" t="s">
        <v>145</v>
      </c>
      <c r="C2" s="64" t="s">
        <v>146</v>
      </c>
      <c r="D2" s="65"/>
      <c r="H2" s="39">
        <v>1</v>
      </c>
      <c r="I2" s="36" t="s">
        <v>143</v>
      </c>
      <c r="J2" s="23"/>
      <c r="K2" s="23"/>
    </row>
    <row r="3" spans="1:17">
      <c r="B3" s="53">
        <v>1</v>
      </c>
      <c r="C3" s="54" t="s">
        <v>109</v>
      </c>
      <c r="D3" s="55">
        <f>AVERAGE(EMPData[Yearly Sal])</f>
        <v>72397.52</v>
      </c>
      <c r="H3" s="17"/>
      <c r="I3" s="37" t="s">
        <v>109</v>
      </c>
    </row>
    <row r="4" spans="1:17">
      <c r="B4" s="24">
        <v>2</v>
      </c>
      <c r="C4" s="30" t="s">
        <v>110</v>
      </c>
      <c r="D4" s="50">
        <f>MEDIAN(EMPData[Yearly Sal])</f>
        <v>63208</v>
      </c>
      <c r="H4" s="17"/>
      <c r="I4" s="37" t="s">
        <v>110</v>
      </c>
    </row>
    <row r="5" spans="1:17">
      <c r="B5" s="24">
        <v>3</v>
      </c>
      <c r="C5" s="30" t="s">
        <v>111</v>
      </c>
      <c r="D5" s="50">
        <f>MODE(EMPData[Yearly Sal])</f>
        <v>80000</v>
      </c>
      <c r="H5" s="17"/>
      <c r="I5" s="37" t="s">
        <v>111</v>
      </c>
    </row>
    <row r="6" spans="1:17">
      <c r="B6" s="24">
        <v>4</v>
      </c>
      <c r="C6" s="30" t="s">
        <v>112</v>
      </c>
      <c r="D6" s="50">
        <f>MAX(EMPData[Yearly Sal])</f>
        <v>140000</v>
      </c>
      <c r="H6" s="17"/>
      <c r="I6" s="37" t="s">
        <v>112</v>
      </c>
    </row>
    <row r="7" spans="1:17">
      <c r="B7" s="24">
        <v>5</v>
      </c>
      <c r="C7" s="30" t="s">
        <v>113</v>
      </c>
      <c r="D7" s="50">
        <f>MIN(EMPData[Yearly Sal])</f>
        <v>21971</v>
      </c>
      <c r="H7" s="17"/>
      <c r="I7" s="37" t="s">
        <v>113</v>
      </c>
    </row>
    <row r="8" spans="1:17" ht="15" thickBot="1">
      <c r="B8" s="25">
        <v>6</v>
      </c>
      <c r="C8" s="51" t="s">
        <v>114</v>
      </c>
      <c r="D8" s="52">
        <f>SUM(EMPData[Yearly Sal])</f>
        <v>3619876</v>
      </c>
      <c r="H8" s="17"/>
      <c r="I8" s="38" t="s">
        <v>114</v>
      </c>
    </row>
    <row r="11" spans="1:17">
      <c r="A11" t="s">
        <v>139</v>
      </c>
    </row>
  </sheetData>
  <mergeCells count="1">
    <mergeCell ref="C2:D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AA3BE-ECA0-4AED-AD7D-AA36ACAD27C0}">
  <sheetPr>
    <tabColor rgb="FF92D050"/>
  </sheetPr>
  <dimension ref="A1:P9"/>
  <sheetViews>
    <sheetView workbookViewId="0">
      <selection sqref="A1:L17"/>
    </sheetView>
  </sheetViews>
  <sheetFormatPr defaultRowHeight="14.5"/>
  <cols>
    <col min="1" max="1" width="4.81640625" customWidth="1"/>
    <col min="3" max="3" width="14.54296875" bestFit="1" customWidth="1"/>
    <col min="4" max="4" width="18.26953125" bestFit="1" customWidth="1"/>
    <col min="5" max="5" width="11.36328125" customWidth="1"/>
    <col min="12" max="12" width="27.08984375" bestFit="1" customWidth="1"/>
  </cols>
  <sheetData>
    <row r="1" spans="1:16" ht="36.5" thickBot="1">
      <c r="A1" s="18"/>
      <c r="B1" s="19" t="s">
        <v>133</v>
      </c>
      <c r="C1" s="19"/>
      <c r="D1" s="19"/>
      <c r="E1" s="19"/>
      <c r="F1" s="19"/>
      <c r="G1" s="19"/>
      <c r="H1" s="19"/>
      <c r="I1" s="19"/>
      <c r="J1" s="19"/>
      <c r="K1" s="19"/>
      <c r="L1" s="19"/>
      <c r="M1" s="19"/>
      <c r="N1" s="19"/>
      <c r="O1" s="19"/>
      <c r="P1" s="19"/>
    </row>
    <row r="2" spans="1:16" ht="19" thickBot="1">
      <c r="C2" s="59" t="s">
        <v>1</v>
      </c>
      <c r="D2" s="60" t="s">
        <v>148</v>
      </c>
      <c r="K2" s="39">
        <v>2</v>
      </c>
      <c r="L2" s="36" t="s">
        <v>147</v>
      </c>
    </row>
    <row r="3" spans="1:16" ht="15" thickBot="1">
      <c r="C3" s="57" t="s">
        <v>4</v>
      </c>
      <c r="D3" s="58">
        <f>SUMIF(EMPData[Department],"sales",EMPData[Yearly Sal])</f>
        <v>1294801</v>
      </c>
      <c r="L3" s="34" t="s">
        <v>121</v>
      </c>
    </row>
    <row r="4" spans="1:16">
      <c r="C4" s="26" t="s">
        <v>30</v>
      </c>
      <c r="D4" s="28">
        <f>SUMIF(EMPData[Department],"procurement",EMPData[Yearly Sal])</f>
        <v>1053666</v>
      </c>
    </row>
    <row r="5" spans="1:16" ht="15" thickBot="1">
      <c r="C5" s="27" t="s">
        <v>43</v>
      </c>
      <c r="D5" s="29">
        <f>SUMIF(EMPData[Department],"finance",EMPData[Yearly Sal])</f>
        <v>1271409</v>
      </c>
    </row>
    <row r="7" spans="1:16">
      <c r="L7" s="79"/>
    </row>
    <row r="9" spans="1:16">
      <c r="A9" t="s">
        <v>139</v>
      </c>
    </row>
  </sheetData>
  <pageMargins left="0.7" right="0.7" top="0.75" bottom="0.75" header="0.3" footer="0.3"/>
  <pageSetup orientation="portrait"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16D8D-68AD-4B75-9810-C72C4F58245C}">
  <sheetPr>
    <tabColor rgb="FF00B050"/>
  </sheetPr>
  <dimension ref="A1:Q19"/>
  <sheetViews>
    <sheetView workbookViewId="0">
      <selection sqref="A1:L17"/>
    </sheetView>
  </sheetViews>
  <sheetFormatPr defaultRowHeight="14.5"/>
  <cols>
    <col min="2" max="2" width="17.54296875" customWidth="1"/>
    <col min="3" max="3" width="20.26953125" style="16" customWidth="1"/>
    <col min="10" max="10" width="5.81640625" customWidth="1"/>
    <col min="12" max="12" width="27.08984375" bestFit="1" customWidth="1"/>
  </cols>
  <sheetData>
    <row r="1" spans="1:17" ht="36.5" thickBot="1">
      <c r="A1" s="18"/>
      <c r="B1" s="19" t="s">
        <v>134</v>
      </c>
      <c r="C1" s="19"/>
      <c r="D1" s="19"/>
      <c r="E1" s="19"/>
      <c r="F1" s="19"/>
      <c r="G1" s="19"/>
      <c r="H1" s="19"/>
      <c r="I1" s="19"/>
      <c r="J1" s="19"/>
      <c r="K1" s="19"/>
      <c r="L1" s="19"/>
      <c r="M1" s="19"/>
      <c r="N1" s="19"/>
      <c r="O1" s="19"/>
      <c r="P1" s="19"/>
      <c r="Q1" s="19"/>
    </row>
    <row r="2" spans="1:17" ht="19" thickBot="1">
      <c r="B2" s="62" t="s">
        <v>1</v>
      </c>
      <c r="C2" s="63" t="s">
        <v>149</v>
      </c>
      <c r="K2" s="39">
        <v>2</v>
      </c>
      <c r="L2" s="40" t="s">
        <v>147</v>
      </c>
    </row>
    <row r="3" spans="1:17" ht="15" thickBot="1">
      <c r="B3" s="61" t="s">
        <v>43</v>
      </c>
      <c r="C3" s="58">
        <v>1271409</v>
      </c>
      <c r="L3" s="41" t="s">
        <v>154</v>
      </c>
    </row>
    <row r="4" spans="1:17">
      <c r="B4" s="44" t="s">
        <v>30</v>
      </c>
      <c r="C4" s="28">
        <v>1053666</v>
      </c>
    </row>
    <row r="5" spans="1:17" ht="15" thickBot="1">
      <c r="B5" s="45" t="s">
        <v>4</v>
      </c>
      <c r="C5" s="29">
        <v>1294801</v>
      </c>
    </row>
    <row r="6" spans="1:17">
      <c r="C6"/>
    </row>
    <row r="7" spans="1:17">
      <c r="C7"/>
    </row>
    <row r="8" spans="1:17">
      <c r="C8"/>
    </row>
    <row r="9" spans="1:17">
      <c r="C9"/>
    </row>
    <row r="10" spans="1:17">
      <c r="C10"/>
    </row>
    <row r="11" spans="1:17">
      <c r="C11"/>
    </row>
    <row r="12" spans="1:17">
      <c r="C12"/>
    </row>
    <row r="13" spans="1:17">
      <c r="C13"/>
    </row>
    <row r="14" spans="1:17">
      <c r="C14"/>
    </row>
    <row r="15" spans="1:17">
      <c r="C15"/>
    </row>
    <row r="16" spans="1:17">
      <c r="C16"/>
    </row>
    <row r="17" spans="3:3">
      <c r="C17"/>
    </row>
    <row r="18" spans="3:3">
      <c r="C18"/>
    </row>
    <row r="19" spans="3:3">
      <c r="C19"/>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E7FB3-6169-4BDE-9424-52347D02D67A}">
  <sheetPr>
    <tabColor rgb="FF00B0F0"/>
  </sheetPr>
  <dimension ref="A1:P104"/>
  <sheetViews>
    <sheetView topLeftCell="A10" workbookViewId="0">
      <selection activeCell="A2" sqref="A2:I25"/>
    </sheetView>
  </sheetViews>
  <sheetFormatPr defaultRowHeight="14.5"/>
  <cols>
    <col min="2" max="2" width="13.7265625" bestFit="1" customWidth="1"/>
    <col min="3" max="3" width="15.6328125" style="16" customWidth="1"/>
    <col min="4" max="4" width="16.81640625" bestFit="1" customWidth="1"/>
    <col min="5" max="5" width="9.54296875" bestFit="1" customWidth="1"/>
    <col min="6" max="6" width="11.54296875" bestFit="1" customWidth="1"/>
    <col min="7" max="7" width="11.7265625" bestFit="1" customWidth="1"/>
    <col min="8" max="8" width="11.08984375" bestFit="1" customWidth="1"/>
    <col min="9" max="9" width="48.81640625" bestFit="1" customWidth="1"/>
    <col min="10" max="10" width="11.7265625" bestFit="1" customWidth="1"/>
    <col min="11" max="11" width="10.1796875" bestFit="1" customWidth="1"/>
    <col min="12" max="12" width="12.7265625" bestFit="1" customWidth="1"/>
    <col min="13" max="13" width="15.453125" bestFit="1" customWidth="1"/>
    <col min="14" max="14" width="14" bestFit="1" customWidth="1"/>
    <col min="15" max="15" width="14.81640625" bestFit="1" customWidth="1"/>
    <col min="16" max="16" width="10" bestFit="1" customWidth="1"/>
    <col min="17" max="17" width="12.26953125" bestFit="1" customWidth="1"/>
    <col min="18" max="18" width="12.7265625" bestFit="1" customWidth="1"/>
    <col min="19" max="19" width="12.36328125" bestFit="1" customWidth="1"/>
    <col min="20" max="20" width="11.08984375" bestFit="1" customWidth="1"/>
    <col min="21" max="21" width="9.6328125" bestFit="1" customWidth="1"/>
    <col min="22" max="22" width="10.08984375" bestFit="1" customWidth="1"/>
    <col min="23" max="23" width="11.90625" bestFit="1" customWidth="1"/>
    <col min="24" max="24" width="8.81640625" bestFit="1" customWidth="1"/>
    <col min="25" max="25" width="12.1796875" bestFit="1" customWidth="1"/>
    <col min="26" max="26" width="10.7265625" bestFit="1" customWidth="1"/>
    <col min="27" max="27" width="16" bestFit="1" customWidth="1"/>
    <col min="28" max="28" width="9" bestFit="1" customWidth="1"/>
    <col min="29" max="29" width="11.1796875" bestFit="1" customWidth="1"/>
    <col min="30" max="30" width="10.54296875" bestFit="1" customWidth="1"/>
    <col min="31" max="31" width="12.54296875" bestFit="1" customWidth="1"/>
    <col min="32" max="32" width="9.7265625" bestFit="1" customWidth="1"/>
    <col min="33" max="33" width="7.54296875" bestFit="1" customWidth="1"/>
    <col min="34" max="34" width="9.453125" bestFit="1" customWidth="1"/>
    <col min="35" max="35" width="11.26953125" bestFit="1" customWidth="1"/>
    <col min="36" max="36" width="11.7265625" bestFit="1" customWidth="1"/>
    <col min="37" max="37" width="12.26953125" bestFit="1" customWidth="1"/>
    <col min="38" max="38" width="13.26953125" bestFit="1" customWidth="1"/>
    <col min="39" max="39" width="16.36328125" bestFit="1" customWidth="1"/>
    <col min="40" max="40" width="11.7265625" bestFit="1" customWidth="1"/>
    <col min="41" max="41" width="10" bestFit="1" customWidth="1"/>
    <col min="42" max="42" width="12" bestFit="1" customWidth="1"/>
    <col min="43" max="43" width="11" bestFit="1" customWidth="1"/>
    <col min="44" max="44" width="12.453125" bestFit="1" customWidth="1"/>
    <col min="45" max="45" width="11.1796875" bestFit="1" customWidth="1"/>
    <col min="46" max="46" width="16.7265625" bestFit="1" customWidth="1"/>
    <col min="47" max="47" width="14.453125" bestFit="1" customWidth="1"/>
    <col min="48" max="48" width="11.54296875" bestFit="1" customWidth="1"/>
    <col min="49" max="49" width="10.90625" bestFit="1" customWidth="1"/>
    <col min="50" max="50" width="10.36328125" bestFit="1" customWidth="1"/>
    <col min="51" max="51" width="11.81640625" bestFit="1" customWidth="1"/>
    <col min="52" max="52" width="15.36328125" bestFit="1" customWidth="1"/>
    <col min="53" max="53" width="10.7265625" bestFit="1" customWidth="1"/>
  </cols>
  <sheetData>
    <row r="1" spans="1:16">
      <c r="C1"/>
    </row>
    <row r="2" spans="1:16" ht="36.5" thickBot="1">
      <c r="A2" s="18"/>
      <c r="B2" s="19" t="s">
        <v>135</v>
      </c>
      <c r="C2" s="19"/>
      <c r="D2" s="19"/>
      <c r="E2" s="19"/>
      <c r="F2" s="19"/>
      <c r="G2" s="19"/>
      <c r="H2" s="19"/>
      <c r="I2" s="19"/>
      <c r="J2" s="19"/>
      <c r="K2" s="19"/>
      <c r="L2" s="19"/>
      <c r="M2" s="19"/>
      <c r="N2" s="19"/>
      <c r="O2" s="19"/>
      <c r="P2" s="19"/>
    </row>
    <row r="3" spans="1:16" ht="19" thickBot="1">
      <c r="B3" s="42" t="s">
        <v>2</v>
      </c>
      <c r="C3" s="43" t="s">
        <v>155</v>
      </c>
      <c r="H3" s="46">
        <v>3</v>
      </c>
      <c r="I3" s="74" t="s">
        <v>125</v>
      </c>
      <c r="J3" s="68"/>
      <c r="K3" s="68"/>
      <c r="L3" s="68"/>
    </row>
    <row r="4" spans="1:16">
      <c r="B4" s="44" t="s">
        <v>31</v>
      </c>
      <c r="C4" s="28">
        <v>140000</v>
      </c>
    </row>
    <row r="5" spans="1:16" ht="15" thickBot="1">
      <c r="B5" s="45" t="s">
        <v>60</v>
      </c>
      <c r="C5" s="29">
        <v>140000</v>
      </c>
    </row>
    <row r="6" spans="1:16">
      <c r="C6"/>
    </row>
    <row r="7" spans="1:16">
      <c r="C7"/>
    </row>
    <row r="8" spans="1:16">
      <c r="C8"/>
    </row>
    <row r="9" spans="1:16">
      <c r="C9"/>
    </row>
    <row r="10" spans="1:16">
      <c r="C10"/>
    </row>
    <row r="11" spans="1:16">
      <c r="C11"/>
    </row>
    <row r="12" spans="1:16">
      <c r="A12" t="s">
        <v>140</v>
      </c>
      <c r="C12"/>
    </row>
    <row r="13" spans="1:16">
      <c r="C13"/>
    </row>
    <row r="14" spans="1:16">
      <c r="C14"/>
    </row>
    <row r="15" spans="1:16">
      <c r="C15"/>
    </row>
    <row r="16" spans="1:16">
      <c r="C16"/>
    </row>
    <row r="17" spans="3:3">
      <c r="C17"/>
    </row>
    <row r="18" spans="3:3">
      <c r="C18"/>
    </row>
    <row r="19" spans="3:3">
      <c r="C19"/>
    </row>
    <row r="20" spans="3:3">
      <c r="C20"/>
    </row>
    <row r="21" spans="3:3">
      <c r="C21"/>
    </row>
    <row r="22" spans="3:3">
      <c r="C22"/>
    </row>
    <row r="23" spans="3:3">
      <c r="C23"/>
    </row>
    <row r="24" spans="3:3">
      <c r="C24"/>
    </row>
    <row r="25" spans="3:3">
      <c r="C25"/>
    </row>
    <row r="26" spans="3:3">
      <c r="C26"/>
    </row>
    <row r="27" spans="3:3">
      <c r="C27"/>
    </row>
    <row r="28" spans="3:3">
      <c r="C28"/>
    </row>
    <row r="29" spans="3:3">
      <c r="C29"/>
    </row>
    <row r="30" spans="3:3">
      <c r="C30"/>
    </row>
    <row r="31" spans="3:3">
      <c r="C31"/>
    </row>
    <row r="32" spans="3:3">
      <c r="C32"/>
    </row>
    <row r="33" spans="3:3">
      <c r="C33"/>
    </row>
    <row r="34" spans="3:3">
      <c r="C34"/>
    </row>
    <row r="35" spans="3:3">
      <c r="C35"/>
    </row>
    <row r="36" spans="3:3">
      <c r="C36"/>
    </row>
    <row r="37" spans="3:3">
      <c r="C37"/>
    </row>
    <row r="38" spans="3:3">
      <c r="C38"/>
    </row>
    <row r="39" spans="3:3">
      <c r="C39"/>
    </row>
    <row r="40" spans="3:3">
      <c r="C40"/>
    </row>
    <row r="41" spans="3:3">
      <c r="C41"/>
    </row>
    <row r="42" spans="3:3">
      <c r="C42"/>
    </row>
    <row r="43" spans="3:3">
      <c r="C43"/>
    </row>
    <row r="44" spans="3:3">
      <c r="C44"/>
    </row>
    <row r="45" spans="3:3">
      <c r="C45"/>
    </row>
    <row r="46" spans="3:3">
      <c r="C46"/>
    </row>
    <row r="47" spans="3:3">
      <c r="C47"/>
    </row>
    <row r="48" spans="3:3">
      <c r="C48"/>
    </row>
    <row r="49" spans="3:3">
      <c r="C49"/>
    </row>
    <row r="50" spans="3:3">
      <c r="C50"/>
    </row>
    <row r="51" spans="3:3">
      <c r="C51"/>
    </row>
    <row r="52" spans="3:3">
      <c r="C52"/>
    </row>
    <row r="53" spans="3:3">
      <c r="C53"/>
    </row>
    <row r="54" spans="3:3">
      <c r="C54"/>
    </row>
    <row r="55" spans="3:3">
      <c r="C55"/>
    </row>
    <row r="56" spans="3:3">
      <c r="C56"/>
    </row>
    <row r="57" spans="3:3">
      <c r="C57"/>
    </row>
    <row r="58" spans="3:3">
      <c r="C58"/>
    </row>
    <row r="59" spans="3:3">
      <c r="C59"/>
    </row>
    <row r="60" spans="3:3">
      <c r="C60"/>
    </row>
    <row r="61" spans="3:3">
      <c r="C61"/>
    </row>
    <row r="62" spans="3:3">
      <c r="C62"/>
    </row>
    <row r="63" spans="3:3">
      <c r="C63"/>
    </row>
    <row r="64" spans="3:3">
      <c r="C64"/>
    </row>
    <row r="65" spans="3:3">
      <c r="C65"/>
    </row>
    <row r="66" spans="3:3">
      <c r="C66"/>
    </row>
    <row r="67" spans="3:3">
      <c r="C67"/>
    </row>
    <row r="68" spans="3:3">
      <c r="C68"/>
    </row>
    <row r="69" spans="3:3">
      <c r="C69"/>
    </row>
    <row r="70" spans="3:3">
      <c r="C70"/>
    </row>
    <row r="71" spans="3:3">
      <c r="C71"/>
    </row>
    <row r="72" spans="3:3">
      <c r="C72"/>
    </row>
    <row r="73" spans="3:3">
      <c r="C73"/>
    </row>
    <row r="74" spans="3:3">
      <c r="C74"/>
    </row>
    <row r="75" spans="3:3">
      <c r="C75"/>
    </row>
    <row r="76" spans="3:3">
      <c r="C76"/>
    </row>
    <row r="77" spans="3:3">
      <c r="C77"/>
    </row>
    <row r="78" spans="3:3">
      <c r="C78"/>
    </row>
    <row r="79" spans="3:3">
      <c r="C79"/>
    </row>
    <row r="80" spans="3:3">
      <c r="C80"/>
    </row>
    <row r="81" spans="3:3">
      <c r="C81"/>
    </row>
    <row r="82" spans="3:3">
      <c r="C82"/>
    </row>
    <row r="83" spans="3:3">
      <c r="C83"/>
    </row>
    <row r="84" spans="3:3">
      <c r="C84"/>
    </row>
    <row r="85" spans="3:3">
      <c r="C85"/>
    </row>
    <row r="86" spans="3:3">
      <c r="C86"/>
    </row>
    <row r="87" spans="3:3">
      <c r="C87"/>
    </row>
    <row r="88" spans="3:3">
      <c r="C88"/>
    </row>
    <row r="89" spans="3:3">
      <c r="C89"/>
    </row>
    <row r="90" spans="3:3">
      <c r="C90"/>
    </row>
    <row r="91" spans="3:3">
      <c r="C91"/>
    </row>
    <row r="92" spans="3:3">
      <c r="C92"/>
    </row>
    <row r="93" spans="3:3">
      <c r="C93"/>
    </row>
    <row r="94" spans="3:3">
      <c r="C94"/>
    </row>
    <row r="95" spans="3:3">
      <c r="C95"/>
    </row>
    <row r="96" spans="3:3">
      <c r="C96"/>
    </row>
    <row r="97" spans="3:3">
      <c r="C97"/>
    </row>
    <row r="98" spans="3:3">
      <c r="C98"/>
    </row>
    <row r="99" spans="3:3">
      <c r="C99"/>
    </row>
    <row r="100" spans="3:3">
      <c r="C100"/>
    </row>
    <row r="101" spans="3:3">
      <c r="C101"/>
    </row>
    <row r="102" spans="3:3">
      <c r="C102"/>
    </row>
    <row r="103" spans="3:3">
      <c r="C103"/>
    </row>
    <row r="104" spans="3:3">
      <c r="C10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7DAB4-03CE-43F0-970C-090249C47EBC}">
  <sheetPr>
    <tabColor rgb="FF0070C0"/>
  </sheetPr>
  <dimension ref="A1:P98"/>
  <sheetViews>
    <sheetView workbookViewId="0">
      <selection sqref="A1:I19"/>
    </sheetView>
  </sheetViews>
  <sheetFormatPr defaultRowHeight="14.5"/>
  <cols>
    <col min="2" max="2" width="17.90625" customWidth="1"/>
    <col min="3" max="3" width="13" style="16" customWidth="1"/>
    <col min="4" max="4" width="15.08984375" bestFit="1" customWidth="1"/>
    <col min="5" max="5" width="8.7265625" customWidth="1"/>
    <col min="8" max="8" width="2.26953125" bestFit="1" customWidth="1"/>
    <col min="9" max="9" width="36.26953125" bestFit="1" customWidth="1"/>
    <col min="14" max="14" width="36.54296875" bestFit="1" customWidth="1"/>
    <col min="16" max="16" width="11.453125" bestFit="1" customWidth="1"/>
    <col min="17" max="17" width="11.08984375" bestFit="1" customWidth="1"/>
  </cols>
  <sheetData>
    <row r="1" spans="1:16" ht="36.5" thickBot="1">
      <c r="A1" s="18"/>
      <c r="B1" s="19" t="s">
        <v>136</v>
      </c>
      <c r="C1" s="19"/>
      <c r="D1" s="19"/>
      <c r="E1" s="19"/>
      <c r="F1" s="19"/>
      <c r="G1" s="19"/>
      <c r="H1" s="19"/>
      <c r="I1" s="19"/>
      <c r="J1" s="19"/>
      <c r="K1" s="19"/>
      <c r="L1" s="19"/>
      <c r="M1" s="19"/>
      <c r="N1" s="19"/>
      <c r="O1" s="19"/>
      <c r="P1" s="19"/>
    </row>
    <row r="2" spans="1:16" ht="19" thickBot="1">
      <c r="B2" s="71" t="s">
        <v>2</v>
      </c>
      <c r="C2" s="71" t="s">
        <v>155</v>
      </c>
      <c r="H2" s="46">
        <v>3</v>
      </c>
      <c r="I2" s="69" t="s">
        <v>123</v>
      </c>
      <c r="J2" s="66"/>
      <c r="K2" s="66"/>
      <c r="L2" s="66"/>
    </row>
    <row r="3" spans="1:16">
      <c r="B3" s="72" t="s">
        <v>9</v>
      </c>
      <c r="C3" s="73">
        <v>29726</v>
      </c>
    </row>
    <row r="4" spans="1:16" ht="15" thickBot="1">
      <c r="B4" s="45" t="s">
        <v>22</v>
      </c>
      <c r="C4" s="29">
        <v>21971</v>
      </c>
    </row>
    <row r="5" spans="1:16">
      <c r="C5"/>
    </row>
    <row r="6" spans="1:16">
      <c r="C6"/>
    </row>
    <row r="7" spans="1:16">
      <c r="C7"/>
    </row>
    <row r="8" spans="1:16">
      <c r="C8"/>
    </row>
    <row r="9" spans="1:16">
      <c r="A9" t="s">
        <v>140</v>
      </c>
      <c r="C9"/>
    </row>
    <row r="10" spans="1:16">
      <c r="C10"/>
    </row>
    <row r="11" spans="1:16">
      <c r="C11"/>
    </row>
    <row r="12" spans="1:16">
      <c r="C12"/>
    </row>
    <row r="13" spans="1:16">
      <c r="C13"/>
    </row>
    <row r="14" spans="1:16">
      <c r="C14"/>
    </row>
    <row r="15" spans="1:16">
      <c r="C15"/>
    </row>
    <row r="16" spans="1:16">
      <c r="C16"/>
    </row>
    <row r="17" spans="3:3">
      <c r="C17"/>
    </row>
    <row r="18" spans="3:3">
      <c r="C18"/>
    </row>
    <row r="19" spans="3:3">
      <c r="C19"/>
    </row>
    <row r="20" spans="3:3">
      <c r="C20"/>
    </row>
    <row r="21" spans="3:3">
      <c r="C21"/>
    </row>
    <row r="22" spans="3:3">
      <c r="C22"/>
    </row>
    <row r="23" spans="3:3">
      <c r="C23"/>
    </row>
    <row r="24" spans="3:3">
      <c r="C24"/>
    </row>
    <row r="25" spans="3:3">
      <c r="C25"/>
    </row>
    <row r="26" spans="3:3">
      <c r="C26"/>
    </row>
    <row r="27" spans="3:3">
      <c r="C27"/>
    </row>
    <row r="28" spans="3:3">
      <c r="C28"/>
    </row>
    <row r="29" spans="3:3">
      <c r="C29"/>
    </row>
    <row r="30" spans="3:3">
      <c r="C30"/>
    </row>
    <row r="31" spans="3:3">
      <c r="C31"/>
    </row>
    <row r="32" spans="3:3">
      <c r="C32"/>
    </row>
    <row r="33" spans="3:3">
      <c r="C33"/>
    </row>
    <row r="34" spans="3:3">
      <c r="C34"/>
    </row>
    <row r="35" spans="3:3">
      <c r="C35"/>
    </row>
    <row r="36" spans="3:3">
      <c r="C36"/>
    </row>
    <row r="37" spans="3:3">
      <c r="C37"/>
    </row>
    <row r="38" spans="3:3">
      <c r="C38"/>
    </row>
    <row r="39" spans="3:3">
      <c r="C39"/>
    </row>
    <row r="40" spans="3:3">
      <c r="C40"/>
    </row>
    <row r="41" spans="3:3">
      <c r="C41"/>
    </row>
    <row r="42" spans="3:3">
      <c r="C42"/>
    </row>
    <row r="43" spans="3:3">
      <c r="C43"/>
    </row>
    <row r="44" spans="3:3">
      <c r="C44"/>
    </row>
    <row r="45" spans="3:3">
      <c r="C45"/>
    </row>
    <row r="46" spans="3:3">
      <c r="C46"/>
    </row>
    <row r="47" spans="3:3">
      <c r="C47"/>
    </row>
    <row r="48" spans="3:3">
      <c r="C48"/>
    </row>
    <row r="49" spans="3:3">
      <c r="C49"/>
    </row>
    <row r="50" spans="3:3">
      <c r="C50"/>
    </row>
    <row r="51" spans="3:3">
      <c r="C51"/>
    </row>
    <row r="52" spans="3:3">
      <c r="C52"/>
    </row>
    <row r="53" spans="3:3">
      <c r="C53"/>
    </row>
    <row r="54" spans="3:3">
      <c r="C54"/>
    </row>
    <row r="55" spans="3:3">
      <c r="C55"/>
    </row>
    <row r="56" spans="3:3">
      <c r="C56"/>
    </row>
    <row r="57" spans="3:3">
      <c r="C57"/>
    </row>
    <row r="58" spans="3:3">
      <c r="C58"/>
    </row>
    <row r="59" spans="3:3">
      <c r="C59"/>
    </row>
    <row r="60" spans="3:3">
      <c r="C60"/>
    </row>
    <row r="61" spans="3:3">
      <c r="C61"/>
    </row>
    <row r="62" spans="3:3">
      <c r="C62"/>
    </row>
    <row r="63" spans="3:3">
      <c r="C63"/>
    </row>
    <row r="64" spans="3:3">
      <c r="C64"/>
    </row>
    <row r="65" spans="3:3">
      <c r="C65"/>
    </row>
    <row r="66" spans="3:3">
      <c r="C66"/>
    </row>
    <row r="67" spans="3:3">
      <c r="C67"/>
    </row>
    <row r="68" spans="3:3">
      <c r="C68"/>
    </row>
    <row r="69" spans="3:3">
      <c r="C69"/>
    </row>
    <row r="70" spans="3:3">
      <c r="C70"/>
    </row>
    <row r="71" spans="3:3">
      <c r="C71"/>
    </row>
    <row r="72" spans="3:3">
      <c r="C72"/>
    </row>
    <row r="73" spans="3:3">
      <c r="C73"/>
    </row>
    <row r="74" spans="3:3">
      <c r="C74"/>
    </row>
    <row r="75" spans="3:3">
      <c r="C75"/>
    </row>
    <row r="76" spans="3:3">
      <c r="C76"/>
    </row>
    <row r="77" spans="3:3">
      <c r="C77"/>
    </row>
    <row r="78" spans="3:3">
      <c r="C78"/>
    </row>
    <row r="79" spans="3:3">
      <c r="C79"/>
    </row>
    <row r="80" spans="3:3">
      <c r="C80"/>
    </row>
    <row r="81" spans="3:3">
      <c r="C81"/>
    </row>
    <row r="82" spans="3:3">
      <c r="C82"/>
    </row>
    <row r="83" spans="3:3">
      <c r="C83"/>
    </row>
    <row r="84" spans="3:3">
      <c r="C84"/>
    </row>
    <row r="85" spans="3:3">
      <c r="C85"/>
    </row>
    <row r="86" spans="3:3">
      <c r="C86"/>
    </row>
    <row r="87" spans="3:3">
      <c r="C87"/>
    </row>
    <row r="88" spans="3:3">
      <c r="C88"/>
    </row>
    <row r="89" spans="3:3">
      <c r="C89"/>
    </row>
    <row r="90" spans="3:3">
      <c r="C90"/>
    </row>
    <row r="91" spans="3:3">
      <c r="C91"/>
    </row>
    <row r="92" spans="3:3">
      <c r="C92"/>
    </row>
    <row r="93" spans="3:3">
      <c r="C93"/>
    </row>
    <row r="94" spans="3:3">
      <c r="C94"/>
    </row>
    <row r="95" spans="3:3">
      <c r="C95"/>
    </row>
    <row r="96" spans="3:3">
      <c r="C96"/>
    </row>
    <row r="97" spans="3:3">
      <c r="C97"/>
    </row>
    <row r="98" spans="3:3">
      <c r="C98"/>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AFA97-D42D-495B-B534-57571A0C3876}">
  <sheetPr>
    <tabColor rgb="FF002060"/>
  </sheetPr>
  <dimension ref="A1:R54"/>
  <sheetViews>
    <sheetView workbookViewId="0">
      <selection sqref="A1:M24"/>
    </sheetView>
  </sheetViews>
  <sheetFormatPr defaultRowHeight="14.5"/>
  <cols>
    <col min="1" max="1" width="5.453125" customWidth="1"/>
    <col min="2" max="2" width="15.6328125" customWidth="1"/>
    <col min="3" max="3" width="13.08984375" style="16" customWidth="1"/>
    <col min="13" max="13" width="35.26953125" bestFit="1" customWidth="1"/>
  </cols>
  <sheetData>
    <row r="1" spans="1:18" ht="36.5" thickBot="1">
      <c r="A1" s="18"/>
      <c r="B1" s="19" t="s">
        <v>137</v>
      </c>
      <c r="C1" s="19"/>
      <c r="D1" s="19"/>
      <c r="E1" s="19"/>
      <c r="F1" s="19"/>
      <c r="G1" s="19"/>
      <c r="H1" s="19"/>
      <c r="I1" s="19"/>
      <c r="J1" s="19"/>
      <c r="K1" s="19"/>
      <c r="L1" s="19"/>
      <c r="M1" s="19"/>
      <c r="N1" s="19"/>
      <c r="O1" s="19"/>
      <c r="P1" s="19"/>
      <c r="Q1" s="19"/>
      <c r="R1" s="19"/>
    </row>
    <row r="2" spans="1:18" ht="19" thickBot="1">
      <c r="B2" s="62" t="s">
        <v>2</v>
      </c>
      <c r="C2" s="63" t="s">
        <v>155</v>
      </c>
      <c r="J2" s="46">
        <v>4</v>
      </c>
      <c r="K2" s="47" t="s">
        <v>120</v>
      </c>
      <c r="L2" s="48"/>
      <c r="M2" s="49"/>
    </row>
    <row r="3" spans="1:18">
      <c r="B3" s="61" t="s">
        <v>31</v>
      </c>
      <c r="C3" s="58">
        <v>140000</v>
      </c>
      <c r="K3" t="s">
        <v>126</v>
      </c>
    </row>
    <row r="4" spans="1:18" ht="15" thickBot="1">
      <c r="B4" s="45" t="s">
        <v>60</v>
      </c>
      <c r="C4" s="29">
        <v>140000</v>
      </c>
    </row>
    <row r="5" spans="1:18">
      <c r="C5"/>
    </row>
    <row r="6" spans="1:18">
      <c r="C6"/>
    </row>
    <row r="7" spans="1:18">
      <c r="C7"/>
    </row>
    <row r="8" spans="1:18">
      <c r="C8"/>
    </row>
    <row r="9" spans="1:18">
      <c r="C9"/>
    </row>
    <row r="10" spans="1:18">
      <c r="C10"/>
    </row>
    <row r="11" spans="1:18">
      <c r="C11"/>
    </row>
    <row r="12" spans="1:18">
      <c r="A12" t="s">
        <v>140</v>
      </c>
      <c r="C12"/>
    </row>
    <row r="13" spans="1:18">
      <c r="C13"/>
    </row>
    <row r="14" spans="1:18">
      <c r="C14"/>
    </row>
    <row r="15" spans="1:18">
      <c r="C15"/>
    </row>
    <row r="16" spans="1:18">
      <c r="C16"/>
    </row>
    <row r="17" spans="3:3">
      <c r="C17"/>
    </row>
    <row r="18" spans="3:3">
      <c r="C18"/>
    </row>
    <row r="19" spans="3:3">
      <c r="C19"/>
    </row>
    <row r="20" spans="3:3">
      <c r="C20"/>
    </row>
    <row r="21" spans="3:3">
      <c r="C21"/>
    </row>
    <row r="22" spans="3:3">
      <c r="C22"/>
    </row>
    <row r="23" spans="3:3">
      <c r="C23"/>
    </row>
    <row r="24" spans="3:3">
      <c r="C24"/>
    </row>
    <row r="25" spans="3:3">
      <c r="C25"/>
    </row>
    <row r="26" spans="3:3">
      <c r="C26"/>
    </row>
    <row r="27" spans="3:3">
      <c r="C27"/>
    </row>
    <row r="28" spans="3:3">
      <c r="C28"/>
    </row>
    <row r="29" spans="3:3">
      <c r="C29"/>
    </row>
    <row r="30" spans="3:3">
      <c r="C30"/>
    </row>
    <row r="31" spans="3:3">
      <c r="C31"/>
    </row>
    <row r="32" spans="3:3">
      <c r="C32"/>
    </row>
    <row r="33" spans="3:3">
      <c r="C33"/>
    </row>
    <row r="34" spans="3:3">
      <c r="C34"/>
    </row>
    <row r="35" spans="3:3">
      <c r="C35"/>
    </row>
    <row r="36" spans="3:3">
      <c r="C36"/>
    </row>
    <row r="37" spans="3:3">
      <c r="C37"/>
    </row>
    <row r="38" spans="3:3">
      <c r="C38"/>
    </row>
    <row r="39" spans="3:3">
      <c r="C39"/>
    </row>
    <row r="40" spans="3:3">
      <c r="C40"/>
    </row>
    <row r="41" spans="3:3">
      <c r="C41"/>
    </row>
    <row r="42" spans="3:3">
      <c r="C42"/>
    </row>
    <row r="43" spans="3:3">
      <c r="C43"/>
    </row>
    <row r="44" spans="3:3">
      <c r="C44"/>
    </row>
    <row r="45" spans="3:3">
      <c r="C45"/>
    </row>
    <row r="46" spans="3:3">
      <c r="C46"/>
    </row>
    <row r="47" spans="3:3">
      <c r="C47"/>
    </row>
    <row r="48" spans="3:3">
      <c r="C48"/>
    </row>
    <row r="49" spans="3:3">
      <c r="C49"/>
    </row>
    <row r="50" spans="3:3">
      <c r="C50"/>
    </row>
    <row r="51" spans="3:3">
      <c r="C51"/>
    </row>
    <row r="52" spans="3:3">
      <c r="C52"/>
    </row>
    <row r="53" spans="3:3">
      <c r="C53"/>
    </row>
    <row r="54" spans="3:3">
      <c r="C5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F106D-9211-49FF-BA1C-E12690FA4C23}">
  <sheetPr>
    <tabColor rgb="FF7030A0"/>
  </sheetPr>
  <dimension ref="A1:N10"/>
  <sheetViews>
    <sheetView workbookViewId="0">
      <selection sqref="A1:J19"/>
    </sheetView>
  </sheetViews>
  <sheetFormatPr defaultRowHeight="14.5"/>
  <cols>
    <col min="2" max="2" width="17.36328125" customWidth="1"/>
    <col min="3" max="3" width="11.08984375" bestFit="1" customWidth="1"/>
    <col min="10" max="10" width="25.6328125" bestFit="1" customWidth="1"/>
    <col min="13" max="13" width="26" bestFit="1" customWidth="1"/>
  </cols>
  <sheetData>
    <row r="1" spans="1:14" ht="36.5" thickBot="1">
      <c r="A1" s="18"/>
      <c r="B1" s="19" t="s">
        <v>138</v>
      </c>
      <c r="C1" s="19"/>
      <c r="D1" s="19"/>
      <c r="E1" s="19"/>
      <c r="F1" s="19"/>
      <c r="G1" s="19"/>
      <c r="H1" s="19"/>
      <c r="I1" s="19"/>
      <c r="J1" s="19"/>
      <c r="K1" s="19"/>
      <c r="L1" s="19"/>
      <c r="M1" s="19"/>
      <c r="N1" s="19"/>
    </row>
    <row r="2" spans="1:14" ht="19" thickBot="1">
      <c r="B2" s="71" t="s">
        <v>2</v>
      </c>
      <c r="C2" s="80" t="s">
        <v>155</v>
      </c>
      <c r="I2" s="46">
        <v>4</v>
      </c>
      <c r="J2" s="70" t="s">
        <v>120</v>
      </c>
      <c r="K2" s="67"/>
      <c r="L2" s="67"/>
    </row>
    <row r="3" spans="1:14" ht="15" thickBot="1">
      <c r="B3" s="72" t="s">
        <v>9</v>
      </c>
      <c r="C3" s="73">
        <v>29726</v>
      </c>
      <c r="I3" s="67"/>
      <c r="J3" s="34" t="s">
        <v>124</v>
      </c>
      <c r="K3" s="67"/>
      <c r="L3" s="67"/>
    </row>
    <row r="4" spans="1:14" ht="15" thickBot="1">
      <c r="B4" s="45" t="s">
        <v>22</v>
      </c>
      <c r="C4" s="29">
        <v>21971</v>
      </c>
      <c r="J4" s="67"/>
      <c r="K4" s="67"/>
      <c r="L4" s="67"/>
    </row>
    <row r="10" spans="1:14">
      <c r="A10" t="s">
        <v>141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9DB0C-8F70-4F7C-A3D1-8A0F1AD171BC}">
  <sheetPr>
    <tabColor theme="5" tint="0.39997558519241921"/>
  </sheetPr>
  <dimension ref="A1:N54"/>
  <sheetViews>
    <sheetView workbookViewId="0">
      <selection activeCell="B1" sqref="B1:K43"/>
    </sheetView>
  </sheetViews>
  <sheetFormatPr defaultRowHeight="14.5"/>
  <cols>
    <col min="1" max="1" width="4.08984375" customWidth="1"/>
    <col min="2" max="2" width="15.7265625" customWidth="1"/>
    <col min="3" max="3" width="14.54296875" bestFit="1" customWidth="1"/>
    <col min="4" max="4" width="16.54296875" customWidth="1"/>
    <col min="5" max="5" width="11.08984375" customWidth="1"/>
    <col min="6" max="6" width="14.90625" customWidth="1"/>
    <col min="7" max="7" width="11.1796875" customWidth="1"/>
    <col min="8" max="8" width="11.26953125" style="17" customWidth="1"/>
    <col min="9" max="9" width="4.54296875" customWidth="1"/>
    <col min="10" max="10" width="4.81640625" customWidth="1"/>
    <col min="11" max="11" width="92.453125" bestFit="1" customWidth="1"/>
  </cols>
  <sheetData>
    <row r="1" spans="1:14" ht="36.5" thickBot="1">
      <c r="A1" s="18"/>
      <c r="B1" s="19" t="s">
        <v>128</v>
      </c>
      <c r="C1" s="19"/>
      <c r="D1" s="19"/>
      <c r="E1" s="19"/>
      <c r="F1" s="19"/>
      <c r="G1" s="19"/>
      <c r="H1" s="19"/>
      <c r="I1" s="19"/>
      <c r="J1" s="19"/>
      <c r="K1" s="19"/>
      <c r="L1" s="19"/>
      <c r="M1" s="19"/>
      <c r="N1" s="19"/>
    </row>
    <row r="2" spans="1:14" ht="19" thickBot="1">
      <c r="B2" s="59" t="s">
        <v>0</v>
      </c>
      <c r="C2" s="89" t="s">
        <v>1</v>
      </c>
      <c r="D2" s="89" t="s">
        <v>2</v>
      </c>
      <c r="E2" s="89" t="s">
        <v>116</v>
      </c>
      <c r="F2" s="90" t="s">
        <v>107</v>
      </c>
      <c r="G2" s="91" t="s">
        <v>157</v>
      </c>
      <c r="H2" s="60" t="s">
        <v>152</v>
      </c>
      <c r="J2" s="32">
        <v>5</v>
      </c>
      <c r="K2" s="32" t="s">
        <v>131</v>
      </c>
    </row>
    <row r="3" spans="1:14">
      <c r="B3" s="57" t="s">
        <v>21</v>
      </c>
      <c r="C3" s="85" t="s">
        <v>4</v>
      </c>
      <c r="D3" s="85" t="s">
        <v>22</v>
      </c>
      <c r="E3" s="85" t="s">
        <v>117</v>
      </c>
      <c r="F3" s="86">
        <v>21971</v>
      </c>
      <c r="G3" s="87">
        <v>0.23</v>
      </c>
      <c r="H3" s="88">
        <f>Master!E4*_xlfn.XLOOKUP(Master!A4,Master!H4:H43,Master!I4:I43)</f>
        <v>5053.33</v>
      </c>
    </row>
    <row r="4" spans="1:14">
      <c r="B4" s="26" t="s">
        <v>8</v>
      </c>
      <c r="C4" s="1" t="s">
        <v>4</v>
      </c>
      <c r="D4" s="1" t="s">
        <v>9</v>
      </c>
      <c r="E4" s="1" t="s">
        <v>119</v>
      </c>
      <c r="F4" s="31">
        <v>29726</v>
      </c>
      <c r="G4" s="81">
        <v>0.1</v>
      </c>
      <c r="H4" s="33">
        <v>2972.6000000000004</v>
      </c>
      <c r="K4" t="s">
        <v>150</v>
      </c>
    </row>
    <row r="5" spans="1:14">
      <c r="B5" s="26" t="s">
        <v>13</v>
      </c>
      <c r="C5" s="1" t="s">
        <v>4</v>
      </c>
      <c r="D5" s="1" t="s">
        <v>14</v>
      </c>
      <c r="E5" s="1" t="s">
        <v>118</v>
      </c>
      <c r="F5" s="31">
        <v>34808</v>
      </c>
      <c r="G5" s="81">
        <v>0.27</v>
      </c>
      <c r="H5" s="33">
        <v>9398.16</v>
      </c>
    </row>
    <row r="6" spans="1:14">
      <c r="B6" s="26" t="s">
        <v>6</v>
      </c>
      <c r="C6" s="1" t="s">
        <v>4</v>
      </c>
      <c r="D6" s="1" t="s">
        <v>7</v>
      </c>
      <c r="E6" s="1" t="s">
        <v>118</v>
      </c>
      <c r="F6" s="31">
        <v>39627</v>
      </c>
      <c r="G6" s="81">
        <v>0.23</v>
      </c>
      <c r="H6" s="33">
        <v>9114.2100000000009</v>
      </c>
      <c r="K6" t="s">
        <v>153</v>
      </c>
    </row>
    <row r="7" spans="1:14">
      <c r="B7" s="26" t="s">
        <v>17</v>
      </c>
      <c r="C7" s="1" t="s">
        <v>4</v>
      </c>
      <c r="D7" s="1" t="s">
        <v>18</v>
      </c>
      <c r="E7" s="1" t="s">
        <v>119</v>
      </c>
      <c r="F7" s="31">
        <v>45000</v>
      </c>
      <c r="G7" s="81">
        <v>0.09</v>
      </c>
      <c r="H7" s="33">
        <v>4050</v>
      </c>
    </row>
    <row r="8" spans="1:14">
      <c r="B8" s="26" t="s">
        <v>25</v>
      </c>
      <c r="C8" s="1" t="s">
        <v>4</v>
      </c>
      <c r="D8" s="1" t="s">
        <v>26</v>
      </c>
      <c r="E8" s="1" t="s">
        <v>119</v>
      </c>
      <c r="F8" s="31">
        <v>45117</v>
      </c>
      <c r="G8" s="81">
        <v>0.24</v>
      </c>
      <c r="H8" s="33">
        <v>10828.08</v>
      </c>
    </row>
    <row r="9" spans="1:14">
      <c r="B9" s="26" t="s">
        <v>27</v>
      </c>
      <c r="C9" s="1" t="s">
        <v>4</v>
      </c>
      <c r="D9" s="1" t="s">
        <v>28</v>
      </c>
      <c r="E9" s="1" t="s">
        <v>118</v>
      </c>
      <c r="F9" s="31">
        <v>50545</v>
      </c>
      <c r="G9" s="81">
        <v>0.25</v>
      </c>
      <c r="H9" s="33">
        <v>12636.25</v>
      </c>
      <c r="K9" s="94"/>
      <c r="L9" s="94"/>
    </row>
    <row r="10" spans="1:14">
      <c r="B10" s="26" t="s">
        <v>99</v>
      </c>
      <c r="C10" s="1" t="s">
        <v>4</v>
      </c>
      <c r="D10" s="1" t="s">
        <v>100</v>
      </c>
      <c r="E10" s="1" t="s">
        <v>118</v>
      </c>
      <c r="F10" s="31">
        <v>55117</v>
      </c>
      <c r="G10" s="81">
        <v>0.13</v>
      </c>
      <c r="H10" s="33">
        <v>7165.21</v>
      </c>
      <c r="K10" s="95"/>
      <c r="L10" s="66"/>
    </row>
    <row r="11" spans="1:14">
      <c r="B11" s="26" t="s">
        <v>87</v>
      </c>
      <c r="C11" s="1" t="s">
        <v>4</v>
      </c>
      <c r="D11" s="1" t="s">
        <v>88</v>
      </c>
      <c r="E11" s="1" t="s">
        <v>119</v>
      </c>
      <c r="F11" s="31">
        <v>58445</v>
      </c>
      <c r="G11" s="81">
        <v>0.22</v>
      </c>
      <c r="H11" s="33">
        <v>12857.9</v>
      </c>
      <c r="K11" s="95"/>
      <c r="L11" s="96"/>
    </row>
    <row r="12" spans="1:14">
      <c r="B12" s="26" t="s">
        <v>105</v>
      </c>
      <c r="C12" s="1" t="s">
        <v>4</v>
      </c>
      <c r="D12" s="1" t="s">
        <v>106</v>
      </c>
      <c r="E12" s="1" t="s">
        <v>117</v>
      </c>
      <c r="F12" s="31">
        <v>58445</v>
      </c>
      <c r="G12" s="81">
        <v>0.11</v>
      </c>
      <c r="H12" s="33">
        <v>6428.95</v>
      </c>
      <c r="K12" s="95"/>
      <c r="L12" s="96"/>
    </row>
    <row r="13" spans="1:14">
      <c r="B13" s="26" t="s">
        <v>3</v>
      </c>
      <c r="C13" s="1" t="s">
        <v>4</v>
      </c>
      <c r="D13" s="1" t="s">
        <v>5</v>
      </c>
      <c r="E13" s="1" t="s">
        <v>117</v>
      </c>
      <c r="F13" s="31">
        <v>60270</v>
      </c>
      <c r="G13" s="93" t="s">
        <v>151</v>
      </c>
      <c r="H13" s="77" t="s">
        <v>151</v>
      </c>
      <c r="K13" s="95"/>
      <c r="L13" s="96"/>
    </row>
    <row r="14" spans="1:14">
      <c r="B14" s="26" t="s">
        <v>101</v>
      </c>
      <c r="C14" s="1" t="s">
        <v>4</v>
      </c>
      <c r="D14" s="1" t="s">
        <v>102</v>
      </c>
      <c r="E14" s="1" t="s">
        <v>117</v>
      </c>
      <c r="F14" s="31">
        <v>60445</v>
      </c>
      <c r="G14" s="81">
        <v>0.19</v>
      </c>
      <c r="H14" s="33">
        <v>11484.55</v>
      </c>
      <c r="K14" s="95"/>
      <c r="L14" s="66"/>
    </row>
    <row r="15" spans="1:14">
      <c r="B15" s="26" t="s">
        <v>23</v>
      </c>
      <c r="C15" s="1" t="s">
        <v>4</v>
      </c>
      <c r="D15" s="1" t="s">
        <v>24</v>
      </c>
      <c r="E15" s="1" t="s">
        <v>117</v>
      </c>
      <c r="F15" s="31">
        <v>80000</v>
      </c>
      <c r="G15" s="81">
        <v>0.06</v>
      </c>
      <c r="H15" s="33">
        <v>4800</v>
      </c>
      <c r="K15" s="95"/>
      <c r="L15" s="96"/>
    </row>
    <row r="16" spans="1:14">
      <c r="B16" s="26" t="s">
        <v>103</v>
      </c>
      <c r="C16" s="1" t="s">
        <v>4</v>
      </c>
      <c r="D16" s="1" t="s">
        <v>104</v>
      </c>
      <c r="E16" s="1" t="s">
        <v>119</v>
      </c>
      <c r="F16" s="31">
        <v>83117</v>
      </c>
      <c r="G16" s="81">
        <v>0.2</v>
      </c>
      <c r="H16" s="33">
        <v>16623.400000000001</v>
      </c>
      <c r="K16" s="95"/>
      <c r="L16" s="66"/>
    </row>
    <row r="17" spans="1:12">
      <c r="B17" s="26" t="s">
        <v>19</v>
      </c>
      <c r="C17" s="1" t="s">
        <v>4</v>
      </c>
      <c r="D17" s="1" t="s">
        <v>20</v>
      </c>
      <c r="E17" s="1" t="s">
        <v>119</v>
      </c>
      <c r="F17" s="31">
        <v>89500</v>
      </c>
      <c r="G17" s="81">
        <v>0.06</v>
      </c>
      <c r="H17" s="33">
        <v>5370</v>
      </c>
      <c r="K17" s="95"/>
      <c r="L17" s="66"/>
    </row>
    <row r="18" spans="1:12">
      <c r="B18" s="26" t="s">
        <v>10</v>
      </c>
      <c r="C18" s="1" t="s">
        <v>4</v>
      </c>
      <c r="D18" s="1" t="s">
        <v>72</v>
      </c>
      <c r="E18" s="1" t="s">
        <v>119</v>
      </c>
      <c r="F18" s="31">
        <v>93668</v>
      </c>
      <c r="G18" s="92" t="s">
        <v>151</v>
      </c>
      <c r="H18" s="77" t="s">
        <v>151</v>
      </c>
      <c r="K18" s="95"/>
      <c r="L18" s="66"/>
    </row>
    <row r="19" spans="1:12">
      <c r="B19" s="26" t="s">
        <v>89</v>
      </c>
      <c r="C19" s="1" t="s">
        <v>4</v>
      </c>
      <c r="D19" s="1" t="s">
        <v>90</v>
      </c>
      <c r="E19" s="1" t="s">
        <v>119</v>
      </c>
      <c r="F19" s="31">
        <v>120000</v>
      </c>
      <c r="G19" s="81">
        <v>0.13</v>
      </c>
      <c r="H19" s="33">
        <v>15600</v>
      </c>
      <c r="K19" s="95"/>
      <c r="L19" s="96"/>
    </row>
    <row r="20" spans="1:12">
      <c r="B20" s="26" t="s">
        <v>11</v>
      </c>
      <c r="C20" s="1" t="s">
        <v>4</v>
      </c>
      <c r="D20" s="1" t="s">
        <v>12</v>
      </c>
      <c r="E20" s="1" t="s">
        <v>118</v>
      </c>
      <c r="F20" s="31">
        <v>134000</v>
      </c>
      <c r="G20" s="81">
        <v>0.08</v>
      </c>
      <c r="H20" s="33">
        <v>10720</v>
      </c>
      <c r="K20" s="95"/>
      <c r="L20" s="96"/>
    </row>
    <row r="21" spans="1:12" ht="15" thickBot="1">
      <c r="B21" s="27" t="s">
        <v>15</v>
      </c>
      <c r="C21" s="82" t="s">
        <v>4</v>
      </c>
      <c r="D21" s="82" t="s">
        <v>16</v>
      </c>
      <c r="E21" s="82" t="s">
        <v>119</v>
      </c>
      <c r="F21" s="83">
        <v>135000</v>
      </c>
      <c r="G21" s="84">
        <v>0.14000000000000001</v>
      </c>
      <c r="H21" s="78">
        <v>18900</v>
      </c>
      <c r="K21" s="95"/>
      <c r="L21" s="96"/>
    </row>
    <row r="22" spans="1:12">
      <c r="B22" s="67"/>
      <c r="C22" s="67"/>
      <c r="D22" s="67"/>
      <c r="E22" s="67"/>
      <c r="F22" s="75"/>
      <c r="G22" s="75"/>
      <c r="H22" s="76"/>
      <c r="K22" s="95"/>
      <c r="L22" s="96"/>
    </row>
    <row r="23" spans="1:12">
      <c r="A23" t="s">
        <v>141</v>
      </c>
      <c r="K23" s="95"/>
      <c r="L23" s="96"/>
    </row>
    <row r="24" spans="1:12">
      <c r="K24" s="95"/>
      <c r="L24" s="96"/>
    </row>
    <row r="25" spans="1:12">
      <c r="K25" s="95"/>
      <c r="L25" s="96"/>
    </row>
    <row r="26" spans="1:12">
      <c r="K26" s="95"/>
      <c r="L26" s="66"/>
    </row>
    <row r="27" spans="1:12">
      <c r="K27" s="95"/>
      <c r="L27" s="66"/>
    </row>
    <row r="28" spans="1:12">
      <c r="K28" s="95"/>
      <c r="L28" s="96"/>
    </row>
    <row r="29" spans="1:12">
      <c r="K29" s="95"/>
      <c r="L29" s="96"/>
    </row>
    <row r="30" spans="1:12">
      <c r="K30" s="95"/>
      <c r="L30" s="66"/>
    </row>
    <row r="31" spans="1:12">
      <c r="K31" s="95"/>
      <c r="L31" s="66"/>
    </row>
    <row r="32" spans="1:12">
      <c r="K32" s="95"/>
      <c r="L32" s="66"/>
    </row>
    <row r="33" spans="11:12">
      <c r="K33" s="95"/>
      <c r="L33" s="66"/>
    </row>
    <row r="34" spans="11:12">
      <c r="K34" s="95"/>
      <c r="L34" s="96"/>
    </row>
    <row r="35" spans="11:12">
      <c r="K35" s="95"/>
      <c r="L35" s="96"/>
    </row>
    <row r="36" spans="11:12">
      <c r="K36" s="95"/>
      <c r="L36" s="96"/>
    </row>
    <row r="37" spans="11:12">
      <c r="K37" s="95"/>
      <c r="L37" s="96"/>
    </row>
    <row r="38" spans="11:12">
      <c r="K38" s="95"/>
      <c r="L38" s="96"/>
    </row>
    <row r="39" spans="11:12">
      <c r="K39" s="95"/>
      <c r="L39" s="96"/>
    </row>
    <row r="40" spans="11:12">
      <c r="K40" s="95"/>
      <c r="L40" s="96"/>
    </row>
    <row r="41" spans="11:12">
      <c r="K41" s="95"/>
      <c r="L41" s="96"/>
    </row>
    <row r="42" spans="11:12">
      <c r="K42" s="95"/>
      <c r="L42" s="96"/>
    </row>
    <row r="43" spans="11:12">
      <c r="K43" s="95"/>
      <c r="L43" s="96"/>
    </row>
    <row r="44" spans="11:12">
      <c r="K44" s="95"/>
      <c r="L44" s="66"/>
    </row>
    <row r="45" spans="11:12">
      <c r="K45" s="95"/>
      <c r="L45" s="66"/>
    </row>
    <row r="46" spans="11:12">
      <c r="K46" s="95"/>
      <c r="L46" s="96"/>
    </row>
    <row r="47" spans="11:12">
      <c r="K47" s="95"/>
      <c r="L47" s="96"/>
    </row>
    <row r="48" spans="11:12">
      <c r="K48" s="95"/>
      <c r="L48" s="96"/>
    </row>
    <row r="49" spans="11:12">
      <c r="K49" s="95"/>
      <c r="L49" s="96"/>
    </row>
    <row r="50" spans="11:12">
      <c r="K50" s="95"/>
      <c r="L50" s="66"/>
    </row>
    <row r="51" spans="11:12">
      <c r="K51" s="95"/>
      <c r="L51" s="66"/>
    </row>
    <row r="52" spans="11:12">
      <c r="K52" s="95"/>
      <c r="L52" s="66"/>
    </row>
    <row r="53" spans="11:12">
      <c r="K53" s="95"/>
      <c r="L53" s="66"/>
    </row>
    <row r="54" spans="11:12">
      <c r="K54" s="66"/>
      <c r="L54" s="66"/>
    </row>
  </sheetData>
  <pageMargins left="0.7" right="0.7" top="0.75" bottom="0.75" header="0.3" footer="0.3"/>
  <pageSetup orientation="portrait" verticalDpi="300" r:id="rId1"/>
  <ignoredErrors>
    <ignoredError sqref="H3"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vt:lpstr>
      <vt:lpstr>1-Stat Methods</vt:lpstr>
      <vt:lpstr>2.a Sal by Dept</vt:lpstr>
      <vt:lpstr>2.b Sal by Dept (PV)</vt:lpstr>
      <vt:lpstr>3.a Top 2 Sal by Dept </vt:lpstr>
      <vt:lpstr>3.b Last 2 Sal by Dept</vt:lpstr>
      <vt:lpstr>4.a Top 2 Sal by Country</vt:lpstr>
      <vt:lpstr>4.b Last 2 Sal by Country</vt:lpstr>
      <vt:lpstr>5 Calc Bonus $ from bonus%</vt:lpstr>
      <vt:lpstr>6 Empl bonus $ by Country, Dept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Stephen</dc:creator>
  <cp:lastModifiedBy>Vasanthi Reddy</cp:lastModifiedBy>
  <dcterms:created xsi:type="dcterms:W3CDTF">2022-04-18T02:07:21Z</dcterms:created>
  <dcterms:modified xsi:type="dcterms:W3CDTF">2024-09-22T02:50:13Z</dcterms:modified>
</cp:coreProperties>
</file>