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\Desktop\Vasco\Master's\Olive NMR\PublishOliveNMR\"/>
    </mc:Choice>
  </mc:AlternateContent>
  <xr:revisionPtr revIDLastSave="0" documentId="13_ncr:1_{4D660AD1-2B8B-48EB-812E-B93338AD5A69}" xr6:coauthVersionLast="47" xr6:coauthVersionMax="47" xr10:uidLastSave="{00000000-0000-0000-0000-000000000000}"/>
  <bookViews>
    <workbookView xWindow="-120" yWindow="-120" windowWidth="29040" windowHeight="15840" firstSheet="1" activeTab="5" xr2:uid="{942F77AE-4DBE-49CB-8829-2129E628E755}"/>
  </bookViews>
  <sheets>
    <sheet name="OliveNMR_ManufacturerLabel" sheetId="1" r:id="rId1"/>
    <sheet name="OliveNMR_Measures" sheetId="2" r:id="rId2"/>
    <sheet name="OliveNMR_AcidValue" sheetId="3" r:id="rId3"/>
    <sheet name="OliveNMR_Database" sheetId="4" r:id="rId4"/>
    <sheet name="OliveNMR_AveragedDatabase" sheetId="5" r:id="rId5"/>
    <sheet name="OliveNMR_StatisticalAnalysi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6" l="1"/>
  <c r="L6" i="6"/>
  <c r="L14" i="6"/>
  <c r="L13" i="6"/>
  <c r="I15" i="6"/>
  <c r="I14" i="6"/>
  <c r="I13" i="6"/>
  <c r="I8" i="6"/>
  <c r="I7" i="6"/>
  <c r="I6" i="6"/>
  <c r="F351" i="4" l="1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146" i="3"/>
  <c r="D146" i="3"/>
  <c r="E145" i="3"/>
  <c r="D145" i="3"/>
  <c r="E142" i="3"/>
  <c r="D142" i="3"/>
  <c r="E141" i="3"/>
  <c r="D141" i="3"/>
  <c r="E140" i="3"/>
  <c r="E138" i="3"/>
  <c r="D138" i="3"/>
  <c r="E137" i="3"/>
  <c r="D137" i="3"/>
  <c r="E134" i="3"/>
  <c r="D134" i="3"/>
  <c r="E133" i="3"/>
  <c r="D133" i="3"/>
  <c r="E132" i="3"/>
  <c r="D130" i="3"/>
  <c r="E129" i="3"/>
  <c r="D129" i="3"/>
  <c r="E128" i="3"/>
  <c r="E130" i="3" s="1"/>
  <c r="D126" i="3"/>
  <c r="D125" i="3"/>
  <c r="E124" i="3"/>
  <c r="E126" i="3" s="1"/>
  <c r="E122" i="3"/>
  <c r="D122" i="3"/>
  <c r="E121" i="3"/>
  <c r="D121" i="3"/>
  <c r="E118" i="3"/>
  <c r="D118" i="3"/>
  <c r="E117" i="3"/>
  <c r="D117" i="3"/>
  <c r="E114" i="3"/>
  <c r="D114" i="3"/>
  <c r="E113" i="3"/>
  <c r="D113" i="3"/>
  <c r="E110" i="3"/>
  <c r="D110" i="3"/>
  <c r="E109" i="3"/>
  <c r="D109" i="3"/>
  <c r="E106" i="3"/>
  <c r="D106" i="3"/>
  <c r="E105" i="3"/>
  <c r="D105" i="3"/>
  <c r="E104" i="3"/>
  <c r="E102" i="3"/>
  <c r="D102" i="3"/>
  <c r="E101" i="3"/>
  <c r="D101" i="3"/>
  <c r="D98" i="3"/>
  <c r="D97" i="3"/>
  <c r="E96" i="3"/>
  <c r="E98" i="3" s="1"/>
  <c r="E94" i="3"/>
  <c r="D94" i="3"/>
  <c r="E93" i="3"/>
  <c r="D93" i="3"/>
  <c r="D90" i="3"/>
  <c r="D89" i="3"/>
  <c r="E88" i="3"/>
  <c r="E89" i="3" s="1"/>
  <c r="E86" i="3"/>
  <c r="D86" i="3"/>
  <c r="E85" i="3"/>
  <c r="D85" i="3"/>
  <c r="E82" i="3"/>
  <c r="D82" i="3"/>
  <c r="E81" i="3"/>
  <c r="D81" i="3"/>
  <c r="E80" i="3"/>
  <c r="E78" i="3"/>
  <c r="D78" i="3"/>
  <c r="D77" i="3"/>
  <c r="E76" i="3"/>
  <c r="E77" i="3" s="1"/>
  <c r="D76" i="3"/>
  <c r="E74" i="3"/>
  <c r="E73" i="3"/>
  <c r="E72" i="3"/>
  <c r="D72" i="3"/>
  <c r="D74" i="3" s="1"/>
  <c r="D70" i="3"/>
  <c r="D69" i="3"/>
  <c r="E68" i="3"/>
  <c r="E70" i="3" s="1"/>
  <c r="D68" i="3"/>
  <c r="E66" i="3"/>
  <c r="D66" i="3"/>
  <c r="E65" i="3"/>
  <c r="D65" i="3"/>
  <c r="E62" i="3"/>
  <c r="E61" i="3"/>
  <c r="E60" i="3"/>
  <c r="D60" i="3"/>
  <c r="D62" i="3" s="1"/>
  <c r="D58" i="3"/>
  <c r="D57" i="3"/>
  <c r="E56" i="3"/>
  <c r="E58" i="3" s="1"/>
  <c r="D56" i="3"/>
  <c r="E54" i="3"/>
  <c r="D54" i="3"/>
  <c r="E53" i="3"/>
  <c r="D53" i="3"/>
  <c r="E50" i="3"/>
  <c r="D50" i="3"/>
  <c r="E49" i="3"/>
  <c r="D49" i="3"/>
  <c r="E48" i="3"/>
  <c r="E46" i="3"/>
  <c r="E45" i="3"/>
  <c r="E44" i="3"/>
  <c r="D44" i="3"/>
  <c r="D46" i="3" s="1"/>
  <c r="E41" i="3"/>
  <c r="E40" i="3"/>
  <c r="E42" i="3" s="1"/>
  <c r="D40" i="3"/>
  <c r="D41" i="3" s="1"/>
  <c r="E38" i="3"/>
  <c r="D38" i="3"/>
  <c r="E37" i="3"/>
  <c r="D36" i="3"/>
  <c r="D37" i="3" s="1"/>
  <c r="D34" i="3"/>
  <c r="E32" i="3"/>
  <c r="E34" i="3" s="1"/>
  <c r="D32" i="3"/>
  <c r="D33" i="3" s="1"/>
  <c r="E30" i="3"/>
  <c r="D30" i="3"/>
  <c r="E29" i="3"/>
  <c r="D29" i="3"/>
  <c r="E26" i="3"/>
  <c r="E25" i="3"/>
  <c r="E24" i="3"/>
  <c r="D24" i="3"/>
  <c r="D26" i="3" s="1"/>
  <c r="D22" i="3"/>
  <c r="D21" i="3"/>
  <c r="E20" i="3"/>
  <c r="E22" i="3" s="1"/>
  <c r="D20" i="3"/>
  <c r="E16" i="3"/>
  <c r="E17" i="3" s="1"/>
  <c r="D16" i="3"/>
  <c r="D17" i="3" s="1"/>
  <c r="E14" i="3"/>
  <c r="E12" i="3"/>
  <c r="E13" i="3" s="1"/>
  <c r="D12" i="3"/>
  <c r="D14" i="3" s="1"/>
  <c r="E10" i="3"/>
  <c r="D10" i="3"/>
  <c r="E9" i="3"/>
  <c r="D9" i="3"/>
  <c r="E8" i="3"/>
  <c r="D8" i="3"/>
  <c r="D6" i="3"/>
  <c r="E4" i="3"/>
  <c r="E6" i="3" s="1"/>
  <c r="D4" i="3"/>
  <c r="D5" i="3" s="1"/>
  <c r="Q113" i="2"/>
  <c r="P113" i="2"/>
  <c r="Q112" i="2"/>
  <c r="P112" i="2"/>
  <c r="Q111" i="2"/>
  <c r="P111" i="2"/>
  <c r="Q110" i="2"/>
  <c r="P110" i="2"/>
  <c r="Q109" i="2"/>
  <c r="P109" i="2"/>
  <c r="Q108" i="2"/>
  <c r="P108" i="2"/>
  <c r="Q107" i="2"/>
  <c r="P107" i="2"/>
  <c r="Q106" i="2"/>
  <c r="P106" i="2"/>
  <c r="Q105" i="2"/>
  <c r="P105" i="2"/>
  <c r="Q104" i="2"/>
  <c r="P104" i="2"/>
  <c r="Q103" i="2"/>
  <c r="P103" i="2"/>
  <c r="Q102" i="2"/>
  <c r="P102" i="2"/>
  <c r="Q101" i="2"/>
  <c r="P101" i="2"/>
  <c r="Q100" i="2"/>
  <c r="P100" i="2"/>
  <c r="Q99" i="2"/>
  <c r="P99" i="2"/>
  <c r="Q98" i="2"/>
  <c r="P98" i="2"/>
  <c r="Q97" i="2"/>
  <c r="P97" i="2"/>
  <c r="Q96" i="2"/>
  <c r="P96" i="2"/>
  <c r="Q95" i="2"/>
  <c r="P95" i="2"/>
  <c r="Q94" i="2"/>
  <c r="P94" i="2"/>
  <c r="Q93" i="2"/>
  <c r="P93" i="2"/>
  <c r="Q92" i="2"/>
  <c r="P92" i="2"/>
  <c r="Q91" i="2"/>
  <c r="P91" i="2"/>
  <c r="Q90" i="2"/>
  <c r="P90" i="2"/>
  <c r="Q89" i="2"/>
  <c r="P89" i="2"/>
  <c r="Q88" i="2"/>
  <c r="P88" i="2"/>
  <c r="Q87" i="2"/>
  <c r="P87" i="2"/>
  <c r="Q86" i="2"/>
  <c r="P86" i="2"/>
  <c r="Q85" i="2"/>
  <c r="P85" i="2"/>
  <c r="Q84" i="2"/>
  <c r="P84" i="2"/>
  <c r="Q83" i="2"/>
  <c r="P83" i="2"/>
  <c r="Q82" i="2"/>
  <c r="P82" i="2"/>
  <c r="Q81" i="2"/>
  <c r="P81" i="2"/>
  <c r="Q80" i="2"/>
  <c r="P80" i="2"/>
  <c r="Q79" i="2"/>
  <c r="P79" i="2"/>
  <c r="Q78" i="2"/>
  <c r="P78" i="2"/>
  <c r="Q77" i="2"/>
  <c r="P77" i="2"/>
  <c r="Q76" i="2"/>
  <c r="P76" i="2"/>
  <c r="Q75" i="2"/>
  <c r="P75" i="2"/>
  <c r="Q74" i="2"/>
  <c r="P74" i="2"/>
  <c r="Q73" i="2"/>
  <c r="P73" i="2"/>
  <c r="Q72" i="2"/>
  <c r="P72" i="2"/>
  <c r="O71" i="2"/>
  <c r="Q71" i="2" s="1"/>
  <c r="N71" i="2"/>
  <c r="M71" i="2"/>
  <c r="L71" i="2"/>
  <c r="K71" i="2"/>
  <c r="J71" i="2"/>
  <c r="I71" i="2"/>
  <c r="H71" i="2"/>
  <c r="G71" i="2"/>
  <c r="F71" i="2"/>
  <c r="Q70" i="2"/>
  <c r="P70" i="2"/>
  <c r="Q69" i="2"/>
  <c r="P69" i="2"/>
  <c r="Q68" i="2"/>
  <c r="P68" i="2"/>
  <c r="Q67" i="2"/>
  <c r="P67" i="2"/>
  <c r="Q66" i="2"/>
  <c r="P66" i="2"/>
  <c r="Q65" i="2"/>
  <c r="P65" i="2"/>
  <c r="Q64" i="2"/>
  <c r="P64" i="2"/>
  <c r="Q63" i="2"/>
  <c r="P63" i="2"/>
  <c r="O62" i="2"/>
  <c r="N62" i="2"/>
  <c r="M62" i="2"/>
  <c r="L62" i="2"/>
  <c r="K62" i="2"/>
  <c r="Q62" i="2" s="1"/>
  <c r="J62" i="2"/>
  <c r="I62" i="2"/>
  <c r="H62" i="2"/>
  <c r="G62" i="2"/>
  <c r="F62" i="2"/>
  <c r="P62" i="2" s="1"/>
  <c r="Q61" i="2"/>
  <c r="P61" i="2"/>
  <c r="Q60" i="2"/>
  <c r="P60" i="2"/>
  <c r="O59" i="2"/>
  <c r="N59" i="2"/>
  <c r="M59" i="2"/>
  <c r="L59" i="2"/>
  <c r="K59" i="2"/>
  <c r="Q59" i="2" s="1"/>
  <c r="J59" i="2"/>
  <c r="I59" i="2"/>
  <c r="H59" i="2"/>
  <c r="P59" i="2" s="1"/>
  <c r="G59" i="2"/>
  <c r="F59" i="2"/>
  <c r="Q58" i="2"/>
  <c r="P58" i="2"/>
  <c r="Q57" i="2"/>
  <c r="P57" i="2"/>
  <c r="O56" i="2"/>
  <c r="N56" i="2"/>
  <c r="M56" i="2"/>
  <c r="L56" i="2"/>
  <c r="K56" i="2"/>
  <c r="Q56" i="2" s="1"/>
  <c r="J56" i="2"/>
  <c r="I56" i="2"/>
  <c r="H56" i="2"/>
  <c r="P56" i="2" s="1"/>
  <c r="G56" i="2"/>
  <c r="F56" i="2"/>
  <c r="Q55" i="2"/>
  <c r="P55" i="2"/>
  <c r="Q54" i="2"/>
  <c r="P54" i="2"/>
  <c r="O53" i="2"/>
  <c r="N53" i="2"/>
  <c r="M53" i="2"/>
  <c r="L53" i="2"/>
  <c r="K53" i="2"/>
  <c r="Q53" i="2" s="1"/>
  <c r="J53" i="2"/>
  <c r="I53" i="2"/>
  <c r="H53" i="2"/>
  <c r="P53" i="2" s="1"/>
  <c r="G53" i="2"/>
  <c r="F53" i="2"/>
  <c r="Q52" i="2"/>
  <c r="P52" i="2"/>
  <c r="Q51" i="2"/>
  <c r="P51" i="2"/>
  <c r="O50" i="2"/>
  <c r="N50" i="2"/>
  <c r="M50" i="2"/>
  <c r="L50" i="2"/>
  <c r="K50" i="2"/>
  <c r="Q50" i="2" s="1"/>
  <c r="J50" i="2"/>
  <c r="I50" i="2"/>
  <c r="H50" i="2"/>
  <c r="P50" i="2" s="1"/>
  <c r="G50" i="2"/>
  <c r="F50" i="2"/>
  <c r="Q49" i="2"/>
  <c r="P49" i="2"/>
  <c r="Q48" i="2"/>
  <c r="P48" i="2"/>
  <c r="O47" i="2"/>
  <c r="N47" i="2"/>
  <c r="M47" i="2"/>
  <c r="L47" i="2"/>
  <c r="K47" i="2"/>
  <c r="Q47" i="2" s="1"/>
  <c r="J47" i="2"/>
  <c r="I47" i="2"/>
  <c r="H47" i="2"/>
  <c r="P47" i="2" s="1"/>
  <c r="G47" i="2"/>
  <c r="F47" i="2"/>
  <c r="Q46" i="2"/>
  <c r="P46" i="2"/>
  <c r="Q45" i="2"/>
  <c r="P45" i="2"/>
  <c r="O44" i="2"/>
  <c r="N44" i="2"/>
  <c r="M44" i="2"/>
  <c r="L44" i="2"/>
  <c r="K44" i="2"/>
  <c r="Q44" i="2" s="1"/>
  <c r="J44" i="2"/>
  <c r="I44" i="2"/>
  <c r="H44" i="2"/>
  <c r="P44" i="2" s="1"/>
  <c r="G44" i="2"/>
  <c r="F44" i="2"/>
  <c r="Q43" i="2"/>
  <c r="P43" i="2"/>
  <c r="Q42" i="2"/>
  <c r="P42" i="2"/>
  <c r="O41" i="2"/>
  <c r="N41" i="2"/>
  <c r="M41" i="2"/>
  <c r="L41" i="2"/>
  <c r="K41" i="2"/>
  <c r="Q41" i="2" s="1"/>
  <c r="J41" i="2"/>
  <c r="I41" i="2"/>
  <c r="H41" i="2"/>
  <c r="P41" i="2" s="1"/>
  <c r="G41" i="2"/>
  <c r="F41" i="2"/>
  <c r="Q40" i="2"/>
  <c r="P40" i="2"/>
  <c r="Q39" i="2"/>
  <c r="P39" i="2"/>
  <c r="O38" i="2"/>
  <c r="N38" i="2"/>
  <c r="M38" i="2"/>
  <c r="L38" i="2"/>
  <c r="K38" i="2"/>
  <c r="Q38" i="2" s="1"/>
  <c r="J38" i="2"/>
  <c r="I38" i="2"/>
  <c r="H38" i="2"/>
  <c r="P38" i="2" s="1"/>
  <c r="G38" i="2"/>
  <c r="F38" i="2"/>
  <c r="Q37" i="2"/>
  <c r="P37" i="2"/>
  <c r="Q36" i="2"/>
  <c r="P36" i="2"/>
  <c r="O35" i="2"/>
  <c r="N35" i="2"/>
  <c r="M35" i="2"/>
  <c r="L35" i="2"/>
  <c r="K35" i="2"/>
  <c r="Q35" i="2" s="1"/>
  <c r="J35" i="2"/>
  <c r="I35" i="2"/>
  <c r="H35" i="2"/>
  <c r="P35" i="2" s="1"/>
  <c r="G35" i="2"/>
  <c r="F35" i="2"/>
  <c r="Q34" i="2"/>
  <c r="P34" i="2"/>
  <c r="Q33" i="2"/>
  <c r="P33" i="2"/>
  <c r="O32" i="2"/>
  <c r="N32" i="2"/>
  <c r="M32" i="2"/>
  <c r="L32" i="2"/>
  <c r="K32" i="2"/>
  <c r="Q32" i="2" s="1"/>
  <c r="J32" i="2"/>
  <c r="I32" i="2"/>
  <c r="H32" i="2"/>
  <c r="P32" i="2" s="1"/>
  <c r="G32" i="2"/>
  <c r="F32" i="2"/>
  <c r="Q31" i="2"/>
  <c r="P31" i="2"/>
  <c r="Q30" i="2"/>
  <c r="P30" i="2"/>
  <c r="O29" i="2"/>
  <c r="N29" i="2"/>
  <c r="M29" i="2"/>
  <c r="L29" i="2"/>
  <c r="K29" i="2"/>
  <c r="Q29" i="2" s="1"/>
  <c r="J29" i="2"/>
  <c r="I29" i="2"/>
  <c r="H29" i="2"/>
  <c r="P29" i="2" s="1"/>
  <c r="G29" i="2"/>
  <c r="F29" i="2"/>
  <c r="Q28" i="2"/>
  <c r="P28" i="2"/>
  <c r="Q27" i="2"/>
  <c r="P27" i="2"/>
  <c r="O26" i="2"/>
  <c r="N26" i="2"/>
  <c r="M26" i="2"/>
  <c r="L26" i="2"/>
  <c r="K26" i="2"/>
  <c r="Q26" i="2" s="1"/>
  <c r="J26" i="2"/>
  <c r="I26" i="2"/>
  <c r="H26" i="2"/>
  <c r="P26" i="2" s="1"/>
  <c r="G26" i="2"/>
  <c r="F26" i="2"/>
  <c r="Q25" i="2"/>
  <c r="P25" i="2"/>
  <c r="Q24" i="2"/>
  <c r="P24" i="2"/>
  <c r="O23" i="2"/>
  <c r="N23" i="2"/>
  <c r="M23" i="2"/>
  <c r="L23" i="2"/>
  <c r="K23" i="2"/>
  <c r="Q23" i="2" s="1"/>
  <c r="J23" i="2"/>
  <c r="I23" i="2"/>
  <c r="H23" i="2"/>
  <c r="P23" i="2" s="1"/>
  <c r="G23" i="2"/>
  <c r="F23" i="2"/>
  <c r="Q22" i="2"/>
  <c r="P22" i="2"/>
  <c r="Q21" i="2"/>
  <c r="P21" i="2"/>
  <c r="O20" i="2"/>
  <c r="N20" i="2"/>
  <c r="M20" i="2"/>
  <c r="L20" i="2"/>
  <c r="K20" i="2"/>
  <c r="Q20" i="2" s="1"/>
  <c r="J20" i="2"/>
  <c r="I20" i="2"/>
  <c r="H20" i="2"/>
  <c r="P20" i="2" s="1"/>
  <c r="G20" i="2"/>
  <c r="F20" i="2"/>
  <c r="Q19" i="2"/>
  <c r="P19" i="2"/>
  <c r="Q18" i="2"/>
  <c r="P18" i="2"/>
  <c r="O17" i="2"/>
  <c r="N17" i="2"/>
  <c r="M17" i="2"/>
  <c r="L17" i="2"/>
  <c r="K17" i="2"/>
  <c r="Q17" i="2" s="1"/>
  <c r="J17" i="2"/>
  <c r="I17" i="2"/>
  <c r="H17" i="2"/>
  <c r="P17" i="2" s="1"/>
  <c r="G17" i="2"/>
  <c r="F17" i="2"/>
  <c r="Q16" i="2"/>
  <c r="P16" i="2"/>
  <c r="Q15" i="2"/>
  <c r="P15" i="2"/>
  <c r="O14" i="2"/>
  <c r="N14" i="2"/>
  <c r="M14" i="2"/>
  <c r="L14" i="2"/>
  <c r="K14" i="2"/>
  <c r="Q14" i="2" s="1"/>
  <c r="J14" i="2"/>
  <c r="I14" i="2"/>
  <c r="H14" i="2"/>
  <c r="P14" i="2" s="1"/>
  <c r="G14" i="2"/>
  <c r="F14" i="2"/>
  <c r="Q13" i="2"/>
  <c r="P13" i="2"/>
  <c r="Q12" i="2"/>
  <c r="P12" i="2"/>
  <c r="O11" i="2"/>
  <c r="N11" i="2"/>
  <c r="M11" i="2"/>
  <c r="L11" i="2"/>
  <c r="K11" i="2"/>
  <c r="Q11" i="2" s="1"/>
  <c r="J11" i="2"/>
  <c r="I11" i="2"/>
  <c r="H11" i="2"/>
  <c r="P11" i="2" s="1"/>
  <c r="G11" i="2"/>
  <c r="F11" i="2"/>
  <c r="Q10" i="2"/>
  <c r="P10" i="2"/>
  <c r="Q9" i="2"/>
  <c r="P9" i="2"/>
  <c r="O8" i="2"/>
  <c r="N8" i="2"/>
  <c r="M8" i="2"/>
  <c r="L8" i="2"/>
  <c r="K8" i="2"/>
  <c r="Q8" i="2" s="1"/>
  <c r="J8" i="2"/>
  <c r="I8" i="2"/>
  <c r="H8" i="2"/>
  <c r="P8" i="2" s="1"/>
  <c r="G8" i="2"/>
  <c r="F8" i="2"/>
  <c r="Q7" i="2"/>
  <c r="P7" i="2"/>
  <c r="Q6" i="2"/>
  <c r="P6" i="2"/>
  <c r="O5" i="2"/>
  <c r="N5" i="2"/>
  <c r="M5" i="2"/>
  <c r="L5" i="2"/>
  <c r="K5" i="2"/>
  <c r="Q5" i="2" s="1"/>
  <c r="J5" i="2"/>
  <c r="I5" i="2"/>
  <c r="H5" i="2"/>
  <c r="P5" i="2" s="1"/>
  <c r="G5" i="2"/>
  <c r="F5" i="2"/>
  <c r="Q4" i="2"/>
  <c r="P4" i="2"/>
  <c r="Q3" i="2"/>
  <c r="P3" i="2"/>
  <c r="H33" i="1"/>
  <c r="H32" i="1"/>
  <c r="H30" i="1"/>
  <c r="H28" i="1"/>
  <c r="H27" i="1"/>
  <c r="H26" i="1"/>
  <c r="H25" i="1"/>
  <c r="H21" i="1"/>
  <c r="H19" i="1"/>
  <c r="H17" i="1"/>
  <c r="H14" i="1"/>
  <c r="H13" i="1"/>
  <c r="H12" i="1"/>
  <c r="H11" i="1"/>
  <c r="H10" i="1"/>
  <c r="H9" i="1"/>
  <c r="H5" i="1"/>
  <c r="H4" i="1"/>
  <c r="H3" i="1"/>
  <c r="D18" i="3" l="1"/>
  <c r="E18" i="3"/>
  <c r="D42" i="3"/>
  <c r="E90" i="3"/>
  <c r="E21" i="3"/>
  <c r="E33" i="3"/>
  <c r="D45" i="3"/>
  <c r="E57" i="3"/>
  <c r="E69" i="3"/>
  <c r="E125" i="3"/>
  <c r="D13" i="3"/>
  <c r="E97" i="3"/>
  <c r="D25" i="3"/>
  <c r="D61" i="3"/>
  <c r="D73" i="3"/>
  <c r="E5" i="3"/>
  <c r="P71" i="2"/>
</calcChain>
</file>

<file path=xl/sharedStrings.xml><?xml version="1.0" encoding="utf-8"?>
<sst xmlns="http://schemas.openxmlformats.org/spreadsheetml/2006/main" count="1921" uniqueCount="123">
  <si>
    <t>type</t>
  </si>
  <si>
    <t>region</t>
  </si>
  <si>
    <t>manufacturer</t>
  </si>
  <si>
    <t>nutritional Information (per 100g)</t>
  </si>
  <si>
    <t>SAFA (g)</t>
  </si>
  <si>
    <t>MUFA (g)</t>
  </si>
  <si>
    <t>PUFA (g)</t>
  </si>
  <si>
    <t>PUFA/MUFA (arb)</t>
  </si>
  <si>
    <t>EVOO</t>
  </si>
  <si>
    <t>Greece</t>
  </si>
  <si>
    <t>Agric</t>
  </si>
  <si>
    <t>Omega live</t>
  </si>
  <si>
    <t>Molon</t>
  </si>
  <si>
    <t>Italy</t>
  </si>
  <si>
    <t>Antika</t>
  </si>
  <si>
    <t>-</t>
  </si>
  <si>
    <t>Costa'Oro</t>
  </si>
  <si>
    <t>Ewen</t>
  </si>
  <si>
    <t>Berio</t>
  </si>
  <si>
    <t>Portugal</t>
  </si>
  <si>
    <t>GALLO  - Colheira Madura</t>
  </si>
  <si>
    <t>Oliveira da Serra - Gourmet</t>
  </si>
  <si>
    <t>Herdade do Esporão - Azeite DOP</t>
  </si>
  <si>
    <t>GALLO - Clássico</t>
  </si>
  <si>
    <t>GALLO - Reserva</t>
  </si>
  <si>
    <t>Vidigueira</t>
  </si>
  <si>
    <t>Chaparro - Origens</t>
  </si>
  <si>
    <t>Oliveira da Serra - Clássico</t>
  </si>
  <si>
    <t>Flor do Alentejo</t>
  </si>
  <si>
    <t>Spain</t>
  </si>
  <si>
    <t>Olivolia</t>
  </si>
  <si>
    <t>Froiz</t>
  </si>
  <si>
    <t>Mercadona</t>
  </si>
  <si>
    <t>Rego - Arbequina</t>
  </si>
  <si>
    <t>Rego</t>
  </si>
  <si>
    <t>VOO</t>
  </si>
  <si>
    <t>n.d.</t>
  </si>
  <si>
    <t>Continente</t>
  </si>
  <si>
    <t>Oliveira da Serra - Versátil</t>
  </si>
  <si>
    <t>Oliveira da Serra - Virgem</t>
  </si>
  <si>
    <t>GALLO - Delicado</t>
  </si>
  <si>
    <t>5 Soldos - Casto</t>
  </si>
  <si>
    <t>Chaparro - Virgem</t>
  </si>
  <si>
    <t xml:space="preserve"> -</t>
  </si>
  <si>
    <t>Vila Branca</t>
  </si>
  <si>
    <t>Guia</t>
  </si>
  <si>
    <t>refined OO</t>
  </si>
  <si>
    <t>5 Soldos - Azeite</t>
  </si>
  <si>
    <t>Oliveira da Serra - Azeite</t>
  </si>
  <si>
    <t>Serrata</t>
  </si>
  <si>
    <t>Rustica</t>
  </si>
  <si>
    <t>Olearia del Olivar</t>
  </si>
  <si>
    <t>La Española</t>
  </si>
  <si>
    <t>Max. acidity (%)</t>
  </si>
  <si>
    <t>sample</t>
  </si>
  <si>
    <t>date</t>
  </si>
  <si>
    <t xml:space="preserve"> oil type</t>
  </si>
  <si>
    <t>NMR-based traits</t>
  </si>
  <si>
    <t>Avg.</t>
  </si>
  <si>
    <t>Sd.</t>
  </si>
  <si>
    <t>JG5S</t>
  </si>
  <si>
    <r>
      <t>T</t>
    </r>
    <r>
      <rPr>
        <vertAlign val="subscript"/>
        <sz val="11"/>
        <color rgb="FF000000"/>
        <rFont val="Palatino Linotype"/>
        <family val="1"/>
      </rPr>
      <t>1</t>
    </r>
  </si>
  <si>
    <r>
      <t>T</t>
    </r>
    <r>
      <rPr>
        <vertAlign val="subscript"/>
        <sz val="11"/>
        <color rgb="FF000000"/>
        <rFont val="Palatino Linotype"/>
        <family val="1"/>
      </rPr>
      <t>2</t>
    </r>
  </si>
  <si>
    <t>A-ratio</t>
  </si>
  <si>
    <t>JG01</t>
  </si>
  <si>
    <t>JG02</t>
  </si>
  <si>
    <t>JG03</t>
  </si>
  <si>
    <t>JG04</t>
  </si>
  <si>
    <t>JG05</t>
  </si>
  <si>
    <t>JG06</t>
  </si>
  <si>
    <t>JG07</t>
  </si>
  <si>
    <t>JG08</t>
  </si>
  <si>
    <t>JG09</t>
  </si>
  <si>
    <t>JG10</t>
  </si>
  <si>
    <t>E.U.</t>
  </si>
  <si>
    <t>JG11</t>
  </si>
  <si>
    <t>Alentejo</t>
  </si>
  <si>
    <t>JG12</t>
  </si>
  <si>
    <t>JG13</t>
  </si>
  <si>
    <t>Trás-dos-Montes</t>
  </si>
  <si>
    <t>JG14</t>
  </si>
  <si>
    <t>JG15</t>
  </si>
  <si>
    <t>JG16</t>
  </si>
  <si>
    <t>JG17</t>
  </si>
  <si>
    <t>JG18</t>
  </si>
  <si>
    <t>JG20</t>
  </si>
  <si>
    <t>JG21</t>
  </si>
  <si>
    <t>WK01</t>
  </si>
  <si>
    <t>WK02</t>
  </si>
  <si>
    <t>WK03</t>
  </si>
  <si>
    <t>WK04</t>
  </si>
  <si>
    <t>WK06</t>
  </si>
  <si>
    <t>WK07</t>
  </si>
  <si>
    <t>WK08</t>
  </si>
  <si>
    <t>WK09</t>
  </si>
  <si>
    <t>WK10</t>
  </si>
  <si>
    <t>GR07</t>
  </si>
  <si>
    <t>CV04</t>
  </si>
  <si>
    <t>VB08</t>
  </si>
  <si>
    <t>GC02</t>
  </si>
  <si>
    <t>JG22</t>
  </si>
  <si>
    <t>JG23</t>
  </si>
  <si>
    <t>PR09</t>
  </si>
  <si>
    <t>oil type</t>
  </si>
  <si>
    <t>experimental</t>
  </si>
  <si>
    <t>KOH (mol/L)</t>
  </si>
  <si>
    <t>Mass of oil (g)</t>
  </si>
  <si>
    <t>MW oleic acid (g/mol)</t>
  </si>
  <si>
    <t>Volume of KOH (mL)</t>
  </si>
  <si>
    <t>Acidity (%)</t>
  </si>
  <si>
    <t>Acid Value (mg KOH/g)</t>
  </si>
  <si>
    <t>Sample</t>
  </si>
  <si>
    <t>Region</t>
  </si>
  <si>
    <t>Type</t>
  </si>
  <si>
    <r>
      <t>T</t>
    </r>
    <r>
      <rPr>
        <b/>
        <vertAlign val="subscript"/>
        <sz val="11"/>
        <color indexed="8"/>
        <rFont val="Palatino Linotype"/>
        <family val="1"/>
      </rPr>
      <t>1</t>
    </r>
    <r>
      <rPr>
        <b/>
        <sz val="11"/>
        <color indexed="8"/>
        <rFont val="Palatino Linotype"/>
        <family val="1"/>
      </rPr>
      <t xml:space="preserve"> (ms)</t>
    </r>
  </si>
  <si>
    <r>
      <t>T</t>
    </r>
    <r>
      <rPr>
        <b/>
        <vertAlign val="subscript"/>
        <sz val="11"/>
        <color indexed="8"/>
        <rFont val="Palatino Linotype"/>
        <family val="1"/>
      </rPr>
      <t>2</t>
    </r>
    <r>
      <rPr>
        <b/>
        <sz val="11"/>
        <color indexed="8"/>
        <rFont val="Palatino Linotype"/>
        <family val="1"/>
      </rPr>
      <t xml:space="preserve"> (ms)</t>
    </r>
  </si>
  <si>
    <t>acid value (mg KOH/g)</t>
  </si>
  <si>
    <t>A-ratio (arb)</t>
  </si>
  <si>
    <t>PUFA/MUFA (Arb)</t>
  </si>
  <si>
    <t>Average</t>
  </si>
  <si>
    <t>acid value</t>
  </si>
  <si>
    <t xml:space="preserve">PUFA/MUFA </t>
  </si>
  <si>
    <r>
      <t xml:space="preserve">One-tailed Student </t>
    </r>
    <r>
      <rPr>
        <b/>
        <i/>
        <sz val="11"/>
        <color rgb="FF000000"/>
        <rFont val="Palatino Linotype"/>
        <family val="1"/>
      </rPr>
      <t>t</t>
    </r>
    <r>
      <rPr>
        <b/>
        <sz val="11"/>
        <color rgb="FF000000"/>
        <rFont val="Palatino Linotype"/>
        <family val="1"/>
      </rPr>
      <t>-tests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</si>
</sst>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Palatino Linotype"/>
      <family val="1"/>
    </font>
    <font>
      <sz val="11"/>
      <color rgb="FF000000"/>
      <name val="Palatino Linotype"/>
      <family val="1"/>
    </font>
    <font>
      <i/>
      <sz val="11"/>
      <color rgb="FF000000"/>
      <name val="Palatino Linotype"/>
      <family val="1"/>
    </font>
    <font>
      <vertAlign val="subscript"/>
      <sz val="11"/>
      <color rgb="FF000000"/>
      <name val="Palatino Linotype"/>
      <family val="1"/>
    </font>
    <font>
      <sz val="11"/>
      <name val="Palatino Linotype"/>
      <family val="1"/>
    </font>
    <font>
      <sz val="11"/>
      <color rgb="FF000000"/>
      <name val="Verdana"/>
      <family val="2"/>
    </font>
    <font>
      <sz val="11"/>
      <color theme="1"/>
      <name val="Palatino Linotype"/>
      <family val="1"/>
    </font>
    <font>
      <b/>
      <vertAlign val="subscript"/>
      <sz val="11"/>
      <color indexed="8"/>
      <name val="Palatino Linotype"/>
      <family val="1"/>
    </font>
    <font>
      <b/>
      <sz val="11"/>
      <color indexed="8"/>
      <name val="Palatino Linotype"/>
      <family val="1"/>
    </font>
    <font>
      <b/>
      <i/>
      <sz val="11"/>
      <color rgb="FF000000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rgb="FFBFBFBF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164" fontId="2" fillId="0" borderId="5" xfId="0" applyNumberFormat="1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165" fontId="0" fillId="0" borderId="0" xfId="0" applyNumberFormat="1"/>
    <xf numFmtId="164" fontId="2" fillId="0" borderId="2" xfId="0" applyNumberFormat="1" applyFont="1" applyBorder="1" applyAlignment="1">
      <alignment horizontal="left" vertical="top"/>
    </xf>
    <xf numFmtId="165" fontId="2" fillId="0" borderId="2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0" fillId="0" borderId="2" xfId="0" applyBorder="1"/>
    <xf numFmtId="164" fontId="2" fillId="0" borderId="5" xfId="0" applyNumberFormat="1" applyFont="1" applyBorder="1" applyAlignment="1">
      <alignment horizontal="left" vertical="top"/>
    </xf>
    <xf numFmtId="165" fontId="2" fillId="0" borderId="5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1" fillId="3" borderId="15" xfId="0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3" borderId="17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165" fontId="2" fillId="0" borderId="4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9342A-36EA-46AF-9D82-8CC9561D7C26}">
  <dimension ref="A1:H38"/>
  <sheetViews>
    <sheetView workbookViewId="0">
      <selection activeCell="H3" sqref="H3"/>
    </sheetView>
  </sheetViews>
  <sheetFormatPr defaultRowHeight="15" x14ac:dyDescent="0.25"/>
  <cols>
    <col min="1" max="1" width="14.28515625" customWidth="1"/>
    <col min="2" max="2" width="13.5703125" customWidth="1"/>
    <col min="3" max="3" width="37.42578125" customWidth="1"/>
    <col min="4" max="4" width="12.85546875" customWidth="1"/>
    <col min="5" max="5" width="14.140625" customWidth="1"/>
    <col min="6" max="6" width="16.28515625" customWidth="1"/>
    <col min="7" max="7" width="20.7109375" customWidth="1"/>
    <col min="8" max="8" width="20.140625" customWidth="1"/>
  </cols>
  <sheetData>
    <row r="1" spans="1:8" ht="17.25" x14ac:dyDescent="0.25">
      <c r="A1" s="58" t="s">
        <v>0</v>
      </c>
      <c r="B1" s="60" t="s">
        <v>1</v>
      </c>
      <c r="C1" s="62" t="s">
        <v>2</v>
      </c>
      <c r="D1" s="62" t="s">
        <v>3</v>
      </c>
      <c r="E1" s="62"/>
      <c r="F1" s="62"/>
      <c r="G1" s="62"/>
      <c r="H1" s="64"/>
    </row>
    <row r="2" spans="1:8" ht="16.5" x14ac:dyDescent="0.25">
      <c r="A2" s="59"/>
      <c r="B2" s="61"/>
      <c r="C2" s="63"/>
      <c r="D2" s="1" t="s">
        <v>4</v>
      </c>
      <c r="E2" s="1" t="s">
        <v>5</v>
      </c>
      <c r="F2" s="1" t="s">
        <v>6</v>
      </c>
      <c r="G2" s="1" t="s">
        <v>53</v>
      </c>
      <c r="H2" s="2" t="s">
        <v>7</v>
      </c>
    </row>
    <row r="3" spans="1:8" ht="16.5" x14ac:dyDescent="0.25">
      <c r="A3" s="3" t="s">
        <v>8</v>
      </c>
      <c r="B3" s="4" t="s">
        <v>9</v>
      </c>
      <c r="C3" s="5" t="s">
        <v>10</v>
      </c>
      <c r="D3" s="6">
        <v>14</v>
      </c>
      <c r="E3" s="6">
        <v>77</v>
      </c>
      <c r="F3" s="6">
        <v>9</v>
      </c>
      <c r="G3" s="6">
        <v>0.8</v>
      </c>
      <c r="H3" s="7">
        <f>F3/E3</f>
        <v>0.11688311688311688</v>
      </c>
    </row>
    <row r="4" spans="1:8" ht="16.5" x14ac:dyDescent="0.25">
      <c r="A4" s="3" t="s">
        <v>8</v>
      </c>
      <c r="B4" s="4" t="s">
        <v>9</v>
      </c>
      <c r="C4" s="5" t="s">
        <v>11</v>
      </c>
      <c r="D4" s="6">
        <v>13.6</v>
      </c>
      <c r="E4" s="6">
        <v>70.7</v>
      </c>
      <c r="F4" s="6">
        <v>7.3</v>
      </c>
      <c r="G4" s="6">
        <v>0.8</v>
      </c>
      <c r="H4" s="8">
        <f>F4/E4</f>
        <v>0.10325318246110325</v>
      </c>
    </row>
    <row r="5" spans="1:8" ht="16.5" x14ac:dyDescent="0.25">
      <c r="A5" s="3" t="s">
        <v>8</v>
      </c>
      <c r="B5" s="4" t="s">
        <v>9</v>
      </c>
      <c r="C5" s="5" t="s">
        <v>12</v>
      </c>
      <c r="D5" s="6">
        <v>12.8</v>
      </c>
      <c r="E5" s="6">
        <v>70.5</v>
      </c>
      <c r="F5" s="6">
        <v>8.3000000000000007</v>
      </c>
      <c r="G5" s="6">
        <v>0.35</v>
      </c>
      <c r="H5" s="8">
        <f>F5/E5</f>
        <v>0.11773049645390071</v>
      </c>
    </row>
    <row r="6" spans="1:8" ht="16.5" x14ac:dyDescent="0.25">
      <c r="A6" s="3" t="s">
        <v>8</v>
      </c>
      <c r="B6" s="4" t="s">
        <v>13</v>
      </c>
      <c r="C6" s="5" t="s">
        <v>14</v>
      </c>
      <c r="D6" s="6" t="s">
        <v>15</v>
      </c>
      <c r="E6" s="6" t="s">
        <v>15</v>
      </c>
      <c r="F6" s="6" t="s">
        <v>15</v>
      </c>
      <c r="G6" s="6" t="s">
        <v>15</v>
      </c>
      <c r="H6" s="9" t="s">
        <v>15</v>
      </c>
    </row>
    <row r="7" spans="1:8" ht="16.5" x14ac:dyDescent="0.25">
      <c r="A7" s="3" t="s">
        <v>8</v>
      </c>
      <c r="B7" s="4" t="s">
        <v>13</v>
      </c>
      <c r="C7" s="5" t="s">
        <v>16</v>
      </c>
      <c r="D7" s="6">
        <v>15</v>
      </c>
      <c r="E7" s="6" t="s">
        <v>15</v>
      </c>
      <c r="F7" s="6" t="s">
        <v>15</v>
      </c>
      <c r="G7" s="6" t="s">
        <v>15</v>
      </c>
      <c r="H7" s="9" t="s">
        <v>15</v>
      </c>
    </row>
    <row r="8" spans="1:8" ht="16.5" x14ac:dyDescent="0.25">
      <c r="A8" s="3" t="s">
        <v>8</v>
      </c>
      <c r="B8" s="4" t="s">
        <v>13</v>
      </c>
      <c r="C8" s="5" t="s">
        <v>17</v>
      </c>
      <c r="D8" s="6" t="s">
        <v>15</v>
      </c>
      <c r="E8" s="6" t="s">
        <v>15</v>
      </c>
      <c r="F8" s="6" t="s">
        <v>15</v>
      </c>
      <c r="G8" s="6">
        <v>0.8</v>
      </c>
      <c r="H8" s="9" t="s">
        <v>15</v>
      </c>
    </row>
    <row r="9" spans="1:8" ht="16.5" x14ac:dyDescent="0.25">
      <c r="A9" s="3" t="s">
        <v>8</v>
      </c>
      <c r="B9" s="4" t="s">
        <v>13</v>
      </c>
      <c r="C9" s="5" t="s">
        <v>18</v>
      </c>
      <c r="D9" s="6">
        <v>13.9</v>
      </c>
      <c r="E9" s="6">
        <v>70.400000000000006</v>
      </c>
      <c r="F9" s="6">
        <v>7</v>
      </c>
      <c r="G9" s="6">
        <v>0.6</v>
      </c>
      <c r="H9" s="8">
        <f t="shared" ref="H9:H14" si="0">F9/E9</f>
        <v>9.9431818181818177E-2</v>
      </c>
    </row>
    <row r="10" spans="1:8" ht="16.5" x14ac:dyDescent="0.25">
      <c r="A10" s="3" t="s">
        <v>8</v>
      </c>
      <c r="B10" s="4" t="s">
        <v>19</v>
      </c>
      <c r="C10" s="5" t="s">
        <v>20</v>
      </c>
      <c r="D10" s="6">
        <v>15</v>
      </c>
      <c r="E10" s="6">
        <v>68</v>
      </c>
      <c r="F10" s="6">
        <v>7.9</v>
      </c>
      <c r="G10" s="6">
        <v>0.3</v>
      </c>
      <c r="H10" s="8">
        <f t="shared" si="0"/>
        <v>0.1161764705882353</v>
      </c>
    </row>
    <row r="11" spans="1:8" ht="16.5" x14ac:dyDescent="0.25">
      <c r="A11" s="3" t="s">
        <v>8</v>
      </c>
      <c r="B11" s="4" t="s">
        <v>19</v>
      </c>
      <c r="C11" s="5" t="s">
        <v>21</v>
      </c>
      <c r="D11" s="6">
        <v>15</v>
      </c>
      <c r="E11" s="6">
        <v>69</v>
      </c>
      <c r="F11" s="6">
        <v>6.9</v>
      </c>
      <c r="G11" s="6">
        <v>0.3</v>
      </c>
      <c r="H11" s="8">
        <f t="shared" si="0"/>
        <v>0.1</v>
      </c>
    </row>
    <row r="12" spans="1:8" ht="16.5" x14ac:dyDescent="0.25">
      <c r="A12" s="3" t="s">
        <v>8</v>
      </c>
      <c r="B12" s="4" t="s">
        <v>19</v>
      </c>
      <c r="C12" s="5" t="s">
        <v>22</v>
      </c>
      <c r="D12" s="6">
        <v>13.1</v>
      </c>
      <c r="E12" s="6">
        <v>71.8</v>
      </c>
      <c r="F12" s="6">
        <v>6.3</v>
      </c>
      <c r="G12" s="6">
        <v>0.3</v>
      </c>
      <c r="H12" s="8">
        <f t="shared" si="0"/>
        <v>8.7743732590529255E-2</v>
      </c>
    </row>
    <row r="13" spans="1:8" ht="16.5" x14ac:dyDescent="0.25">
      <c r="A13" s="3" t="s">
        <v>8</v>
      </c>
      <c r="B13" s="4" t="s">
        <v>19</v>
      </c>
      <c r="C13" s="5" t="s">
        <v>23</v>
      </c>
      <c r="D13" s="6">
        <v>15</v>
      </c>
      <c r="E13" s="6">
        <v>68</v>
      </c>
      <c r="F13" s="6">
        <v>7.9</v>
      </c>
      <c r="G13" s="6">
        <v>0.7</v>
      </c>
      <c r="H13" s="8">
        <f t="shared" si="0"/>
        <v>0.1161764705882353</v>
      </c>
    </row>
    <row r="14" spans="1:8" ht="16.5" x14ac:dyDescent="0.25">
      <c r="A14" s="3" t="s">
        <v>8</v>
      </c>
      <c r="B14" s="4" t="s">
        <v>19</v>
      </c>
      <c r="C14" s="5" t="s">
        <v>24</v>
      </c>
      <c r="D14" s="6">
        <v>15</v>
      </c>
      <c r="E14" s="6">
        <v>68</v>
      </c>
      <c r="F14" s="6">
        <v>7.9</v>
      </c>
      <c r="G14" s="6">
        <v>0.5</v>
      </c>
      <c r="H14" s="8">
        <f t="shared" si="0"/>
        <v>0.1161764705882353</v>
      </c>
    </row>
    <row r="15" spans="1:8" ht="16.5" x14ac:dyDescent="0.25">
      <c r="A15" s="3" t="s">
        <v>8</v>
      </c>
      <c r="B15" s="4" t="s">
        <v>19</v>
      </c>
      <c r="C15" s="5" t="s">
        <v>25</v>
      </c>
      <c r="D15" s="6">
        <v>13.1</v>
      </c>
      <c r="E15" s="6" t="s">
        <v>15</v>
      </c>
      <c r="F15" s="6" t="s">
        <v>15</v>
      </c>
      <c r="G15" s="6">
        <v>0.8</v>
      </c>
      <c r="H15" s="9" t="s">
        <v>15</v>
      </c>
    </row>
    <row r="16" spans="1:8" ht="16.5" x14ac:dyDescent="0.25">
      <c r="A16" s="3" t="s">
        <v>8</v>
      </c>
      <c r="B16" s="4" t="s">
        <v>19</v>
      </c>
      <c r="C16" s="5" t="s">
        <v>26</v>
      </c>
      <c r="D16" s="6">
        <v>13.3</v>
      </c>
      <c r="E16" s="6" t="s">
        <v>15</v>
      </c>
      <c r="F16" s="6" t="s">
        <v>15</v>
      </c>
      <c r="G16" s="6">
        <v>0.7</v>
      </c>
      <c r="H16" s="9" t="s">
        <v>15</v>
      </c>
    </row>
    <row r="17" spans="1:8" ht="16.5" x14ac:dyDescent="0.25">
      <c r="A17" s="3" t="s">
        <v>8</v>
      </c>
      <c r="B17" s="4" t="s">
        <v>19</v>
      </c>
      <c r="C17" s="5" t="s">
        <v>27</v>
      </c>
      <c r="D17" s="6">
        <v>13</v>
      </c>
      <c r="E17" s="6">
        <v>72</v>
      </c>
      <c r="F17" s="6">
        <v>6</v>
      </c>
      <c r="G17" s="6">
        <v>0.5</v>
      </c>
      <c r="H17" s="8">
        <f>F17/E17</f>
        <v>8.3333333333333329E-2</v>
      </c>
    </row>
    <row r="18" spans="1:8" ht="16.5" x14ac:dyDescent="0.25">
      <c r="A18" s="3" t="s">
        <v>8</v>
      </c>
      <c r="B18" s="4" t="s">
        <v>19</v>
      </c>
      <c r="C18" s="5" t="s">
        <v>28</v>
      </c>
      <c r="D18" s="6">
        <v>13</v>
      </c>
      <c r="E18" s="6" t="s">
        <v>15</v>
      </c>
      <c r="F18" s="6" t="s">
        <v>15</v>
      </c>
      <c r="G18" s="6">
        <v>0.8</v>
      </c>
      <c r="H18" s="9" t="s">
        <v>15</v>
      </c>
    </row>
    <row r="19" spans="1:8" ht="16.5" x14ac:dyDescent="0.25">
      <c r="A19" s="3" t="s">
        <v>8</v>
      </c>
      <c r="B19" s="4" t="s">
        <v>29</v>
      </c>
      <c r="C19" s="5" t="s">
        <v>30</v>
      </c>
      <c r="D19" s="6">
        <v>14</v>
      </c>
      <c r="E19" s="6">
        <v>79</v>
      </c>
      <c r="F19" s="6">
        <v>7</v>
      </c>
      <c r="G19" s="6">
        <v>0.5</v>
      </c>
      <c r="H19" s="8">
        <f>F19/E19</f>
        <v>8.8607594936708861E-2</v>
      </c>
    </row>
    <row r="20" spans="1:8" ht="16.5" x14ac:dyDescent="0.25">
      <c r="A20" s="3" t="s">
        <v>8</v>
      </c>
      <c r="B20" s="4" t="s">
        <v>29</v>
      </c>
      <c r="C20" s="5" t="s">
        <v>31</v>
      </c>
      <c r="D20" s="6">
        <v>13</v>
      </c>
      <c r="E20" s="6" t="s">
        <v>15</v>
      </c>
      <c r="F20" s="6" t="s">
        <v>15</v>
      </c>
      <c r="G20" s="6" t="s">
        <v>15</v>
      </c>
      <c r="H20" s="9" t="s">
        <v>15</v>
      </c>
    </row>
    <row r="21" spans="1:8" ht="16.5" x14ac:dyDescent="0.25">
      <c r="A21" s="3" t="s">
        <v>8</v>
      </c>
      <c r="B21" s="4" t="s">
        <v>29</v>
      </c>
      <c r="C21" s="5" t="s">
        <v>32</v>
      </c>
      <c r="D21" s="6">
        <v>13.2</v>
      </c>
      <c r="E21" s="6">
        <v>71.2</v>
      </c>
      <c r="F21" s="6">
        <v>6.3</v>
      </c>
      <c r="G21" s="6">
        <v>0.4</v>
      </c>
      <c r="H21" s="8">
        <f>F21/E21</f>
        <v>8.8483146067415724E-2</v>
      </c>
    </row>
    <row r="22" spans="1:8" ht="16.5" x14ac:dyDescent="0.25">
      <c r="A22" s="3" t="s">
        <v>8</v>
      </c>
      <c r="B22" s="4" t="s">
        <v>29</v>
      </c>
      <c r="C22" s="5" t="s">
        <v>33</v>
      </c>
      <c r="D22" s="6" t="s">
        <v>15</v>
      </c>
      <c r="E22" s="6" t="s">
        <v>15</v>
      </c>
      <c r="F22" s="6" t="s">
        <v>15</v>
      </c>
      <c r="G22" s="6" t="s">
        <v>15</v>
      </c>
      <c r="H22" s="9" t="s">
        <v>15</v>
      </c>
    </row>
    <row r="23" spans="1:8" ht="16.5" x14ac:dyDescent="0.25">
      <c r="A23" s="3" t="s">
        <v>8</v>
      </c>
      <c r="B23" s="4" t="s">
        <v>29</v>
      </c>
      <c r="C23" s="5" t="s">
        <v>34</v>
      </c>
      <c r="D23" s="6" t="s">
        <v>15</v>
      </c>
      <c r="E23" s="6" t="s">
        <v>15</v>
      </c>
      <c r="F23" s="6" t="s">
        <v>15</v>
      </c>
      <c r="G23" s="6" t="s">
        <v>15</v>
      </c>
      <c r="H23" s="9" t="s">
        <v>15</v>
      </c>
    </row>
    <row r="24" spans="1:8" ht="17.25" x14ac:dyDescent="0.25">
      <c r="A24" s="3" t="s">
        <v>35</v>
      </c>
      <c r="B24" s="10" t="s">
        <v>36</v>
      </c>
      <c r="C24" s="5" t="s">
        <v>37</v>
      </c>
      <c r="D24" s="6">
        <v>13.1</v>
      </c>
      <c r="E24" s="6" t="s">
        <v>15</v>
      </c>
      <c r="F24" s="6" t="s">
        <v>15</v>
      </c>
      <c r="G24" s="6">
        <v>2</v>
      </c>
      <c r="H24" s="9" t="s">
        <v>15</v>
      </c>
    </row>
    <row r="25" spans="1:8" ht="16.5" x14ac:dyDescent="0.25">
      <c r="A25" s="3" t="s">
        <v>35</v>
      </c>
      <c r="B25" s="4" t="s">
        <v>19</v>
      </c>
      <c r="C25" s="5" t="s">
        <v>38</v>
      </c>
      <c r="D25" s="6">
        <v>14.5</v>
      </c>
      <c r="E25" s="6">
        <v>68.599999999999994</v>
      </c>
      <c r="F25" s="6">
        <v>8.1</v>
      </c>
      <c r="G25" s="6">
        <v>0.9</v>
      </c>
      <c r="H25" s="8">
        <f>F25/E25</f>
        <v>0.11807580174927114</v>
      </c>
    </row>
    <row r="26" spans="1:8" ht="16.5" x14ac:dyDescent="0.25">
      <c r="A26" s="3" t="s">
        <v>35</v>
      </c>
      <c r="B26" s="4" t="s">
        <v>19</v>
      </c>
      <c r="C26" s="5" t="s">
        <v>39</v>
      </c>
      <c r="D26" s="6">
        <v>15</v>
      </c>
      <c r="E26" s="6">
        <v>69</v>
      </c>
      <c r="F26" s="6">
        <v>8.1</v>
      </c>
      <c r="G26" s="6">
        <v>0.9</v>
      </c>
      <c r="H26" s="8">
        <f>F26/E26</f>
        <v>0.11739130434782608</v>
      </c>
    </row>
    <row r="27" spans="1:8" ht="16.5" x14ac:dyDescent="0.25">
      <c r="A27" s="3" t="s">
        <v>35</v>
      </c>
      <c r="B27" s="4" t="s">
        <v>19</v>
      </c>
      <c r="C27" s="5" t="s">
        <v>40</v>
      </c>
      <c r="D27" s="6">
        <v>15</v>
      </c>
      <c r="E27" s="6">
        <v>68</v>
      </c>
      <c r="F27" s="6">
        <v>7.9</v>
      </c>
      <c r="G27" s="6">
        <v>1</v>
      </c>
      <c r="H27" s="8">
        <f>F27/E27</f>
        <v>0.1161764705882353</v>
      </c>
    </row>
    <row r="28" spans="1:8" ht="16.5" x14ac:dyDescent="0.25">
      <c r="A28" s="3" t="s">
        <v>35</v>
      </c>
      <c r="B28" s="4" t="s">
        <v>19</v>
      </c>
      <c r="C28" s="5" t="s">
        <v>41</v>
      </c>
      <c r="D28" s="6">
        <v>13.1</v>
      </c>
      <c r="E28" s="6">
        <v>71.8</v>
      </c>
      <c r="F28" s="6">
        <v>6.3</v>
      </c>
      <c r="G28" s="6">
        <v>0.5</v>
      </c>
      <c r="H28" s="8">
        <f>F28/E28</f>
        <v>8.7743732590529255E-2</v>
      </c>
    </row>
    <row r="29" spans="1:8" ht="16.5" x14ac:dyDescent="0.25">
      <c r="A29" s="3" t="s">
        <v>35</v>
      </c>
      <c r="B29" s="4" t="s">
        <v>19</v>
      </c>
      <c r="C29" s="5" t="s">
        <v>42</v>
      </c>
      <c r="D29" s="6">
        <v>14.5</v>
      </c>
      <c r="E29" s="6" t="s">
        <v>43</v>
      </c>
      <c r="F29" s="6" t="s">
        <v>43</v>
      </c>
      <c r="G29" s="6">
        <v>0.9</v>
      </c>
      <c r="H29" s="9" t="s">
        <v>15</v>
      </c>
    </row>
    <row r="30" spans="1:8" ht="16.5" x14ac:dyDescent="0.25">
      <c r="A30" s="3" t="s">
        <v>35</v>
      </c>
      <c r="B30" s="4" t="s">
        <v>19</v>
      </c>
      <c r="C30" s="5" t="s">
        <v>44</v>
      </c>
      <c r="D30" s="6">
        <v>14</v>
      </c>
      <c r="E30" s="6">
        <v>77</v>
      </c>
      <c r="F30" s="6">
        <v>9</v>
      </c>
      <c r="G30" s="6">
        <v>0.9</v>
      </c>
      <c r="H30" s="8">
        <f>F30/E30</f>
        <v>0.11688311688311688</v>
      </c>
    </row>
    <row r="31" spans="1:8" ht="16.5" x14ac:dyDescent="0.25">
      <c r="A31" s="3" t="s">
        <v>35</v>
      </c>
      <c r="B31" s="4" t="s">
        <v>19</v>
      </c>
      <c r="C31" s="5" t="s">
        <v>45</v>
      </c>
      <c r="D31" s="6">
        <v>12</v>
      </c>
      <c r="E31" s="6" t="s">
        <v>43</v>
      </c>
      <c r="F31" s="6" t="s">
        <v>43</v>
      </c>
      <c r="G31" s="6">
        <v>0.7</v>
      </c>
      <c r="H31" s="9" t="s">
        <v>15</v>
      </c>
    </row>
    <row r="32" spans="1:8" ht="16.5" x14ac:dyDescent="0.25">
      <c r="A32" s="3" t="s">
        <v>46</v>
      </c>
      <c r="B32" s="4" t="s">
        <v>19</v>
      </c>
      <c r="C32" s="5" t="s">
        <v>47</v>
      </c>
      <c r="D32" s="6">
        <v>13.1</v>
      </c>
      <c r="E32" s="6">
        <v>71.8</v>
      </c>
      <c r="F32" s="6">
        <v>6.3</v>
      </c>
      <c r="G32" s="6">
        <v>1</v>
      </c>
      <c r="H32" s="8">
        <f>F32/E32</f>
        <v>8.7743732590529255E-2</v>
      </c>
    </row>
    <row r="33" spans="1:8" ht="16.5" x14ac:dyDescent="0.25">
      <c r="A33" s="3" t="s">
        <v>46</v>
      </c>
      <c r="B33" s="4" t="s">
        <v>19</v>
      </c>
      <c r="C33" s="5" t="s">
        <v>48</v>
      </c>
      <c r="D33" s="6">
        <v>13</v>
      </c>
      <c r="E33" s="6">
        <v>72</v>
      </c>
      <c r="F33" s="6">
        <v>6</v>
      </c>
      <c r="G33" s="6">
        <v>1</v>
      </c>
      <c r="H33" s="8">
        <f>F33/E33</f>
        <v>8.3333333333333329E-2</v>
      </c>
    </row>
    <row r="34" spans="1:8" ht="16.5" x14ac:dyDescent="0.25">
      <c r="A34" s="3" t="s">
        <v>46</v>
      </c>
      <c r="B34" s="4" t="s">
        <v>19</v>
      </c>
      <c r="C34" s="5" t="s">
        <v>49</v>
      </c>
      <c r="D34" s="6">
        <v>14</v>
      </c>
      <c r="E34" s="6" t="s">
        <v>15</v>
      </c>
      <c r="F34" s="6" t="s">
        <v>15</v>
      </c>
      <c r="G34" s="6">
        <v>1</v>
      </c>
      <c r="H34" s="9" t="s">
        <v>15</v>
      </c>
    </row>
    <row r="35" spans="1:8" ht="16.5" x14ac:dyDescent="0.25">
      <c r="A35" s="3" t="s">
        <v>46</v>
      </c>
      <c r="B35" s="4" t="s">
        <v>19</v>
      </c>
      <c r="C35" s="5" t="s">
        <v>50</v>
      </c>
      <c r="D35" s="6">
        <v>14</v>
      </c>
      <c r="E35" s="6" t="s">
        <v>15</v>
      </c>
      <c r="F35" s="6" t="s">
        <v>15</v>
      </c>
      <c r="G35" s="6">
        <v>1</v>
      </c>
      <c r="H35" s="9" t="s">
        <v>15</v>
      </c>
    </row>
    <row r="36" spans="1:8" ht="16.5" x14ac:dyDescent="0.25">
      <c r="A36" s="3" t="s">
        <v>46</v>
      </c>
      <c r="B36" s="4" t="s">
        <v>29</v>
      </c>
      <c r="C36" s="5" t="s">
        <v>31</v>
      </c>
      <c r="D36" s="6">
        <v>14</v>
      </c>
      <c r="E36" s="6" t="s">
        <v>15</v>
      </c>
      <c r="F36" s="6" t="s">
        <v>15</v>
      </c>
      <c r="G36" s="6">
        <v>1</v>
      </c>
      <c r="H36" s="9" t="s">
        <v>15</v>
      </c>
    </row>
    <row r="37" spans="1:8" ht="16.5" x14ac:dyDescent="0.25">
      <c r="A37" s="3" t="s">
        <v>46</v>
      </c>
      <c r="B37" s="4" t="s">
        <v>29</v>
      </c>
      <c r="C37" s="5" t="s">
        <v>51</v>
      </c>
      <c r="D37" s="6">
        <v>11.9</v>
      </c>
      <c r="E37" s="6" t="s">
        <v>15</v>
      </c>
      <c r="F37" s="6" t="s">
        <v>15</v>
      </c>
      <c r="G37" s="6">
        <v>1</v>
      </c>
      <c r="H37" s="9" t="s">
        <v>15</v>
      </c>
    </row>
    <row r="38" spans="1:8" ht="16.5" x14ac:dyDescent="0.25">
      <c r="A38" s="3" t="s">
        <v>46</v>
      </c>
      <c r="B38" s="11" t="s">
        <v>29</v>
      </c>
      <c r="C38" s="12" t="s">
        <v>52</v>
      </c>
      <c r="D38" s="13">
        <v>14</v>
      </c>
      <c r="E38" s="13" t="s">
        <v>15</v>
      </c>
      <c r="F38" s="13" t="s">
        <v>15</v>
      </c>
      <c r="G38" s="13" t="s">
        <v>15</v>
      </c>
      <c r="H38" s="14" t="s">
        <v>15</v>
      </c>
    </row>
  </sheetData>
  <mergeCells count="4">
    <mergeCell ref="A1:A2"/>
    <mergeCell ref="B1:B2"/>
    <mergeCell ref="C1:C2"/>
    <mergeCell ref="D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B015E-945A-4AF1-BB5D-BC1E3301903B}">
  <dimension ref="A1:Q113"/>
  <sheetViews>
    <sheetView workbookViewId="0">
      <selection activeCell="R21" sqref="R21"/>
    </sheetView>
  </sheetViews>
  <sheetFormatPr defaultRowHeight="15" x14ac:dyDescent="0.25"/>
  <cols>
    <col min="1" max="1" width="16.28515625" style="26" customWidth="1"/>
    <col min="2" max="2" width="16.7109375" customWidth="1"/>
    <col min="3" max="3" width="15" customWidth="1"/>
    <col min="4" max="4" width="12.85546875" customWidth="1"/>
    <col min="5" max="5" width="22.42578125" customWidth="1"/>
    <col min="6" max="6" width="10.85546875" customWidth="1"/>
  </cols>
  <sheetData>
    <row r="1" spans="1:17" x14ac:dyDescent="0.25">
      <c r="A1" s="71" t="s">
        <v>54</v>
      </c>
      <c r="B1" s="72" t="s">
        <v>55</v>
      </c>
      <c r="C1" s="72" t="s">
        <v>1</v>
      </c>
      <c r="D1" s="72" t="s">
        <v>56</v>
      </c>
      <c r="E1" s="65" t="s">
        <v>57</v>
      </c>
      <c r="F1" s="65">
        <v>1</v>
      </c>
      <c r="G1" s="65">
        <v>2</v>
      </c>
      <c r="H1" s="65">
        <v>3</v>
      </c>
      <c r="I1" s="65">
        <v>4</v>
      </c>
      <c r="J1" s="65">
        <v>5</v>
      </c>
      <c r="K1" s="65">
        <v>6</v>
      </c>
      <c r="L1" s="65">
        <v>7</v>
      </c>
      <c r="M1" s="65">
        <v>8</v>
      </c>
      <c r="N1" s="65">
        <v>9</v>
      </c>
      <c r="O1" s="65">
        <v>10</v>
      </c>
      <c r="P1" s="65" t="s">
        <v>58</v>
      </c>
      <c r="Q1" s="66" t="s">
        <v>59</v>
      </c>
    </row>
    <row r="2" spans="1:17" x14ac:dyDescent="0.25">
      <c r="A2" s="71"/>
      <c r="B2" s="72"/>
      <c r="C2" s="65"/>
      <c r="D2" s="72"/>
      <c r="E2" s="65"/>
      <c r="F2" s="61"/>
      <c r="G2" s="61"/>
      <c r="H2" s="61"/>
      <c r="I2" s="61"/>
      <c r="J2" s="61"/>
      <c r="K2" s="61"/>
      <c r="L2" s="61"/>
      <c r="M2" s="61"/>
      <c r="N2" s="61"/>
      <c r="O2" s="61"/>
      <c r="P2" s="65"/>
      <c r="Q2" s="66"/>
    </row>
    <row r="3" spans="1:17" ht="18" x14ac:dyDescent="0.25">
      <c r="A3" s="67" t="s">
        <v>60</v>
      </c>
      <c r="B3" s="70">
        <v>4052022</v>
      </c>
      <c r="C3" s="70" t="s">
        <v>19</v>
      </c>
      <c r="D3" s="67" t="s">
        <v>35</v>
      </c>
      <c r="E3" s="15" t="s">
        <v>61</v>
      </c>
      <c r="F3" s="16">
        <v>170</v>
      </c>
      <c r="G3" s="16">
        <v>170</v>
      </c>
      <c r="H3" s="16">
        <v>170</v>
      </c>
      <c r="I3" s="16">
        <v>171</v>
      </c>
      <c r="J3" s="16">
        <v>170</v>
      </c>
      <c r="K3" s="16">
        <v>179</v>
      </c>
      <c r="L3" s="16">
        <v>175</v>
      </c>
      <c r="M3" s="16">
        <v>173</v>
      </c>
      <c r="N3" s="16">
        <v>178</v>
      </c>
      <c r="O3" s="16">
        <v>173</v>
      </c>
      <c r="P3" s="17">
        <f t="shared" ref="P3:P66" si="0">AVERAGE(F3:O3)</f>
        <v>172.9</v>
      </c>
      <c r="Q3" s="18">
        <f t="shared" ref="Q3:Q66" si="1">_xlfn.STDEV.P(F3:O3)</f>
        <v>3.2388269481403298</v>
      </c>
    </row>
    <row r="4" spans="1:17" ht="18" x14ac:dyDescent="0.25">
      <c r="A4" s="68"/>
      <c r="B4" s="70"/>
      <c r="C4" s="70"/>
      <c r="D4" s="68"/>
      <c r="E4" s="19" t="s">
        <v>62</v>
      </c>
      <c r="F4" s="6">
        <v>150.4</v>
      </c>
      <c r="G4" s="6">
        <v>148.30000000000001</v>
      </c>
      <c r="H4" s="6">
        <v>149.6</v>
      </c>
      <c r="I4" s="6">
        <v>153.19999999999999</v>
      </c>
      <c r="J4" s="6">
        <v>150.80000000000001</v>
      </c>
      <c r="K4" s="6">
        <v>149.6</v>
      </c>
      <c r="L4" s="6">
        <v>149.1</v>
      </c>
      <c r="M4" s="6">
        <v>149.30000000000001</v>
      </c>
      <c r="N4" s="6">
        <v>150.1</v>
      </c>
      <c r="O4" s="6">
        <v>148.6</v>
      </c>
      <c r="P4" s="20">
        <f t="shared" si="0"/>
        <v>149.89999999999998</v>
      </c>
      <c r="Q4" s="21">
        <f t="shared" si="1"/>
        <v>1.3198484761517106</v>
      </c>
    </row>
    <row r="5" spans="1:17" ht="17.25" x14ac:dyDescent="0.25">
      <c r="A5" s="69"/>
      <c r="B5" s="70"/>
      <c r="C5" s="70"/>
      <c r="D5" s="69"/>
      <c r="E5" s="19" t="s">
        <v>63</v>
      </c>
      <c r="F5" s="22">
        <f>F3/F4</f>
        <v>1.1303191489361701</v>
      </c>
      <c r="G5" s="22">
        <f t="shared" ref="G5:O5" si="2">G3/G4</f>
        <v>1.1463250168577208</v>
      </c>
      <c r="H5" s="22">
        <f t="shared" si="2"/>
        <v>1.1363636363636365</v>
      </c>
      <c r="I5" s="22">
        <f t="shared" si="2"/>
        <v>1.116187989556136</v>
      </c>
      <c r="J5" s="22">
        <f t="shared" si="2"/>
        <v>1.1273209549071617</v>
      </c>
      <c r="K5" s="22">
        <f t="shared" si="2"/>
        <v>1.196524064171123</v>
      </c>
      <c r="L5" s="22">
        <f t="shared" si="2"/>
        <v>1.1737089201877935</v>
      </c>
      <c r="M5" s="22">
        <f t="shared" si="2"/>
        <v>1.1587407903549898</v>
      </c>
      <c r="N5" s="22">
        <f t="shared" si="2"/>
        <v>1.1858760826115924</v>
      </c>
      <c r="O5" s="22">
        <f t="shared" si="2"/>
        <v>1.164199192462988</v>
      </c>
      <c r="P5" s="23">
        <f t="shared" si="0"/>
        <v>1.1535565796409313</v>
      </c>
      <c r="Q5" s="24">
        <f t="shared" si="1"/>
        <v>2.5317194930968408E-2</v>
      </c>
    </row>
    <row r="6" spans="1:17" ht="18" x14ac:dyDescent="0.25">
      <c r="A6" s="67" t="s">
        <v>64</v>
      </c>
      <c r="B6" s="70">
        <v>8042022</v>
      </c>
      <c r="C6" s="70" t="s">
        <v>19</v>
      </c>
      <c r="D6" s="67" t="s">
        <v>46</v>
      </c>
      <c r="E6" s="15" t="s">
        <v>61</v>
      </c>
      <c r="F6" s="16">
        <v>162</v>
      </c>
      <c r="G6" s="16">
        <v>164</v>
      </c>
      <c r="H6" s="16">
        <v>160</v>
      </c>
      <c r="I6" s="16">
        <v>167</v>
      </c>
      <c r="J6" s="16">
        <v>164</v>
      </c>
      <c r="K6" s="16">
        <v>162</v>
      </c>
      <c r="L6" s="16">
        <v>166</v>
      </c>
      <c r="M6" s="16">
        <v>166</v>
      </c>
      <c r="N6" s="16">
        <v>163</v>
      </c>
      <c r="O6" s="16">
        <v>167</v>
      </c>
      <c r="P6" s="17">
        <f t="shared" si="0"/>
        <v>164.1</v>
      </c>
      <c r="Q6" s="18">
        <f t="shared" si="1"/>
        <v>2.2561028345356955</v>
      </c>
    </row>
    <row r="7" spans="1:17" ht="18" x14ac:dyDescent="0.25">
      <c r="A7" s="68"/>
      <c r="B7" s="70"/>
      <c r="C7" s="70"/>
      <c r="D7" s="68"/>
      <c r="E7" s="19" t="s">
        <v>62</v>
      </c>
      <c r="F7" s="6">
        <v>147</v>
      </c>
      <c r="G7" s="6">
        <v>148.1</v>
      </c>
      <c r="H7" s="6">
        <v>146</v>
      </c>
      <c r="I7" s="6">
        <v>146.6</v>
      </c>
      <c r="J7" s="6">
        <v>146.69999999999999</v>
      </c>
      <c r="K7" s="6">
        <v>146.80000000000001</v>
      </c>
      <c r="L7" s="6">
        <v>145.5</v>
      </c>
      <c r="M7" s="6">
        <v>145.80000000000001</v>
      </c>
      <c r="N7" s="6">
        <v>146.6</v>
      </c>
      <c r="O7" s="6">
        <v>147.19999999999999</v>
      </c>
      <c r="P7" s="20">
        <f t="shared" si="0"/>
        <v>146.63</v>
      </c>
      <c r="Q7" s="21">
        <f t="shared" si="1"/>
        <v>0.70859014952227173</v>
      </c>
    </row>
    <row r="8" spans="1:17" ht="17.25" x14ac:dyDescent="0.25">
      <c r="A8" s="69"/>
      <c r="B8" s="70"/>
      <c r="C8" s="70"/>
      <c r="D8" s="69"/>
      <c r="E8" s="19" t="s">
        <v>63</v>
      </c>
      <c r="F8" s="22">
        <f>F6/F7</f>
        <v>1.1020408163265305</v>
      </c>
      <c r="G8" s="22">
        <f t="shared" ref="G8:O8" si="3">G6/G7</f>
        <v>1.1073598919648886</v>
      </c>
      <c r="H8" s="22">
        <f t="shared" si="3"/>
        <v>1.095890410958904</v>
      </c>
      <c r="I8" s="22">
        <f t="shared" si="3"/>
        <v>1.1391541609822646</v>
      </c>
      <c r="J8" s="22">
        <f t="shared" si="3"/>
        <v>1.1179277436946149</v>
      </c>
      <c r="K8" s="22">
        <f t="shared" si="3"/>
        <v>1.103542234332425</v>
      </c>
      <c r="L8" s="22">
        <f t="shared" si="3"/>
        <v>1.140893470790378</v>
      </c>
      <c r="M8" s="22">
        <f t="shared" si="3"/>
        <v>1.138545953360768</v>
      </c>
      <c r="N8" s="22">
        <f t="shared" si="3"/>
        <v>1.1118690313778992</v>
      </c>
      <c r="O8" s="22">
        <f t="shared" si="3"/>
        <v>1.1345108695652175</v>
      </c>
      <c r="P8" s="23">
        <f t="shared" si="0"/>
        <v>1.1191734583353889</v>
      </c>
      <c r="Q8" s="24">
        <f t="shared" si="1"/>
        <v>1.6601044713369355E-2</v>
      </c>
    </row>
    <row r="9" spans="1:17" ht="18" x14ac:dyDescent="0.25">
      <c r="A9" s="67" t="s">
        <v>65</v>
      </c>
      <c r="B9" s="70">
        <v>11042022</v>
      </c>
      <c r="C9" s="70" t="s">
        <v>19</v>
      </c>
      <c r="D9" s="67" t="s">
        <v>8</v>
      </c>
      <c r="E9" s="15" t="s">
        <v>61</v>
      </c>
      <c r="F9" s="16">
        <v>170</v>
      </c>
      <c r="G9" s="16">
        <v>166</v>
      </c>
      <c r="H9" s="16">
        <v>166</v>
      </c>
      <c r="I9" s="16">
        <v>172</v>
      </c>
      <c r="J9" s="16">
        <v>168</v>
      </c>
      <c r="K9" s="16">
        <v>172</v>
      </c>
      <c r="L9" s="16">
        <v>167</v>
      </c>
      <c r="M9" s="16">
        <v>171</v>
      </c>
      <c r="N9" s="16">
        <v>166</v>
      </c>
      <c r="O9" s="16">
        <v>171</v>
      </c>
      <c r="P9" s="17">
        <f t="shared" si="0"/>
        <v>168.9</v>
      </c>
      <c r="Q9" s="18">
        <f t="shared" si="1"/>
        <v>2.4269322199023193</v>
      </c>
    </row>
    <row r="10" spans="1:17" ht="18" x14ac:dyDescent="0.25">
      <c r="A10" s="68"/>
      <c r="B10" s="70"/>
      <c r="C10" s="70"/>
      <c r="D10" s="68"/>
      <c r="E10" s="19" t="s">
        <v>62</v>
      </c>
      <c r="F10" s="6">
        <v>149.4</v>
      </c>
      <c r="G10" s="6">
        <v>150.5</v>
      </c>
      <c r="H10" s="6">
        <v>149.1</v>
      </c>
      <c r="I10" s="6">
        <v>152.9</v>
      </c>
      <c r="J10" s="6">
        <v>149.19999999999999</v>
      </c>
      <c r="K10" s="6">
        <v>148.9</v>
      </c>
      <c r="L10" s="6">
        <v>151.19999999999999</v>
      </c>
      <c r="M10" s="6">
        <v>150.19999999999999</v>
      </c>
      <c r="N10" s="6">
        <v>149.80000000000001</v>
      </c>
      <c r="O10" s="6">
        <v>149.6</v>
      </c>
      <c r="P10" s="20">
        <f t="shared" si="0"/>
        <v>150.07999999999998</v>
      </c>
      <c r="Q10" s="21">
        <f t="shared" si="1"/>
        <v>1.1530828244319666</v>
      </c>
    </row>
    <row r="11" spans="1:17" ht="17.25" x14ac:dyDescent="0.25">
      <c r="A11" s="69"/>
      <c r="B11" s="70"/>
      <c r="C11" s="70"/>
      <c r="D11" s="69"/>
      <c r="E11" s="19" t="s">
        <v>63</v>
      </c>
      <c r="F11" s="22">
        <f>F9/F10</f>
        <v>1.1378848728246318</v>
      </c>
      <c r="G11" s="22">
        <f t="shared" ref="G11:O11" si="4">G9/G10</f>
        <v>1.1029900332225913</v>
      </c>
      <c r="H11" s="22">
        <f t="shared" si="4"/>
        <v>1.1133467471495642</v>
      </c>
      <c r="I11" s="22">
        <f t="shared" si="4"/>
        <v>1.1249182472204053</v>
      </c>
      <c r="J11" s="22">
        <f t="shared" si="4"/>
        <v>1.126005361930295</v>
      </c>
      <c r="K11" s="22">
        <f t="shared" si="4"/>
        <v>1.1551376762928138</v>
      </c>
      <c r="L11" s="22">
        <f t="shared" si="4"/>
        <v>1.1044973544973546</v>
      </c>
      <c r="M11" s="22">
        <f t="shared" si="4"/>
        <v>1.1384820239680427</v>
      </c>
      <c r="N11" s="22">
        <f t="shared" si="4"/>
        <v>1.1081441922563418</v>
      </c>
      <c r="O11" s="22">
        <f t="shared" si="4"/>
        <v>1.143048128342246</v>
      </c>
      <c r="P11" s="23">
        <f t="shared" si="0"/>
        <v>1.1254454637704285</v>
      </c>
      <c r="Q11" s="24">
        <f t="shared" si="1"/>
        <v>1.7045662528126566E-2</v>
      </c>
    </row>
    <row r="12" spans="1:17" ht="18" x14ac:dyDescent="0.25">
      <c r="A12" s="67" t="s">
        <v>66</v>
      </c>
      <c r="B12" s="70">
        <v>11042022</v>
      </c>
      <c r="C12" s="70" t="s">
        <v>19</v>
      </c>
      <c r="D12" s="67" t="s">
        <v>46</v>
      </c>
      <c r="E12" s="15" t="s">
        <v>61</v>
      </c>
      <c r="F12" s="16">
        <v>166</v>
      </c>
      <c r="G12" s="16">
        <v>163</v>
      </c>
      <c r="H12" s="16">
        <v>166</v>
      </c>
      <c r="I12" s="16">
        <v>165</v>
      </c>
      <c r="J12" s="16">
        <v>162</v>
      </c>
      <c r="K12" s="16">
        <v>165</v>
      </c>
      <c r="L12" s="16">
        <v>163</v>
      </c>
      <c r="M12" s="16">
        <v>162</v>
      </c>
      <c r="N12" s="16">
        <v>161</v>
      </c>
      <c r="O12" s="16">
        <v>166</v>
      </c>
      <c r="P12" s="17">
        <f t="shared" si="0"/>
        <v>163.9</v>
      </c>
      <c r="Q12" s="18">
        <f t="shared" si="1"/>
        <v>1.8138357147217055</v>
      </c>
    </row>
    <row r="13" spans="1:17" ht="18" x14ac:dyDescent="0.25">
      <c r="A13" s="68"/>
      <c r="B13" s="70"/>
      <c r="C13" s="70"/>
      <c r="D13" s="68"/>
      <c r="E13" s="19" t="s">
        <v>62</v>
      </c>
      <c r="F13" s="6">
        <v>149</v>
      </c>
      <c r="G13" s="6">
        <v>148.19999999999999</v>
      </c>
      <c r="H13" s="6">
        <v>145.4</v>
      </c>
      <c r="I13" s="6">
        <v>144.30000000000001</v>
      </c>
      <c r="J13" s="6">
        <v>145.9</v>
      </c>
      <c r="K13" s="6">
        <v>144.80000000000001</v>
      </c>
      <c r="L13" s="6">
        <v>147.6</v>
      </c>
      <c r="M13" s="6">
        <v>145.4</v>
      </c>
      <c r="N13" s="6">
        <v>146.80000000000001</v>
      </c>
      <c r="O13" s="6">
        <v>143.52000000000001</v>
      </c>
      <c r="P13" s="20">
        <f t="shared" si="0"/>
        <v>146.09200000000001</v>
      </c>
      <c r="Q13" s="21">
        <f t="shared" si="1"/>
        <v>1.6782657715630087</v>
      </c>
    </row>
    <row r="14" spans="1:17" ht="17.25" x14ac:dyDescent="0.25">
      <c r="A14" s="69"/>
      <c r="B14" s="70"/>
      <c r="C14" s="70"/>
      <c r="D14" s="69"/>
      <c r="E14" s="19" t="s">
        <v>63</v>
      </c>
      <c r="F14" s="22">
        <f>F12/F13</f>
        <v>1.1140939597315436</v>
      </c>
      <c r="G14" s="22">
        <f t="shared" ref="G14:O14" si="5">G12/G13</f>
        <v>1.0998650472334683</v>
      </c>
      <c r="H14" s="22">
        <f t="shared" si="5"/>
        <v>1.141678129298487</v>
      </c>
      <c r="I14" s="22">
        <f t="shared" si="5"/>
        <v>1.1434511434511434</v>
      </c>
      <c r="J14" s="22">
        <f t="shared" si="5"/>
        <v>1.1103495544893762</v>
      </c>
      <c r="K14" s="22">
        <f t="shared" si="5"/>
        <v>1.1395027624309391</v>
      </c>
      <c r="L14" s="22">
        <f t="shared" si="5"/>
        <v>1.1043360433604337</v>
      </c>
      <c r="M14" s="22">
        <f t="shared" si="5"/>
        <v>1.1141678129298487</v>
      </c>
      <c r="N14" s="22">
        <f t="shared" si="5"/>
        <v>1.0967302452316074</v>
      </c>
      <c r="O14" s="22">
        <f t="shared" si="5"/>
        <v>1.156633221850613</v>
      </c>
      <c r="P14" s="23">
        <f t="shared" si="0"/>
        <v>1.1220807920007461</v>
      </c>
      <c r="Q14" s="24">
        <f t="shared" si="1"/>
        <v>2.0132648397226355E-2</v>
      </c>
    </row>
    <row r="15" spans="1:17" ht="18" x14ac:dyDescent="0.25">
      <c r="A15" s="67" t="s">
        <v>67</v>
      </c>
      <c r="B15" s="70">
        <v>11042022</v>
      </c>
      <c r="C15" s="70" t="s">
        <v>19</v>
      </c>
      <c r="D15" s="67" t="s">
        <v>8</v>
      </c>
      <c r="E15" s="15" t="s">
        <v>61</v>
      </c>
      <c r="F15" s="16">
        <v>165</v>
      </c>
      <c r="G15" s="16">
        <v>168</v>
      </c>
      <c r="H15" s="16">
        <v>167</v>
      </c>
      <c r="I15" s="16">
        <v>169</v>
      </c>
      <c r="J15" s="16">
        <v>166</v>
      </c>
      <c r="K15" s="16">
        <v>165</v>
      </c>
      <c r="L15" s="16">
        <v>169</v>
      </c>
      <c r="M15" s="16">
        <v>170</v>
      </c>
      <c r="N15" s="16">
        <v>164</v>
      </c>
      <c r="O15" s="16">
        <v>165</v>
      </c>
      <c r="P15" s="17">
        <f t="shared" si="0"/>
        <v>166.8</v>
      </c>
      <c r="Q15" s="18">
        <f t="shared" si="1"/>
        <v>1.9899748742132397</v>
      </c>
    </row>
    <row r="16" spans="1:17" ht="18" x14ac:dyDescent="0.25">
      <c r="A16" s="68"/>
      <c r="B16" s="70"/>
      <c r="C16" s="70"/>
      <c r="D16" s="68"/>
      <c r="E16" s="19" t="s">
        <v>62</v>
      </c>
      <c r="F16" s="6">
        <v>150.69999999999999</v>
      </c>
      <c r="G16" s="6">
        <v>150.69999999999999</v>
      </c>
      <c r="H16" s="6">
        <v>151.80000000000001</v>
      </c>
      <c r="I16" s="6">
        <v>152.19999999999999</v>
      </c>
      <c r="J16" s="6">
        <v>152</v>
      </c>
      <c r="K16" s="6">
        <v>153.30000000000001</v>
      </c>
      <c r="L16" s="6">
        <v>152.30000000000001</v>
      </c>
      <c r="M16" s="6">
        <v>152.1</v>
      </c>
      <c r="N16" s="6">
        <v>152.4</v>
      </c>
      <c r="O16" s="6">
        <v>151.80000000000001</v>
      </c>
      <c r="P16" s="20">
        <f t="shared" si="0"/>
        <v>151.93</v>
      </c>
      <c r="Q16" s="21">
        <f t="shared" si="1"/>
        <v>0.73491496106693088</v>
      </c>
    </row>
    <row r="17" spans="1:17" ht="17.25" x14ac:dyDescent="0.25">
      <c r="A17" s="69"/>
      <c r="B17" s="70"/>
      <c r="C17" s="70"/>
      <c r="D17" s="69"/>
      <c r="E17" s="19" t="s">
        <v>63</v>
      </c>
      <c r="F17" s="22">
        <f>F15/F16</f>
        <v>1.0948905109489051</v>
      </c>
      <c r="G17" s="22">
        <f t="shared" ref="G17:O17" si="6">G15/G16</f>
        <v>1.1147976111479763</v>
      </c>
      <c r="H17" s="22">
        <f t="shared" si="6"/>
        <v>1.1001317523056653</v>
      </c>
      <c r="I17" s="22">
        <f t="shared" si="6"/>
        <v>1.1103810775295664</v>
      </c>
      <c r="J17" s="22">
        <f t="shared" si="6"/>
        <v>1.0921052631578947</v>
      </c>
      <c r="K17" s="22">
        <f t="shared" si="6"/>
        <v>1.0763209393346378</v>
      </c>
      <c r="L17" s="22">
        <f t="shared" si="6"/>
        <v>1.1096520026263952</v>
      </c>
      <c r="M17" s="22">
        <f t="shared" si="6"/>
        <v>1.1176857330703485</v>
      </c>
      <c r="N17" s="22">
        <f t="shared" si="6"/>
        <v>1.0761154855643045</v>
      </c>
      <c r="O17" s="22">
        <f t="shared" si="6"/>
        <v>1.0869565217391304</v>
      </c>
      <c r="P17" s="23">
        <f t="shared" si="0"/>
        <v>1.0979036897424825</v>
      </c>
      <c r="Q17" s="24">
        <f t="shared" si="1"/>
        <v>1.4416964257926955E-2</v>
      </c>
    </row>
    <row r="18" spans="1:17" ht="18" x14ac:dyDescent="0.25">
      <c r="A18" s="67" t="s">
        <v>68</v>
      </c>
      <c r="B18" s="70">
        <v>11042022</v>
      </c>
      <c r="C18" s="70" t="s">
        <v>29</v>
      </c>
      <c r="D18" s="67" t="s">
        <v>8</v>
      </c>
      <c r="E18" s="15" t="s">
        <v>61</v>
      </c>
      <c r="F18" s="16">
        <v>167</v>
      </c>
      <c r="G18" s="16">
        <v>166</v>
      </c>
      <c r="H18" s="16">
        <v>164</v>
      </c>
      <c r="I18" s="16">
        <v>164</v>
      </c>
      <c r="J18" s="16">
        <v>167</v>
      </c>
      <c r="K18" s="16">
        <v>163</v>
      </c>
      <c r="L18" s="16">
        <v>161</v>
      </c>
      <c r="M18" s="16">
        <v>166</v>
      </c>
      <c r="N18" s="16">
        <v>167</v>
      </c>
      <c r="O18" s="16">
        <v>167</v>
      </c>
      <c r="P18" s="17">
        <f t="shared" si="0"/>
        <v>165.2</v>
      </c>
      <c r="Q18" s="18">
        <f t="shared" si="1"/>
        <v>1.9899748742132397</v>
      </c>
    </row>
    <row r="19" spans="1:17" ht="18" x14ac:dyDescent="0.25">
      <c r="A19" s="68"/>
      <c r="B19" s="70"/>
      <c r="C19" s="70"/>
      <c r="D19" s="68"/>
      <c r="E19" s="19" t="s">
        <v>62</v>
      </c>
      <c r="F19" s="6">
        <v>154.9</v>
      </c>
      <c r="G19" s="6">
        <v>154.4</v>
      </c>
      <c r="H19" s="6">
        <v>152.9</v>
      </c>
      <c r="I19" s="6">
        <v>151.9</v>
      </c>
      <c r="J19" s="6">
        <v>151.30000000000001</v>
      </c>
      <c r="K19" s="6">
        <v>151.9</v>
      </c>
      <c r="L19" s="6">
        <v>152.1</v>
      </c>
      <c r="M19" s="6">
        <v>150.1</v>
      </c>
      <c r="N19" s="6">
        <v>150.4</v>
      </c>
      <c r="O19" s="6">
        <v>150.69999999999999</v>
      </c>
      <c r="P19" s="20">
        <f t="shared" si="0"/>
        <v>152.06</v>
      </c>
      <c r="Q19" s="21">
        <f t="shared" si="1"/>
        <v>1.5272196960490028</v>
      </c>
    </row>
    <row r="20" spans="1:17" ht="17.25" x14ac:dyDescent="0.25">
      <c r="A20" s="69"/>
      <c r="B20" s="70"/>
      <c r="C20" s="70"/>
      <c r="D20" s="69"/>
      <c r="E20" s="19" t="s">
        <v>63</v>
      </c>
      <c r="F20" s="22">
        <f>F18/F19</f>
        <v>1.078114912846998</v>
      </c>
      <c r="G20" s="22">
        <f t="shared" ref="G20:O20" si="7">G18/G19</f>
        <v>1.0751295336787565</v>
      </c>
      <c r="H20" s="22">
        <f t="shared" si="7"/>
        <v>1.0725964682799214</v>
      </c>
      <c r="I20" s="22">
        <f t="shared" si="7"/>
        <v>1.0796576695194207</v>
      </c>
      <c r="J20" s="22">
        <f t="shared" si="7"/>
        <v>1.1037673496364837</v>
      </c>
      <c r="K20" s="22">
        <f t="shared" si="7"/>
        <v>1.0730743910467413</v>
      </c>
      <c r="L20" s="22">
        <f t="shared" si="7"/>
        <v>1.0585141354372123</v>
      </c>
      <c r="M20" s="22">
        <f t="shared" si="7"/>
        <v>1.1059293804130581</v>
      </c>
      <c r="N20" s="22">
        <f t="shared" si="7"/>
        <v>1.1103723404255319</v>
      </c>
      <c r="O20" s="22">
        <f t="shared" si="7"/>
        <v>1.1081619110816192</v>
      </c>
      <c r="P20" s="23">
        <f t="shared" si="0"/>
        <v>1.0865318092365743</v>
      </c>
      <c r="Q20" s="24">
        <f t="shared" si="1"/>
        <v>1.7657739267086921E-2</v>
      </c>
    </row>
    <row r="21" spans="1:17" ht="18" x14ac:dyDescent="0.25">
      <c r="A21" s="67" t="s">
        <v>69</v>
      </c>
      <c r="B21" s="70">
        <v>11042022</v>
      </c>
      <c r="C21" s="70" t="s">
        <v>19</v>
      </c>
      <c r="D21" s="67" t="s">
        <v>8</v>
      </c>
      <c r="E21" s="15" t="s">
        <v>61</v>
      </c>
      <c r="F21" s="16">
        <v>168</v>
      </c>
      <c r="G21" s="16">
        <v>168</v>
      </c>
      <c r="H21" s="16">
        <v>167</v>
      </c>
      <c r="I21" s="16">
        <v>166</v>
      </c>
      <c r="J21" s="16">
        <v>169</v>
      </c>
      <c r="K21" s="16">
        <v>166</v>
      </c>
      <c r="L21" s="16">
        <v>165</v>
      </c>
      <c r="M21" s="16">
        <v>166</v>
      </c>
      <c r="N21" s="16">
        <v>166</v>
      </c>
      <c r="O21" s="16">
        <v>165</v>
      </c>
      <c r="P21" s="17">
        <f t="shared" si="0"/>
        <v>166.6</v>
      </c>
      <c r="Q21" s="18">
        <f t="shared" si="1"/>
        <v>1.2806248474865696</v>
      </c>
    </row>
    <row r="22" spans="1:17" ht="18" x14ac:dyDescent="0.25">
      <c r="A22" s="68"/>
      <c r="B22" s="70"/>
      <c r="C22" s="70"/>
      <c r="D22" s="68"/>
      <c r="E22" s="19" t="s">
        <v>62</v>
      </c>
      <c r="F22" s="6">
        <v>149.5</v>
      </c>
      <c r="G22" s="6">
        <v>149.5</v>
      </c>
      <c r="H22" s="6">
        <v>150.9</v>
      </c>
      <c r="I22" s="6">
        <v>149.9</v>
      </c>
      <c r="J22" s="6">
        <v>150.19999999999999</v>
      </c>
      <c r="K22" s="6">
        <v>149.80000000000001</v>
      </c>
      <c r="L22" s="6">
        <v>149.4</v>
      </c>
      <c r="M22" s="6">
        <v>152.5</v>
      </c>
      <c r="N22" s="6">
        <v>150.1</v>
      </c>
      <c r="O22" s="6">
        <v>150.69999999999999</v>
      </c>
      <c r="P22" s="20">
        <f t="shared" si="0"/>
        <v>150.25</v>
      </c>
      <c r="Q22" s="21">
        <f t="shared" si="1"/>
        <v>0.887975224879612</v>
      </c>
    </row>
    <row r="23" spans="1:17" ht="17.25" x14ac:dyDescent="0.25">
      <c r="A23" s="69"/>
      <c r="B23" s="70"/>
      <c r="C23" s="70"/>
      <c r="D23" s="69"/>
      <c r="E23" s="19" t="s">
        <v>63</v>
      </c>
      <c r="F23" s="22">
        <f>F21/F22</f>
        <v>1.1237458193979932</v>
      </c>
      <c r="G23" s="22">
        <f t="shared" ref="G23:O23" si="8">G21/G22</f>
        <v>1.1237458193979932</v>
      </c>
      <c r="H23" s="22">
        <f t="shared" si="8"/>
        <v>1.1066931742876076</v>
      </c>
      <c r="I23" s="22">
        <f t="shared" si="8"/>
        <v>1.1074049366244163</v>
      </c>
      <c r="J23" s="22">
        <f t="shared" si="8"/>
        <v>1.1251664447403462</v>
      </c>
      <c r="K23" s="22">
        <f t="shared" si="8"/>
        <v>1.1081441922563418</v>
      </c>
      <c r="L23" s="22">
        <f t="shared" si="8"/>
        <v>1.1044176706827309</v>
      </c>
      <c r="M23" s="22">
        <f t="shared" si="8"/>
        <v>1.0885245901639344</v>
      </c>
      <c r="N23" s="22">
        <f t="shared" si="8"/>
        <v>1.1059293804130581</v>
      </c>
      <c r="O23" s="22">
        <f t="shared" si="8"/>
        <v>1.0948905109489051</v>
      </c>
      <c r="P23" s="23">
        <f t="shared" si="0"/>
        <v>1.1088662538913328</v>
      </c>
      <c r="Q23" s="24">
        <f t="shared" si="1"/>
        <v>1.1633563725506982E-2</v>
      </c>
    </row>
    <row r="24" spans="1:17" ht="18" x14ac:dyDescent="0.25">
      <c r="A24" s="67" t="s">
        <v>70</v>
      </c>
      <c r="B24" s="70">
        <v>12042022</v>
      </c>
      <c r="C24" s="70" t="s">
        <v>29</v>
      </c>
      <c r="D24" s="67" t="s">
        <v>8</v>
      </c>
      <c r="E24" s="15" t="s">
        <v>61</v>
      </c>
      <c r="F24" s="16">
        <v>168</v>
      </c>
      <c r="G24" s="16">
        <v>166</v>
      </c>
      <c r="H24" s="16">
        <v>164</v>
      </c>
      <c r="I24" s="16">
        <v>165</v>
      </c>
      <c r="J24" s="16">
        <v>167</v>
      </c>
      <c r="K24" s="16">
        <v>171</v>
      </c>
      <c r="L24" s="16">
        <v>167</v>
      </c>
      <c r="M24" s="16">
        <v>164</v>
      </c>
      <c r="N24" s="16">
        <v>169</v>
      </c>
      <c r="O24" s="16">
        <v>165</v>
      </c>
      <c r="P24" s="17">
        <f t="shared" si="0"/>
        <v>166.6</v>
      </c>
      <c r="Q24" s="18">
        <f t="shared" si="1"/>
        <v>2.1540659228538015</v>
      </c>
    </row>
    <row r="25" spans="1:17" ht="18" x14ac:dyDescent="0.25">
      <c r="A25" s="68"/>
      <c r="B25" s="70"/>
      <c r="C25" s="70"/>
      <c r="D25" s="68"/>
      <c r="E25" s="19" t="s">
        <v>62</v>
      </c>
      <c r="F25" s="6">
        <v>150.80000000000001</v>
      </c>
      <c r="G25" s="6">
        <v>148.5</v>
      </c>
      <c r="H25" s="6">
        <v>150.69999999999999</v>
      </c>
      <c r="I25" s="6">
        <v>148.19999999999999</v>
      </c>
      <c r="J25" s="6">
        <v>150.6</v>
      </c>
      <c r="K25" s="6">
        <v>149.80000000000001</v>
      </c>
      <c r="L25" s="6">
        <v>149.4</v>
      </c>
      <c r="M25" s="6">
        <v>150.19999999999999</v>
      </c>
      <c r="N25" s="6">
        <v>149</v>
      </c>
      <c r="O25" s="6">
        <v>151.30000000000001</v>
      </c>
      <c r="P25" s="20">
        <f t="shared" si="0"/>
        <v>149.85000000000002</v>
      </c>
      <c r="Q25" s="21">
        <f t="shared" si="1"/>
        <v>0.99423337300656189</v>
      </c>
    </row>
    <row r="26" spans="1:17" ht="17.25" x14ac:dyDescent="0.25">
      <c r="A26" s="69"/>
      <c r="B26" s="70"/>
      <c r="C26" s="70"/>
      <c r="D26" s="69"/>
      <c r="E26" s="19" t="s">
        <v>63</v>
      </c>
      <c r="F26" s="22">
        <f>F24/F25</f>
        <v>1.1140583554376657</v>
      </c>
      <c r="G26" s="22">
        <f t="shared" ref="G26:O26" si="9">G24/G25</f>
        <v>1.1178451178451179</v>
      </c>
      <c r="H26" s="22">
        <f t="shared" si="9"/>
        <v>1.0882548108825483</v>
      </c>
      <c r="I26" s="22">
        <f t="shared" si="9"/>
        <v>1.1133603238866399</v>
      </c>
      <c r="J26" s="22">
        <f t="shared" si="9"/>
        <v>1.1088977423638779</v>
      </c>
      <c r="K26" s="22">
        <f t="shared" si="9"/>
        <v>1.1415220293724966</v>
      </c>
      <c r="L26" s="22">
        <f t="shared" si="9"/>
        <v>1.1178045515394912</v>
      </c>
      <c r="M26" s="22">
        <f t="shared" si="9"/>
        <v>1.0918774966711053</v>
      </c>
      <c r="N26" s="22">
        <f t="shared" si="9"/>
        <v>1.1342281879194631</v>
      </c>
      <c r="O26" s="22">
        <f t="shared" si="9"/>
        <v>1.0905485789821545</v>
      </c>
      <c r="P26" s="23">
        <f t="shared" si="0"/>
        <v>1.1118397194900562</v>
      </c>
      <c r="Q26" s="24">
        <f t="shared" si="1"/>
        <v>1.6964279530789862E-2</v>
      </c>
    </row>
    <row r="27" spans="1:17" ht="18" x14ac:dyDescent="0.25">
      <c r="A27" s="67" t="s">
        <v>71</v>
      </c>
      <c r="B27" s="70">
        <v>12042022</v>
      </c>
      <c r="C27" s="70" t="s">
        <v>19</v>
      </c>
      <c r="D27" s="67" t="s">
        <v>46</v>
      </c>
      <c r="E27" s="15" t="s">
        <v>61</v>
      </c>
      <c r="F27" s="16">
        <v>160</v>
      </c>
      <c r="G27" s="16">
        <v>163</v>
      </c>
      <c r="H27" s="16">
        <v>162</v>
      </c>
      <c r="I27" s="16">
        <v>165</v>
      </c>
      <c r="J27" s="16">
        <v>165</v>
      </c>
      <c r="K27" s="16">
        <v>163</v>
      </c>
      <c r="L27" s="16">
        <v>163</v>
      </c>
      <c r="M27" s="16">
        <v>164</v>
      </c>
      <c r="N27" s="16">
        <v>166</v>
      </c>
      <c r="O27" s="16">
        <v>164</v>
      </c>
      <c r="P27" s="17">
        <f t="shared" si="0"/>
        <v>163.5</v>
      </c>
      <c r="Q27" s="18">
        <f t="shared" si="1"/>
        <v>1.6278820596099706</v>
      </c>
    </row>
    <row r="28" spans="1:17" ht="18" x14ac:dyDescent="0.25">
      <c r="A28" s="68"/>
      <c r="B28" s="70"/>
      <c r="C28" s="70"/>
      <c r="D28" s="68"/>
      <c r="E28" s="19" t="s">
        <v>62</v>
      </c>
      <c r="F28" s="6">
        <v>144.30000000000001</v>
      </c>
      <c r="G28" s="6">
        <v>145</v>
      </c>
      <c r="H28" s="6">
        <v>145.30000000000001</v>
      </c>
      <c r="I28" s="6">
        <v>141.1</v>
      </c>
      <c r="J28" s="6">
        <v>142.6</v>
      </c>
      <c r="K28" s="6">
        <v>144.19999999999999</v>
      </c>
      <c r="L28" s="6">
        <v>143.69999999999999</v>
      </c>
      <c r="M28" s="6">
        <v>148.30000000000001</v>
      </c>
      <c r="N28" s="6">
        <v>145.9</v>
      </c>
      <c r="O28" s="6">
        <v>142.19999999999999</v>
      </c>
      <c r="P28" s="20">
        <f t="shared" si="0"/>
        <v>144.26000000000002</v>
      </c>
      <c r="Q28" s="21">
        <f t="shared" si="1"/>
        <v>1.9479219696897576</v>
      </c>
    </row>
    <row r="29" spans="1:17" ht="17.25" x14ac:dyDescent="0.25">
      <c r="A29" s="69"/>
      <c r="B29" s="70"/>
      <c r="C29" s="70"/>
      <c r="D29" s="69"/>
      <c r="E29" s="19" t="s">
        <v>63</v>
      </c>
      <c r="F29" s="22">
        <f>F27/F28</f>
        <v>1.1088011088011087</v>
      </c>
      <c r="G29" s="22">
        <f t="shared" ref="G29:O29" si="10">G27/G28</f>
        <v>1.1241379310344828</v>
      </c>
      <c r="H29" s="22">
        <f t="shared" si="10"/>
        <v>1.1149346180316586</v>
      </c>
      <c r="I29" s="22">
        <f t="shared" si="10"/>
        <v>1.1693834160170093</v>
      </c>
      <c r="J29" s="22">
        <f t="shared" si="10"/>
        <v>1.1570827489481066</v>
      </c>
      <c r="K29" s="22">
        <f t="shared" si="10"/>
        <v>1.1303744798890432</v>
      </c>
      <c r="L29" s="22">
        <f t="shared" si="10"/>
        <v>1.1343075852470426</v>
      </c>
      <c r="M29" s="22">
        <f t="shared" si="10"/>
        <v>1.1058664868509778</v>
      </c>
      <c r="N29" s="22">
        <f t="shared" si="10"/>
        <v>1.13776559287183</v>
      </c>
      <c r="O29" s="22">
        <f t="shared" si="10"/>
        <v>1.1533052039381155</v>
      </c>
      <c r="P29" s="23">
        <f t="shared" si="0"/>
        <v>1.1335959171629375</v>
      </c>
      <c r="Q29" s="24">
        <f t="shared" si="1"/>
        <v>2.0175490243879789E-2</v>
      </c>
    </row>
    <row r="30" spans="1:17" ht="18" x14ac:dyDescent="0.25">
      <c r="A30" s="67" t="s">
        <v>72</v>
      </c>
      <c r="B30" s="70">
        <v>12042022</v>
      </c>
      <c r="C30" s="70" t="s">
        <v>19</v>
      </c>
      <c r="D30" s="67" t="s">
        <v>8</v>
      </c>
      <c r="E30" s="15" t="s">
        <v>61</v>
      </c>
      <c r="F30" s="16">
        <v>166</v>
      </c>
      <c r="G30" s="16">
        <v>170</v>
      </c>
      <c r="H30" s="16">
        <v>169</v>
      </c>
      <c r="I30" s="16">
        <v>169</v>
      </c>
      <c r="J30" s="16">
        <v>170</v>
      </c>
      <c r="K30" s="16">
        <v>169</v>
      </c>
      <c r="L30" s="16">
        <v>170</v>
      </c>
      <c r="M30" s="16">
        <v>166</v>
      </c>
      <c r="N30" s="16">
        <v>165</v>
      </c>
      <c r="O30" s="16">
        <v>173</v>
      </c>
      <c r="P30" s="17">
        <f t="shared" si="0"/>
        <v>168.7</v>
      </c>
      <c r="Q30" s="18">
        <f t="shared" si="1"/>
        <v>2.2825424421026654</v>
      </c>
    </row>
    <row r="31" spans="1:17" ht="18" x14ac:dyDescent="0.25">
      <c r="A31" s="68"/>
      <c r="B31" s="70"/>
      <c r="C31" s="70"/>
      <c r="D31" s="68"/>
      <c r="E31" s="19" t="s">
        <v>62</v>
      </c>
      <c r="F31" s="6">
        <v>153.1</v>
      </c>
      <c r="G31" s="6">
        <v>151.6</v>
      </c>
      <c r="H31" s="6">
        <v>149.69999999999999</v>
      </c>
      <c r="I31" s="6">
        <v>154.69999999999999</v>
      </c>
      <c r="J31" s="6">
        <v>151.9</v>
      </c>
      <c r="K31" s="6">
        <v>151.69999999999999</v>
      </c>
      <c r="L31" s="6">
        <v>149.30000000000001</v>
      </c>
      <c r="M31" s="6">
        <v>147.9</v>
      </c>
      <c r="N31" s="6">
        <v>152.69999999999999</v>
      </c>
      <c r="O31" s="6">
        <v>149.80000000000001</v>
      </c>
      <c r="P31" s="20">
        <f t="shared" si="0"/>
        <v>151.23999999999998</v>
      </c>
      <c r="Q31" s="21">
        <f t="shared" si="1"/>
        <v>1.9417517864031897</v>
      </c>
    </row>
    <row r="32" spans="1:17" ht="17.25" x14ac:dyDescent="0.25">
      <c r="A32" s="69"/>
      <c r="B32" s="70"/>
      <c r="C32" s="70"/>
      <c r="D32" s="69"/>
      <c r="E32" s="19" t="s">
        <v>63</v>
      </c>
      <c r="F32" s="22">
        <f>F30/F31</f>
        <v>1.0842586544741999</v>
      </c>
      <c r="G32" s="22">
        <f t="shared" ref="G32:O32" si="11">G30/G31</f>
        <v>1.1213720316622691</v>
      </c>
      <c r="H32" s="22">
        <f t="shared" si="11"/>
        <v>1.128924515698063</v>
      </c>
      <c r="I32" s="22">
        <f t="shared" si="11"/>
        <v>1.0924369747899161</v>
      </c>
      <c r="J32" s="22">
        <f t="shared" si="11"/>
        <v>1.1191573403554971</v>
      </c>
      <c r="K32" s="22">
        <f t="shared" si="11"/>
        <v>1.1140408701384312</v>
      </c>
      <c r="L32" s="22">
        <f t="shared" si="11"/>
        <v>1.1386470194239784</v>
      </c>
      <c r="M32" s="22">
        <f t="shared" si="11"/>
        <v>1.1223799864773496</v>
      </c>
      <c r="N32" s="22">
        <f t="shared" si="11"/>
        <v>1.0805500982318272</v>
      </c>
      <c r="O32" s="22">
        <f t="shared" si="11"/>
        <v>1.1548731642189585</v>
      </c>
      <c r="P32" s="23">
        <f t="shared" si="0"/>
        <v>1.1156640655470489</v>
      </c>
      <c r="Q32" s="24">
        <f t="shared" si="1"/>
        <v>2.2567054791057146E-2</v>
      </c>
    </row>
    <row r="33" spans="1:17" ht="18" x14ac:dyDescent="0.25">
      <c r="A33" s="67" t="s">
        <v>73</v>
      </c>
      <c r="B33" s="70">
        <v>12042022</v>
      </c>
      <c r="C33" s="70" t="s">
        <v>74</v>
      </c>
      <c r="D33" s="67" t="s">
        <v>35</v>
      </c>
      <c r="E33" s="15" t="s">
        <v>61</v>
      </c>
      <c r="F33" s="16">
        <v>172</v>
      </c>
      <c r="G33" s="16">
        <v>176</v>
      </c>
      <c r="H33" s="16">
        <v>174</v>
      </c>
      <c r="I33" s="16">
        <v>171</v>
      </c>
      <c r="J33" s="16">
        <v>175</v>
      </c>
      <c r="K33" s="16">
        <v>177</v>
      </c>
      <c r="L33" s="16">
        <v>174</v>
      </c>
      <c r="M33" s="16">
        <v>173</v>
      </c>
      <c r="N33" s="16">
        <v>180</v>
      </c>
      <c r="O33" s="16">
        <v>172</v>
      </c>
      <c r="P33" s="17">
        <f t="shared" si="0"/>
        <v>174.4</v>
      </c>
      <c r="Q33" s="18">
        <f t="shared" si="1"/>
        <v>2.5768197453450248</v>
      </c>
    </row>
    <row r="34" spans="1:17" ht="18" x14ac:dyDescent="0.25">
      <c r="A34" s="68"/>
      <c r="B34" s="70"/>
      <c r="C34" s="70"/>
      <c r="D34" s="68"/>
      <c r="E34" s="19" t="s">
        <v>62</v>
      </c>
      <c r="F34" s="6">
        <v>152.9</v>
      </c>
      <c r="G34" s="6">
        <v>152.5</v>
      </c>
      <c r="H34" s="6">
        <v>153.5</v>
      </c>
      <c r="I34" s="6">
        <v>153.4</v>
      </c>
      <c r="J34" s="6">
        <v>151</v>
      </c>
      <c r="K34" s="6">
        <v>152.5</v>
      </c>
      <c r="L34" s="6">
        <v>154.6</v>
      </c>
      <c r="M34" s="6">
        <v>154.6</v>
      </c>
      <c r="N34" s="6">
        <v>154.19999999999999</v>
      </c>
      <c r="O34" s="6">
        <v>153.5</v>
      </c>
      <c r="P34" s="20">
        <f t="shared" si="0"/>
        <v>153.26999999999998</v>
      </c>
      <c r="Q34" s="21">
        <f t="shared" si="1"/>
        <v>1.0488565202161801</v>
      </c>
    </row>
    <row r="35" spans="1:17" ht="17.25" x14ac:dyDescent="0.25">
      <c r="A35" s="69"/>
      <c r="B35" s="70"/>
      <c r="C35" s="70"/>
      <c r="D35" s="69"/>
      <c r="E35" s="19" t="s">
        <v>63</v>
      </c>
      <c r="F35" s="22">
        <f>F33/F34</f>
        <v>1.1249182472204053</v>
      </c>
      <c r="G35" s="22">
        <f t="shared" ref="G35:O35" si="12">G33/G34</f>
        <v>1.1540983606557378</v>
      </c>
      <c r="H35" s="22">
        <f t="shared" si="12"/>
        <v>1.1335504885993486</v>
      </c>
      <c r="I35" s="22">
        <f t="shared" si="12"/>
        <v>1.1147327249022163</v>
      </c>
      <c r="J35" s="22">
        <f t="shared" si="12"/>
        <v>1.1589403973509933</v>
      </c>
      <c r="K35" s="22">
        <f t="shared" si="12"/>
        <v>1.160655737704918</v>
      </c>
      <c r="L35" s="22">
        <f t="shared" si="12"/>
        <v>1.1254851228978009</v>
      </c>
      <c r="M35" s="22">
        <f t="shared" si="12"/>
        <v>1.1190168175937905</v>
      </c>
      <c r="N35" s="22">
        <f t="shared" si="12"/>
        <v>1.1673151750972763</v>
      </c>
      <c r="O35" s="22">
        <f t="shared" si="12"/>
        <v>1.1205211726384365</v>
      </c>
      <c r="P35" s="23">
        <f t="shared" si="0"/>
        <v>1.1379234244660923</v>
      </c>
      <c r="Q35" s="24">
        <f t="shared" si="1"/>
        <v>1.9039564143873124E-2</v>
      </c>
    </row>
    <row r="36" spans="1:17" ht="18" x14ac:dyDescent="0.25">
      <c r="A36" s="67" t="s">
        <v>75</v>
      </c>
      <c r="B36" s="70">
        <v>12042022</v>
      </c>
      <c r="C36" s="70" t="s">
        <v>76</v>
      </c>
      <c r="D36" s="67" t="s">
        <v>8</v>
      </c>
      <c r="E36" s="15" t="s">
        <v>61</v>
      </c>
      <c r="F36" s="16">
        <v>169</v>
      </c>
      <c r="G36" s="16">
        <v>174</v>
      </c>
      <c r="H36" s="16">
        <v>171</v>
      </c>
      <c r="I36" s="16">
        <v>173</v>
      </c>
      <c r="J36" s="16">
        <v>172</v>
      </c>
      <c r="K36" s="16">
        <v>169</v>
      </c>
      <c r="L36" s="16">
        <v>169</v>
      </c>
      <c r="M36" s="16">
        <v>169</v>
      </c>
      <c r="N36" s="16">
        <v>169</v>
      </c>
      <c r="O36" s="16">
        <v>167</v>
      </c>
      <c r="P36" s="17">
        <f t="shared" si="0"/>
        <v>170.2</v>
      </c>
      <c r="Q36" s="18">
        <f t="shared" si="1"/>
        <v>2.0880613017821097</v>
      </c>
    </row>
    <row r="37" spans="1:17" ht="18" x14ac:dyDescent="0.25">
      <c r="A37" s="68"/>
      <c r="B37" s="70"/>
      <c r="C37" s="70"/>
      <c r="D37" s="68"/>
      <c r="E37" s="19" t="s">
        <v>62</v>
      </c>
      <c r="F37" s="6">
        <v>152.9</v>
      </c>
      <c r="G37" s="6">
        <v>153.1</v>
      </c>
      <c r="H37" s="6">
        <v>148.1</v>
      </c>
      <c r="I37" s="6">
        <v>149.5</v>
      </c>
      <c r="J37" s="6">
        <v>150.1</v>
      </c>
      <c r="K37" s="6">
        <v>150.5</v>
      </c>
      <c r="L37" s="6">
        <v>153.5</v>
      </c>
      <c r="M37" s="6">
        <v>153.6</v>
      </c>
      <c r="N37" s="6">
        <v>151</v>
      </c>
      <c r="O37" s="6">
        <v>152.5</v>
      </c>
      <c r="P37" s="20">
        <f t="shared" si="0"/>
        <v>151.47999999999999</v>
      </c>
      <c r="Q37" s="21">
        <f t="shared" si="1"/>
        <v>1.8082035283673137</v>
      </c>
    </row>
    <row r="38" spans="1:17" ht="17.25" x14ac:dyDescent="0.25">
      <c r="A38" s="69"/>
      <c r="B38" s="70"/>
      <c r="C38" s="70"/>
      <c r="D38" s="69"/>
      <c r="E38" s="19" t="s">
        <v>63</v>
      </c>
      <c r="F38" s="22">
        <f>F36/F37</f>
        <v>1.1052975801177241</v>
      </c>
      <c r="G38" s="22">
        <f t="shared" ref="G38:O38" si="13">G36/G37</f>
        <v>1.1365120836054867</v>
      </c>
      <c r="H38" s="22">
        <f t="shared" si="13"/>
        <v>1.1546252532072925</v>
      </c>
      <c r="I38" s="22">
        <f t="shared" si="13"/>
        <v>1.1571906354515049</v>
      </c>
      <c r="J38" s="22">
        <f t="shared" si="13"/>
        <v>1.1459027315123251</v>
      </c>
      <c r="K38" s="22">
        <f t="shared" si="13"/>
        <v>1.1229235880398671</v>
      </c>
      <c r="L38" s="22">
        <f t="shared" si="13"/>
        <v>1.1009771986970684</v>
      </c>
      <c r="M38" s="22">
        <f t="shared" si="13"/>
        <v>1.1002604166666667</v>
      </c>
      <c r="N38" s="22">
        <f t="shared" si="13"/>
        <v>1.119205298013245</v>
      </c>
      <c r="O38" s="22">
        <f t="shared" si="13"/>
        <v>1.0950819672131147</v>
      </c>
      <c r="P38" s="23">
        <f t="shared" si="0"/>
        <v>1.1237976752524295</v>
      </c>
      <c r="Q38" s="24">
        <f t="shared" si="1"/>
        <v>2.2314110116119223E-2</v>
      </c>
    </row>
    <row r="39" spans="1:17" ht="18" x14ac:dyDescent="0.25">
      <c r="A39" s="67" t="s">
        <v>77</v>
      </c>
      <c r="B39" s="70">
        <v>12042022</v>
      </c>
      <c r="C39" s="70" t="s">
        <v>76</v>
      </c>
      <c r="D39" s="67" t="s">
        <v>8</v>
      </c>
      <c r="E39" s="15" t="s">
        <v>61</v>
      </c>
      <c r="F39" s="16">
        <v>166</v>
      </c>
      <c r="G39" s="16">
        <v>172</v>
      </c>
      <c r="H39" s="16">
        <v>177</v>
      </c>
      <c r="I39" s="16">
        <v>174</v>
      </c>
      <c r="J39" s="16">
        <v>176</v>
      </c>
      <c r="K39" s="16">
        <v>168</v>
      </c>
      <c r="L39" s="16">
        <v>171</v>
      </c>
      <c r="M39" s="16">
        <v>175</v>
      </c>
      <c r="N39" s="16">
        <v>173</v>
      </c>
      <c r="O39" s="16">
        <v>175</v>
      </c>
      <c r="P39" s="17">
        <f t="shared" si="0"/>
        <v>172.7</v>
      </c>
      <c r="Q39" s="18">
        <f t="shared" si="1"/>
        <v>3.348133808556641</v>
      </c>
    </row>
    <row r="40" spans="1:17" ht="18" x14ac:dyDescent="0.25">
      <c r="A40" s="68"/>
      <c r="B40" s="70"/>
      <c r="C40" s="70"/>
      <c r="D40" s="68"/>
      <c r="E40" s="19" t="s">
        <v>62</v>
      </c>
      <c r="F40" s="6">
        <v>148.9</v>
      </c>
      <c r="G40" s="6">
        <v>151.1</v>
      </c>
      <c r="H40" s="6">
        <v>148.5</v>
      </c>
      <c r="I40" s="6">
        <v>148</v>
      </c>
      <c r="J40" s="6">
        <v>152</v>
      </c>
      <c r="K40" s="6">
        <v>151.9</v>
      </c>
      <c r="L40" s="6">
        <v>149.6</v>
      </c>
      <c r="M40" s="6">
        <v>149.19999999999999</v>
      </c>
      <c r="N40" s="6">
        <v>149</v>
      </c>
      <c r="O40" s="6">
        <v>149.6</v>
      </c>
      <c r="P40" s="20">
        <f t="shared" si="0"/>
        <v>149.78</v>
      </c>
      <c r="Q40" s="21">
        <f t="shared" si="1"/>
        <v>1.3325164164091945</v>
      </c>
    </row>
    <row r="41" spans="1:17" ht="17.25" x14ac:dyDescent="0.25">
      <c r="A41" s="69"/>
      <c r="B41" s="70"/>
      <c r="C41" s="70"/>
      <c r="D41" s="69"/>
      <c r="E41" s="19" t="s">
        <v>63</v>
      </c>
      <c r="F41" s="22">
        <f>F39/F40</f>
        <v>1.1148421759570182</v>
      </c>
      <c r="G41" s="22">
        <f t="shared" ref="G41:O41" si="14">G39/G40</f>
        <v>1.1383189940436798</v>
      </c>
      <c r="H41" s="22">
        <f t="shared" si="14"/>
        <v>1.1919191919191918</v>
      </c>
      <c r="I41" s="22">
        <f t="shared" si="14"/>
        <v>1.1756756756756757</v>
      </c>
      <c r="J41" s="22">
        <f t="shared" si="14"/>
        <v>1.1578947368421053</v>
      </c>
      <c r="K41" s="22">
        <f t="shared" si="14"/>
        <v>1.1059907834101381</v>
      </c>
      <c r="L41" s="22">
        <f t="shared" si="14"/>
        <v>1.143048128342246</v>
      </c>
      <c r="M41" s="22">
        <f t="shared" si="14"/>
        <v>1.1729222520107239</v>
      </c>
      <c r="N41" s="22">
        <f t="shared" si="14"/>
        <v>1.1610738255033557</v>
      </c>
      <c r="O41" s="22">
        <f t="shared" si="14"/>
        <v>1.1697860962566846</v>
      </c>
      <c r="P41" s="23">
        <f t="shared" si="0"/>
        <v>1.1531471859960818</v>
      </c>
      <c r="Q41" s="24">
        <f t="shared" si="1"/>
        <v>2.6032566248866216E-2</v>
      </c>
    </row>
    <row r="42" spans="1:17" ht="18" x14ac:dyDescent="0.25">
      <c r="A42" s="67" t="s">
        <v>78</v>
      </c>
      <c r="B42" s="70">
        <v>12042022</v>
      </c>
      <c r="C42" s="70" t="s">
        <v>79</v>
      </c>
      <c r="D42" s="67" t="s">
        <v>8</v>
      </c>
      <c r="E42" s="15" t="s">
        <v>61</v>
      </c>
      <c r="F42" s="16">
        <v>169</v>
      </c>
      <c r="G42" s="16">
        <v>169</v>
      </c>
      <c r="H42" s="16">
        <v>167</v>
      </c>
      <c r="I42" s="16">
        <v>174</v>
      </c>
      <c r="J42" s="16">
        <v>173</v>
      </c>
      <c r="K42" s="16">
        <v>171</v>
      </c>
      <c r="L42" s="16">
        <v>170</v>
      </c>
      <c r="M42" s="16">
        <v>170</v>
      </c>
      <c r="N42" s="16">
        <v>171</v>
      </c>
      <c r="O42" s="16">
        <v>174</v>
      </c>
      <c r="P42" s="17">
        <f t="shared" si="0"/>
        <v>170.8</v>
      </c>
      <c r="Q42" s="18">
        <f t="shared" si="1"/>
        <v>2.1817424229271425</v>
      </c>
    </row>
    <row r="43" spans="1:17" ht="18" x14ac:dyDescent="0.25">
      <c r="A43" s="68"/>
      <c r="B43" s="70"/>
      <c r="C43" s="70"/>
      <c r="D43" s="68"/>
      <c r="E43" s="19" t="s">
        <v>62</v>
      </c>
      <c r="F43" s="6">
        <v>153</v>
      </c>
      <c r="G43" s="6">
        <v>155.1</v>
      </c>
      <c r="H43" s="6">
        <v>154.1</v>
      </c>
      <c r="I43" s="6">
        <v>154.4</v>
      </c>
      <c r="J43" s="6">
        <v>154.19999999999999</v>
      </c>
      <c r="K43" s="6">
        <v>156</v>
      </c>
      <c r="L43" s="6">
        <v>154.1</v>
      </c>
      <c r="M43" s="6">
        <v>154.30000000000001</v>
      </c>
      <c r="N43" s="6">
        <v>154.69999999999999</v>
      </c>
      <c r="O43" s="6">
        <v>152.5</v>
      </c>
      <c r="P43" s="20">
        <f t="shared" si="0"/>
        <v>154.23999999999998</v>
      </c>
      <c r="Q43" s="21">
        <f t="shared" si="1"/>
        <v>0.93187982057773888</v>
      </c>
    </row>
    <row r="44" spans="1:17" ht="17.25" x14ac:dyDescent="0.25">
      <c r="A44" s="69"/>
      <c r="B44" s="70"/>
      <c r="C44" s="70"/>
      <c r="D44" s="69"/>
      <c r="E44" s="19" t="s">
        <v>63</v>
      </c>
      <c r="F44" s="22">
        <f>F42/F43</f>
        <v>1.1045751633986929</v>
      </c>
      <c r="G44" s="22">
        <f t="shared" ref="G44:O44" si="15">G42/G43</f>
        <v>1.0896196002578982</v>
      </c>
      <c r="H44" s="22">
        <f t="shared" si="15"/>
        <v>1.0837118754055808</v>
      </c>
      <c r="I44" s="22">
        <f t="shared" si="15"/>
        <v>1.1269430051813472</v>
      </c>
      <c r="J44" s="22">
        <f t="shared" si="15"/>
        <v>1.1219195849546044</v>
      </c>
      <c r="K44" s="22">
        <f t="shared" si="15"/>
        <v>1.0961538461538463</v>
      </c>
      <c r="L44" s="22">
        <f t="shared" si="15"/>
        <v>1.1031797534068788</v>
      </c>
      <c r="M44" s="22">
        <f t="shared" si="15"/>
        <v>1.1017498379779649</v>
      </c>
      <c r="N44" s="22">
        <f t="shared" si="15"/>
        <v>1.1053652230122819</v>
      </c>
      <c r="O44" s="22">
        <f t="shared" si="15"/>
        <v>1.1409836065573771</v>
      </c>
      <c r="P44" s="23">
        <f t="shared" si="0"/>
        <v>1.1074201496306473</v>
      </c>
      <c r="Q44" s="24">
        <f t="shared" si="1"/>
        <v>1.6691922111049817E-2</v>
      </c>
    </row>
    <row r="45" spans="1:17" ht="18" x14ac:dyDescent="0.25">
      <c r="A45" s="67" t="s">
        <v>80</v>
      </c>
      <c r="B45" s="70">
        <v>12042022</v>
      </c>
      <c r="C45" s="70" t="s">
        <v>29</v>
      </c>
      <c r="D45" s="67" t="s">
        <v>46</v>
      </c>
      <c r="E45" s="15" t="s">
        <v>61</v>
      </c>
      <c r="F45" s="16">
        <v>155</v>
      </c>
      <c r="G45" s="16">
        <v>163</v>
      </c>
      <c r="H45" s="16">
        <v>165</v>
      </c>
      <c r="I45" s="16">
        <v>153</v>
      </c>
      <c r="J45" s="16">
        <v>156</v>
      </c>
      <c r="K45" s="16">
        <v>159</v>
      </c>
      <c r="L45" s="16">
        <v>165</v>
      </c>
      <c r="M45" s="16">
        <v>164</v>
      </c>
      <c r="N45" s="16">
        <v>163</v>
      </c>
      <c r="O45" s="16">
        <v>160</v>
      </c>
      <c r="P45" s="17">
        <f t="shared" si="0"/>
        <v>160.30000000000001</v>
      </c>
      <c r="Q45" s="18">
        <f t="shared" si="1"/>
        <v>4.1725292090050132</v>
      </c>
    </row>
    <row r="46" spans="1:17" ht="18" x14ac:dyDescent="0.25">
      <c r="A46" s="68"/>
      <c r="B46" s="70"/>
      <c r="C46" s="70"/>
      <c r="D46" s="68"/>
      <c r="E46" s="19" t="s">
        <v>62</v>
      </c>
      <c r="F46" s="6">
        <v>143.6</v>
      </c>
      <c r="G46" s="6">
        <v>142.4</v>
      </c>
      <c r="H46" s="6">
        <v>142.69999999999999</v>
      </c>
      <c r="I46" s="6">
        <v>142.69999999999999</v>
      </c>
      <c r="J46" s="6">
        <v>146.9</v>
      </c>
      <c r="K46" s="6">
        <v>146.19999999999999</v>
      </c>
      <c r="L46" s="6">
        <v>145.5</v>
      </c>
      <c r="M46" s="6">
        <v>144.1</v>
      </c>
      <c r="N46" s="6">
        <v>142.9</v>
      </c>
      <c r="O46" s="6">
        <v>145.30000000000001</v>
      </c>
      <c r="P46" s="20">
        <f t="shared" si="0"/>
        <v>144.22999999999999</v>
      </c>
      <c r="Q46" s="21">
        <f t="shared" si="1"/>
        <v>1.5485799947048282</v>
      </c>
    </row>
    <row r="47" spans="1:17" ht="17.25" x14ac:dyDescent="0.25">
      <c r="A47" s="69"/>
      <c r="B47" s="70"/>
      <c r="C47" s="70"/>
      <c r="D47" s="69"/>
      <c r="E47" s="19" t="s">
        <v>63</v>
      </c>
      <c r="F47" s="22">
        <f>F45/F46</f>
        <v>1.0793871866295266</v>
      </c>
      <c r="G47" s="22">
        <f t="shared" ref="G47:O47" si="16">G45/G46</f>
        <v>1.1446629213483146</v>
      </c>
      <c r="H47" s="22">
        <f t="shared" si="16"/>
        <v>1.156271899088998</v>
      </c>
      <c r="I47" s="22">
        <f t="shared" si="16"/>
        <v>1.0721793973370708</v>
      </c>
      <c r="J47" s="22">
        <f t="shared" si="16"/>
        <v>1.0619469026548671</v>
      </c>
      <c r="K47" s="22">
        <f t="shared" si="16"/>
        <v>1.0875512995896033</v>
      </c>
      <c r="L47" s="22">
        <f t="shared" si="16"/>
        <v>1.134020618556701</v>
      </c>
      <c r="M47" s="22">
        <f t="shared" si="16"/>
        <v>1.1380985426786954</v>
      </c>
      <c r="N47" s="22">
        <f t="shared" si="16"/>
        <v>1.1406578026592022</v>
      </c>
      <c r="O47" s="22">
        <f t="shared" si="16"/>
        <v>1.1011699931176875</v>
      </c>
      <c r="P47" s="23">
        <f t="shared" si="0"/>
        <v>1.1115946563660668</v>
      </c>
      <c r="Q47" s="24">
        <f t="shared" si="1"/>
        <v>3.2988107277029277E-2</v>
      </c>
    </row>
    <row r="48" spans="1:17" ht="18" x14ac:dyDescent="0.25">
      <c r="A48" s="67" t="s">
        <v>81</v>
      </c>
      <c r="B48" s="70">
        <v>12042022</v>
      </c>
      <c r="C48" s="70" t="s">
        <v>29</v>
      </c>
      <c r="D48" s="67" t="s">
        <v>46</v>
      </c>
      <c r="E48" s="15" t="s">
        <v>61</v>
      </c>
      <c r="F48" s="16">
        <v>164</v>
      </c>
      <c r="G48" s="16">
        <v>159</v>
      </c>
      <c r="H48" s="16">
        <v>160</v>
      </c>
      <c r="I48" s="16">
        <v>166</v>
      </c>
      <c r="J48" s="16">
        <v>162</v>
      </c>
      <c r="K48" s="16">
        <v>165</v>
      </c>
      <c r="L48" s="16">
        <v>166</v>
      </c>
      <c r="M48" s="16">
        <v>164</v>
      </c>
      <c r="N48" s="16">
        <v>165</v>
      </c>
      <c r="O48" s="16">
        <v>164</v>
      </c>
      <c r="P48" s="17">
        <f t="shared" si="0"/>
        <v>163.5</v>
      </c>
      <c r="Q48" s="18">
        <f t="shared" si="1"/>
        <v>2.2912878474779199</v>
      </c>
    </row>
    <row r="49" spans="1:17" ht="18" x14ac:dyDescent="0.25">
      <c r="A49" s="68"/>
      <c r="B49" s="70"/>
      <c r="C49" s="70"/>
      <c r="D49" s="68"/>
      <c r="E49" s="19" t="s">
        <v>62</v>
      </c>
      <c r="F49" s="6">
        <v>147.1</v>
      </c>
      <c r="G49" s="6">
        <v>146.4</v>
      </c>
      <c r="H49" s="6">
        <v>146.30000000000001</v>
      </c>
      <c r="I49" s="6">
        <v>146.30000000000001</v>
      </c>
      <c r="J49" s="6">
        <v>146.80000000000001</v>
      </c>
      <c r="K49" s="6">
        <v>146.19999999999999</v>
      </c>
      <c r="L49" s="6">
        <v>145.6</v>
      </c>
      <c r="M49" s="6">
        <v>145.9</v>
      </c>
      <c r="N49" s="6">
        <v>145.69999999999999</v>
      </c>
      <c r="O49" s="6">
        <v>146</v>
      </c>
      <c r="P49" s="20">
        <f t="shared" si="0"/>
        <v>146.23000000000002</v>
      </c>
      <c r="Q49" s="21">
        <f t="shared" si="1"/>
        <v>0.44283179650969329</v>
      </c>
    </row>
    <row r="50" spans="1:17" ht="17.25" x14ac:dyDescent="0.25">
      <c r="A50" s="69"/>
      <c r="B50" s="70"/>
      <c r="C50" s="70"/>
      <c r="D50" s="69"/>
      <c r="E50" s="19" t="s">
        <v>63</v>
      </c>
      <c r="F50" s="22">
        <f>F48/F49</f>
        <v>1.1148878314072059</v>
      </c>
      <c r="G50" s="22">
        <f t="shared" ref="G50:O50" si="17">G48/G49</f>
        <v>1.0860655737704918</v>
      </c>
      <c r="H50" s="22">
        <f t="shared" si="17"/>
        <v>1.0936431989063566</v>
      </c>
      <c r="I50" s="22">
        <f t="shared" si="17"/>
        <v>1.1346548188653451</v>
      </c>
      <c r="J50" s="22">
        <f t="shared" si="17"/>
        <v>1.103542234332425</v>
      </c>
      <c r="K50" s="22">
        <f t="shared" si="17"/>
        <v>1.12859097127223</v>
      </c>
      <c r="L50" s="22">
        <f t="shared" si="17"/>
        <v>1.1401098901098901</v>
      </c>
      <c r="M50" s="22">
        <f t="shared" si="17"/>
        <v>1.1240575736806031</v>
      </c>
      <c r="N50" s="22">
        <f t="shared" si="17"/>
        <v>1.1324639670555938</v>
      </c>
      <c r="O50" s="22">
        <f t="shared" si="17"/>
        <v>1.1232876712328768</v>
      </c>
      <c r="P50" s="23">
        <f t="shared" si="0"/>
        <v>1.1181303730633017</v>
      </c>
      <c r="Q50" s="24">
        <f t="shared" si="1"/>
        <v>1.7273861356864144E-2</v>
      </c>
    </row>
    <row r="51" spans="1:17" ht="18" x14ac:dyDescent="0.25">
      <c r="A51" s="67" t="s">
        <v>82</v>
      </c>
      <c r="B51" s="70">
        <v>12042022</v>
      </c>
      <c r="C51" s="70" t="s">
        <v>29</v>
      </c>
      <c r="D51" s="67" t="s">
        <v>46</v>
      </c>
      <c r="E51" s="15" t="s">
        <v>61</v>
      </c>
      <c r="F51" s="16">
        <v>162</v>
      </c>
      <c r="G51" s="16">
        <v>161</v>
      </c>
      <c r="H51" s="16">
        <v>163</v>
      </c>
      <c r="I51" s="16">
        <v>166</v>
      </c>
      <c r="J51" s="16">
        <v>164</v>
      </c>
      <c r="K51" s="16">
        <v>161</v>
      </c>
      <c r="L51" s="16">
        <v>162</v>
      </c>
      <c r="M51" s="16">
        <v>156</v>
      </c>
      <c r="N51" s="16">
        <v>163</v>
      </c>
      <c r="O51" s="16">
        <v>161</v>
      </c>
      <c r="P51" s="17">
        <f t="shared" si="0"/>
        <v>161.9</v>
      </c>
      <c r="Q51" s="18">
        <f t="shared" si="1"/>
        <v>2.467792535850613</v>
      </c>
    </row>
    <row r="52" spans="1:17" ht="18" x14ac:dyDescent="0.25">
      <c r="A52" s="68"/>
      <c r="B52" s="70"/>
      <c r="C52" s="70"/>
      <c r="D52" s="68"/>
      <c r="E52" s="19" t="s">
        <v>62</v>
      </c>
      <c r="F52" s="6">
        <v>146.19999999999999</v>
      </c>
      <c r="G52" s="6">
        <v>145.80000000000001</v>
      </c>
      <c r="H52" s="6">
        <v>146.30000000000001</v>
      </c>
      <c r="I52" s="6">
        <v>148.30000000000001</v>
      </c>
      <c r="J52" s="6">
        <v>146.1</v>
      </c>
      <c r="K52" s="6">
        <v>145.5</v>
      </c>
      <c r="L52" s="6">
        <v>144.5</v>
      </c>
      <c r="M52" s="6">
        <v>145.30000000000001</v>
      </c>
      <c r="N52" s="6">
        <v>145.4</v>
      </c>
      <c r="O52" s="6">
        <v>146.1</v>
      </c>
      <c r="P52" s="20">
        <f t="shared" si="0"/>
        <v>145.94999999999999</v>
      </c>
      <c r="Q52" s="21">
        <f t="shared" si="1"/>
        <v>0.93834961501564162</v>
      </c>
    </row>
    <row r="53" spans="1:17" ht="17.25" x14ac:dyDescent="0.25">
      <c r="A53" s="69"/>
      <c r="B53" s="70"/>
      <c r="C53" s="70"/>
      <c r="D53" s="69"/>
      <c r="E53" s="19" t="s">
        <v>63</v>
      </c>
      <c r="F53" s="22">
        <f>F51/F52</f>
        <v>1.1080711354309167</v>
      </c>
      <c r="G53" s="22">
        <f t="shared" ref="G53:O53" si="18">G51/G52</f>
        <v>1.1042524005486967</v>
      </c>
      <c r="H53" s="22">
        <f t="shared" si="18"/>
        <v>1.114149008885851</v>
      </c>
      <c r="I53" s="22">
        <f t="shared" si="18"/>
        <v>1.119352663519892</v>
      </c>
      <c r="J53" s="22">
        <f t="shared" si="18"/>
        <v>1.1225188227241616</v>
      </c>
      <c r="K53" s="22">
        <f t="shared" si="18"/>
        <v>1.1065292096219932</v>
      </c>
      <c r="L53" s="22">
        <f t="shared" si="18"/>
        <v>1.1211072664359862</v>
      </c>
      <c r="M53" s="22">
        <f t="shared" si="18"/>
        <v>1.0736407432897452</v>
      </c>
      <c r="N53" s="22">
        <f t="shared" si="18"/>
        <v>1.1210453920220083</v>
      </c>
      <c r="O53" s="22">
        <f t="shared" si="18"/>
        <v>1.1019849418206709</v>
      </c>
      <c r="P53" s="23">
        <f t="shared" si="0"/>
        <v>1.1092651584299922</v>
      </c>
      <c r="Q53" s="24">
        <f t="shared" si="1"/>
        <v>1.391552425633572E-2</v>
      </c>
    </row>
    <row r="54" spans="1:17" ht="18" x14ac:dyDescent="0.25">
      <c r="A54" s="67" t="s">
        <v>83</v>
      </c>
      <c r="B54" s="70">
        <v>12042022</v>
      </c>
      <c r="C54" s="70" t="s">
        <v>19</v>
      </c>
      <c r="D54" s="67" t="s">
        <v>46</v>
      </c>
      <c r="E54" s="15" t="s">
        <v>61</v>
      </c>
      <c r="F54" s="16">
        <v>164</v>
      </c>
      <c r="G54" s="16">
        <v>162</v>
      </c>
      <c r="H54" s="16">
        <v>164</v>
      </c>
      <c r="I54" s="16">
        <v>158</v>
      </c>
      <c r="J54" s="16">
        <v>160</v>
      </c>
      <c r="K54" s="16">
        <v>163</v>
      </c>
      <c r="L54" s="16">
        <v>161</v>
      </c>
      <c r="M54" s="16">
        <v>165</v>
      </c>
      <c r="N54" s="16">
        <v>162</v>
      </c>
      <c r="O54" s="16">
        <v>164</v>
      </c>
      <c r="P54" s="17">
        <f t="shared" si="0"/>
        <v>162.30000000000001</v>
      </c>
      <c r="Q54" s="18">
        <f t="shared" si="1"/>
        <v>2.0518284528683188</v>
      </c>
    </row>
    <row r="55" spans="1:17" ht="18" x14ac:dyDescent="0.25">
      <c r="A55" s="68"/>
      <c r="B55" s="70"/>
      <c r="C55" s="70"/>
      <c r="D55" s="68"/>
      <c r="E55" s="19" t="s">
        <v>62</v>
      </c>
      <c r="F55" s="6">
        <v>151.1</v>
      </c>
      <c r="G55" s="6">
        <v>149.30000000000001</v>
      </c>
      <c r="H55" s="6">
        <v>149</v>
      </c>
      <c r="I55" s="6">
        <v>151.19999999999999</v>
      </c>
      <c r="J55" s="6">
        <v>151.1</v>
      </c>
      <c r="K55" s="6">
        <v>150.30000000000001</v>
      </c>
      <c r="L55" s="6">
        <v>151.1</v>
      </c>
      <c r="M55" s="6">
        <v>149.5</v>
      </c>
      <c r="N55" s="6">
        <v>150.6</v>
      </c>
      <c r="O55" s="6">
        <v>150.4</v>
      </c>
      <c r="P55" s="20">
        <f t="shared" si="0"/>
        <v>150.35999999999999</v>
      </c>
      <c r="Q55" s="21">
        <f t="shared" si="1"/>
        <v>0.78255990186054947</v>
      </c>
    </row>
    <row r="56" spans="1:17" ht="17.25" x14ac:dyDescent="0.25">
      <c r="A56" s="69"/>
      <c r="B56" s="70"/>
      <c r="C56" s="70"/>
      <c r="D56" s="69"/>
      <c r="E56" s="19" t="s">
        <v>63</v>
      </c>
      <c r="F56" s="22">
        <f>F54/F55</f>
        <v>1.0853739245532761</v>
      </c>
      <c r="G56" s="22">
        <f t="shared" ref="G56:O56" si="19">G54/G55</f>
        <v>1.0850636302746148</v>
      </c>
      <c r="H56" s="22">
        <f t="shared" si="19"/>
        <v>1.1006711409395973</v>
      </c>
      <c r="I56" s="22">
        <f t="shared" si="19"/>
        <v>1.0449735449735451</v>
      </c>
      <c r="J56" s="22">
        <f t="shared" si="19"/>
        <v>1.0589013898080741</v>
      </c>
      <c r="K56" s="22">
        <f t="shared" si="19"/>
        <v>1.0844976713240186</v>
      </c>
      <c r="L56" s="22">
        <f t="shared" si="19"/>
        <v>1.0655195234943746</v>
      </c>
      <c r="M56" s="22">
        <f t="shared" si="19"/>
        <v>1.1036789297658862</v>
      </c>
      <c r="N56" s="22">
        <f t="shared" si="19"/>
        <v>1.0756972111553784</v>
      </c>
      <c r="O56" s="22">
        <f t="shared" si="19"/>
        <v>1.0904255319148937</v>
      </c>
      <c r="P56" s="23">
        <f t="shared" si="0"/>
        <v>1.0794802498203659</v>
      </c>
      <c r="Q56" s="24">
        <f t="shared" si="1"/>
        <v>1.7518357957418011E-2</v>
      </c>
    </row>
    <row r="57" spans="1:17" ht="18" x14ac:dyDescent="0.25">
      <c r="A57" s="67" t="s">
        <v>84</v>
      </c>
      <c r="B57" s="70">
        <v>12042022</v>
      </c>
      <c r="C57" s="70" t="s">
        <v>19</v>
      </c>
      <c r="D57" s="67" t="s">
        <v>8</v>
      </c>
      <c r="E57" s="15" t="s">
        <v>61</v>
      </c>
      <c r="F57" s="16">
        <v>165</v>
      </c>
      <c r="G57" s="16">
        <v>166</v>
      </c>
      <c r="H57" s="16">
        <v>167</v>
      </c>
      <c r="I57" s="16">
        <v>169</v>
      </c>
      <c r="J57" s="16">
        <v>165</v>
      </c>
      <c r="K57" s="16">
        <v>171</v>
      </c>
      <c r="L57" s="16">
        <v>163</v>
      </c>
      <c r="M57" s="16">
        <v>171</v>
      </c>
      <c r="N57" s="16">
        <v>167</v>
      </c>
      <c r="O57" s="16">
        <v>168</v>
      </c>
      <c r="P57" s="17">
        <f t="shared" si="0"/>
        <v>167.2</v>
      </c>
      <c r="Q57" s="18">
        <f t="shared" si="1"/>
        <v>2.481934729198171</v>
      </c>
    </row>
    <row r="58" spans="1:17" ht="18" x14ac:dyDescent="0.25">
      <c r="A58" s="68"/>
      <c r="B58" s="70"/>
      <c r="C58" s="70"/>
      <c r="D58" s="68"/>
      <c r="E58" s="19" t="s">
        <v>62</v>
      </c>
      <c r="F58" s="6">
        <v>153.69999999999999</v>
      </c>
      <c r="G58" s="6">
        <v>154.69999999999999</v>
      </c>
      <c r="H58" s="6">
        <v>153</v>
      </c>
      <c r="I58" s="6">
        <v>149.4</v>
      </c>
      <c r="J58" s="6">
        <v>150.30000000000001</v>
      </c>
      <c r="K58" s="6">
        <v>151.6</v>
      </c>
      <c r="L58" s="6">
        <v>152.30000000000001</v>
      </c>
      <c r="M58" s="6">
        <v>149.6</v>
      </c>
      <c r="N58" s="6">
        <v>149.6</v>
      </c>
      <c r="O58" s="6">
        <v>151.6</v>
      </c>
      <c r="P58" s="20">
        <f t="shared" si="0"/>
        <v>151.57999999999998</v>
      </c>
      <c r="Q58" s="21">
        <f t="shared" si="1"/>
        <v>1.760568090134542</v>
      </c>
    </row>
    <row r="59" spans="1:17" ht="17.25" x14ac:dyDescent="0.25">
      <c r="A59" s="69"/>
      <c r="B59" s="70"/>
      <c r="C59" s="70"/>
      <c r="D59" s="69"/>
      <c r="E59" s="19" t="s">
        <v>63</v>
      </c>
      <c r="F59" s="22">
        <f>F57/F58</f>
        <v>1.0735198438516591</v>
      </c>
      <c r="G59" s="22">
        <f t="shared" ref="G59:O59" si="20">G57/G58</f>
        <v>1.0730446024563673</v>
      </c>
      <c r="H59" s="22">
        <f t="shared" si="20"/>
        <v>1.0915032679738561</v>
      </c>
      <c r="I59" s="22">
        <f t="shared" si="20"/>
        <v>1.1311914323962515</v>
      </c>
      <c r="J59" s="22">
        <f t="shared" si="20"/>
        <v>1.0978043912175648</v>
      </c>
      <c r="K59" s="22">
        <f t="shared" si="20"/>
        <v>1.1279683377308707</v>
      </c>
      <c r="L59" s="22">
        <f t="shared" si="20"/>
        <v>1.0702560735390676</v>
      </c>
      <c r="M59" s="22">
        <f t="shared" si="20"/>
        <v>1.143048128342246</v>
      </c>
      <c r="N59" s="22">
        <f t="shared" si="20"/>
        <v>1.1163101604278076</v>
      </c>
      <c r="O59" s="22">
        <f t="shared" si="20"/>
        <v>1.108179419525066</v>
      </c>
      <c r="P59" s="23">
        <f t="shared" si="0"/>
        <v>1.1032825657460759</v>
      </c>
      <c r="Q59" s="24">
        <f t="shared" si="1"/>
        <v>2.4945851404676433E-2</v>
      </c>
    </row>
    <row r="60" spans="1:17" ht="18" x14ac:dyDescent="0.25">
      <c r="A60" s="67" t="s">
        <v>85</v>
      </c>
      <c r="B60" s="70">
        <v>4052022</v>
      </c>
      <c r="C60" s="70" t="s">
        <v>29</v>
      </c>
      <c r="D60" s="67" t="s">
        <v>8</v>
      </c>
      <c r="E60" s="15" t="s">
        <v>61</v>
      </c>
      <c r="F60" s="16">
        <v>172</v>
      </c>
      <c r="G60" s="16">
        <v>166</v>
      </c>
      <c r="H60" s="16">
        <v>168</v>
      </c>
      <c r="I60" s="16">
        <v>171</v>
      </c>
      <c r="J60" s="16">
        <v>166</v>
      </c>
      <c r="K60" s="16">
        <v>166</v>
      </c>
      <c r="L60" s="16">
        <v>160</v>
      </c>
      <c r="M60" s="16">
        <v>170</v>
      </c>
      <c r="N60" s="16">
        <v>166</v>
      </c>
      <c r="O60" s="16">
        <v>163</v>
      </c>
      <c r="P60" s="17">
        <f t="shared" si="0"/>
        <v>166.8</v>
      </c>
      <c r="Q60" s="18">
        <f t="shared" si="1"/>
        <v>3.458323293158116</v>
      </c>
    </row>
    <row r="61" spans="1:17" ht="18" x14ac:dyDescent="0.25">
      <c r="A61" s="68"/>
      <c r="B61" s="70"/>
      <c r="C61" s="70"/>
      <c r="D61" s="68"/>
      <c r="E61" s="19" t="s">
        <v>62</v>
      </c>
      <c r="F61" s="6">
        <v>152</v>
      </c>
      <c r="G61" s="6">
        <v>153.6</v>
      </c>
      <c r="H61" s="6">
        <v>150.9</v>
      </c>
      <c r="I61" s="6">
        <v>152.4</v>
      </c>
      <c r="J61" s="6">
        <v>153.4</v>
      </c>
      <c r="K61" s="6">
        <v>154.4</v>
      </c>
      <c r="L61" s="6">
        <v>150.9</v>
      </c>
      <c r="M61" s="6">
        <v>153.5</v>
      </c>
      <c r="N61" s="6">
        <v>155.69999999999999</v>
      </c>
      <c r="O61" s="6">
        <v>154.1</v>
      </c>
      <c r="P61" s="20">
        <f t="shared" si="0"/>
        <v>153.08999999999997</v>
      </c>
      <c r="Q61" s="21">
        <f t="shared" si="1"/>
        <v>1.4604451376207146</v>
      </c>
    </row>
    <row r="62" spans="1:17" ht="17.25" x14ac:dyDescent="0.25">
      <c r="A62" s="69"/>
      <c r="B62" s="70"/>
      <c r="C62" s="70"/>
      <c r="D62" s="69"/>
      <c r="E62" s="25" t="s">
        <v>63</v>
      </c>
      <c r="F62" s="22">
        <f>F60/F61</f>
        <v>1.131578947368421</v>
      </c>
      <c r="G62" s="22">
        <f t="shared" ref="G62:O62" si="21">G60/G61</f>
        <v>1.0807291666666667</v>
      </c>
      <c r="H62" s="22">
        <f t="shared" si="21"/>
        <v>1.1133200795228628</v>
      </c>
      <c r="I62" s="22">
        <f t="shared" si="21"/>
        <v>1.1220472440944882</v>
      </c>
      <c r="J62" s="22">
        <f t="shared" si="21"/>
        <v>1.0821382007822686</v>
      </c>
      <c r="K62" s="22">
        <f t="shared" si="21"/>
        <v>1.0751295336787565</v>
      </c>
      <c r="L62" s="22">
        <f t="shared" si="21"/>
        <v>1.0603048376408217</v>
      </c>
      <c r="M62" s="22">
        <f t="shared" si="21"/>
        <v>1.1074918566775245</v>
      </c>
      <c r="N62" s="22">
        <f t="shared" si="21"/>
        <v>1.0661528580603725</v>
      </c>
      <c r="O62" s="22">
        <f t="shared" si="21"/>
        <v>1.0577547047371836</v>
      </c>
      <c r="P62" s="23">
        <f t="shared" si="0"/>
        <v>1.0896647429229367</v>
      </c>
      <c r="Q62" s="24">
        <f t="shared" si="1"/>
        <v>2.5423683492520582E-2</v>
      </c>
    </row>
    <row r="63" spans="1:17" ht="18" x14ac:dyDescent="0.25">
      <c r="A63" s="67" t="s">
        <v>86</v>
      </c>
      <c r="B63" s="67">
        <v>5052022</v>
      </c>
      <c r="C63" s="70" t="s">
        <v>29</v>
      </c>
      <c r="D63" s="67" t="s">
        <v>8</v>
      </c>
      <c r="E63" s="15" t="s">
        <v>61</v>
      </c>
      <c r="F63" s="16">
        <v>165</v>
      </c>
      <c r="G63" s="16">
        <v>166</v>
      </c>
      <c r="H63" s="16">
        <v>168</v>
      </c>
      <c r="I63" s="16">
        <v>163</v>
      </c>
      <c r="J63" s="16">
        <v>169</v>
      </c>
      <c r="K63" s="16">
        <v>167</v>
      </c>
      <c r="L63" s="16">
        <v>174</v>
      </c>
      <c r="M63" s="16">
        <v>171</v>
      </c>
      <c r="N63" s="16">
        <v>172</v>
      </c>
      <c r="O63" s="16">
        <v>161</v>
      </c>
      <c r="P63" s="17">
        <f t="shared" si="0"/>
        <v>167.6</v>
      </c>
      <c r="Q63" s="18">
        <f t="shared" si="1"/>
        <v>3.8522720568516444</v>
      </c>
    </row>
    <row r="64" spans="1:17" ht="18" x14ac:dyDescent="0.25">
      <c r="A64" s="68"/>
      <c r="B64" s="68"/>
      <c r="C64" s="70"/>
      <c r="D64" s="68"/>
      <c r="E64" s="19" t="s">
        <v>62</v>
      </c>
      <c r="F64" s="6">
        <v>149.69999999999999</v>
      </c>
      <c r="G64" s="6">
        <v>152.80000000000001</v>
      </c>
      <c r="H64" s="6">
        <v>149.4</v>
      </c>
      <c r="I64" s="6">
        <v>152</v>
      </c>
      <c r="J64" s="6">
        <v>149.6</v>
      </c>
      <c r="K64" s="6">
        <v>150.80000000000001</v>
      </c>
      <c r="L64" s="6">
        <v>148.30000000000001</v>
      </c>
      <c r="M64" s="6">
        <v>149.80000000000001</v>
      </c>
      <c r="N64" s="6">
        <v>153.80000000000001</v>
      </c>
      <c r="O64" s="6">
        <v>149.5</v>
      </c>
      <c r="P64" s="20">
        <f t="shared" si="0"/>
        <v>150.57</v>
      </c>
      <c r="Q64" s="21">
        <f t="shared" si="1"/>
        <v>1.6571360837300018</v>
      </c>
    </row>
    <row r="65" spans="1:17" ht="17.25" x14ac:dyDescent="0.25">
      <c r="A65" s="69"/>
      <c r="B65" s="69"/>
      <c r="C65" s="70"/>
      <c r="D65" s="69"/>
      <c r="E65" s="25" t="s">
        <v>63</v>
      </c>
      <c r="F65" s="22">
        <v>1.2090848363393454</v>
      </c>
      <c r="G65" s="22">
        <v>1.1518324607329842</v>
      </c>
      <c r="H65" s="22">
        <v>1.1244979919678715</v>
      </c>
      <c r="I65" s="22">
        <v>1.0723684210526316</v>
      </c>
      <c r="J65" s="22">
        <v>1.1296791443850267</v>
      </c>
      <c r="K65" s="22">
        <v>1.1074270557029178</v>
      </c>
      <c r="L65" s="22">
        <v>1.1935266351989211</v>
      </c>
      <c r="M65" s="22">
        <v>1.1682242990654206</v>
      </c>
      <c r="N65" s="22">
        <v>1.1833550065019505</v>
      </c>
      <c r="O65" s="22">
        <v>1.0769230769230769</v>
      </c>
      <c r="P65" s="23">
        <f t="shared" si="0"/>
        <v>1.1416918927870146</v>
      </c>
      <c r="Q65" s="24">
        <f t="shared" si="1"/>
        <v>4.5150883445223305E-2</v>
      </c>
    </row>
    <row r="66" spans="1:17" ht="18" x14ac:dyDescent="0.25">
      <c r="A66" s="67" t="s">
        <v>87</v>
      </c>
      <c r="B66" s="67">
        <v>5052022</v>
      </c>
      <c r="C66" s="70" t="s">
        <v>9</v>
      </c>
      <c r="D66" s="67" t="s">
        <v>8</v>
      </c>
      <c r="E66" s="15" t="s">
        <v>61</v>
      </c>
      <c r="F66" s="16">
        <v>164</v>
      </c>
      <c r="G66" s="16">
        <v>164</v>
      </c>
      <c r="H66" s="16">
        <v>170</v>
      </c>
      <c r="I66" s="16">
        <v>166</v>
      </c>
      <c r="J66" s="16">
        <v>163</v>
      </c>
      <c r="K66" s="16">
        <v>162</v>
      </c>
      <c r="L66" s="16">
        <v>166</v>
      </c>
      <c r="M66" s="16">
        <v>166</v>
      </c>
      <c r="N66" s="16">
        <v>161</v>
      </c>
      <c r="O66" s="16">
        <v>161</v>
      </c>
      <c r="P66" s="17">
        <f t="shared" si="0"/>
        <v>164.3</v>
      </c>
      <c r="Q66" s="18">
        <f t="shared" si="1"/>
        <v>2.6476404589747449</v>
      </c>
    </row>
    <row r="67" spans="1:17" ht="18" x14ac:dyDescent="0.25">
      <c r="A67" s="68"/>
      <c r="B67" s="68"/>
      <c r="C67" s="70"/>
      <c r="D67" s="68"/>
      <c r="E67" s="19" t="s">
        <v>62</v>
      </c>
      <c r="F67" s="6">
        <v>148.5</v>
      </c>
      <c r="G67" s="6">
        <v>147.9</v>
      </c>
      <c r="H67" s="6">
        <v>147.30000000000001</v>
      </c>
      <c r="I67" s="6">
        <v>149.69999999999999</v>
      </c>
      <c r="J67" s="6">
        <v>147.69999999999999</v>
      </c>
      <c r="K67" s="6">
        <v>147.6</v>
      </c>
      <c r="L67" s="6">
        <v>148.19999999999999</v>
      </c>
      <c r="M67" s="6">
        <v>149.19999999999999</v>
      </c>
      <c r="N67" s="6">
        <v>149.19999999999999</v>
      </c>
      <c r="O67" s="6">
        <v>147.9</v>
      </c>
      <c r="P67" s="20">
        <f t="shared" ref="P67:P113" si="22">AVERAGE(F67:O67)</f>
        <v>148.32</v>
      </c>
      <c r="Q67" s="21">
        <f t="shared" ref="Q67:Q113" si="23">_xlfn.STDEV.P(F67:O67)</f>
        <v>0.76131465242696605</v>
      </c>
    </row>
    <row r="68" spans="1:17" ht="17.25" x14ac:dyDescent="0.25">
      <c r="A68" s="69"/>
      <c r="B68" s="69"/>
      <c r="C68" s="70"/>
      <c r="D68" s="69"/>
      <c r="E68" s="25" t="s">
        <v>63</v>
      </c>
      <c r="F68" s="22">
        <v>1.1043771043771045</v>
      </c>
      <c r="G68" s="22">
        <v>1.1088573360378633</v>
      </c>
      <c r="H68" s="22">
        <v>1.1541072640868975</v>
      </c>
      <c r="I68" s="22">
        <v>1.1088844355377423</v>
      </c>
      <c r="J68" s="22">
        <v>1.1035883547731891</v>
      </c>
      <c r="K68" s="22">
        <v>1.0975609756097562</v>
      </c>
      <c r="L68" s="22">
        <v>1.1201079622132255</v>
      </c>
      <c r="M68" s="22">
        <v>1.1126005361930296</v>
      </c>
      <c r="N68" s="22">
        <v>1.0790884718498661</v>
      </c>
      <c r="O68" s="22">
        <v>1.0885733603786343</v>
      </c>
      <c r="P68" s="23">
        <f t="shared" si="22"/>
        <v>1.1077745801057308</v>
      </c>
      <c r="Q68" s="24">
        <f t="shared" si="23"/>
        <v>1.9103634725596692E-2</v>
      </c>
    </row>
    <row r="69" spans="1:17" ht="18" x14ac:dyDescent="0.25">
      <c r="A69" s="67" t="s">
        <v>88</v>
      </c>
      <c r="B69" s="67">
        <v>5052022</v>
      </c>
      <c r="C69" s="70" t="s">
        <v>9</v>
      </c>
      <c r="D69" s="67" t="s">
        <v>8</v>
      </c>
      <c r="E69" s="15" t="s">
        <v>61</v>
      </c>
      <c r="F69" s="16">
        <v>168</v>
      </c>
      <c r="G69" s="16">
        <v>166</v>
      </c>
      <c r="H69" s="16">
        <v>170</v>
      </c>
      <c r="I69" s="16">
        <v>162</v>
      </c>
      <c r="J69" s="16">
        <v>168</v>
      </c>
      <c r="K69" s="16">
        <v>170</v>
      </c>
      <c r="L69" s="16">
        <v>160</v>
      </c>
      <c r="M69" s="16">
        <v>171</v>
      </c>
      <c r="N69" s="16">
        <v>168</v>
      </c>
      <c r="O69" s="16">
        <v>168</v>
      </c>
      <c r="P69" s="17">
        <f t="shared" si="22"/>
        <v>167.1</v>
      </c>
      <c r="Q69" s="18">
        <f t="shared" si="23"/>
        <v>3.3600595232822887</v>
      </c>
    </row>
    <row r="70" spans="1:17" ht="18" x14ac:dyDescent="0.25">
      <c r="A70" s="68"/>
      <c r="B70" s="68"/>
      <c r="C70" s="70"/>
      <c r="D70" s="68"/>
      <c r="E70" s="19" t="s">
        <v>62</v>
      </c>
      <c r="F70" s="6">
        <v>146</v>
      </c>
      <c r="G70" s="6">
        <v>146.80000000000001</v>
      </c>
      <c r="H70" s="6">
        <v>146.30000000000001</v>
      </c>
      <c r="I70" s="6">
        <v>145.1</v>
      </c>
      <c r="J70" s="6">
        <v>146.5</v>
      </c>
      <c r="K70" s="6">
        <v>146.69999999999999</v>
      </c>
      <c r="L70" s="6">
        <v>147.19999999999999</v>
      </c>
      <c r="M70" s="6">
        <v>145.1</v>
      </c>
      <c r="N70" s="6">
        <v>145.5</v>
      </c>
      <c r="O70" s="6">
        <v>146.5</v>
      </c>
      <c r="P70" s="20">
        <f t="shared" si="22"/>
        <v>146.17000000000002</v>
      </c>
      <c r="Q70" s="21">
        <f t="shared" si="23"/>
        <v>0.68854919940408077</v>
      </c>
    </row>
    <row r="71" spans="1:17" ht="17.25" x14ac:dyDescent="0.25">
      <c r="A71" s="69"/>
      <c r="B71" s="69"/>
      <c r="C71" s="70"/>
      <c r="D71" s="69"/>
      <c r="E71" s="25" t="s">
        <v>63</v>
      </c>
      <c r="F71" s="22">
        <f>F69/F70</f>
        <v>1.1506849315068493</v>
      </c>
      <c r="G71" s="22">
        <f t="shared" ref="G71:O71" si="24">G69/G70</f>
        <v>1.1307901907356948</v>
      </c>
      <c r="H71" s="22">
        <f t="shared" si="24"/>
        <v>1.1619958988380039</v>
      </c>
      <c r="I71" s="22">
        <f t="shared" si="24"/>
        <v>1.1164713990351482</v>
      </c>
      <c r="J71" s="22">
        <f t="shared" si="24"/>
        <v>1.1467576791808873</v>
      </c>
      <c r="K71" s="22">
        <f t="shared" si="24"/>
        <v>1.1588275391956375</v>
      </c>
      <c r="L71" s="22">
        <f t="shared" si="24"/>
        <v>1.0869565217391306</v>
      </c>
      <c r="M71" s="22">
        <f t="shared" si="24"/>
        <v>1.1784975878704342</v>
      </c>
      <c r="N71" s="22">
        <f t="shared" si="24"/>
        <v>1.1546391752577319</v>
      </c>
      <c r="O71" s="22">
        <f t="shared" si="24"/>
        <v>1.1467576791808873</v>
      </c>
      <c r="P71" s="23">
        <f t="shared" si="22"/>
        <v>1.1432378602540403</v>
      </c>
      <c r="Q71" s="24">
        <f t="shared" si="23"/>
        <v>2.4672564894768233E-2</v>
      </c>
    </row>
    <row r="72" spans="1:17" ht="18" x14ac:dyDescent="0.25">
      <c r="A72" s="67" t="s">
        <v>89</v>
      </c>
      <c r="B72" s="67">
        <v>5052022</v>
      </c>
      <c r="C72" s="70" t="s">
        <v>13</v>
      </c>
      <c r="D72" s="67" t="s">
        <v>8</v>
      </c>
      <c r="E72" s="15" t="s">
        <v>61</v>
      </c>
      <c r="F72" s="16">
        <v>166</v>
      </c>
      <c r="G72" s="16">
        <v>169</v>
      </c>
      <c r="H72" s="16">
        <v>167</v>
      </c>
      <c r="I72" s="16">
        <v>165</v>
      </c>
      <c r="J72" s="16">
        <v>173</v>
      </c>
      <c r="K72" s="16">
        <v>164</v>
      </c>
      <c r="L72" s="16">
        <v>173</v>
      </c>
      <c r="M72" s="16">
        <v>167</v>
      </c>
      <c r="N72" s="16">
        <v>168</v>
      </c>
      <c r="O72" s="16">
        <v>166</v>
      </c>
      <c r="P72" s="17">
        <f t="shared" si="22"/>
        <v>167.8</v>
      </c>
      <c r="Q72" s="18">
        <f t="shared" si="23"/>
        <v>2.9257477676655586</v>
      </c>
    </row>
    <row r="73" spans="1:17" ht="18" x14ac:dyDescent="0.25">
      <c r="A73" s="68"/>
      <c r="B73" s="68"/>
      <c r="C73" s="70"/>
      <c r="D73" s="68"/>
      <c r="E73" s="19" t="s">
        <v>62</v>
      </c>
      <c r="F73" s="6">
        <v>149</v>
      </c>
      <c r="G73" s="6">
        <v>147.30000000000001</v>
      </c>
      <c r="H73" s="6">
        <v>147.9</v>
      </c>
      <c r="I73" s="6">
        <v>149.30000000000001</v>
      </c>
      <c r="J73" s="6">
        <v>149.1</v>
      </c>
      <c r="K73" s="6">
        <v>147.69999999999999</v>
      </c>
      <c r="L73" s="6">
        <v>149.1</v>
      </c>
      <c r="M73" s="6">
        <v>149.5</v>
      </c>
      <c r="N73" s="6">
        <v>149.5</v>
      </c>
      <c r="O73" s="6">
        <v>148.9</v>
      </c>
      <c r="P73" s="20">
        <f t="shared" si="22"/>
        <v>148.72999999999999</v>
      </c>
      <c r="Q73" s="21">
        <f t="shared" si="23"/>
        <v>0.7537240874484501</v>
      </c>
    </row>
    <row r="74" spans="1:17" ht="17.25" x14ac:dyDescent="0.25">
      <c r="A74" s="69"/>
      <c r="B74" s="69"/>
      <c r="C74" s="70"/>
      <c r="D74" s="69"/>
      <c r="E74" s="25" t="s">
        <v>63</v>
      </c>
      <c r="F74" s="22">
        <v>1.1140939597315436</v>
      </c>
      <c r="G74" s="22">
        <v>1.1473183978275627</v>
      </c>
      <c r="H74" s="22">
        <v>1.1291413116970925</v>
      </c>
      <c r="I74" s="22">
        <v>1.1051574012056262</v>
      </c>
      <c r="J74" s="22">
        <v>1.1602951039570759</v>
      </c>
      <c r="K74" s="22">
        <v>1.1103588354773191</v>
      </c>
      <c r="L74" s="22">
        <v>1.1602951039570759</v>
      </c>
      <c r="M74" s="22">
        <v>1.1170568561872909</v>
      </c>
      <c r="N74" s="22">
        <v>1.1237458193979932</v>
      </c>
      <c r="O74" s="22">
        <v>1.1148421759570182</v>
      </c>
      <c r="P74" s="23">
        <f t="shared" si="22"/>
        <v>1.1282304965395595</v>
      </c>
      <c r="Q74" s="24">
        <f t="shared" si="23"/>
        <v>1.9486587755823851E-2</v>
      </c>
    </row>
    <row r="75" spans="1:17" ht="18" x14ac:dyDescent="0.25">
      <c r="A75" s="67" t="s">
        <v>90</v>
      </c>
      <c r="B75" s="67">
        <v>5052022</v>
      </c>
      <c r="C75" s="70" t="s">
        <v>29</v>
      </c>
      <c r="D75" s="67" t="s">
        <v>8</v>
      </c>
      <c r="E75" s="15" t="s">
        <v>61</v>
      </c>
      <c r="F75" s="16">
        <v>166</v>
      </c>
      <c r="G75" s="16">
        <v>168</v>
      </c>
      <c r="H75" s="16">
        <v>166</v>
      </c>
      <c r="I75" s="16">
        <v>167</v>
      </c>
      <c r="J75" s="16">
        <v>169</v>
      </c>
      <c r="K75" s="16">
        <v>168</v>
      </c>
      <c r="L75" s="16">
        <v>166</v>
      </c>
      <c r="M75" s="16">
        <v>170</v>
      </c>
      <c r="N75" s="16">
        <v>169</v>
      </c>
      <c r="O75" s="16">
        <v>164</v>
      </c>
      <c r="P75" s="17">
        <f t="shared" si="22"/>
        <v>167.3</v>
      </c>
      <c r="Q75" s="18">
        <f t="shared" si="23"/>
        <v>1.7349351572897473</v>
      </c>
    </row>
    <row r="76" spans="1:17" ht="18" x14ac:dyDescent="0.25">
      <c r="A76" s="68"/>
      <c r="B76" s="68"/>
      <c r="C76" s="70"/>
      <c r="D76" s="68"/>
      <c r="E76" s="19" t="s">
        <v>62</v>
      </c>
      <c r="F76" s="6">
        <v>145</v>
      </c>
      <c r="G76" s="6">
        <v>145.69999999999999</v>
      </c>
      <c r="H76" s="6">
        <v>144.1</v>
      </c>
      <c r="I76" s="6">
        <v>143.19999999999999</v>
      </c>
      <c r="J76" s="6">
        <v>143.69999999999999</v>
      </c>
      <c r="K76" s="6">
        <v>145.69999999999999</v>
      </c>
      <c r="L76" s="6">
        <v>146.30000000000001</v>
      </c>
      <c r="M76" s="6">
        <v>145.4</v>
      </c>
      <c r="N76" s="6">
        <v>143.5</v>
      </c>
      <c r="O76" s="6">
        <v>145.4</v>
      </c>
      <c r="P76" s="20">
        <f t="shared" si="22"/>
        <v>144.80000000000001</v>
      </c>
      <c r="Q76" s="21">
        <f t="shared" si="23"/>
        <v>1.0285912696499069</v>
      </c>
    </row>
    <row r="77" spans="1:17" ht="17.25" x14ac:dyDescent="0.25">
      <c r="A77" s="69"/>
      <c r="B77" s="69"/>
      <c r="C77" s="70"/>
      <c r="D77" s="69"/>
      <c r="E77" s="25" t="s">
        <v>63</v>
      </c>
      <c r="F77" s="22">
        <v>1.1448275862068966</v>
      </c>
      <c r="G77" s="22">
        <v>1.1530542210020591</v>
      </c>
      <c r="H77" s="22">
        <v>1.1519777931991673</v>
      </c>
      <c r="I77" s="22">
        <v>1.1662011173184359</v>
      </c>
      <c r="J77" s="22">
        <v>1.1760612386917189</v>
      </c>
      <c r="K77" s="22">
        <v>1.1530542210020591</v>
      </c>
      <c r="L77" s="22">
        <v>1.1346548188653451</v>
      </c>
      <c r="M77" s="22">
        <v>1.1691884456671251</v>
      </c>
      <c r="N77" s="22">
        <v>1.1777003484320558</v>
      </c>
      <c r="O77" s="22">
        <v>1.1279229711141678</v>
      </c>
      <c r="P77" s="23">
        <f t="shared" si="22"/>
        <v>1.1554642761499032</v>
      </c>
      <c r="Q77" s="24">
        <f t="shared" si="23"/>
        <v>1.597115783902912E-2</v>
      </c>
    </row>
    <row r="78" spans="1:17" ht="18" x14ac:dyDescent="0.25">
      <c r="A78" s="67" t="s">
        <v>91</v>
      </c>
      <c r="B78" s="67">
        <v>5052022</v>
      </c>
      <c r="C78" s="70" t="s">
        <v>13</v>
      </c>
      <c r="D78" s="67" t="s">
        <v>8</v>
      </c>
      <c r="E78" s="15" t="s">
        <v>61</v>
      </c>
      <c r="F78" s="16">
        <v>171</v>
      </c>
      <c r="G78" s="16">
        <v>167</v>
      </c>
      <c r="H78" s="16">
        <v>168</v>
      </c>
      <c r="I78" s="16">
        <v>175</v>
      </c>
      <c r="J78" s="16">
        <v>175</v>
      </c>
      <c r="K78" s="16">
        <v>171</v>
      </c>
      <c r="L78" s="16">
        <v>171</v>
      </c>
      <c r="M78" s="16">
        <v>173</v>
      </c>
      <c r="N78" s="16">
        <v>167</v>
      </c>
      <c r="O78" s="16">
        <v>170</v>
      </c>
      <c r="P78" s="17">
        <f t="shared" si="22"/>
        <v>170.8</v>
      </c>
      <c r="Q78" s="18">
        <f t="shared" si="23"/>
        <v>2.7856776554368237</v>
      </c>
    </row>
    <row r="79" spans="1:17" ht="18" x14ac:dyDescent="0.25">
      <c r="A79" s="68"/>
      <c r="B79" s="68"/>
      <c r="C79" s="70"/>
      <c r="D79" s="68"/>
      <c r="E79" s="19" t="s">
        <v>62</v>
      </c>
      <c r="F79" s="6">
        <v>153.30000000000001</v>
      </c>
      <c r="G79" s="6">
        <v>151</v>
      </c>
      <c r="H79" s="6">
        <v>153.1</v>
      </c>
      <c r="I79" s="6">
        <v>153.19999999999999</v>
      </c>
      <c r="J79" s="6">
        <v>151.1</v>
      </c>
      <c r="K79" s="6">
        <v>152.30000000000001</v>
      </c>
      <c r="L79" s="6">
        <v>151.9</v>
      </c>
      <c r="M79" s="6">
        <v>153.30000000000001</v>
      </c>
      <c r="N79" s="6">
        <v>153.30000000000001</v>
      </c>
      <c r="O79" s="6">
        <v>152.30000000000001</v>
      </c>
      <c r="P79" s="20">
        <f t="shared" si="22"/>
        <v>152.47999999999999</v>
      </c>
      <c r="Q79" s="21">
        <f t="shared" si="23"/>
        <v>0.86116200566444134</v>
      </c>
    </row>
    <row r="80" spans="1:17" ht="17.25" x14ac:dyDescent="0.25">
      <c r="A80" s="69"/>
      <c r="B80" s="69"/>
      <c r="C80" s="70"/>
      <c r="D80" s="69"/>
      <c r="E80" s="25" t="s">
        <v>63</v>
      </c>
      <c r="F80" s="22">
        <v>1.0910264686894771</v>
      </c>
      <c r="G80" s="22">
        <v>1.1053315994798438</v>
      </c>
      <c r="H80" s="22">
        <v>1.1247575953458306</v>
      </c>
      <c r="I80" s="22">
        <v>1.1490479317137228</v>
      </c>
      <c r="J80" s="22">
        <v>1.1533420707732636</v>
      </c>
      <c r="K80" s="22">
        <v>1.0605074821080027</v>
      </c>
      <c r="L80" s="22">
        <v>1.1176088369070825</v>
      </c>
      <c r="M80" s="22">
        <v>1.0960670535138621</v>
      </c>
      <c r="N80" s="22">
        <v>1.1710526315789473</v>
      </c>
      <c r="O80" s="22">
        <v>1.2115258677144729</v>
      </c>
      <c r="P80" s="23">
        <f t="shared" si="22"/>
        <v>1.1280267537824504</v>
      </c>
      <c r="Q80" s="24">
        <f t="shared" si="23"/>
        <v>4.182065205965544E-2</v>
      </c>
    </row>
    <row r="81" spans="1:17" ht="18" x14ac:dyDescent="0.25">
      <c r="A81" s="67" t="s">
        <v>92</v>
      </c>
      <c r="B81" s="67">
        <v>5052022</v>
      </c>
      <c r="C81" s="70" t="s">
        <v>13</v>
      </c>
      <c r="D81" s="67" t="s">
        <v>8</v>
      </c>
      <c r="E81" s="15" t="s">
        <v>61</v>
      </c>
      <c r="F81" s="16">
        <v>166</v>
      </c>
      <c r="G81" s="16">
        <v>171</v>
      </c>
      <c r="H81" s="16">
        <v>168</v>
      </c>
      <c r="I81" s="16">
        <v>172</v>
      </c>
      <c r="J81" s="16">
        <v>172</v>
      </c>
      <c r="K81" s="16">
        <v>176</v>
      </c>
      <c r="L81" s="16">
        <v>169</v>
      </c>
      <c r="M81" s="16">
        <v>172</v>
      </c>
      <c r="N81" s="16">
        <v>172</v>
      </c>
      <c r="O81" s="16">
        <v>168</v>
      </c>
      <c r="P81" s="17">
        <f t="shared" si="22"/>
        <v>170.6</v>
      </c>
      <c r="Q81" s="18">
        <f t="shared" si="23"/>
        <v>2.7276363393971712</v>
      </c>
    </row>
    <row r="82" spans="1:17" ht="18" x14ac:dyDescent="0.25">
      <c r="A82" s="68"/>
      <c r="B82" s="68"/>
      <c r="C82" s="70"/>
      <c r="D82" s="68"/>
      <c r="E82" s="19" t="s">
        <v>62</v>
      </c>
      <c r="F82" s="6">
        <v>150.6</v>
      </c>
      <c r="G82" s="6">
        <v>151.6</v>
      </c>
      <c r="H82" s="6">
        <v>151.6</v>
      </c>
      <c r="I82" s="6">
        <v>149.69999999999999</v>
      </c>
      <c r="J82" s="6">
        <v>151.19999999999999</v>
      </c>
      <c r="K82" s="6">
        <v>151.5</v>
      </c>
      <c r="L82" s="6">
        <v>148.6</v>
      </c>
      <c r="M82" s="6">
        <v>150.69999999999999</v>
      </c>
      <c r="N82" s="6">
        <v>151.4</v>
      </c>
      <c r="O82" s="6">
        <v>150.9</v>
      </c>
      <c r="P82" s="20">
        <f>AVERAGE(F82:O82)</f>
        <v>150.78000000000003</v>
      </c>
      <c r="Q82" s="21">
        <f t="shared" si="23"/>
        <v>0.91629689511642642</v>
      </c>
    </row>
    <row r="83" spans="1:17" ht="17.25" x14ac:dyDescent="0.25">
      <c r="A83" s="69"/>
      <c r="B83" s="69"/>
      <c r="C83" s="70"/>
      <c r="D83" s="69"/>
      <c r="E83" s="25" t="s">
        <v>63</v>
      </c>
      <c r="F83" s="22">
        <v>1.1437699680511182</v>
      </c>
      <c r="G83" s="22">
        <v>1.0302640051513199</v>
      </c>
      <c r="H83" s="22">
        <v>1.0205351586807716</v>
      </c>
      <c r="I83" s="22">
        <v>1.1190168175937905</v>
      </c>
      <c r="J83" s="22">
        <v>1.0477371357718537</v>
      </c>
      <c r="K83" s="22">
        <v>1.1104060913705585</v>
      </c>
      <c r="L83" s="22">
        <v>1.1274823830877643</v>
      </c>
      <c r="M83" s="22">
        <v>1.1423101467772816</v>
      </c>
      <c r="N83" s="22">
        <v>1.0815939278937381</v>
      </c>
      <c r="O83" s="22">
        <v>1.0736196319018405</v>
      </c>
      <c r="P83" s="23">
        <f t="shared" si="22"/>
        <v>1.0896735266280038</v>
      </c>
      <c r="Q83" s="24">
        <f t="shared" si="23"/>
        <v>4.3368986432479974E-2</v>
      </c>
    </row>
    <row r="84" spans="1:17" ht="18" x14ac:dyDescent="0.25">
      <c r="A84" s="67" t="s">
        <v>93</v>
      </c>
      <c r="B84" s="67">
        <v>5052022</v>
      </c>
      <c r="C84" s="70" t="s">
        <v>13</v>
      </c>
      <c r="D84" s="67" t="s">
        <v>8</v>
      </c>
      <c r="E84" s="15" t="s">
        <v>61</v>
      </c>
      <c r="F84" s="16">
        <v>171</v>
      </c>
      <c r="G84" s="16">
        <v>173</v>
      </c>
      <c r="H84" s="16">
        <v>171</v>
      </c>
      <c r="I84" s="16">
        <v>171</v>
      </c>
      <c r="J84" s="16">
        <v>171</v>
      </c>
      <c r="K84" s="16">
        <v>173</v>
      </c>
      <c r="L84" s="16">
        <v>172</v>
      </c>
      <c r="M84" s="16">
        <v>171</v>
      </c>
      <c r="N84" s="16">
        <v>170</v>
      </c>
      <c r="O84" s="16">
        <v>172</v>
      </c>
      <c r="P84" s="17">
        <f t="shared" si="22"/>
        <v>171.5</v>
      </c>
      <c r="Q84" s="18">
        <f t="shared" si="23"/>
        <v>0.92195444572928875</v>
      </c>
    </row>
    <row r="85" spans="1:17" ht="18" x14ac:dyDescent="0.25">
      <c r="A85" s="68"/>
      <c r="B85" s="68"/>
      <c r="C85" s="70"/>
      <c r="D85" s="68"/>
      <c r="E85" s="19" t="s">
        <v>62</v>
      </c>
      <c r="F85" s="6">
        <v>153</v>
      </c>
      <c r="G85" s="6">
        <v>152.30000000000001</v>
      </c>
      <c r="H85" s="6">
        <v>153.30000000000001</v>
      </c>
      <c r="I85" s="6">
        <v>153.69999999999999</v>
      </c>
      <c r="J85" s="6">
        <v>154.5</v>
      </c>
      <c r="K85" s="6">
        <v>152.6</v>
      </c>
      <c r="L85" s="6">
        <v>152.30000000000001</v>
      </c>
      <c r="M85" s="6">
        <v>153.4</v>
      </c>
      <c r="N85" s="6">
        <v>153.30000000000001</v>
      </c>
      <c r="O85" s="6">
        <v>152.19999999999999</v>
      </c>
      <c r="P85" s="20">
        <f t="shared" si="22"/>
        <v>153.06</v>
      </c>
      <c r="Q85" s="21">
        <f t="shared" si="23"/>
        <v>0.6945502141674128</v>
      </c>
    </row>
    <row r="86" spans="1:17" ht="17.25" x14ac:dyDescent="0.25">
      <c r="A86" s="69"/>
      <c r="B86" s="69"/>
      <c r="C86" s="70"/>
      <c r="D86" s="69"/>
      <c r="E86" s="25" t="s">
        <v>63</v>
      </c>
      <c r="F86" s="22">
        <v>1.1176470588235294</v>
      </c>
      <c r="G86" s="22">
        <v>1.1359159553512803</v>
      </c>
      <c r="H86" s="22">
        <v>1.1154598825831701</v>
      </c>
      <c r="I86" s="22">
        <v>1.1125569290826285</v>
      </c>
      <c r="J86" s="22">
        <v>1.1067961165048543</v>
      </c>
      <c r="K86" s="22">
        <v>1.1336828309305373</v>
      </c>
      <c r="L86" s="22">
        <v>1.1293499671700591</v>
      </c>
      <c r="M86" s="22">
        <v>1.1147327249022163</v>
      </c>
      <c r="N86" s="22">
        <v>1.1089367253750815</v>
      </c>
      <c r="O86" s="22">
        <v>1.1300919842312747</v>
      </c>
      <c r="P86" s="23">
        <f t="shared" si="22"/>
        <v>1.1205170174954631</v>
      </c>
      <c r="Q86" s="24">
        <f t="shared" si="23"/>
        <v>1.0164475061074136E-2</v>
      </c>
    </row>
    <row r="87" spans="1:17" ht="18" x14ac:dyDescent="0.25">
      <c r="A87" s="67" t="s">
        <v>94</v>
      </c>
      <c r="B87" s="67">
        <v>5052022</v>
      </c>
      <c r="C87" s="70" t="s">
        <v>13</v>
      </c>
      <c r="D87" s="67" t="s">
        <v>8</v>
      </c>
      <c r="E87" s="15" t="s">
        <v>61</v>
      </c>
      <c r="F87" s="16">
        <v>162</v>
      </c>
      <c r="G87" s="16">
        <v>169</v>
      </c>
      <c r="H87" s="16">
        <v>167</v>
      </c>
      <c r="I87" s="16">
        <v>169</v>
      </c>
      <c r="J87" s="16">
        <v>166</v>
      </c>
      <c r="K87" s="16">
        <v>163</v>
      </c>
      <c r="L87" s="16">
        <v>163</v>
      </c>
      <c r="M87" s="16">
        <v>163</v>
      </c>
      <c r="N87" s="16">
        <v>167</v>
      </c>
      <c r="O87" s="16">
        <v>167</v>
      </c>
      <c r="P87" s="17">
        <f t="shared" si="22"/>
        <v>165.6</v>
      </c>
      <c r="Q87" s="18">
        <f t="shared" si="23"/>
        <v>2.4979991993593593</v>
      </c>
    </row>
    <row r="88" spans="1:17" ht="18" x14ac:dyDescent="0.25">
      <c r="A88" s="68"/>
      <c r="B88" s="68"/>
      <c r="C88" s="70"/>
      <c r="D88" s="68"/>
      <c r="E88" s="19" t="s">
        <v>62</v>
      </c>
      <c r="F88" s="6">
        <v>147.30000000000001</v>
      </c>
      <c r="G88" s="6">
        <v>148.9</v>
      </c>
      <c r="H88" s="6">
        <v>148.1</v>
      </c>
      <c r="I88" s="6">
        <v>147.9</v>
      </c>
      <c r="J88" s="6">
        <v>147.5</v>
      </c>
      <c r="K88" s="6">
        <v>148.69999999999999</v>
      </c>
      <c r="L88" s="6">
        <v>148.6</v>
      </c>
      <c r="M88" s="6">
        <v>147.9</v>
      </c>
      <c r="N88" s="6">
        <v>147.6</v>
      </c>
      <c r="O88" s="6">
        <v>149</v>
      </c>
      <c r="P88" s="20">
        <f t="shared" si="22"/>
        <v>148.15</v>
      </c>
      <c r="Q88" s="21">
        <f t="shared" si="23"/>
        <v>0.58008620049092474</v>
      </c>
    </row>
    <row r="89" spans="1:17" ht="17.25" x14ac:dyDescent="0.25">
      <c r="A89" s="69"/>
      <c r="B89" s="69"/>
      <c r="C89" s="70"/>
      <c r="D89" s="69"/>
      <c r="E89" s="25" t="s">
        <v>63</v>
      </c>
      <c r="F89" s="22">
        <v>1.0997963340122199</v>
      </c>
      <c r="G89" s="22">
        <v>1.1349899261249161</v>
      </c>
      <c r="H89" s="22">
        <v>1.1276164753544902</v>
      </c>
      <c r="I89" s="22">
        <v>1.1426639621365786</v>
      </c>
      <c r="J89" s="22">
        <v>1.1254237288135593</v>
      </c>
      <c r="K89" s="22">
        <v>1.0961667787491596</v>
      </c>
      <c r="L89" s="22">
        <v>1.0969044414535667</v>
      </c>
      <c r="M89" s="22">
        <v>1.1020960108181204</v>
      </c>
      <c r="N89" s="22">
        <v>1.1314363143631436</v>
      </c>
      <c r="O89" s="22">
        <v>1.1208053691275168</v>
      </c>
      <c r="P89" s="23">
        <f t="shared" si="22"/>
        <v>1.1177899340953272</v>
      </c>
      <c r="Q89" s="24">
        <f t="shared" si="23"/>
        <v>1.6548543127343308E-2</v>
      </c>
    </row>
    <row r="90" spans="1:17" ht="18" x14ac:dyDescent="0.25">
      <c r="A90" s="67" t="s">
        <v>95</v>
      </c>
      <c r="B90" s="67">
        <v>5052022</v>
      </c>
      <c r="C90" s="70" t="s">
        <v>9</v>
      </c>
      <c r="D90" s="67" t="s">
        <v>8</v>
      </c>
      <c r="E90" s="15" t="s">
        <v>61</v>
      </c>
      <c r="F90" s="16">
        <v>168</v>
      </c>
      <c r="G90" s="16">
        <v>165</v>
      </c>
      <c r="H90" s="16">
        <v>169</v>
      </c>
      <c r="I90" s="16">
        <v>169</v>
      </c>
      <c r="J90" s="16">
        <v>168</v>
      </c>
      <c r="K90" s="16">
        <v>165</v>
      </c>
      <c r="L90" s="16">
        <v>165</v>
      </c>
      <c r="M90" s="16">
        <v>170</v>
      </c>
      <c r="N90" s="16">
        <v>168</v>
      </c>
      <c r="O90" s="16">
        <v>168</v>
      </c>
      <c r="P90" s="17">
        <f t="shared" si="22"/>
        <v>167.5</v>
      </c>
      <c r="Q90" s="18">
        <f t="shared" si="23"/>
        <v>1.7464249196572981</v>
      </c>
    </row>
    <row r="91" spans="1:17" ht="18" x14ac:dyDescent="0.25">
      <c r="A91" s="68"/>
      <c r="B91" s="68"/>
      <c r="C91" s="70"/>
      <c r="D91" s="68"/>
      <c r="E91" s="19" t="s">
        <v>62</v>
      </c>
      <c r="F91" s="6">
        <v>148.1</v>
      </c>
      <c r="G91" s="6">
        <v>148.6</v>
      </c>
      <c r="H91" s="6">
        <v>148.4</v>
      </c>
      <c r="I91" s="6">
        <v>148.4</v>
      </c>
      <c r="J91" s="6">
        <v>148.9</v>
      </c>
      <c r="K91" s="6">
        <v>149.30000000000001</v>
      </c>
      <c r="L91" s="6">
        <v>148.9</v>
      </c>
      <c r="M91" s="6">
        <v>148.5</v>
      </c>
      <c r="N91" s="6">
        <v>148.6</v>
      </c>
      <c r="O91" s="6">
        <v>148.80000000000001</v>
      </c>
      <c r="P91" s="20">
        <f t="shared" si="22"/>
        <v>148.65</v>
      </c>
      <c r="Q91" s="21">
        <f t="shared" si="23"/>
        <v>0.32015621187164639</v>
      </c>
    </row>
    <row r="92" spans="1:17" ht="17.25" x14ac:dyDescent="0.25">
      <c r="A92" s="69"/>
      <c r="B92" s="69"/>
      <c r="C92" s="70"/>
      <c r="D92" s="69"/>
      <c r="E92" s="25" t="s">
        <v>63</v>
      </c>
      <c r="F92" s="22">
        <v>1.1343686698176907</v>
      </c>
      <c r="G92" s="22">
        <v>1.1103633916554509</v>
      </c>
      <c r="H92" s="22">
        <v>1.1388140161725067</v>
      </c>
      <c r="I92" s="22">
        <v>1.1388140161725067</v>
      </c>
      <c r="J92" s="22">
        <v>1.1282740094022834</v>
      </c>
      <c r="K92" s="22">
        <v>1.1051574012056262</v>
      </c>
      <c r="L92" s="22">
        <v>1.1081262592343855</v>
      </c>
      <c r="M92" s="22">
        <v>1.1447811447811447</v>
      </c>
      <c r="N92" s="22">
        <v>1.1305518169582773</v>
      </c>
      <c r="O92" s="22">
        <v>1.129032258064516</v>
      </c>
      <c r="P92" s="23">
        <f t="shared" si="22"/>
        <v>1.1268282983464388</v>
      </c>
      <c r="Q92" s="24">
        <f t="shared" si="23"/>
        <v>1.3333326938813273E-2</v>
      </c>
    </row>
    <row r="93" spans="1:17" ht="18" x14ac:dyDescent="0.25">
      <c r="A93" s="67" t="s">
        <v>96</v>
      </c>
      <c r="B93" s="67">
        <v>5052022</v>
      </c>
      <c r="C93" s="70" t="s">
        <v>19</v>
      </c>
      <c r="D93" s="67" t="s">
        <v>35</v>
      </c>
      <c r="E93" s="15" t="s">
        <v>61</v>
      </c>
      <c r="F93" s="16">
        <v>171</v>
      </c>
      <c r="G93" s="16">
        <v>170</v>
      </c>
      <c r="H93" s="16">
        <v>174</v>
      </c>
      <c r="I93" s="16">
        <v>169</v>
      </c>
      <c r="J93" s="16">
        <v>179</v>
      </c>
      <c r="K93" s="16">
        <v>171</v>
      </c>
      <c r="L93" s="16">
        <v>178</v>
      </c>
      <c r="M93" s="16">
        <v>176</v>
      </c>
      <c r="N93" s="16">
        <v>174</v>
      </c>
      <c r="O93" s="16">
        <v>171</v>
      </c>
      <c r="P93" s="17">
        <f t="shared" si="22"/>
        <v>173.3</v>
      </c>
      <c r="Q93" s="18">
        <f t="shared" si="23"/>
        <v>3.2878564445547189</v>
      </c>
    </row>
    <row r="94" spans="1:17" ht="18" x14ac:dyDescent="0.25">
      <c r="A94" s="68"/>
      <c r="B94" s="68"/>
      <c r="C94" s="70"/>
      <c r="D94" s="68"/>
      <c r="E94" s="19" t="s">
        <v>62</v>
      </c>
      <c r="F94" s="6">
        <v>152.69999999999999</v>
      </c>
      <c r="G94" s="6">
        <v>153.1</v>
      </c>
      <c r="H94" s="6">
        <v>153.69999999999999</v>
      </c>
      <c r="I94" s="6">
        <v>152.1</v>
      </c>
      <c r="J94" s="6">
        <v>152.80000000000001</v>
      </c>
      <c r="K94" s="6">
        <v>152.1</v>
      </c>
      <c r="L94" s="6">
        <v>154.1</v>
      </c>
      <c r="M94" s="6">
        <v>151.69999999999999</v>
      </c>
      <c r="N94" s="6">
        <v>152</v>
      </c>
      <c r="O94" s="6">
        <v>152.19999999999999</v>
      </c>
      <c r="P94" s="20">
        <f t="shared" si="22"/>
        <v>152.65</v>
      </c>
      <c r="Q94" s="21">
        <f t="shared" si="23"/>
        <v>0.74598927606233068</v>
      </c>
    </row>
    <row r="95" spans="1:17" ht="17.25" x14ac:dyDescent="0.25">
      <c r="A95" s="69"/>
      <c r="B95" s="69"/>
      <c r="C95" s="70"/>
      <c r="D95" s="69"/>
      <c r="E95" s="25" t="s">
        <v>63</v>
      </c>
      <c r="F95" s="22">
        <v>1.1198428290766209</v>
      </c>
      <c r="G95" s="22">
        <v>1.1103853690398433</v>
      </c>
      <c r="H95" s="22">
        <v>1.1320754716981134</v>
      </c>
      <c r="I95" s="22">
        <v>1.1111111111111112</v>
      </c>
      <c r="J95" s="22">
        <v>1.1714659685863873</v>
      </c>
      <c r="K95" s="22">
        <v>1.1242603550295858</v>
      </c>
      <c r="L95" s="22">
        <v>1.155094094743673</v>
      </c>
      <c r="M95" s="22">
        <v>1.1601845748187212</v>
      </c>
      <c r="N95" s="22">
        <v>1.1447368421052631</v>
      </c>
      <c r="O95" s="22">
        <v>1.1235216819973719</v>
      </c>
      <c r="P95" s="23">
        <f t="shared" si="22"/>
        <v>1.1352678298206693</v>
      </c>
      <c r="Q95" s="24">
        <f t="shared" si="23"/>
        <v>2.0307226810829509E-2</v>
      </c>
    </row>
    <row r="96" spans="1:17" ht="18" x14ac:dyDescent="0.25">
      <c r="A96" s="67" t="s">
        <v>97</v>
      </c>
      <c r="B96" s="67">
        <v>9052022</v>
      </c>
      <c r="C96" s="70" t="s">
        <v>19</v>
      </c>
      <c r="D96" s="67" t="s">
        <v>35</v>
      </c>
      <c r="E96" s="15" t="s">
        <v>61</v>
      </c>
      <c r="F96" s="16">
        <v>170</v>
      </c>
      <c r="G96" s="16">
        <v>171</v>
      </c>
      <c r="H96" s="16">
        <v>178</v>
      </c>
      <c r="I96" s="16">
        <v>179</v>
      </c>
      <c r="J96" s="16">
        <v>173</v>
      </c>
      <c r="K96" s="16">
        <v>173</v>
      </c>
      <c r="L96" s="16">
        <v>178</v>
      </c>
      <c r="M96" s="16">
        <v>176</v>
      </c>
      <c r="N96" s="16">
        <v>177</v>
      </c>
      <c r="O96" s="16">
        <v>169</v>
      </c>
      <c r="P96" s="17">
        <f t="shared" si="22"/>
        <v>174.4</v>
      </c>
      <c r="Q96" s="18">
        <f t="shared" si="23"/>
        <v>3.4698703145794947</v>
      </c>
    </row>
    <row r="97" spans="1:17" ht="18" x14ac:dyDescent="0.25">
      <c r="A97" s="68"/>
      <c r="B97" s="68"/>
      <c r="C97" s="70"/>
      <c r="D97" s="68"/>
      <c r="E97" s="19" t="s">
        <v>62</v>
      </c>
      <c r="F97" s="6">
        <v>152.1</v>
      </c>
      <c r="G97" s="6">
        <v>152.19999999999999</v>
      </c>
      <c r="H97" s="6">
        <v>151.4</v>
      </c>
      <c r="I97" s="6">
        <v>153.19999999999999</v>
      </c>
      <c r="J97" s="6">
        <v>152.6</v>
      </c>
      <c r="K97" s="6">
        <v>150.5</v>
      </c>
      <c r="L97" s="6">
        <v>151.30000000000001</v>
      </c>
      <c r="M97" s="6">
        <v>154.30000000000001</v>
      </c>
      <c r="N97" s="6">
        <v>150.80000000000001</v>
      </c>
      <c r="O97" s="6">
        <v>152.19999999999999</v>
      </c>
      <c r="P97" s="20">
        <f t="shared" si="22"/>
        <v>152.06</v>
      </c>
      <c r="Q97" s="21">
        <f t="shared" si="23"/>
        <v>1.0809255293497309</v>
      </c>
    </row>
    <row r="98" spans="1:17" ht="17.25" x14ac:dyDescent="0.25">
      <c r="A98" s="69"/>
      <c r="B98" s="69"/>
      <c r="C98" s="70"/>
      <c r="D98" s="69"/>
      <c r="E98" s="25" t="s">
        <v>63</v>
      </c>
      <c r="F98" s="22">
        <v>1.1176857330703485</v>
      </c>
      <c r="G98" s="22">
        <v>1.1235216819973719</v>
      </c>
      <c r="H98" s="22">
        <v>1.1756935270805813</v>
      </c>
      <c r="I98" s="22">
        <v>1.1684073107049608</v>
      </c>
      <c r="J98" s="22">
        <v>1.1336828309305373</v>
      </c>
      <c r="K98" s="22">
        <v>1.1495016611295681</v>
      </c>
      <c r="L98" s="22">
        <v>1.1764705882352939</v>
      </c>
      <c r="M98" s="22">
        <v>1.1406351263771872</v>
      </c>
      <c r="N98" s="22">
        <v>1.1737400530503979</v>
      </c>
      <c r="O98" s="22">
        <v>1.1103810775295664</v>
      </c>
      <c r="P98" s="23">
        <f t="shared" si="22"/>
        <v>1.1469719590105814</v>
      </c>
      <c r="Q98" s="24">
        <f t="shared" si="23"/>
        <v>2.4167642943533997E-2</v>
      </c>
    </row>
    <row r="99" spans="1:17" ht="18" x14ac:dyDescent="0.25">
      <c r="A99" s="67" t="s">
        <v>98</v>
      </c>
      <c r="B99" s="67">
        <v>9052022</v>
      </c>
      <c r="C99" s="70" t="s">
        <v>19</v>
      </c>
      <c r="D99" s="67" t="s">
        <v>35</v>
      </c>
      <c r="E99" s="15" t="s">
        <v>61</v>
      </c>
      <c r="F99" s="16">
        <v>173</v>
      </c>
      <c r="G99" s="16">
        <v>170</v>
      </c>
      <c r="H99" s="16">
        <v>173</v>
      </c>
      <c r="I99" s="16">
        <v>180</v>
      </c>
      <c r="J99" s="16">
        <v>169</v>
      </c>
      <c r="K99" s="16">
        <v>168</v>
      </c>
      <c r="L99" s="16">
        <v>176</v>
      </c>
      <c r="M99" s="16">
        <v>182</v>
      </c>
      <c r="N99" s="16">
        <v>172</v>
      </c>
      <c r="O99" s="16">
        <v>172</v>
      </c>
      <c r="P99" s="17">
        <f t="shared" si="22"/>
        <v>173.5</v>
      </c>
      <c r="Q99" s="18">
        <f t="shared" si="23"/>
        <v>4.3416586692184822</v>
      </c>
    </row>
    <row r="100" spans="1:17" ht="18" x14ac:dyDescent="0.25">
      <c r="A100" s="68"/>
      <c r="B100" s="68"/>
      <c r="C100" s="70"/>
      <c r="D100" s="68"/>
      <c r="E100" s="19" t="s">
        <v>62</v>
      </c>
      <c r="F100" s="6">
        <v>152.30000000000001</v>
      </c>
      <c r="G100" s="6">
        <v>151.80000000000001</v>
      </c>
      <c r="H100" s="6">
        <v>150.6</v>
      </c>
      <c r="I100" s="6">
        <v>152.5</v>
      </c>
      <c r="J100" s="6">
        <v>150.9</v>
      </c>
      <c r="K100" s="6">
        <v>154.19999999999999</v>
      </c>
      <c r="L100" s="6">
        <v>150.6</v>
      </c>
      <c r="M100" s="6">
        <v>152.4</v>
      </c>
      <c r="N100" s="6">
        <v>153</v>
      </c>
      <c r="O100" s="6">
        <v>153.80000000000001</v>
      </c>
      <c r="P100" s="20">
        <f t="shared" si="22"/>
        <v>152.20999999999998</v>
      </c>
      <c r="Q100" s="21">
        <f t="shared" si="23"/>
        <v>1.1962023240238253</v>
      </c>
    </row>
    <row r="101" spans="1:17" ht="17.25" x14ac:dyDescent="0.25">
      <c r="A101" s="69"/>
      <c r="B101" s="69"/>
      <c r="C101" s="70"/>
      <c r="D101" s="69"/>
      <c r="E101" s="25" t="s">
        <v>63</v>
      </c>
      <c r="F101" s="22">
        <v>1.1359159553512803</v>
      </c>
      <c r="G101" s="22">
        <v>1.1198945981554675</v>
      </c>
      <c r="H101" s="22">
        <v>1.1487383798140771</v>
      </c>
      <c r="I101" s="22">
        <v>1.180327868852459</v>
      </c>
      <c r="J101" s="22">
        <v>1.1199469847581178</v>
      </c>
      <c r="K101" s="22">
        <v>1.0894941634241246</v>
      </c>
      <c r="L101" s="22">
        <v>1.1686586985391767</v>
      </c>
      <c r="M101" s="22">
        <v>1.1942257217847769</v>
      </c>
      <c r="N101" s="22">
        <v>1.1241830065359477</v>
      </c>
      <c r="O101" s="22">
        <v>1.1183355006501949</v>
      </c>
      <c r="P101" s="23">
        <f t="shared" si="22"/>
        <v>1.139972087786562</v>
      </c>
      <c r="Q101" s="24">
        <f t="shared" si="23"/>
        <v>3.0915749657644861E-2</v>
      </c>
    </row>
    <row r="102" spans="1:17" ht="18" x14ac:dyDescent="0.25">
      <c r="A102" s="67" t="s">
        <v>99</v>
      </c>
      <c r="B102" s="67">
        <v>9052022</v>
      </c>
      <c r="C102" s="70" t="s">
        <v>19</v>
      </c>
      <c r="D102" s="67" t="s">
        <v>35</v>
      </c>
      <c r="E102" s="15" t="s">
        <v>61</v>
      </c>
      <c r="F102" s="16">
        <v>177</v>
      </c>
      <c r="G102" s="16">
        <v>173</v>
      </c>
      <c r="H102" s="16">
        <v>175</v>
      </c>
      <c r="I102" s="16">
        <v>174</v>
      </c>
      <c r="J102" s="16">
        <v>176</v>
      </c>
      <c r="K102" s="16">
        <v>173</v>
      </c>
      <c r="L102" s="16">
        <v>172</v>
      </c>
      <c r="M102" s="16">
        <v>177</v>
      </c>
      <c r="N102" s="16">
        <v>171</v>
      </c>
      <c r="O102" s="16">
        <v>178</v>
      </c>
      <c r="P102" s="17">
        <f t="shared" si="22"/>
        <v>174.6</v>
      </c>
      <c r="Q102" s="18">
        <f t="shared" si="23"/>
        <v>2.2449944320643649</v>
      </c>
    </row>
    <row r="103" spans="1:17" ht="18" x14ac:dyDescent="0.25">
      <c r="A103" s="68"/>
      <c r="B103" s="68"/>
      <c r="C103" s="70"/>
      <c r="D103" s="68"/>
      <c r="E103" s="19" t="s">
        <v>62</v>
      </c>
      <c r="F103" s="6">
        <v>155.1</v>
      </c>
      <c r="G103" s="6">
        <v>157.1</v>
      </c>
      <c r="H103" s="6">
        <v>153.6</v>
      </c>
      <c r="I103" s="6">
        <v>152.69999999999999</v>
      </c>
      <c r="J103" s="6">
        <v>154.9</v>
      </c>
      <c r="K103" s="6">
        <v>155.5</v>
      </c>
      <c r="L103" s="6">
        <v>154.5</v>
      </c>
      <c r="M103" s="6">
        <v>154.30000000000001</v>
      </c>
      <c r="N103" s="6">
        <v>155.5</v>
      </c>
      <c r="O103" s="6">
        <v>154.5</v>
      </c>
      <c r="P103" s="20">
        <f t="shared" si="22"/>
        <v>154.77000000000001</v>
      </c>
      <c r="Q103" s="21">
        <f t="shared" si="23"/>
        <v>1.1243220179290283</v>
      </c>
    </row>
    <row r="104" spans="1:17" ht="17.25" x14ac:dyDescent="0.25">
      <c r="A104" s="69"/>
      <c r="B104" s="69"/>
      <c r="C104" s="70"/>
      <c r="D104" s="69"/>
      <c r="E104" s="25" t="s">
        <v>63</v>
      </c>
      <c r="F104" s="22">
        <v>1.1411992263056092</v>
      </c>
      <c r="G104" s="22">
        <v>1.1012094207511141</v>
      </c>
      <c r="H104" s="22">
        <v>1.1393229166666667</v>
      </c>
      <c r="I104" s="22">
        <v>1.1394891944990178</v>
      </c>
      <c r="J104" s="22">
        <v>1.1362169141381535</v>
      </c>
      <c r="K104" s="22">
        <v>1.112540192926045</v>
      </c>
      <c r="L104" s="22">
        <v>1.1132686084142396</v>
      </c>
      <c r="M104" s="22">
        <v>1.1471160077770577</v>
      </c>
      <c r="N104" s="22">
        <v>1.0996784565916398</v>
      </c>
      <c r="O104" s="22">
        <v>1.1521035598705502</v>
      </c>
      <c r="P104" s="23">
        <f t="shared" si="22"/>
        <v>1.1282144497940094</v>
      </c>
      <c r="Q104" s="24">
        <f t="shared" si="23"/>
        <v>1.8503392229698396E-2</v>
      </c>
    </row>
    <row r="105" spans="1:17" ht="18" x14ac:dyDescent="0.25">
      <c r="A105" s="67" t="s">
        <v>100</v>
      </c>
      <c r="B105" s="67">
        <v>9052022</v>
      </c>
      <c r="C105" s="70" t="s">
        <v>19</v>
      </c>
      <c r="D105" s="67" t="s">
        <v>35</v>
      </c>
      <c r="E105" s="15" t="s">
        <v>61</v>
      </c>
      <c r="F105" s="16">
        <v>177</v>
      </c>
      <c r="G105" s="16">
        <v>178</v>
      </c>
      <c r="H105" s="16">
        <v>174</v>
      </c>
      <c r="I105" s="16">
        <v>171</v>
      </c>
      <c r="J105" s="16">
        <v>177</v>
      </c>
      <c r="K105" s="16">
        <v>173</v>
      </c>
      <c r="L105" s="16">
        <v>174</v>
      </c>
      <c r="M105" s="16">
        <v>173</v>
      </c>
      <c r="N105" s="16">
        <v>177</v>
      </c>
      <c r="O105" s="16">
        <v>172</v>
      </c>
      <c r="P105" s="17">
        <f t="shared" si="22"/>
        <v>174.6</v>
      </c>
      <c r="Q105" s="18">
        <f t="shared" si="23"/>
        <v>2.3323807579381199</v>
      </c>
    </row>
    <row r="106" spans="1:17" ht="18" x14ac:dyDescent="0.25">
      <c r="A106" s="68"/>
      <c r="B106" s="68"/>
      <c r="C106" s="70"/>
      <c r="D106" s="68"/>
      <c r="E106" s="19" t="s">
        <v>62</v>
      </c>
      <c r="F106" s="6">
        <v>154.5</v>
      </c>
      <c r="G106" s="6">
        <v>154.80000000000001</v>
      </c>
      <c r="H106" s="6">
        <v>155.1</v>
      </c>
      <c r="I106" s="6">
        <v>155.5</v>
      </c>
      <c r="J106" s="6">
        <v>156.5</v>
      </c>
      <c r="K106" s="6">
        <v>153.19999999999999</v>
      </c>
      <c r="L106" s="6">
        <v>155.5</v>
      </c>
      <c r="M106" s="6">
        <v>156.69999999999999</v>
      </c>
      <c r="N106" s="6">
        <v>155.5</v>
      </c>
      <c r="O106" s="6">
        <v>155.5</v>
      </c>
      <c r="P106" s="20">
        <f t="shared" si="22"/>
        <v>155.28</v>
      </c>
      <c r="Q106" s="21">
        <f t="shared" si="23"/>
        <v>0.94318608980412788</v>
      </c>
    </row>
    <row r="107" spans="1:17" ht="17.25" x14ac:dyDescent="0.25">
      <c r="A107" s="69"/>
      <c r="B107" s="69"/>
      <c r="C107" s="70"/>
      <c r="D107" s="69"/>
      <c r="E107" s="25" t="s">
        <v>63</v>
      </c>
      <c r="F107" s="22">
        <v>1.1521035598705502</v>
      </c>
      <c r="G107" s="22">
        <v>1.1498708010335916</v>
      </c>
      <c r="H107" s="22">
        <v>1.1218568665377175</v>
      </c>
      <c r="I107" s="22">
        <v>1.0996784565916398</v>
      </c>
      <c r="J107" s="22">
        <v>1.1309904153354633</v>
      </c>
      <c r="K107" s="22">
        <v>1.1292428198433422</v>
      </c>
      <c r="L107" s="22">
        <v>1.1189710610932475</v>
      </c>
      <c r="M107" s="22">
        <v>1.1040204211869815</v>
      </c>
      <c r="N107" s="22">
        <v>1.1382636655948553</v>
      </c>
      <c r="O107" s="22">
        <v>1.1061093247588425</v>
      </c>
      <c r="P107" s="23">
        <f t="shared" si="22"/>
        <v>1.1251107391846231</v>
      </c>
      <c r="Q107" s="24">
        <f t="shared" si="23"/>
        <v>1.7513585533204024E-2</v>
      </c>
    </row>
    <row r="108" spans="1:17" ht="18" x14ac:dyDescent="0.25">
      <c r="A108" s="67" t="s">
        <v>101</v>
      </c>
      <c r="B108" s="67">
        <v>9052022</v>
      </c>
      <c r="C108" s="73" t="s">
        <v>19</v>
      </c>
      <c r="D108" s="67" t="s">
        <v>35</v>
      </c>
      <c r="E108" s="15" t="s">
        <v>61</v>
      </c>
      <c r="F108" s="16">
        <v>180</v>
      </c>
      <c r="G108" s="16">
        <v>175</v>
      </c>
      <c r="H108" s="16">
        <v>178</v>
      </c>
      <c r="I108" s="16">
        <v>180</v>
      </c>
      <c r="J108" s="16">
        <v>178</v>
      </c>
      <c r="K108" s="16">
        <v>176</v>
      </c>
      <c r="L108" s="16">
        <v>172</v>
      </c>
      <c r="M108" s="16">
        <v>171</v>
      </c>
      <c r="N108" s="16">
        <v>179</v>
      </c>
      <c r="O108" s="16">
        <v>182</v>
      </c>
      <c r="P108" s="17">
        <f t="shared" si="22"/>
        <v>177.1</v>
      </c>
      <c r="Q108" s="18">
        <f t="shared" si="23"/>
        <v>3.3896902513356584</v>
      </c>
    </row>
    <row r="109" spans="1:17" ht="18" x14ac:dyDescent="0.25">
      <c r="A109" s="68"/>
      <c r="B109" s="68"/>
      <c r="C109" s="73"/>
      <c r="D109" s="68"/>
      <c r="E109" s="19" t="s">
        <v>62</v>
      </c>
      <c r="F109" s="6">
        <v>155.6</v>
      </c>
      <c r="G109" s="6">
        <v>155.1</v>
      </c>
      <c r="H109" s="6">
        <v>153.69999999999999</v>
      </c>
      <c r="I109" s="6">
        <v>154.6</v>
      </c>
      <c r="J109" s="6">
        <v>155.69999999999999</v>
      </c>
      <c r="K109" s="6">
        <v>155.80000000000001</v>
      </c>
      <c r="L109" s="6">
        <v>154.1</v>
      </c>
      <c r="M109" s="6">
        <v>153.6</v>
      </c>
      <c r="N109" s="6">
        <v>156</v>
      </c>
      <c r="O109" s="6">
        <v>156.5</v>
      </c>
      <c r="P109" s="20">
        <f t="shared" si="22"/>
        <v>155.07</v>
      </c>
      <c r="Q109" s="21">
        <f t="shared" si="23"/>
        <v>0.96545326142698695</v>
      </c>
    </row>
    <row r="110" spans="1:17" ht="17.25" x14ac:dyDescent="0.25">
      <c r="A110" s="69"/>
      <c r="B110" s="69"/>
      <c r="C110" s="73"/>
      <c r="D110" s="69"/>
      <c r="E110" s="25" t="s">
        <v>63</v>
      </c>
      <c r="F110" s="22">
        <v>1.1246786632390746</v>
      </c>
      <c r="G110" s="22">
        <v>1.1283043197936815</v>
      </c>
      <c r="H110" s="22">
        <v>1.1581001951854262</v>
      </c>
      <c r="I110" s="22">
        <v>1.1642949547218628</v>
      </c>
      <c r="J110" s="22">
        <v>1.1432241490044959</v>
      </c>
      <c r="K110" s="22">
        <v>1.1296534017971758</v>
      </c>
      <c r="L110" s="22">
        <v>1.1161583387410772</v>
      </c>
      <c r="M110" s="22">
        <v>1.11328125</v>
      </c>
      <c r="N110" s="22">
        <v>1.1474358974358974</v>
      </c>
      <c r="O110" s="22">
        <v>1.1629392971246006</v>
      </c>
      <c r="P110" s="23">
        <f t="shared" si="22"/>
        <v>1.1388070467043294</v>
      </c>
      <c r="Q110" s="24">
        <f t="shared" si="23"/>
        <v>1.8045582224552971E-2</v>
      </c>
    </row>
    <row r="111" spans="1:17" ht="18" x14ac:dyDescent="0.25">
      <c r="A111" s="67" t="s">
        <v>102</v>
      </c>
      <c r="B111" s="67">
        <v>9052022</v>
      </c>
      <c r="C111" s="70" t="s">
        <v>19</v>
      </c>
      <c r="D111" s="67" t="s">
        <v>8</v>
      </c>
      <c r="E111" s="15" t="s">
        <v>61</v>
      </c>
      <c r="F111" s="16">
        <v>166</v>
      </c>
      <c r="G111" s="16">
        <v>166</v>
      </c>
      <c r="H111" s="16">
        <v>166</v>
      </c>
      <c r="I111" s="16">
        <v>172</v>
      </c>
      <c r="J111" s="16">
        <v>170</v>
      </c>
      <c r="K111" s="16">
        <v>168</v>
      </c>
      <c r="L111" s="16">
        <v>168</v>
      </c>
      <c r="M111" s="16">
        <v>169</v>
      </c>
      <c r="N111" s="16">
        <v>170</v>
      </c>
      <c r="O111" s="16">
        <v>169</v>
      </c>
      <c r="P111" s="17">
        <f t="shared" si="22"/>
        <v>168.4</v>
      </c>
      <c r="Q111" s="18">
        <f t="shared" si="23"/>
        <v>1.9078784028338913</v>
      </c>
    </row>
    <row r="112" spans="1:17" ht="18" x14ac:dyDescent="0.25">
      <c r="A112" s="68"/>
      <c r="B112" s="68"/>
      <c r="C112" s="70"/>
      <c r="D112" s="68"/>
      <c r="E112" s="19" t="s">
        <v>62</v>
      </c>
      <c r="F112" s="6">
        <v>148.19999999999999</v>
      </c>
      <c r="G112" s="6">
        <v>148.4</v>
      </c>
      <c r="H112" s="6">
        <v>148.4</v>
      </c>
      <c r="I112" s="6">
        <v>147.5</v>
      </c>
      <c r="J112" s="6">
        <v>147.30000000000001</v>
      </c>
      <c r="K112" s="6">
        <v>147.9</v>
      </c>
      <c r="L112" s="6">
        <v>148.69999999999999</v>
      </c>
      <c r="M112" s="6">
        <v>149</v>
      </c>
      <c r="N112" s="6">
        <v>148</v>
      </c>
      <c r="O112" s="6">
        <v>147.30000000000001</v>
      </c>
      <c r="P112" s="20">
        <f t="shared" si="22"/>
        <v>148.07</v>
      </c>
      <c r="Q112" s="21">
        <f t="shared" si="23"/>
        <v>0.5514526271584852</v>
      </c>
    </row>
    <row r="113" spans="1:17" ht="17.25" x14ac:dyDescent="0.25">
      <c r="A113" s="69"/>
      <c r="B113" s="69"/>
      <c r="C113" s="70"/>
      <c r="D113" s="69"/>
      <c r="E113" s="25" t="s">
        <v>63</v>
      </c>
      <c r="F113" s="22">
        <v>1.1201079622132255</v>
      </c>
      <c r="G113" s="22">
        <v>1.118598382749326</v>
      </c>
      <c r="H113" s="22">
        <v>1.118598382749326</v>
      </c>
      <c r="I113" s="22">
        <v>1.1661016949152543</v>
      </c>
      <c r="J113" s="22">
        <v>1.1541072640868975</v>
      </c>
      <c r="K113" s="22">
        <v>1.1359026369168357</v>
      </c>
      <c r="L113" s="22">
        <v>1.1297915265635508</v>
      </c>
      <c r="M113" s="22">
        <v>1.1342281879194631</v>
      </c>
      <c r="N113" s="22">
        <v>1.1486486486486487</v>
      </c>
      <c r="O113" s="22">
        <v>1.1473183978275627</v>
      </c>
      <c r="P113" s="23">
        <f t="shared" si="22"/>
        <v>1.137340308459009</v>
      </c>
      <c r="Q113" s="24">
        <f t="shared" si="23"/>
        <v>1.5504833423080346E-2</v>
      </c>
    </row>
  </sheetData>
  <mergeCells count="165">
    <mergeCell ref="A108:A110"/>
    <mergeCell ref="B108:B110"/>
    <mergeCell ref="C108:C110"/>
    <mergeCell ref="D108:D110"/>
    <mergeCell ref="A111:A113"/>
    <mergeCell ref="B111:B113"/>
    <mergeCell ref="C111:C113"/>
    <mergeCell ref="D111:D113"/>
    <mergeCell ref="A102:A104"/>
    <mergeCell ref="B102:B104"/>
    <mergeCell ref="C102:C104"/>
    <mergeCell ref="D102:D104"/>
    <mergeCell ref="A105:A107"/>
    <mergeCell ref="B105:B107"/>
    <mergeCell ref="C105:C107"/>
    <mergeCell ref="D105:D107"/>
    <mergeCell ref="A96:A98"/>
    <mergeCell ref="B96:B98"/>
    <mergeCell ref="C96:C98"/>
    <mergeCell ref="D96:D98"/>
    <mergeCell ref="A99:A101"/>
    <mergeCell ref="B99:B101"/>
    <mergeCell ref="C99:C101"/>
    <mergeCell ref="D99:D101"/>
    <mergeCell ref="A90:A92"/>
    <mergeCell ref="B90:B92"/>
    <mergeCell ref="C90:C92"/>
    <mergeCell ref="D90:D92"/>
    <mergeCell ref="A93:A95"/>
    <mergeCell ref="B93:B95"/>
    <mergeCell ref="C93:C95"/>
    <mergeCell ref="D93:D95"/>
    <mergeCell ref="A84:A86"/>
    <mergeCell ref="B84:B86"/>
    <mergeCell ref="C84:C86"/>
    <mergeCell ref="D84:D86"/>
    <mergeCell ref="A87:A89"/>
    <mergeCell ref="B87:B89"/>
    <mergeCell ref="C87:C89"/>
    <mergeCell ref="D87:D89"/>
    <mergeCell ref="A78:A80"/>
    <mergeCell ref="B78:B80"/>
    <mergeCell ref="C78:C80"/>
    <mergeCell ref="D78:D80"/>
    <mergeCell ref="A81:A83"/>
    <mergeCell ref="B81:B83"/>
    <mergeCell ref="C81:C83"/>
    <mergeCell ref="D81:D83"/>
    <mergeCell ref="A72:A74"/>
    <mergeCell ref="B72:B74"/>
    <mergeCell ref="C72:C74"/>
    <mergeCell ref="D72:D74"/>
    <mergeCell ref="A75:A77"/>
    <mergeCell ref="B75:B77"/>
    <mergeCell ref="C75:C77"/>
    <mergeCell ref="D75:D77"/>
    <mergeCell ref="A66:A68"/>
    <mergeCell ref="B66:B68"/>
    <mergeCell ref="C66:C68"/>
    <mergeCell ref="D66:D68"/>
    <mergeCell ref="A69:A71"/>
    <mergeCell ref="B69:B71"/>
    <mergeCell ref="C69:C71"/>
    <mergeCell ref="D69:D71"/>
    <mergeCell ref="A60:A62"/>
    <mergeCell ref="B60:B62"/>
    <mergeCell ref="C60:C62"/>
    <mergeCell ref="D60:D62"/>
    <mergeCell ref="A63:A65"/>
    <mergeCell ref="B63:B65"/>
    <mergeCell ref="C63:C65"/>
    <mergeCell ref="D63:D65"/>
    <mergeCell ref="A54:A56"/>
    <mergeCell ref="B54:B56"/>
    <mergeCell ref="C54:C56"/>
    <mergeCell ref="D54:D56"/>
    <mergeCell ref="A57:A59"/>
    <mergeCell ref="B57:B59"/>
    <mergeCell ref="C57:C59"/>
    <mergeCell ref="D57:D59"/>
    <mergeCell ref="A48:A50"/>
    <mergeCell ref="B48:B50"/>
    <mergeCell ref="C48:C50"/>
    <mergeCell ref="D48:D50"/>
    <mergeCell ref="A51:A53"/>
    <mergeCell ref="B51:B53"/>
    <mergeCell ref="C51:C53"/>
    <mergeCell ref="D51:D53"/>
    <mergeCell ref="A42:A44"/>
    <mergeCell ref="B42:B44"/>
    <mergeCell ref="C42:C44"/>
    <mergeCell ref="D42:D44"/>
    <mergeCell ref="A45:A47"/>
    <mergeCell ref="B45:B47"/>
    <mergeCell ref="C45:C47"/>
    <mergeCell ref="D45:D47"/>
    <mergeCell ref="A36:A38"/>
    <mergeCell ref="B36:B38"/>
    <mergeCell ref="C36:C38"/>
    <mergeCell ref="D36:D38"/>
    <mergeCell ref="A39:A41"/>
    <mergeCell ref="B39:B41"/>
    <mergeCell ref="C39:C41"/>
    <mergeCell ref="D39:D41"/>
    <mergeCell ref="A30:A32"/>
    <mergeCell ref="B30:B32"/>
    <mergeCell ref="C30:C32"/>
    <mergeCell ref="D30:D32"/>
    <mergeCell ref="A33:A35"/>
    <mergeCell ref="B33:B35"/>
    <mergeCell ref="C33:C35"/>
    <mergeCell ref="D33:D35"/>
    <mergeCell ref="A24:A26"/>
    <mergeCell ref="B24:B26"/>
    <mergeCell ref="C24:C26"/>
    <mergeCell ref="D24:D26"/>
    <mergeCell ref="A27:A29"/>
    <mergeCell ref="B27:B29"/>
    <mergeCell ref="C27:C29"/>
    <mergeCell ref="D27:D29"/>
    <mergeCell ref="A18:A20"/>
    <mergeCell ref="B18:B20"/>
    <mergeCell ref="C18:C20"/>
    <mergeCell ref="D18:D20"/>
    <mergeCell ref="A21:A23"/>
    <mergeCell ref="B21:B23"/>
    <mergeCell ref="C21:C23"/>
    <mergeCell ref="D21:D23"/>
    <mergeCell ref="A12:A14"/>
    <mergeCell ref="B12:B14"/>
    <mergeCell ref="C12:C14"/>
    <mergeCell ref="D12:D14"/>
    <mergeCell ref="A15:A17"/>
    <mergeCell ref="B15:B17"/>
    <mergeCell ref="C15:C17"/>
    <mergeCell ref="D15:D17"/>
    <mergeCell ref="A6:A8"/>
    <mergeCell ref="B6:B8"/>
    <mergeCell ref="C6:C8"/>
    <mergeCell ref="D6:D8"/>
    <mergeCell ref="A9:A11"/>
    <mergeCell ref="B9:B11"/>
    <mergeCell ref="C9:C11"/>
    <mergeCell ref="D9:D11"/>
    <mergeCell ref="M1:M2"/>
    <mergeCell ref="N1:N2"/>
    <mergeCell ref="O1:O2"/>
    <mergeCell ref="P1:P2"/>
    <mergeCell ref="Q1:Q2"/>
    <mergeCell ref="A3:A5"/>
    <mergeCell ref="B3:B5"/>
    <mergeCell ref="C3:C5"/>
    <mergeCell ref="D3:D5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CB845-19B0-47DE-BC17-F0225C7FAF97}">
  <dimension ref="A1:K148"/>
  <sheetViews>
    <sheetView workbookViewId="0">
      <selection activeCell="G9" sqref="G9"/>
    </sheetView>
  </sheetViews>
  <sheetFormatPr defaultRowHeight="16.5" x14ac:dyDescent="0.3"/>
  <cols>
    <col min="1" max="1" width="14.5703125" style="38" customWidth="1"/>
    <col min="2" max="2" width="19.42578125" style="38" customWidth="1"/>
    <col min="3" max="3" width="31.85546875" style="38" customWidth="1"/>
    <col min="4" max="6" width="18.5703125" style="38" customWidth="1"/>
    <col min="7" max="7" width="26.5703125" customWidth="1"/>
    <col min="8" max="8" width="16.85546875" customWidth="1"/>
    <col min="10" max="10" width="13" customWidth="1"/>
    <col min="11" max="11" width="14.140625" customWidth="1"/>
  </cols>
  <sheetData>
    <row r="1" spans="1:11" ht="17.25" x14ac:dyDescent="0.25">
      <c r="A1" s="71" t="s">
        <v>54</v>
      </c>
      <c r="B1" s="72" t="s">
        <v>103</v>
      </c>
      <c r="C1" s="65" t="s">
        <v>104</v>
      </c>
      <c r="D1" s="65">
        <v>1</v>
      </c>
      <c r="E1" s="66">
        <v>2</v>
      </c>
      <c r="F1" s="27"/>
      <c r="G1" s="83" t="s">
        <v>105</v>
      </c>
      <c r="H1" s="78">
        <v>0.1</v>
      </c>
      <c r="K1" s="28"/>
    </row>
    <row r="2" spans="1:11" ht="17.25" x14ac:dyDescent="0.25">
      <c r="A2" s="77"/>
      <c r="B2" s="61"/>
      <c r="C2" s="61"/>
      <c r="D2" s="61"/>
      <c r="E2" s="82"/>
      <c r="F2" s="27"/>
      <c r="G2" s="84"/>
      <c r="H2" s="79"/>
      <c r="K2" s="28"/>
    </row>
    <row r="3" spans="1:11" x14ac:dyDescent="0.25">
      <c r="A3" s="74" t="s">
        <v>80</v>
      </c>
      <c r="B3" s="74" t="s">
        <v>46</v>
      </c>
      <c r="C3" s="29" t="s">
        <v>106</v>
      </c>
      <c r="D3" s="30">
        <v>10.009</v>
      </c>
      <c r="E3" s="7">
        <v>9.9909999999999997</v>
      </c>
      <c r="F3" s="31"/>
      <c r="G3" s="80" t="s">
        <v>107</v>
      </c>
      <c r="H3" s="78">
        <v>282.47000000000003</v>
      </c>
      <c r="K3" s="28"/>
    </row>
    <row r="4" spans="1:11" x14ac:dyDescent="0.25">
      <c r="A4" s="75"/>
      <c r="B4" s="75"/>
      <c r="C4" s="32" t="s">
        <v>108</v>
      </c>
      <c r="D4" s="31">
        <f>0.65</f>
        <v>0.65</v>
      </c>
      <c r="E4" s="8">
        <f>0.63</f>
        <v>0.63</v>
      </c>
      <c r="F4" s="31"/>
      <c r="G4" s="81"/>
      <c r="H4" s="79"/>
    </row>
    <row r="5" spans="1:11" x14ac:dyDescent="0.25">
      <c r="A5" s="75"/>
      <c r="B5" s="75"/>
      <c r="C5" s="32" t="s">
        <v>109</v>
      </c>
      <c r="D5" s="31">
        <f>(D4*$H$1*$H$3*100)/(1000*D3)</f>
        <v>0.18344040363672698</v>
      </c>
      <c r="E5" s="8">
        <f>(E4*$H$1*$H$3*100)/(1000*E3)</f>
        <v>0.17811640476428789</v>
      </c>
      <c r="F5" s="31"/>
      <c r="G5" s="33"/>
      <c r="H5" s="33"/>
    </row>
    <row r="6" spans="1:11" x14ac:dyDescent="0.25">
      <c r="A6" s="76"/>
      <c r="B6" s="76"/>
      <c r="C6" s="34" t="s">
        <v>110</v>
      </c>
      <c r="D6" s="35">
        <f>(56.1*$H$1*D4)/(D3)</f>
        <v>0.3643221101009092</v>
      </c>
      <c r="E6" s="36">
        <f>(56.1*$H$1*E4)/(E3)</f>
        <v>0.3537483735361826</v>
      </c>
      <c r="F6" s="31"/>
    </row>
    <row r="7" spans="1:11" x14ac:dyDescent="0.25">
      <c r="A7" s="74" t="s">
        <v>89</v>
      </c>
      <c r="B7" s="74" t="s">
        <v>8</v>
      </c>
      <c r="C7" s="29" t="s">
        <v>106</v>
      </c>
      <c r="D7" s="30">
        <v>10.035</v>
      </c>
      <c r="E7" s="7">
        <v>9.9410000000000007</v>
      </c>
      <c r="F7" s="31"/>
    </row>
    <row r="8" spans="1:11" x14ac:dyDescent="0.25">
      <c r="A8" s="75"/>
      <c r="B8" s="75"/>
      <c r="C8" s="32" t="s">
        <v>108</v>
      </c>
      <c r="D8" s="31">
        <f>1.19</f>
        <v>1.19</v>
      </c>
      <c r="E8" s="8">
        <f>1.2</f>
        <v>1.2</v>
      </c>
      <c r="F8" s="31"/>
    </row>
    <row r="9" spans="1:11" x14ac:dyDescent="0.25">
      <c r="A9" s="75"/>
      <c r="B9" s="75"/>
      <c r="C9" s="32" t="s">
        <v>109</v>
      </c>
      <c r="D9" s="31">
        <f>(D8*$H$1*$H$3*100)/(1000*D7)</f>
        <v>0.33496691579471854</v>
      </c>
      <c r="E9" s="8">
        <f>(E8*$H$1*$H$3*100)/(1000*E7)</f>
        <v>0.3409757569661</v>
      </c>
      <c r="F9" s="31"/>
    </row>
    <row r="10" spans="1:11" x14ac:dyDescent="0.25">
      <c r="A10" s="76"/>
      <c r="B10" s="76"/>
      <c r="C10" s="34" t="s">
        <v>110</v>
      </c>
      <c r="D10" s="35">
        <f>(56.1*$H$1*D8)/(D7)</f>
        <v>0.66526158445440964</v>
      </c>
      <c r="E10" s="36">
        <f>(56.1*$H$1*E8)/(E7)</f>
        <v>0.67719545317372498</v>
      </c>
      <c r="F10" s="31"/>
      <c r="G10" s="37"/>
      <c r="H10" s="37"/>
    </row>
    <row r="11" spans="1:11" x14ac:dyDescent="0.25">
      <c r="A11" s="74" t="s">
        <v>90</v>
      </c>
      <c r="B11" s="74" t="s">
        <v>8</v>
      </c>
      <c r="C11" s="29" t="s">
        <v>106</v>
      </c>
      <c r="D11" s="30">
        <v>9.9990000000000006</v>
      </c>
      <c r="E11" s="7">
        <v>10.01</v>
      </c>
      <c r="F11" s="31"/>
      <c r="G11" s="37"/>
      <c r="H11" s="37"/>
    </row>
    <row r="12" spans="1:11" x14ac:dyDescent="0.25">
      <c r="A12" s="75"/>
      <c r="B12" s="75"/>
      <c r="C12" s="32" t="s">
        <v>108</v>
      </c>
      <c r="D12" s="31">
        <f>10*0.08</f>
        <v>0.8</v>
      </c>
      <c r="E12" s="8">
        <f>0.8</f>
        <v>0.8</v>
      </c>
      <c r="F12" s="31"/>
      <c r="G12" s="37"/>
      <c r="H12" s="37"/>
    </row>
    <row r="13" spans="1:11" x14ac:dyDescent="0.25">
      <c r="A13" s="75"/>
      <c r="B13" s="75"/>
      <c r="C13" s="32" t="s">
        <v>109</v>
      </c>
      <c r="D13" s="31">
        <f>(D12*$H$1*$H$3*100)/(1000*D11)</f>
        <v>0.22599859985998608</v>
      </c>
      <c r="E13" s="8">
        <f>(E12*$H$1*$H$3*100)/(1000*E11)</f>
        <v>0.22575024975024982</v>
      </c>
      <c r="F13" s="31"/>
      <c r="G13" s="37"/>
      <c r="H13" s="37"/>
    </row>
    <row r="14" spans="1:11" x14ac:dyDescent="0.25">
      <c r="A14" s="76"/>
      <c r="B14" s="76"/>
      <c r="C14" s="34" t="s">
        <v>110</v>
      </c>
      <c r="D14" s="35">
        <f>(56.1*$H$1*D12)/(D11)</f>
        <v>0.44884488448844884</v>
      </c>
      <c r="E14" s="36">
        <f>(56.1*$H$1*E12)/(E11)</f>
        <v>0.44835164835164842</v>
      </c>
      <c r="F14" s="31"/>
      <c r="G14" s="37"/>
      <c r="H14" s="37"/>
    </row>
    <row r="15" spans="1:11" x14ac:dyDescent="0.25">
      <c r="A15" s="74" t="s">
        <v>92</v>
      </c>
      <c r="B15" s="74" t="s">
        <v>8</v>
      </c>
      <c r="C15" s="29" t="s">
        <v>106</v>
      </c>
      <c r="D15" s="30">
        <v>9.9960000000000004</v>
      </c>
      <c r="E15" s="7">
        <v>10.000999999999999</v>
      </c>
      <c r="F15" s="31"/>
      <c r="G15" s="37"/>
      <c r="H15" s="37"/>
    </row>
    <row r="16" spans="1:11" x14ac:dyDescent="0.25">
      <c r="A16" s="75"/>
      <c r="B16" s="75"/>
      <c r="C16" s="32" t="s">
        <v>108</v>
      </c>
      <c r="D16" s="31">
        <f>1.29</f>
        <v>1.29</v>
      </c>
      <c r="E16" s="8">
        <f>1.27</f>
        <v>1.27</v>
      </c>
      <c r="F16" s="31"/>
      <c r="G16" s="37"/>
      <c r="H16" s="37"/>
    </row>
    <row r="17" spans="1:8" x14ac:dyDescent="0.25">
      <c r="A17" s="75"/>
      <c r="B17" s="75"/>
      <c r="C17" s="32" t="s">
        <v>109</v>
      </c>
      <c r="D17" s="31">
        <f>(D16*$H$1*$H$3*100)/(1000*D15)</f>
        <v>0.36453211284513809</v>
      </c>
      <c r="E17" s="8">
        <f>(E16*$H$1*$H$3*100)/(1000*E15)</f>
        <v>0.3587010298970103</v>
      </c>
      <c r="F17" s="31"/>
      <c r="G17" s="37"/>
      <c r="H17" s="37"/>
    </row>
    <row r="18" spans="1:8" x14ac:dyDescent="0.25">
      <c r="A18" s="76"/>
      <c r="B18" s="76"/>
      <c r="C18" s="34" t="s">
        <v>110</v>
      </c>
      <c r="D18" s="35">
        <f>(56.1*$H$1*D16)/(D15)</f>
        <v>0.72397959183673466</v>
      </c>
      <c r="E18" s="36">
        <f>(56.1*$H$1*E16)/(E15)</f>
        <v>0.71239876012398773</v>
      </c>
      <c r="F18" s="31"/>
    </row>
    <row r="19" spans="1:8" x14ac:dyDescent="0.25">
      <c r="A19" s="74" t="s">
        <v>60</v>
      </c>
      <c r="B19" s="74" t="s">
        <v>35</v>
      </c>
      <c r="C19" s="29" t="s">
        <v>106</v>
      </c>
      <c r="D19" s="30">
        <v>10.003</v>
      </c>
      <c r="E19" s="7">
        <v>9.9949999999999992</v>
      </c>
      <c r="F19" s="31"/>
    </row>
    <row r="20" spans="1:8" x14ac:dyDescent="0.25">
      <c r="A20" s="75"/>
      <c r="B20" s="75"/>
      <c r="C20" s="32" t="s">
        <v>108</v>
      </c>
      <c r="D20" s="31">
        <f>1.13</f>
        <v>1.1299999999999999</v>
      </c>
      <c r="E20" s="8">
        <f>1.11</f>
        <v>1.1100000000000001</v>
      </c>
      <c r="F20" s="31"/>
    </row>
    <row r="21" spans="1:8" x14ac:dyDescent="0.25">
      <c r="A21" s="75"/>
      <c r="B21" s="75"/>
      <c r="C21" s="32" t="s">
        <v>109</v>
      </c>
      <c r="D21" s="31">
        <f>(D20*$H$1*$H$3*100)/(1000*D19)</f>
        <v>0.3190953713885834</v>
      </c>
      <c r="E21" s="8">
        <f>(E20*$H$1*$H$3*100)/(1000*E19)</f>
        <v>0.31369854927463742</v>
      </c>
      <c r="F21" s="31"/>
    </row>
    <row r="22" spans="1:8" x14ac:dyDescent="0.25">
      <c r="A22" s="76"/>
      <c r="B22" s="76"/>
      <c r="C22" s="34" t="s">
        <v>110</v>
      </c>
      <c r="D22" s="35">
        <f>(56.1*$H$1*D20)/(D19)</f>
        <v>0.63373987803658893</v>
      </c>
      <c r="E22" s="36">
        <f>(56.1*$H$1*E20)/(E19)</f>
        <v>0.62302151075537782</v>
      </c>
      <c r="F22" s="31"/>
    </row>
    <row r="23" spans="1:8" x14ac:dyDescent="0.25">
      <c r="A23" s="74" t="s">
        <v>98</v>
      </c>
      <c r="B23" s="74" t="s">
        <v>35</v>
      </c>
      <c r="C23" s="29" t="s">
        <v>106</v>
      </c>
      <c r="D23" s="30">
        <v>9.9939999999999998</v>
      </c>
      <c r="E23" s="7">
        <v>10.007</v>
      </c>
      <c r="F23" s="31"/>
    </row>
    <row r="24" spans="1:8" x14ac:dyDescent="0.25">
      <c r="A24" s="75"/>
      <c r="B24" s="75"/>
      <c r="C24" s="32" t="s">
        <v>108</v>
      </c>
      <c r="D24" s="31">
        <f>1.28</f>
        <v>1.28</v>
      </c>
      <c r="E24" s="8">
        <f>1.28</f>
        <v>1.28</v>
      </c>
      <c r="F24" s="31"/>
    </row>
    <row r="25" spans="1:8" x14ac:dyDescent="0.25">
      <c r="A25" s="75"/>
      <c r="B25" s="75"/>
      <c r="C25" s="32" t="s">
        <v>109</v>
      </c>
      <c r="D25" s="31">
        <f>(D24*$H$1*$H$3*100)/(1000*D23)</f>
        <v>0.36177866720032026</v>
      </c>
      <c r="E25" s="8">
        <f>(E24*$H$1*$H$3*100)/(1000*E23)</f>
        <v>0.3613086839212552</v>
      </c>
      <c r="F25" s="31"/>
    </row>
    <row r="26" spans="1:8" x14ac:dyDescent="0.25">
      <c r="A26" s="76"/>
      <c r="B26" s="76"/>
      <c r="C26" s="34" t="s">
        <v>110</v>
      </c>
      <c r="D26" s="35">
        <f>(56.1*$H$1*D24)/(D23)</f>
        <v>0.71851110666399842</v>
      </c>
      <c r="E26" s="36">
        <f>(56.1*$H$1*E24)/(E23)</f>
        <v>0.71757769561307094</v>
      </c>
      <c r="F26" s="31"/>
    </row>
    <row r="27" spans="1:8" x14ac:dyDescent="0.25">
      <c r="A27" s="74" t="s">
        <v>64</v>
      </c>
      <c r="B27" s="74" t="s">
        <v>46</v>
      </c>
      <c r="C27" s="29" t="s">
        <v>106</v>
      </c>
      <c r="D27" s="30">
        <v>3.097</v>
      </c>
      <c r="E27" s="7">
        <v>3.6139999999999999</v>
      </c>
      <c r="F27" s="31"/>
    </row>
    <row r="28" spans="1:8" x14ac:dyDescent="0.25">
      <c r="A28" s="75"/>
      <c r="B28" s="75"/>
      <c r="C28" s="32" t="s">
        <v>108</v>
      </c>
      <c r="D28" s="31">
        <v>0.24</v>
      </c>
      <c r="E28" s="8">
        <v>0.28000000000000003</v>
      </c>
      <c r="F28" s="31"/>
    </row>
    <row r="29" spans="1:8" x14ac:dyDescent="0.25">
      <c r="A29" s="75"/>
      <c r="B29" s="75"/>
      <c r="C29" s="32" t="s">
        <v>109</v>
      </c>
      <c r="D29" s="31">
        <f>(D28*$H$1*$H$3*100)/(1000*D27)</f>
        <v>0.21889828866645145</v>
      </c>
      <c r="E29" s="8">
        <f>(E28*$H$1*$H$3*100)/(1000*E27)</f>
        <v>0.21884781405644721</v>
      </c>
      <c r="F29" s="31"/>
    </row>
    <row r="30" spans="1:8" x14ac:dyDescent="0.25">
      <c r="A30" s="76"/>
      <c r="B30" s="76"/>
      <c r="C30" s="34" t="s">
        <v>110</v>
      </c>
      <c r="D30" s="35">
        <f>(56.1*$H$1*D28)/(D27)</f>
        <v>0.43474329996771072</v>
      </c>
      <c r="E30" s="36">
        <f>(56.1*$H$1*E28)/(E27)</f>
        <v>0.43464305478693976</v>
      </c>
      <c r="F30" s="31"/>
    </row>
    <row r="31" spans="1:8" x14ac:dyDescent="0.25">
      <c r="A31" s="74" t="s">
        <v>65</v>
      </c>
      <c r="B31" s="74" t="s">
        <v>8</v>
      </c>
      <c r="C31" s="29" t="s">
        <v>106</v>
      </c>
      <c r="D31" s="30">
        <v>6.4489999999999998</v>
      </c>
      <c r="E31" s="7">
        <v>6.2270000000000003</v>
      </c>
      <c r="F31" s="31"/>
    </row>
    <row r="32" spans="1:8" x14ac:dyDescent="0.25">
      <c r="A32" s="75"/>
      <c r="B32" s="75"/>
      <c r="C32" s="32" t="s">
        <v>108</v>
      </c>
      <c r="D32" s="31">
        <f>0.56</f>
        <v>0.56000000000000005</v>
      </c>
      <c r="E32" s="8">
        <f>0.54</f>
        <v>0.54</v>
      </c>
      <c r="F32" s="31"/>
    </row>
    <row r="33" spans="1:6" x14ac:dyDescent="0.25">
      <c r="A33" s="75"/>
      <c r="B33" s="75"/>
      <c r="C33" s="32" t="s">
        <v>109</v>
      </c>
      <c r="D33" s="31">
        <f>(D32*$H$1*$H$3*100)/(1000*D31)</f>
        <v>0.24528329973639329</v>
      </c>
      <c r="E33" s="8">
        <f>(E32*$H$1*$H$3*100)/(1000*E31)</f>
        <v>0.24495551629998402</v>
      </c>
      <c r="F33" s="31"/>
    </row>
    <row r="34" spans="1:6" x14ac:dyDescent="0.25">
      <c r="A34" s="76"/>
      <c r="B34" s="76"/>
      <c r="C34" s="34" t="s">
        <v>110</v>
      </c>
      <c r="D34" s="35">
        <f>(56.1*$H$1*D32)/(D31)</f>
        <v>0.4871452938440069</v>
      </c>
      <c r="E34" s="36">
        <f>(56.1*$H$1*E32)/(E31)</f>
        <v>0.48649429902039509</v>
      </c>
      <c r="F34" s="31"/>
    </row>
    <row r="35" spans="1:6" x14ac:dyDescent="0.25">
      <c r="A35" s="74" t="s">
        <v>66</v>
      </c>
      <c r="B35" s="74" t="s">
        <v>46</v>
      </c>
      <c r="C35" s="29" t="s">
        <v>106</v>
      </c>
      <c r="D35" s="30">
        <v>7.6849999999999996</v>
      </c>
      <c r="E35" s="7">
        <v>7.2089999999999996</v>
      </c>
      <c r="F35" s="31"/>
    </row>
    <row r="36" spans="1:6" x14ac:dyDescent="0.25">
      <c r="A36" s="75"/>
      <c r="B36" s="75"/>
      <c r="C36" s="32" t="s">
        <v>108</v>
      </c>
      <c r="D36" s="31">
        <f>0.48</f>
        <v>0.48</v>
      </c>
      <c r="E36" s="8">
        <v>0.45</v>
      </c>
      <c r="F36" s="31"/>
    </row>
    <row r="37" spans="1:6" x14ac:dyDescent="0.25">
      <c r="A37" s="75"/>
      <c r="B37" s="75"/>
      <c r="C37" s="32" t="s">
        <v>109</v>
      </c>
      <c r="D37" s="31">
        <f>(D36*$H$1*$H$3*100)/(1000*D35)</f>
        <v>0.17642888744307095</v>
      </c>
      <c r="E37" s="8">
        <f>(E36*$H$1*$H$3*100)/(1000*E35)</f>
        <v>0.17632334581772788</v>
      </c>
      <c r="F37" s="31"/>
    </row>
    <row r="38" spans="1:6" x14ac:dyDescent="0.25">
      <c r="A38" s="76"/>
      <c r="B38" s="76"/>
      <c r="C38" s="34" t="s">
        <v>110</v>
      </c>
      <c r="D38" s="35">
        <f>(56.1*$H$1*D36)/(D35)</f>
        <v>0.35039687703318156</v>
      </c>
      <c r="E38" s="36">
        <f>(56.1*$H$1*E36)/(E35)</f>
        <v>0.35018726591760302</v>
      </c>
      <c r="F38" s="31"/>
    </row>
    <row r="39" spans="1:6" x14ac:dyDescent="0.25">
      <c r="A39" s="74" t="s">
        <v>67</v>
      </c>
      <c r="B39" s="74" t="s">
        <v>8</v>
      </c>
      <c r="C39" s="29" t="s">
        <v>106</v>
      </c>
      <c r="D39" s="30">
        <v>7.7030000000000003</v>
      </c>
      <c r="E39" s="7">
        <v>6.8049999999999997</v>
      </c>
      <c r="F39" s="31"/>
    </row>
    <row r="40" spans="1:6" x14ac:dyDescent="0.25">
      <c r="A40" s="75"/>
      <c r="B40" s="75"/>
      <c r="C40" s="32" t="s">
        <v>108</v>
      </c>
      <c r="D40" s="31">
        <f>0.57</f>
        <v>0.56999999999999995</v>
      </c>
      <c r="E40" s="8">
        <f>0.51</f>
        <v>0.51</v>
      </c>
      <c r="F40" s="31"/>
    </row>
    <row r="41" spans="1:6" x14ac:dyDescent="0.25">
      <c r="A41" s="75"/>
      <c r="B41" s="75"/>
      <c r="C41" s="32" t="s">
        <v>109</v>
      </c>
      <c r="D41" s="31">
        <f>(D40*$H$1*$H$3*100)/(1000*D39)</f>
        <v>0.20901973257172529</v>
      </c>
      <c r="E41" s="8">
        <f>(E40*$H$1*$H$3*100)/(1000*E39)</f>
        <v>0.21169684055841295</v>
      </c>
      <c r="F41" s="31"/>
    </row>
    <row r="42" spans="1:6" x14ac:dyDescent="0.25">
      <c r="A42" s="76"/>
      <c r="B42" s="76"/>
      <c r="C42" s="34" t="s">
        <v>110</v>
      </c>
      <c r="D42" s="35">
        <f>(56.1*$H$1*D40)/(D39)</f>
        <v>0.4151239776710372</v>
      </c>
      <c r="E42" s="36">
        <f>(56.1*$H$1*E40)/(E39)</f>
        <v>0.42044085231447476</v>
      </c>
      <c r="F42" s="31"/>
    </row>
    <row r="43" spans="1:6" x14ac:dyDescent="0.25">
      <c r="A43" s="74" t="s">
        <v>68</v>
      </c>
      <c r="B43" s="74" t="s">
        <v>8</v>
      </c>
      <c r="C43" s="29" t="s">
        <v>106</v>
      </c>
      <c r="D43" s="30">
        <v>8.8670000000000009</v>
      </c>
      <c r="E43" s="7">
        <v>8.0079999999999991</v>
      </c>
      <c r="F43" s="31"/>
    </row>
    <row r="44" spans="1:6" x14ac:dyDescent="0.25">
      <c r="A44" s="75"/>
      <c r="B44" s="75"/>
      <c r="C44" s="32" t="s">
        <v>108</v>
      </c>
      <c r="D44" s="31">
        <f>0.64</f>
        <v>0.64</v>
      </c>
      <c r="E44" s="8">
        <f>0.59</f>
        <v>0.59</v>
      </c>
      <c r="F44" s="31"/>
    </row>
    <row r="45" spans="1:6" x14ac:dyDescent="0.25">
      <c r="A45" s="75"/>
      <c r="B45" s="75"/>
      <c r="C45" s="32" t="s">
        <v>109</v>
      </c>
      <c r="D45" s="31">
        <f>(D44*$H$1*$H$3*100)/(1000*D43)</f>
        <v>0.20388045562196916</v>
      </c>
      <c r="E45" s="8">
        <f>(E44*$H$1*$H$3*100)/(1000*E43)</f>
        <v>0.20811351148851151</v>
      </c>
      <c r="F45" s="31"/>
    </row>
    <row r="46" spans="1:6" x14ac:dyDescent="0.25">
      <c r="A46" s="76"/>
      <c r="B46" s="76"/>
      <c r="C46" s="34" t="s">
        <v>110</v>
      </c>
      <c r="D46" s="35">
        <f>(56.1*$H$1*D44)/(D43)</f>
        <v>0.40491710837938422</v>
      </c>
      <c r="E46" s="36">
        <f>(56.1*$H$1*E44)/(E43)</f>
        <v>0.41332417582417585</v>
      </c>
      <c r="F46" s="31"/>
    </row>
    <row r="47" spans="1:6" x14ac:dyDescent="0.25">
      <c r="A47" s="74" t="s">
        <v>69</v>
      </c>
      <c r="B47" s="74" t="s">
        <v>8</v>
      </c>
      <c r="C47" s="29" t="s">
        <v>106</v>
      </c>
      <c r="D47" s="30">
        <v>8.5820000000000007</v>
      </c>
      <c r="E47" s="7">
        <v>8.5039999999999996</v>
      </c>
      <c r="F47" s="31"/>
    </row>
    <row r="48" spans="1:6" x14ac:dyDescent="0.25">
      <c r="A48" s="75"/>
      <c r="B48" s="75"/>
      <c r="C48" s="32" t="s">
        <v>108</v>
      </c>
      <c r="D48" s="31">
        <v>0.88</v>
      </c>
      <c r="E48" s="8">
        <f>0.87</f>
        <v>0.87</v>
      </c>
      <c r="F48" s="31"/>
    </row>
    <row r="49" spans="1:6" x14ac:dyDescent="0.25">
      <c r="A49" s="75"/>
      <c r="B49" s="75"/>
      <c r="C49" s="32" t="s">
        <v>109</v>
      </c>
      <c r="D49" s="31">
        <f>(D48*$H$1*$H$3*100)/(1000*D47)</f>
        <v>0.28964530412491263</v>
      </c>
      <c r="E49" s="8">
        <f>(E48*$H$1*$H$3*100)/(1000*E47)</f>
        <v>0.28898036218250239</v>
      </c>
      <c r="F49" s="31"/>
    </row>
    <row r="50" spans="1:6" x14ac:dyDescent="0.25">
      <c r="A50" s="76"/>
      <c r="B50" s="76"/>
      <c r="C50" s="34" t="s">
        <v>110</v>
      </c>
      <c r="D50" s="35">
        <f>(56.1*$H$1*D48)/(D47)</f>
        <v>0.5752505243532976</v>
      </c>
      <c r="E50" s="36">
        <f>(56.1*$H$1*E48)/(E47)</f>
        <v>0.57392991533396054</v>
      </c>
      <c r="F50" s="31"/>
    </row>
    <row r="51" spans="1:6" x14ac:dyDescent="0.25">
      <c r="A51" s="74" t="s">
        <v>70</v>
      </c>
      <c r="B51" s="74" t="s">
        <v>8</v>
      </c>
      <c r="C51" s="29" t="s">
        <v>106</v>
      </c>
      <c r="D51" s="30">
        <v>4.6509999999999998</v>
      </c>
      <c r="E51" s="7">
        <v>4.2</v>
      </c>
      <c r="F51" s="31"/>
    </row>
    <row r="52" spans="1:6" x14ac:dyDescent="0.25">
      <c r="A52" s="75"/>
      <c r="B52" s="75"/>
      <c r="C52" s="32" t="s">
        <v>108</v>
      </c>
      <c r="D52" s="31">
        <v>0.39</v>
      </c>
      <c r="E52" s="8">
        <v>0.35</v>
      </c>
      <c r="F52" s="31"/>
    </row>
    <row r="53" spans="1:6" x14ac:dyDescent="0.25">
      <c r="A53" s="75"/>
      <c r="B53" s="75"/>
      <c r="C53" s="32" t="s">
        <v>109</v>
      </c>
      <c r="D53" s="31">
        <f>(D52*$H$1*$H$3*100)/(1000*D51)</f>
        <v>0.23685938507847781</v>
      </c>
      <c r="E53" s="8">
        <f>(E52*$H$1*$H$3*100)/(1000*E51)</f>
        <v>0.23539166666666667</v>
      </c>
      <c r="F53" s="31"/>
    </row>
    <row r="54" spans="1:6" x14ac:dyDescent="0.25">
      <c r="A54" s="76"/>
      <c r="B54" s="76"/>
      <c r="C54" s="34" t="s">
        <v>110</v>
      </c>
      <c r="D54" s="35">
        <f>(56.1*$H$1*D52)/(D51)</f>
        <v>0.47041496452375842</v>
      </c>
      <c r="E54" s="36">
        <f>(56.1*$H$1*E52)/(E51)</f>
        <v>0.46749999999999997</v>
      </c>
      <c r="F54" s="31"/>
    </row>
    <row r="55" spans="1:6" x14ac:dyDescent="0.25">
      <c r="A55" s="74" t="s">
        <v>71</v>
      </c>
      <c r="B55" s="74" t="s">
        <v>46</v>
      </c>
      <c r="C55" s="29" t="s">
        <v>106</v>
      </c>
      <c r="D55" s="30">
        <v>3.7</v>
      </c>
      <c r="E55" s="7">
        <v>3.23</v>
      </c>
      <c r="F55" s="31"/>
    </row>
    <row r="56" spans="1:6" x14ac:dyDescent="0.25">
      <c r="A56" s="75"/>
      <c r="B56" s="75"/>
      <c r="C56" s="32" t="s">
        <v>108</v>
      </c>
      <c r="D56" s="31">
        <f>0.24</f>
        <v>0.24</v>
      </c>
      <c r="E56" s="8">
        <f>0.21</f>
        <v>0.21</v>
      </c>
      <c r="F56" s="31"/>
    </row>
    <row r="57" spans="1:6" x14ac:dyDescent="0.25">
      <c r="A57" s="75"/>
      <c r="B57" s="75"/>
      <c r="C57" s="32" t="s">
        <v>109</v>
      </c>
      <c r="D57" s="31">
        <f>(D56*$H$1*$H$3*100)/(1000*D55)</f>
        <v>0.18322378378378382</v>
      </c>
      <c r="E57" s="8">
        <f>(E56*$H$1*$H$3*100)/(1000*E55)</f>
        <v>0.18364922600619199</v>
      </c>
      <c r="F57" s="31"/>
    </row>
    <row r="58" spans="1:6" x14ac:dyDescent="0.25">
      <c r="A58" s="76"/>
      <c r="B58" s="76"/>
      <c r="C58" s="34" t="s">
        <v>110</v>
      </c>
      <c r="D58" s="35">
        <f>(56.1*$H$1*D56)/(D55)</f>
        <v>0.36389189189189186</v>
      </c>
      <c r="E58" s="36">
        <f>(56.1*$H$1*E56)/(E55)</f>
        <v>0.36473684210526314</v>
      </c>
      <c r="F58" s="31"/>
    </row>
    <row r="59" spans="1:6" x14ac:dyDescent="0.25">
      <c r="A59" s="74" t="s">
        <v>72</v>
      </c>
      <c r="B59" s="74" t="s">
        <v>8</v>
      </c>
      <c r="C59" s="29" t="s">
        <v>106</v>
      </c>
      <c r="D59" s="30">
        <v>5.8239999999999998</v>
      </c>
      <c r="E59" s="7">
        <v>5.8239999999999998</v>
      </c>
      <c r="F59" s="31"/>
    </row>
    <row r="60" spans="1:6" x14ac:dyDescent="0.25">
      <c r="A60" s="75"/>
      <c r="B60" s="75"/>
      <c r="C60" s="32" t="s">
        <v>108</v>
      </c>
      <c r="D60" s="31">
        <f>8*0.08</f>
        <v>0.64</v>
      </c>
      <c r="E60" s="8">
        <f>8*0.08</f>
        <v>0.64</v>
      </c>
      <c r="F60" s="31"/>
    </row>
    <row r="61" spans="1:6" x14ac:dyDescent="0.25">
      <c r="A61" s="75"/>
      <c r="B61" s="75"/>
      <c r="C61" s="32" t="s">
        <v>109</v>
      </c>
      <c r="D61" s="31">
        <f>(D60*$H$1*$H$3*100)/(1000*D59)</f>
        <v>0.31040659340659349</v>
      </c>
      <c r="E61" s="8">
        <f>(E60*$H$1*$H$3*100)/(1000*E59)</f>
        <v>0.31040659340659349</v>
      </c>
      <c r="F61" s="31"/>
    </row>
    <row r="62" spans="1:6" x14ac:dyDescent="0.25">
      <c r="A62" s="76"/>
      <c r="B62" s="76"/>
      <c r="C62" s="34" t="s">
        <v>110</v>
      </c>
      <c r="D62" s="35">
        <f>(56.1*$H$1*D60)/(D59)</f>
        <v>0.61648351648351651</v>
      </c>
      <c r="E62" s="36">
        <f>(56.1*$H$1*E60)/(E59)</f>
        <v>0.61648351648351651</v>
      </c>
      <c r="F62" s="31"/>
    </row>
    <row r="63" spans="1:6" x14ac:dyDescent="0.25">
      <c r="A63" s="74" t="s">
        <v>73</v>
      </c>
      <c r="B63" s="74" t="s">
        <v>35</v>
      </c>
      <c r="C63" s="29" t="s">
        <v>106</v>
      </c>
      <c r="D63" s="30">
        <v>6.6349999999999998</v>
      </c>
      <c r="E63" s="7">
        <v>8.0079999999999991</v>
      </c>
      <c r="F63" s="31"/>
    </row>
    <row r="64" spans="1:6" x14ac:dyDescent="0.25">
      <c r="A64" s="75"/>
      <c r="B64" s="75"/>
      <c r="C64" s="32" t="s">
        <v>108</v>
      </c>
      <c r="D64" s="31">
        <v>0.88</v>
      </c>
      <c r="E64" s="8">
        <v>1.05</v>
      </c>
      <c r="F64" s="31"/>
    </row>
    <row r="65" spans="1:6" x14ac:dyDescent="0.25">
      <c r="A65" s="75"/>
      <c r="B65" s="75"/>
      <c r="C65" s="32" t="s">
        <v>109</v>
      </c>
      <c r="D65" s="31">
        <f>(D64*$H$1*$H$3*100)/(1000*D63)</f>
        <v>0.37463993971363985</v>
      </c>
      <c r="E65" s="8">
        <f>(E64*$H$1*$H$3*100)/(1000*E63)</f>
        <v>0.37037150349650366</v>
      </c>
      <c r="F65" s="31"/>
    </row>
    <row r="66" spans="1:6" x14ac:dyDescent="0.25">
      <c r="A66" s="76"/>
      <c r="B66" s="76"/>
      <c r="C66" s="34" t="s">
        <v>110</v>
      </c>
      <c r="D66" s="35">
        <f>(56.1*$H$1*D64)/(D63)</f>
        <v>0.74405425772418998</v>
      </c>
      <c r="E66" s="36">
        <f>(56.1*$H$1*E64)/(E63)</f>
        <v>0.73557692307692324</v>
      </c>
      <c r="F66" s="31"/>
    </row>
    <row r="67" spans="1:6" x14ac:dyDescent="0.25">
      <c r="A67" s="74" t="s">
        <v>75</v>
      </c>
      <c r="B67" s="74" t="s">
        <v>8</v>
      </c>
      <c r="C67" s="29" t="s">
        <v>106</v>
      </c>
      <c r="D67" s="30">
        <v>7.9089999999999998</v>
      </c>
      <c r="E67" s="7">
        <v>7.56</v>
      </c>
      <c r="F67" s="31"/>
    </row>
    <row r="68" spans="1:6" x14ac:dyDescent="0.25">
      <c r="A68" s="75"/>
      <c r="B68" s="75"/>
      <c r="C68" s="32" t="s">
        <v>108</v>
      </c>
      <c r="D68" s="31">
        <f>0.87</f>
        <v>0.87</v>
      </c>
      <c r="E68" s="8">
        <f>0.85</f>
        <v>0.85</v>
      </c>
      <c r="F68" s="31"/>
    </row>
    <row r="69" spans="1:6" x14ac:dyDescent="0.25">
      <c r="A69" s="75"/>
      <c r="B69" s="75"/>
      <c r="C69" s="32" t="s">
        <v>109</v>
      </c>
      <c r="D69" s="31">
        <f>(D68*$H$1*$H$3*100)/(1000*D67)</f>
        <v>0.31072057150082188</v>
      </c>
      <c r="E69" s="8">
        <f>(E68*$H$1*$H$3*100)/(1000*E67)</f>
        <v>0.31759193121693124</v>
      </c>
      <c r="F69" s="31"/>
    </row>
    <row r="70" spans="1:6" x14ac:dyDescent="0.25">
      <c r="A70" s="76"/>
      <c r="B70" s="76"/>
      <c r="C70" s="34" t="s">
        <v>110</v>
      </c>
      <c r="D70" s="35">
        <f>(56.1*$H$1*D68)/(D67)</f>
        <v>0.61710709318497914</v>
      </c>
      <c r="E70" s="36">
        <f>(56.1*$H$1*E68)/(E67)</f>
        <v>0.63075396825396834</v>
      </c>
      <c r="F70" s="31"/>
    </row>
    <row r="71" spans="1:6" x14ac:dyDescent="0.25">
      <c r="A71" s="74" t="s">
        <v>77</v>
      </c>
      <c r="B71" s="74" t="s">
        <v>8</v>
      </c>
      <c r="C71" s="29" t="s">
        <v>106</v>
      </c>
      <c r="D71" s="30">
        <v>5.14</v>
      </c>
      <c r="E71" s="7">
        <v>5.7039999999999997</v>
      </c>
      <c r="F71" s="31"/>
    </row>
    <row r="72" spans="1:6" x14ac:dyDescent="0.25">
      <c r="A72" s="75"/>
      <c r="B72" s="75"/>
      <c r="C72" s="32" t="s">
        <v>108</v>
      </c>
      <c r="D72" s="31">
        <f>0.4</f>
        <v>0.4</v>
      </c>
      <c r="E72" s="8">
        <f>0.44</f>
        <v>0.44</v>
      </c>
      <c r="F72" s="31"/>
    </row>
    <row r="73" spans="1:6" x14ac:dyDescent="0.25">
      <c r="A73" s="75"/>
      <c r="B73" s="75"/>
      <c r="C73" s="32" t="s">
        <v>109</v>
      </c>
      <c r="D73" s="31">
        <f>(D72*$H$1*$H$3*100)/(1000*D71)</f>
        <v>0.21982101167315182</v>
      </c>
      <c r="E73" s="8">
        <f>(E72*$H$1*$H$3*100)/(1000*E71)</f>
        <v>0.21789410939691448</v>
      </c>
      <c r="F73" s="31"/>
    </row>
    <row r="74" spans="1:6" x14ac:dyDescent="0.25">
      <c r="A74" s="76"/>
      <c r="B74" s="76"/>
      <c r="C74" s="34" t="s">
        <v>110</v>
      </c>
      <c r="D74" s="35">
        <f>(56.1*$H$1*D72)/(D71)</f>
        <v>0.43657587548638138</v>
      </c>
      <c r="E74" s="36">
        <f>(56.1*$H$1*E72)/(E71)</f>
        <v>0.43274894810659192</v>
      </c>
      <c r="F74" s="31"/>
    </row>
    <row r="75" spans="1:6" x14ac:dyDescent="0.25">
      <c r="A75" s="74" t="s">
        <v>78</v>
      </c>
      <c r="B75" s="74" t="s">
        <v>8</v>
      </c>
      <c r="C75" s="29" t="s">
        <v>106</v>
      </c>
      <c r="D75" s="30">
        <v>7.1980000000000004</v>
      </c>
      <c r="E75" s="7">
        <v>6.7060000000000004</v>
      </c>
      <c r="F75" s="31"/>
    </row>
    <row r="76" spans="1:6" x14ac:dyDescent="0.25">
      <c r="A76" s="75"/>
      <c r="B76" s="75"/>
      <c r="C76" s="32" t="s">
        <v>108</v>
      </c>
      <c r="D76" s="31">
        <f>0.72</f>
        <v>0.72</v>
      </c>
      <c r="E76" s="8">
        <f>0.67</f>
        <v>0.67</v>
      </c>
      <c r="F76" s="31"/>
    </row>
    <row r="77" spans="1:6" x14ac:dyDescent="0.25">
      <c r="A77" s="75"/>
      <c r="B77" s="75"/>
      <c r="C77" s="32" t="s">
        <v>109</v>
      </c>
      <c r="D77" s="31">
        <f>(D76*$H$1*$H$3*100)/(1000*D75)</f>
        <v>0.28254848569046959</v>
      </c>
      <c r="E77" s="8">
        <f>(E76*$H$1*$H$3*100)/(1000*E75)</f>
        <v>0.28221726811810327</v>
      </c>
      <c r="F77" s="31"/>
    </row>
    <row r="78" spans="1:6" x14ac:dyDescent="0.25">
      <c r="A78" s="76"/>
      <c r="B78" s="76"/>
      <c r="C78" s="34" t="s">
        <v>110</v>
      </c>
      <c r="D78" s="35">
        <f>(56.1*$H$1*D76)/(D75)</f>
        <v>0.56115587663239785</v>
      </c>
      <c r="E78" s="36">
        <f>(56.1*$H$1*E76)/(E75)</f>
        <v>0.56049806143751868</v>
      </c>
      <c r="F78" s="31"/>
    </row>
    <row r="79" spans="1:6" x14ac:dyDescent="0.25">
      <c r="A79" s="74" t="s">
        <v>81</v>
      </c>
      <c r="B79" s="74" t="s">
        <v>46</v>
      </c>
      <c r="C79" s="29" t="s">
        <v>106</v>
      </c>
      <c r="D79" s="30">
        <v>5.657</v>
      </c>
      <c r="E79" s="7">
        <v>4.67</v>
      </c>
      <c r="F79" s="31"/>
    </row>
    <row r="80" spans="1:6" x14ac:dyDescent="0.25">
      <c r="A80" s="75"/>
      <c r="B80" s="75"/>
      <c r="C80" s="32" t="s">
        <v>108</v>
      </c>
      <c r="D80" s="31">
        <v>0.4</v>
      </c>
      <c r="E80" s="8">
        <f>0.33</f>
        <v>0.33</v>
      </c>
      <c r="F80" s="31"/>
    </row>
    <row r="81" spans="1:6" x14ac:dyDescent="0.25">
      <c r="A81" s="75"/>
      <c r="B81" s="75"/>
      <c r="C81" s="32" t="s">
        <v>109</v>
      </c>
      <c r="D81" s="31">
        <f>(D80*$H$1*$H$3*100)/(1000*D79)</f>
        <v>0.19973130634611991</v>
      </c>
      <c r="E81" s="8">
        <f>(E80*$H$1*$H$3*100)/(1000*E79)</f>
        <v>0.19960406852248397</v>
      </c>
      <c r="F81" s="31"/>
    </row>
    <row r="82" spans="1:6" x14ac:dyDescent="0.25">
      <c r="A82" s="76"/>
      <c r="B82" s="76"/>
      <c r="C82" s="34" t="s">
        <v>110</v>
      </c>
      <c r="D82" s="35">
        <f>(56.1*$H$1*D80)/(D79)</f>
        <v>0.39667668375464032</v>
      </c>
      <c r="E82" s="36">
        <f>(56.1*$H$1*E80)/(E79)</f>
        <v>0.39642398286937908</v>
      </c>
      <c r="F82" s="31"/>
    </row>
    <row r="83" spans="1:6" x14ac:dyDescent="0.25">
      <c r="A83" s="74" t="s">
        <v>82</v>
      </c>
      <c r="B83" s="74" t="s">
        <v>46</v>
      </c>
      <c r="C83" s="29" t="s">
        <v>106</v>
      </c>
      <c r="D83" s="30">
        <v>8.11</v>
      </c>
      <c r="E83" s="7">
        <v>10.018000000000001</v>
      </c>
      <c r="F83" s="31"/>
    </row>
    <row r="84" spans="1:6" x14ac:dyDescent="0.25">
      <c r="A84" s="75"/>
      <c r="B84" s="75"/>
      <c r="C84" s="32" t="s">
        <v>108</v>
      </c>
      <c r="D84" s="31">
        <v>0.56000000000000005</v>
      </c>
      <c r="E84" s="8">
        <v>0.69</v>
      </c>
      <c r="F84" s="31"/>
    </row>
    <row r="85" spans="1:6" x14ac:dyDescent="0.25">
      <c r="A85" s="75"/>
      <c r="B85" s="75"/>
      <c r="C85" s="32" t="s">
        <v>109</v>
      </c>
      <c r="D85" s="31">
        <f>(D84*$H$1*$H$3*100)/(1000*D83)</f>
        <v>0.19504710234278674</v>
      </c>
      <c r="E85" s="8">
        <f>(E84*$H$1*$H$3*100)/(1000*E83)</f>
        <v>0.19455410261529246</v>
      </c>
      <c r="F85" s="31"/>
    </row>
    <row r="86" spans="1:6" x14ac:dyDescent="0.25">
      <c r="A86" s="76"/>
      <c r="B86" s="76"/>
      <c r="C86" s="34" t="s">
        <v>110</v>
      </c>
      <c r="D86" s="35">
        <f>(56.1*$H$1*D84)/(D83)</f>
        <v>0.38737361282367455</v>
      </c>
      <c r="E86" s="36">
        <f>(56.1*$H$1*E84)/(E83)</f>
        <v>0.38639448991814729</v>
      </c>
      <c r="F86" s="31"/>
    </row>
    <row r="87" spans="1:6" x14ac:dyDescent="0.25">
      <c r="A87" s="74" t="s">
        <v>83</v>
      </c>
      <c r="B87" s="74" t="s">
        <v>46</v>
      </c>
      <c r="C87" s="29" t="s">
        <v>106</v>
      </c>
      <c r="D87" s="30">
        <v>8.9450000000000003</v>
      </c>
      <c r="E87" s="7">
        <v>8.8610000000000007</v>
      </c>
      <c r="F87" s="31"/>
    </row>
    <row r="88" spans="1:6" x14ac:dyDescent="0.25">
      <c r="A88" s="75"/>
      <c r="B88" s="75"/>
      <c r="C88" s="32" t="s">
        <v>108</v>
      </c>
      <c r="D88" s="31">
        <v>0.79</v>
      </c>
      <c r="E88" s="8">
        <f>0.81</f>
        <v>0.81</v>
      </c>
      <c r="F88" s="31"/>
    </row>
    <row r="89" spans="1:6" x14ac:dyDescent="0.25">
      <c r="A89" s="75"/>
      <c r="B89" s="75"/>
      <c r="C89" s="32" t="s">
        <v>109</v>
      </c>
      <c r="D89" s="31">
        <f>(D88*$H$1*$H$3*100)/(1000*D87)</f>
        <v>0.24947043040804928</v>
      </c>
      <c r="E89" s="8">
        <f>(E88*$H$1*$H$3*100)/(1000*E87)</f>
        <v>0.2582109242749126</v>
      </c>
      <c r="F89" s="31"/>
    </row>
    <row r="90" spans="1:6" x14ac:dyDescent="0.25">
      <c r="A90" s="76"/>
      <c r="B90" s="76"/>
      <c r="C90" s="34" t="s">
        <v>110</v>
      </c>
      <c r="D90" s="35">
        <f>(56.1*$H$1*D88)/(D87)</f>
        <v>0.49546115148127451</v>
      </c>
      <c r="E90" s="36">
        <f>(56.1*$H$1*E88)/(E87)</f>
        <v>0.51282022345107769</v>
      </c>
      <c r="F90" s="31"/>
    </row>
    <row r="91" spans="1:6" x14ac:dyDescent="0.25">
      <c r="A91" s="74" t="s">
        <v>84</v>
      </c>
      <c r="B91" s="74" t="s">
        <v>8</v>
      </c>
      <c r="C91" s="29" t="s">
        <v>106</v>
      </c>
      <c r="D91" s="30">
        <v>9.3369999999999997</v>
      </c>
      <c r="E91" s="7">
        <v>10.000999999999999</v>
      </c>
      <c r="F91" s="31"/>
    </row>
    <row r="92" spans="1:6" x14ac:dyDescent="0.25">
      <c r="A92" s="75"/>
      <c r="B92" s="75"/>
      <c r="C92" s="32" t="s">
        <v>108</v>
      </c>
      <c r="D92" s="31">
        <v>1.1200000000000001</v>
      </c>
      <c r="E92" s="8">
        <v>1.2</v>
      </c>
      <c r="F92" s="31"/>
    </row>
    <row r="93" spans="1:6" x14ac:dyDescent="0.25">
      <c r="A93" s="75"/>
      <c r="B93" s="75"/>
      <c r="C93" s="32" t="s">
        <v>109</v>
      </c>
      <c r="D93" s="31">
        <f>(D92*$H$1*$H$3*100)/(1000*D91)</f>
        <v>0.33883088786548149</v>
      </c>
      <c r="E93" s="8">
        <f>(E92*$H$1*$H$3*100)/(1000*E91)</f>
        <v>0.33893010698930104</v>
      </c>
      <c r="F93" s="31"/>
    </row>
    <row r="94" spans="1:6" x14ac:dyDescent="0.25">
      <c r="A94" s="76"/>
      <c r="B94" s="76"/>
      <c r="C94" s="34" t="s">
        <v>110</v>
      </c>
      <c r="D94" s="35">
        <f>(56.1*$H$1*D92)/(D91)</f>
        <v>0.67293563243011689</v>
      </c>
      <c r="E94" s="36">
        <f>(56.1*$H$1*E92)/(E91)</f>
        <v>0.67313268673132698</v>
      </c>
      <c r="F94" s="31"/>
    </row>
    <row r="95" spans="1:6" x14ac:dyDescent="0.25">
      <c r="A95" s="74" t="s">
        <v>96</v>
      </c>
      <c r="B95" s="74" t="s">
        <v>35</v>
      </c>
      <c r="C95" s="29" t="s">
        <v>106</v>
      </c>
      <c r="D95" s="30">
        <v>10.31</v>
      </c>
      <c r="E95" s="7">
        <v>9.9960000000000004</v>
      </c>
      <c r="F95" s="31"/>
    </row>
    <row r="96" spans="1:6" x14ac:dyDescent="0.25">
      <c r="A96" s="75"/>
      <c r="B96" s="75"/>
      <c r="C96" s="32" t="s">
        <v>108</v>
      </c>
      <c r="D96" s="31">
        <v>1.36</v>
      </c>
      <c r="E96" s="8">
        <f>1.32</f>
        <v>1.32</v>
      </c>
      <c r="F96" s="31"/>
    </row>
    <row r="97" spans="1:9" x14ac:dyDescent="0.25">
      <c r="A97" s="75"/>
      <c r="B97" s="75"/>
      <c r="C97" s="32" t="s">
        <v>109</v>
      </c>
      <c r="D97" s="31">
        <f>(D96*$H$1*$H$3*100)/(1000*D95)</f>
        <v>0.37260834141610094</v>
      </c>
      <c r="E97" s="8">
        <f>(E96*$H$1*$H$3*100)/(1000*E95)</f>
        <v>0.3730096038415367</v>
      </c>
      <c r="F97" s="31"/>
    </row>
    <row r="98" spans="1:9" x14ac:dyDescent="0.25">
      <c r="A98" s="76"/>
      <c r="B98" s="76"/>
      <c r="C98" s="34" t="s">
        <v>110</v>
      </c>
      <c r="D98" s="35">
        <f>(56.1*$H$1*D96)/(D95)</f>
        <v>0.74001939864209509</v>
      </c>
      <c r="E98" s="36">
        <f>(56.1*$H$1*E96)/(E95)</f>
        <v>0.74081632653061225</v>
      </c>
      <c r="F98" s="31"/>
    </row>
    <row r="99" spans="1:9" x14ac:dyDescent="0.25">
      <c r="A99" s="74" t="s">
        <v>100</v>
      </c>
      <c r="B99" s="74" t="s">
        <v>35</v>
      </c>
      <c r="C99" s="29" t="s">
        <v>106</v>
      </c>
      <c r="D99" s="30">
        <v>8.5540000000000003</v>
      </c>
      <c r="E99" s="7">
        <v>6.92</v>
      </c>
      <c r="F99" s="31"/>
    </row>
    <row r="100" spans="1:9" x14ac:dyDescent="0.25">
      <c r="A100" s="75"/>
      <c r="B100" s="75"/>
      <c r="C100" s="32" t="s">
        <v>108</v>
      </c>
      <c r="D100" s="31">
        <v>1.2</v>
      </c>
      <c r="E100" s="8">
        <v>0.97</v>
      </c>
      <c r="F100" s="31"/>
    </row>
    <row r="101" spans="1:9" x14ac:dyDescent="0.25">
      <c r="A101" s="75"/>
      <c r="B101" s="75"/>
      <c r="C101" s="32" t="s">
        <v>109</v>
      </c>
      <c r="D101" s="31">
        <f>(D100*$H$1*$H$3*100)/(1000*D99)</f>
        <v>0.39626373626373623</v>
      </c>
      <c r="E101" s="8">
        <f>(E100*$H$1*$H$3*100)/(1000*E99)</f>
        <v>0.39594783236994224</v>
      </c>
      <c r="F101" s="31"/>
    </row>
    <row r="102" spans="1:9" x14ac:dyDescent="0.25">
      <c r="A102" s="76"/>
      <c r="B102" s="76"/>
      <c r="C102" s="34" t="s">
        <v>110</v>
      </c>
      <c r="D102" s="35">
        <f>(56.1*$H$1*D100)/(D99)</f>
        <v>0.7870002338087444</v>
      </c>
      <c r="E102" s="36">
        <f>(56.1*$H$1*E100)/(E99)</f>
        <v>0.78637283236994215</v>
      </c>
      <c r="F102" s="31"/>
    </row>
    <row r="103" spans="1:9" x14ac:dyDescent="0.25">
      <c r="A103" s="74" t="s">
        <v>101</v>
      </c>
      <c r="B103" s="74" t="s">
        <v>35</v>
      </c>
      <c r="C103" s="29" t="s">
        <v>106</v>
      </c>
      <c r="D103" s="30">
        <v>7.8280000000000003</v>
      </c>
      <c r="E103" s="7">
        <v>8.4809999999999999</v>
      </c>
      <c r="F103" s="31"/>
    </row>
    <row r="104" spans="1:9" x14ac:dyDescent="0.25">
      <c r="A104" s="75"/>
      <c r="B104" s="75"/>
      <c r="C104" s="32" t="s">
        <v>108</v>
      </c>
      <c r="D104" s="31">
        <v>1.21</v>
      </c>
      <c r="E104" s="8">
        <f>1.29</f>
        <v>1.29</v>
      </c>
      <c r="F104" s="31"/>
    </row>
    <row r="105" spans="1:9" x14ac:dyDescent="0.25">
      <c r="A105" s="75"/>
      <c r="B105" s="75"/>
      <c r="C105" s="32" t="s">
        <v>109</v>
      </c>
      <c r="D105" s="31">
        <f>(D104*$H$1*$H$3*100)/(1000*D103)</f>
        <v>0.43662327542156365</v>
      </c>
      <c r="E105" s="8">
        <f>(E104*$H$1*$H$3*100)/(1000*E103)</f>
        <v>0.42965015917934207</v>
      </c>
      <c r="F105" s="31"/>
    </row>
    <row r="106" spans="1:9" x14ac:dyDescent="0.25">
      <c r="A106" s="76"/>
      <c r="B106" s="76"/>
      <c r="C106" s="34" t="s">
        <v>110</v>
      </c>
      <c r="D106" s="35">
        <f>(56.1*$H$1*D104)/(D103)</f>
        <v>0.86715636177823197</v>
      </c>
      <c r="E106" s="36">
        <f>(56.1*$H$1*E104)/(E103)</f>
        <v>0.85330739299610903</v>
      </c>
      <c r="F106" s="31"/>
    </row>
    <row r="107" spans="1:9" x14ac:dyDescent="0.3">
      <c r="A107" s="74" t="s">
        <v>97</v>
      </c>
      <c r="B107" s="74" t="s">
        <v>35</v>
      </c>
      <c r="C107" s="29" t="s">
        <v>106</v>
      </c>
      <c r="D107" s="30">
        <v>7.6609999999999996</v>
      </c>
      <c r="E107" s="7">
        <v>6.97</v>
      </c>
      <c r="G107" s="38"/>
      <c r="H107" s="38"/>
      <c r="I107" s="38"/>
    </row>
    <row r="108" spans="1:9" x14ac:dyDescent="0.3">
      <c r="A108" s="75"/>
      <c r="B108" s="75"/>
      <c r="C108" s="32" t="s">
        <v>108</v>
      </c>
      <c r="D108" s="31">
        <v>0.88</v>
      </c>
      <c r="E108" s="8">
        <v>0.81</v>
      </c>
      <c r="G108" s="38"/>
      <c r="H108" s="38"/>
      <c r="I108" s="38"/>
    </row>
    <row r="109" spans="1:9" x14ac:dyDescent="0.3">
      <c r="A109" s="75"/>
      <c r="B109" s="75"/>
      <c r="C109" s="32" t="s">
        <v>109</v>
      </c>
      <c r="D109" s="31">
        <f>(D108*$H$1*$H$3*100)/(1000*D107)</f>
        <v>0.32446625766871168</v>
      </c>
      <c r="E109" s="8">
        <f>(E108*$H$1*$H$3*100)/(1000*E107)</f>
        <v>0.32826499282639893</v>
      </c>
      <c r="G109" s="38"/>
      <c r="H109" s="38"/>
      <c r="I109" s="38"/>
    </row>
    <row r="110" spans="1:9" x14ac:dyDescent="0.3">
      <c r="A110" s="76"/>
      <c r="B110" s="76"/>
      <c r="C110" s="34" t="s">
        <v>110</v>
      </c>
      <c r="D110" s="35">
        <f>(56.1*$H$1*D108)/(D107)</f>
        <v>0.64440673541313154</v>
      </c>
      <c r="E110" s="36">
        <f>(56.1*$H$1*E108)/(E107)</f>
        <v>0.65195121951219515</v>
      </c>
      <c r="G110" s="38"/>
      <c r="H110" s="38"/>
      <c r="I110" s="38"/>
    </row>
    <row r="111" spans="1:9" x14ac:dyDescent="0.3">
      <c r="A111" s="74" t="s">
        <v>99</v>
      </c>
      <c r="B111" s="74" t="s">
        <v>35</v>
      </c>
      <c r="C111" s="29" t="s">
        <v>106</v>
      </c>
      <c r="D111" s="30">
        <v>10.618</v>
      </c>
      <c r="E111" s="7">
        <v>9.9420000000000002</v>
      </c>
      <c r="G111" s="38"/>
      <c r="H111" s="38"/>
      <c r="I111" s="38"/>
    </row>
    <row r="112" spans="1:9" x14ac:dyDescent="0.3">
      <c r="A112" s="75"/>
      <c r="B112" s="75"/>
      <c r="C112" s="32" t="s">
        <v>108</v>
      </c>
      <c r="D112" s="31">
        <v>1.1200000000000001</v>
      </c>
      <c r="E112" s="8">
        <v>1.05</v>
      </c>
      <c r="G112" s="38"/>
      <c r="H112" s="38"/>
      <c r="I112" s="38"/>
    </row>
    <row r="113" spans="1:9" x14ac:dyDescent="0.3">
      <c r="A113" s="75"/>
      <c r="B113" s="75"/>
      <c r="C113" s="32" t="s">
        <v>109</v>
      </c>
      <c r="D113" s="31">
        <f>(D112*$H$1*$H$3*100)/(1000*D111)</f>
        <v>0.29795291015257119</v>
      </c>
      <c r="E113" s="8">
        <f>(E112*$H$1*$H$3*100)/(1000*E111)</f>
        <v>0.29832377791188902</v>
      </c>
      <c r="G113" s="38"/>
      <c r="H113" s="38"/>
      <c r="I113" s="38"/>
    </row>
    <row r="114" spans="1:9" x14ac:dyDescent="0.3">
      <c r="A114" s="76"/>
      <c r="B114" s="76"/>
      <c r="C114" s="34" t="s">
        <v>110</v>
      </c>
      <c r="D114" s="35">
        <f>(56.1*$H$1*D112)/(D111)</f>
        <v>0.59174985873045782</v>
      </c>
      <c r="E114" s="36">
        <f>(56.1*$H$1*E112)/(E111)</f>
        <v>0.5924864212432106</v>
      </c>
      <c r="G114" s="38"/>
      <c r="H114" s="38"/>
      <c r="I114" s="38"/>
    </row>
    <row r="115" spans="1:9" x14ac:dyDescent="0.3">
      <c r="A115" s="74" t="s">
        <v>85</v>
      </c>
      <c r="B115" s="74" t="s">
        <v>8</v>
      </c>
      <c r="C115" s="29" t="s">
        <v>106</v>
      </c>
      <c r="D115" s="30">
        <v>8.0419999999999998</v>
      </c>
      <c r="E115" s="7">
        <v>5.585</v>
      </c>
      <c r="G115" s="38"/>
      <c r="H115" s="38"/>
      <c r="I115" s="38"/>
    </row>
    <row r="116" spans="1:9" x14ac:dyDescent="0.3">
      <c r="A116" s="75"/>
      <c r="B116" s="75"/>
      <c r="C116" s="32" t="s">
        <v>108</v>
      </c>
      <c r="D116" s="31">
        <v>0.56000000000000005</v>
      </c>
      <c r="E116" s="8">
        <v>0.39</v>
      </c>
      <c r="G116" s="38"/>
      <c r="H116" s="38"/>
      <c r="I116" s="38"/>
    </row>
    <row r="117" spans="1:9" x14ac:dyDescent="0.3">
      <c r="A117" s="75"/>
      <c r="B117" s="75"/>
      <c r="C117" s="32" t="s">
        <v>109</v>
      </c>
      <c r="D117" s="31">
        <f>(D116*$H$1*$H$3*100)/(1000*D115)</f>
        <v>0.19669634419298687</v>
      </c>
      <c r="E117" s="8">
        <f>(E116*$H$1*$H$3*100)/(1000*E115)</f>
        <v>0.19724852282900632</v>
      </c>
      <c r="G117" s="38"/>
      <c r="H117" s="38"/>
      <c r="I117" s="38"/>
    </row>
    <row r="118" spans="1:9" x14ac:dyDescent="0.3">
      <c r="A118" s="76"/>
      <c r="B118" s="76"/>
      <c r="C118" s="34" t="s">
        <v>110</v>
      </c>
      <c r="D118" s="35">
        <f>(56.1*$H$1*D116)/(D115)</f>
        <v>0.39064909226560562</v>
      </c>
      <c r="E118" s="36">
        <f>(56.1*$H$1*E116)/(E115)</f>
        <v>0.39174574753804842</v>
      </c>
      <c r="G118" s="38"/>
      <c r="H118" s="38"/>
      <c r="I118" s="38"/>
    </row>
    <row r="119" spans="1:9" x14ac:dyDescent="0.3">
      <c r="A119" s="74" t="s">
        <v>86</v>
      </c>
      <c r="B119" s="74" t="s">
        <v>8</v>
      </c>
      <c r="C119" s="29" t="s">
        <v>106</v>
      </c>
      <c r="D119" s="30">
        <v>9.7460000000000004</v>
      </c>
      <c r="E119" s="7">
        <v>10.087</v>
      </c>
      <c r="G119" s="38"/>
      <c r="H119" s="38"/>
      <c r="I119" s="38"/>
    </row>
    <row r="120" spans="1:9" x14ac:dyDescent="0.3">
      <c r="A120" s="75"/>
      <c r="B120" s="75"/>
      <c r="C120" s="32" t="s">
        <v>108</v>
      </c>
      <c r="D120" s="31">
        <v>0.65</v>
      </c>
      <c r="E120" s="8">
        <v>0.65</v>
      </c>
      <c r="G120" s="38"/>
      <c r="H120" s="38"/>
      <c r="I120" s="38"/>
    </row>
    <row r="121" spans="1:9" x14ac:dyDescent="0.3">
      <c r="A121" s="75"/>
      <c r="B121" s="75"/>
      <c r="C121" s="32" t="s">
        <v>109</v>
      </c>
      <c r="D121" s="31">
        <f>(D120*$H$1*$H$3*100)/(1000*D119)</f>
        <v>0.18839062179355637</v>
      </c>
      <c r="E121" s="8">
        <f>(E120*$H$1*$H$3*100)/(1000*E119)</f>
        <v>0.18202190938832163</v>
      </c>
      <c r="G121" s="38"/>
      <c r="H121" s="38"/>
      <c r="I121" s="38"/>
    </row>
    <row r="122" spans="1:9" x14ac:dyDescent="0.3">
      <c r="A122" s="76"/>
      <c r="B122" s="76"/>
      <c r="C122" s="34" t="s">
        <v>110</v>
      </c>
      <c r="D122" s="35">
        <f>(56.1*$H$1*D120)/(D119)</f>
        <v>0.37415349887133187</v>
      </c>
      <c r="E122" s="36">
        <f>(56.1*$H$1*E120)/(E119)</f>
        <v>0.36150490730643409</v>
      </c>
      <c r="G122" s="38"/>
      <c r="H122" s="38"/>
      <c r="I122" s="38"/>
    </row>
    <row r="123" spans="1:9" x14ac:dyDescent="0.3">
      <c r="A123" s="74" t="s">
        <v>87</v>
      </c>
      <c r="B123" s="74" t="s">
        <v>8</v>
      </c>
      <c r="C123" s="29" t="s">
        <v>106</v>
      </c>
      <c r="D123" s="30">
        <v>9.843</v>
      </c>
      <c r="E123" s="7">
        <v>7.64</v>
      </c>
      <c r="G123" s="38"/>
      <c r="H123" s="38"/>
      <c r="I123" s="38"/>
    </row>
    <row r="124" spans="1:9" x14ac:dyDescent="0.3">
      <c r="A124" s="75"/>
      <c r="B124" s="75"/>
      <c r="C124" s="32" t="s">
        <v>108</v>
      </c>
      <c r="D124" s="31">
        <v>0.79</v>
      </c>
      <c r="E124" s="8">
        <f>0.63</f>
        <v>0.63</v>
      </c>
      <c r="G124" s="38"/>
      <c r="H124" s="38"/>
      <c r="I124" s="38"/>
    </row>
    <row r="125" spans="1:9" x14ac:dyDescent="0.3">
      <c r="A125" s="75"/>
      <c r="B125" s="75"/>
      <c r="C125" s="32" t="s">
        <v>109</v>
      </c>
      <c r="D125" s="31">
        <f>(D124*$H$1*$H$3*100)/(1000*D123)</f>
        <v>0.22671065731992288</v>
      </c>
      <c r="E125" s="8">
        <f>(E124*$H$1*$H$3*100)/(1000*E123)</f>
        <v>0.23292683246073304</v>
      </c>
      <c r="G125" s="38"/>
      <c r="H125" s="38"/>
      <c r="I125" s="38"/>
    </row>
    <row r="126" spans="1:9" x14ac:dyDescent="0.3">
      <c r="A126" s="76"/>
      <c r="B126" s="76"/>
      <c r="C126" s="34" t="s">
        <v>110</v>
      </c>
      <c r="D126" s="35">
        <f>(56.1*$H$1*D124)/(D123)</f>
        <v>0.45025906735751303</v>
      </c>
      <c r="E126" s="36">
        <f>(56.1*$H$1*E124)/(E123)</f>
        <v>0.46260471204188491</v>
      </c>
      <c r="G126" s="38"/>
      <c r="H126" s="38"/>
      <c r="I126" s="38"/>
    </row>
    <row r="127" spans="1:9" x14ac:dyDescent="0.3">
      <c r="A127" s="74" t="s">
        <v>88</v>
      </c>
      <c r="B127" s="74" t="s">
        <v>8</v>
      </c>
      <c r="C127" s="29" t="s">
        <v>106</v>
      </c>
      <c r="D127" s="30">
        <v>10.1</v>
      </c>
      <c r="E127" s="7">
        <v>9.9890000000000008</v>
      </c>
      <c r="G127" s="38"/>
      <c r="H127" s="38"/>
      <c r="I127" s="38"/>
    </row>
    <row r="128" spans="1:9" x14ac:dyDescent="0.3">
      <c r="A128" s="75"/>
      <c r="B128" s="75"/>
      <c r="C128" s="32" t="s">
        <v>108</v>
      </c>
      <c r="D128" s="31">
        <v>1.04</v>
      </c>
      <c r="E128" s="8">
        <f>1.03</f>
        <v>1.03</v>
      </c>
      <c r="G128" s="38"/>
      <c r="H128" s="38"/>
      <c r="I128" s="38"/>
    </row>
    <row r="129" spans="1:9" x14ac:dyDescent="0.3">
      <c r="A129" s="75"/>
      <c r="B129" s="75"/>
      <c r="C129" s="32" t="s">
        <v>109</v>
      </c>
      <c r="D129" s="31">
        <f>(D128*$H$1*$H$3*100)/(1000*D127)</f>
        <v>0.29086019801980201</v>
      </c>
      <c r="E129" s="8">
        <f>(E128*$H$1*$H$3*100)/(1000*E127)</f>
        <v>0.29126449094003404</v>
      </c>
      <c r="G129" s="38"/>
      <c r="H129" s="38"/>
      <c r="I129" s="38"/>
    </row>
    <row r="130" spans="1:9" x14ac:dyDescent="0.3">
      <c r="A130" s="76"/>
      <c r="B130" s="76"/>
      <c r="C130" s="34" t="s">
        <v>110</v>
      </c>
      <c r="D130" s="35">
        <f>(56.1*$H$1*D128)/(D127)</f>
        <v>0.57766336633663373</v>
      </c>
      <c r="E130" s="36">
        <f>(56.1*$H$1*E128)/(E127)</f>
        <v>0.57846631294423867</v>
      </c>
      <c r="G130" s="38"/>
      <c r="H130" s="38"/>
      <c r="I130" s="38"/>
    </row>
    <row r="131" spans="1:9" x14ac:dyDescent="0.3">
      <c r="A131" s="74" t="s">
        <v>93</v>
      </c>
      <c r="B131" s="74" t="s">
        <v>8</v>
      </c>
      <c r="C131" s="29" t="s">
        <v>106</v>
      </c>
      <c r="D131" s="30">
        <v>9.7650000000000006</v>
      </c>
      <c r="E131" s="7">
        <v>9.8759999999999994</v>
      </c>
      <c r="G131" s="38"/>
      <c r="H131" s="38"/>
      <c r="I131" s="38"/>
    </row>
    <row r="132" spans="1:9" x14ac:dyDescent="0.3">
      <c r="A132" s="75"/>
      <c r="B132" s="75"/>
      <c r="C132" s="32" t="s">
        <v>108</v>
      </c>
      <c r="D132" s="31">
        <v>0.72</v>
      </c>
      <c r="E132" s="8">
        <f>0.73</f>
        <v>0.73</v>
      </c>
      <c r="G132" s="38"/>
      <c r="H132" s="38"/>
      <c r="I132" s="38"/>
    </row>
    <row r="133" spans="1:9" x14ac:dyDescent="0.3">
      <c r="A133" s="75"/>
      <c r="B133" s="75"/>
      <c r="C133" s="32" t="s">
        <v>109</v>
      </c>
      <c r="D133" s="31">
        <f>(D132*$H$1*$H$3*100)/(1000*D131)</f>
        <v>0.20827281105990786</v>
      </c>
      <c r="E133" s="8">
        <f>(E132*$H$1*$H$3*100)/(1000*E131)</f>
        <v>0.20879212231672742</v>
      </c>
      <c r="G133" s="38"/>
      <c r="H133" s="38"/>
      <c r="I133" s="38"/>
    </row>
    <row r="134" spans="1:9" x14ac:dyDescent="0.3">
      <c r="A134" s="76"/>
      <c r="B134" s="76"/>
      <c r="C134" s="34" t="s">
        <v>110</v>
      </c>
      <c r="D134" s="35">
        <f>(56.1*$H$1*D132)/(D131)</f>
        <v>0.41364055299539171</v>
      </c>
      <c r="E134" s="36">
        <f>(56.1*$H$1*E132)/(E131)</f>
        <v>0.41467193195625762</v>
      </c>
      <c r="G134" s="38"/>
      <c r="H134" s="38"/>
      <c r="I134" s="38"/>
    </row>
    <row r="135" spans="1:9" x14ac:dyDescent="0.3">
      <c r="A135" s="74" t="s">
        <v>94</v>
      </c>
      <c r="B135" s="74" t="s">
        <v>8</v>
      </c>
      <c r="C135" s="29" t="s">
        <v>106</v>
      </c>
      <c r="D135" s="30">
        <v>10.324999999999999</v>
      </c>
      <c r="E135" s="7">
        <v>9.9870000000000001</v>
      </c>
      <c r="G135" s="38"/>
      <c r="H135" s="38"/>
      <c r="I135" s="38"/>
    </row>
    <row r="136" spans="1:9" x14ac:dyDescent="0.3">
      <c r="A136" s="75"/>
      <c r="B136" s="75"/>
      <c r="C136" s="32" t="s">
        <v>108</v>
      </c>
      <c r="D136" s="31">
        <v>0.88</v>
      </c>
      <c r="E136" s="8">
        <v>0.85</v>
      </c>
      <c r="G136" s="38"/>
      <c r="H136" s="38"/>
      <c r="I136" s="38"/>
    </row>
    <row r="137" spans="1:9" x14ac:dyDescent="0.3">
      <c r="A137" s="75"/>
      <c r="B137" s="75"/>
      <c r="C137" s="32" t="s">
        <v>109</v>
      </c>
      <c r="D137" s="31">
        <f>(D136*$H$1*$H$3*100)/(1000*D135)</f>
        <v>0.24074924939467315</v>
      </c>
      <c r="E137" s="8">
        <f>(E136*$H$1*$H$3*100)/(1000*E135)</f>
        <v>0.24041203564634028</v>
      </c>
      <c r="G137" s="38"/>
      <c r="H137" s="38"/>
      <c r="I137" s="38"/>
    </row>
    <row r="138" spans="1:9" x14ac:dyDescent="0.3">
      <c r="A138" s="76"/>
      <c r="B138" s="76"/>
      <c r="C138" s="34" t="s">
        <v>110</v>
      </c>
      <c r="D138" s="35">
        <f>(56.1*$H$1*D136)/(D135)</f>
        <v>0.47814043583535121</v>
      </c>
      <c r="E138" s="36">
        <f>(56.1*$H$1*E136)/(E135)</f>
        <v>0.47747071192550317</v>
      </c>
      <c r="G138" s="38"/>
      <c r="H138" s="38"/>
      <c r="I138" s="38"/>
    </row>
    <row r="139" spans="1:9" x14ac:dyDescent="0.3">
      <c r="A139" s="74" t="s">
        <v>95</v>
      </c>
      <c r="B139" s="74" t="s">
        <v>8</v>
      </c>
      <c r="C139" s="29" t="s">
        <v>106</v>
      </c>
      <c r="D139" s="30">
        <v>10.026999999999999</v>
      </c>
      <c r="E139" s="7">
        <v>8.8010000000000002</v>
      </c>
      <c r="G139" s="38"/>
      <c r="H139" s="38"/>
      <c r="I139" s="38"/>
    </row>
    <row r="140" spans="1:9" x14ac:dyDescent="0.3">
      <c r="A140" s="75"/>
      <c r="B140" s="75"/>
      <c r="C140" s="32" t="s">
        <v>108</v>
      </c>
      <c r="D140" s="31">
        <v>0.9</v>
      </c>
      <c r="E140" s="8">
        <f>0.81</f>
        <v>0.81</v>
      </c>
      <c r="G140" s="38"/>
      <c r="H140" s="38"/>
      <c r="I140" s="38"/>
    </row>
    <row r="141" spans="1:9" x14ac:dyDescent="0.3">
      <c r="A141" s="75"/>
      <c r="B141" s="75"/>
      <c r="C141" s="32" t="s">
        <v>109</v>
      </c>
      <c r="D141" s="31">
        <f>(D140*$H$1*$H$3*100)/(1000*D139)</f>
        <v>0.25353844619527283</v>
      </c>
      <c r="E141" s="8">
        <f>(E140*$H$1*$H$3*100)/(1000*E139)</f>
        <v>0.25997125326667431</v>
      </c>
      <c r="G141" s="38"/>
      <c r="H141" s="38"/>
      <c r="I141" s="38"/>
    </row>
    <row r="142" spans="1:9" x14ac:dyDescent="0.3">
      <c r="A142" s="76"/>
      <c r="B142" s="76"/>
      <c r="C142" s="34" t="s">
        <v>110</v>
      </c>
      <c r="D142" s="35">
        <f>(56.1*$H$1*D140)/(D139)</f>
        <v>0.50354044080981353</v>
      </c>
      <c r="E142" s="36">
        <f>(56.1*$H$1*E140)/(E139)</f>
        <v>0.51631632769003521</v>
      </c>
      <c r="G142" s="38"/>
      <c r="H142" s="38"/>
      <c r="I142" s="38"/>
    </row>
    <row r="143" spans="1:9" x14ac:dyDescent="0.3">
      <c r="A143" s="74" t="s">
        <v>102</v>
      </c>
      <c r="B143" s="74" t="s">
        <v>8</v>
      </c>
      <c r="C143" s="29" t="s">
        <v>106</v>
      </c>
      <c r="D143" s="30">
        <v>8.3249999999999993</v>
      </c>
      <c r="E143" s="7">
        <v>7.03</v>
      </c>
      <c r="G143" s="38"/>
      <c r="H143" s="38"/>
      <c r="I143" s="38"/>
    </row>
    <row r="144" spans="1:9" x14ac:dyDescent="0.3">
      <c r="A144" s="75"/>
      <c r="B144" s="75"/>
      <c r="C144" s="32" t="s">
        <v>108</v>
      </c>
      <c r="D144" s="31">
        <v>0.88</v>
      </c>
      <c r="E144" s="8">
        <v>0.75</v>
      </c>
      <c r="G144" s="38"/>
      <c r="H144" s="38"/>
      <c r="I144" s="38"/>
    </row>
    <row r="145" spans="1:9" x14ac:dyDescent="0.3">
      <c r="A145" s="75"/>
      <c r="B145" s="75"/>
      <c r="C145" s="32" t="s">
        <v>109</v>
      </c>
      <c r="D145" s="31">
        <f>(D144*$H$1*$H$3*100)/(1000*D143)</f>
        <v>0.29858690690690692</v>
      </c>
      <c r="E145" s="8">
        <f>(E144*$H$1*$H$3*100)/(1000*E143)</f>
        <v>0.30135490753911814</v>
      </c>
      <c r="G145" s="38"/>
      <c r="H145" s="38"/>
      <c r="I145" s="38"/>
    </row>
    <row r="146" spans="1:9" x14ac:dyDescent="0.3">
      <c r="A146" s="76"/>
      <c r="B146" s="76"/>
      <c r="C146" s="34" t="s">
        <v>110</v>
      </c>
      <c r="D146" s="35">
        <f>(56.1*$H$1*D144)/(D143)</f>
        <v>0.5930090090090091</v>
      </c>
      <c r="E146" s="36">
        <f>(56.1*$H$1*E144)/(E143)</f>
        <v>0.59850640113798015</v>
      </c>
      <c r="G146" s="38"/>
      <c r="H146" s="38"/>
      <c r="I146" s="38"/>
    </row>
    <row r="147" spans="1:9" x14ac:dyDescent="0.3">
      <c r="G147" s="38"/>
      <c r="H147" s="38"/>
      <c r="I147" s="38"/>
    </row>
    <row r="148" spans="1:9" x14ac:dyDescent="0.3">
      <c r="G148" s="38"/>
      <c r="H148" s="38"/>
      <c r="I148" s="38"/>
    </row>
  </sheetData>
  <mergeCells count="81">
    <mergeCell ref="A143:A146"/>
    <mergeCell ref="B143:B146"/>
    <mergeCell ref="A131:A134"/>
    <mergeCell ref="B131:B134"/>
    <mergeCell ref="A135:A138"/>
    <mergeCell ref="B135:B138"/>
    <mergeCell ref="A139:A142"/>
    <mergeCell ref="B139:B142"/>
    <mergeCell ref="A119:A122"/>
    <mergeCell ref="B119:B122"/>
    <mergeCell ref="A123:A126"/>
    <mergeCell ref="B123:B126"/>
    <mergeCell ref="A127:A130"/>
    <mergeCell ref="B127:B130"/>
    <mergeCell ref="A107:A110"/>
    <mergeCell ref="B107:B110"/>
    <mergeCell ref="A111:A114"/>
    <mergeCell ref="B111:B114"/>
    <mergeCell ref="A115:A118"/>
    <mergeCell ref="B115:B118"/>
    <mergeCell ref="A95:A98"/>
    <mergeCell ref="B95:B98"/>
    <mergeCell ref="A99:A102"/>
    <mergeCell ref="B99:B102"/>
    <mergeCell ref="A103:A106"/>
    <mergeCell ref="B103:B106"/>
    <mergeCell ref="A83:A86"/>
    <mergeCell ref="B83:B86"/>
    <mergeCell ref="A87:A90"/>
    <mergeCell ref="B87:B90"/>
    <mergeCell ref="A91:A94"/>
    <mergeCell ref="B91:B94"/>
    <mergeCell ref="A71:A74"/>
    <mergeCell ref="B71:B74"/>
    <mergeCell ref="A75:A78"/>
    <mergeCell ref="B75:B78"/>
    <mergeCell ref="A79:A82"/>
    <mergeCell ref="B79:B82"/>
    <mergeCell ref="A59:A62"/>
    <mergeCell ref="B59:B62"/>
    <mergeCell ref="A63:A66"/>
    <mergeCell ref="B63:B66"/>
    <mergeCell ref="A67:A70"/>
    <mergeCell ref="B67:B70"/>
    <mergeCell ref="A47:A50"/>
    <mergeCell ref="B47:B50"/>
    <mergeCell ref="A51:A54"/>
    <mergeCell ref="B51:B54"/>
    <mergeCell ref="A55:A58"/>
    <mergeCell ref="B55:B58"/>
    <mergeCell ref="A35:A38"/>
    <mergeCell ref="B35:B38"/>
    <mergeCell ref="A39:A42"/>
    <mergeCell ref="B39:B42"/>
    <mergeCell ref="A43:A46"/>
    <mergeCell ref="B43:B46"/>
    <mergeCell ref="A23:A26"/>
    <mergeCell ref="B23:B26"/>
    <mergeCell ref="A27:A30"/>
    <mergeCell ref="B27:B30"/>
    <mergeCell ref="A31:A34"/>
    <mergeCell ref="B31:B34"/>
    <mergeCell ref="A11:A14"/>
    <mergeCell ref="B11:B14"/>
    <mergeCell ref="A15:A18"/>
    <mergeCell ref="B15:B18"/>
    <mergeCell ref="A19:A22"/>
    <mergeCell ref="B19:B22"/>
    <mergeCell ref="H1:H2"/>
    <mergeCell ref="A3:A6"/>
    <mergeCell ref="B3:B6"/>
    <mergeCell ref="G3:G4"/>
    <mergeCell ref="H3:H4"/>
    <mergeCell ref="D1:D2"/>
    <mergeCell ref="E1:E2"/>
    <mergeCell ref="G1:G2"/>
    <mergeCell ref="A7:A10"/>
    <mergeCell ref="B7:B10"/>
    <mergeCell ref="A1:A2"/>
    <mergeCell ref="B1:B2"/>
    <mergeCell ref="C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09B4-AA8C-4CAF-B1B3-67BDAE46F9F8}">
  <dimension ref="A1:F361"/>
  <sheetViews>
    <sheetView workbookViewId="0">
      <selection activeCell="F1" sqref="F1"/>
    </sheetView>
  </sheetViews>
  <sheetFormatPr defaultColWidth="18.7109375" defaultRowHeight="15" x14ac:dyDescent="0.25"/>
  <sheetData>
    <row r="1" spans="1:6" ht="18.75" x14ac:dyDescent="0.25">
      <c r="A1" s="41" t="s">
        <v>111</v>
      </c>
      <c r="B1" s="42" t="s">
        <v>112</v>
      </c>
      <c r="C1" s="42" t="s">
        <v>113</v>
      </c>
      <c r="D1" s="39" t="s">
        <v>114</v>
      </c>
      <c r="E1" s="39" t="s">
        <v>115</v>
      </c>
      <c r="F1" s="43" t="s">
        <v>117</v>
      </c>
    </row>
    <row r="2" spans="1:6" ht="16.5" x14ac:dyDescent="0.25">
      <c r="A2" s="3" t="s">
        <v>64</v>
      </c>
      <c r="B2" s="45" t="s">
        <v>19</v>
      </c>
      <c r="C2" s="45" t="s">
        <v>46</v>
      </c>
      <c r="D2" s="46">
        <v>162</v>
      </c>
      <c r="E2" s="47">
        <v>147</v>
      </c>
      <c r="F2" s="48">
        <f t="shared" ref="F2:F65" si="0">D2/E2</f>
        <v>1.1020408163265305</v>
      </c>
    </row>
    <row r="3" spans="1:6" ht="16.5" x14ac:dyDescent="0.25">
      <c r="A3" s="3" t="s">
        <v>64</v>
      </c>
      <c r="B3" s="45" t="s">
        <v>19</v>
      </c>
      <c r="C3" s="45" t="s">
        <v>46</v>
      </c>
      <c r="D3" s="46">
        <v>164</v>
      </c>
      <c r="E3" s="47">
        <v>148.1</v>
      </c>
      <c r="F3" s="48">
        <f t="shared" si="0"/>
        <v>1.1073598919648886</v>
      </c>
    </row>
    <row r="4" spans="1:6" ht="16.5" x14ac:dyDescent="0.25">
      <c r="A4" s="3" t="s">
        <v>64</v>
      </c>
      <c r="B4" s="45" t="s">
        <v>19</v>
      </c>
      <c r="C4" s="45" t="s">
        <v>46</v>
      </c>
      <c r="D4" s="46">
        <v>160</v>
      </c>
      <c r="E4" s="47">
        <v>146</v>
      </c>
      <c r="F4" s="48">
        <f t="shared" si="0"/>
        <v>1.095890410958904</v>
      </c>
    </row>
    <row r="5" spans="1:6" ht="16.5" x14ac:dyDescent="0.25">
      <c r="A5" s="3" t="s">
        <v>64</v>
      </c>
      <c r="B5" s="45" t="s">
        <v>19</v>
      </c>
      <c r="C5" s="45" t="s">
        <v>46</v>
      </c>
      <c r="D5" s="46">
        <v>167</v>
      </c>
      <c r="E5" s="47">
        <v>146.6</v>
      </c>
      <c r="F5" s="48">
        <f t="shared" si="0"/>
        <v>1.1391541609822646</v>
      </c>
    </row>
    <row r="6" spans="1:6" ht="16.5" x14ac:dyDescent="0.25">
      <c r="A6" s="3" t="s">
        <v>64</v>
      </c>
      <c r="B6" s="45" t="s">
        <v>19</v>
      </c>
      <c r="C6" s="45" t="s">
        <v>46</v>
      </c>
      <c r="D6" s="46">
        <v>164</v>
      </c>
      <c r="E6" s="47">
        <v>146.69999999999999</v>
      </c>
      <c r="F6" s="48">
        <f t="shared" si="0"/>
        <v>1.1179277436946149</v>
      </c>
    </row>
    <row r="7" spans="1:6" ht="16.5" x14ac:dyDescent="0.25">
      <c r="A7" s="3" t="s">
        <v>64</v>
      </c>
      <c r="B7" s="45" t="s">
        <v>19</v>
      </c>
      <c r="C7" s="45" t="s">
        <v>46</v>
      </c>
      <c r="D7" s="46">
        <v>162</v>
      </c>
      <c r="E7" s="47">
        <v>146.80000000000001</v>
      </c>
      <c r="F7" s="48">
        <f t="shared" si="0"/>
        <v>1.103542234332425</v>
      </c>
    </row>
    <row r="8" spans="1:6" ht="16.5" x14ac:dyDescent="0.25">
      <c r="A8" s="3" t="s">
        <v>64</v>
      </c>
      <c r="B8" s="45" t="s">
        <v>19</v>
      </c>
      <c r="C8" s="45" t="s">
        <v>46</v>
      </c>
      <c r="D8" s="46">
        <v>166</v>
      </c>
      <c r="E8" s="47">
        <v>145.5</v>
      </c>
      <c r="F8" s="48">
        <f t="shared" si="0"/>
        <v>1.140893470790378</v>
      </c>
    </row>
    <row r="9" spans="1:6" ht="16.5" x14ac:dyDescent="0.25">
      <c r="A9" s="3" t="s">
        <v>64</v>
      </c>
      <c r="B9" s="45" t="s">
        <v>19</v>
      </c>
      <c r="C9" s="45" t="s">
        <v>46</v>
      </c>
      <c r="D9" s="46">
        <v>166</v>
      </c>
      <c r="E9" s="47">
        <v>145.80000000000001</v>
      </c>
      <c r="F9" s="48">
        <f t="shared" si="0"/>
        <v>1.138545953360768</v>
      </c>
    </row>
    <row r="10" spans="1:6" ht="16.5" x14ac:dyDescent="0.25">
      <c r="A10" s="3" t="s">
        <v>64</v>
      </c>
      <c r="B10" s="45" t="s">
        <v>19</v>
      </c>
      <c r="C10" s="45" t="s">
        <v>46</v>
      </c>
      <c r="D10" s="46">
        <v>163</v>
      </c>
      <c r="E10" s="47">
        <v>146.6</v>
      </c>
      <c r="F10" s="48">
        <f t="shared" si="0"/>
        <v>1.1118690313778992</v>
      </c>
    </row>
    <row r="11" spans="1:6" ht="16.5" x14ac:dyDescent="0.25">
      <c r="A11" s="3" t="s">
        <v>64</v>
      </c>
      <c r="B11" s="45" t="s">
        <v>19</v>
      </c>
      <c r="C11" s="45" t="s">
        <v>46</v>
      </c>
      <c r="D11" s="46">
        <v>167</v>
      </c>
      <c r="E11" s="47">
        <v>147.19999999999999</v>
      </c>
      <c r="F11" s="48">
        <f t="shared" si="0"/>
        <v>1.1345108695652175</v>
      </c>
    </row>
    <row r="12" spans="1:6" ht="16.5" x14ac:dyDescent="0.25">
      <c r="A12" s="3" t="s">
        <v>65</v>
      </c>
      <c r="B12" s="45" t="s">
        <v>19</v>
      </c>
      <c r="C12" s="45" t="s">
        <v>8</v>
      </c>
      <c r="D12" s="46">
        <v>170</v>
      </c>
      <c r="E12" s="47">
        <v>149.4</v>
      </c>
      <c r="F12" s="48">
        <f t="shared" si="0"/>
        <v>1.1378848728246318</v>
      </c>
    </row>
    <row r="13" spans="1:6" ht="16.5" x14ac:dyDescent="0.25">
      <c r="A13" s="3" t="s">
        <v>65</v>
      </c>
      <c r="B13" s="45" t="s">
        <v>19</v>
      </c>
      <c r="C13" s="45" t="s">
        <v>8</v>
      </c>
      <c r="D13" s="46">
        <v>166</v>
      </c>
      <c r="E13" s="47">
        <v>150.5</v>
      </c>
      <c r="F13" s="48">
        <f t="shared" si="0"/>
        <v>1.1029900332225913</v>
      </c>
    </row>
    <row r="14" spans="1:6" ht="16.5" x14ac:dyDescent="0.25">
      <c r="A14" s="3" t="s">
        <v>65</v>
      </c>
      <c r="B14" s="45" t="s">
        <v>19</v>
      </c>
      <c r="C14" s="45" t="s">
        <v>8</v>
      </c>
      <c r="D14" s="46">
        <v>166</v>
      </c>
      <c r="E14" s="47">
        <v>149.1</v>
      </c>
      <c r="F14" s="48">
        <f t="shared" si="0"/>
        <v>1.1133467471495642</v>
      </c>
    </row>
    <row r="15" spans="1:6" ht="16.5" x14ac:dyDescent="0.25">
      <c r="A15" s="3" t="s">
        <v>65</v>
      </c>
      <c r="B15" s="45" t="s">
        <v>19</v>
      </c>
      <c r="C15" s="45" t="s">
        <v>8</v>
      </c>
      <c r="D15" s="46">
        <v>172</v>
      </c>
      <c r="E15" s="47">
        <v>152.9</v>
      </c>
      <c r="F15" s="48">
        <f t="shared" si="0"/>
        <v>1.1249182472204053</v>
      </c>
    </row>
    <row r="16" spans="1:6" ht="16.5" x14ac:dyDescent="0.25">
      <c r="A16" s="3" t="s">
        <v>65</v>
      </c>
      <c r="B16" s="45" t="s">
        <v>19</v>
      </c>
      <c r="C16" s="45" t="s">
        <v>8</v>
      </c>
      <c r="D16" s="46">
        <v>168</v>
      </c>
      <c r="E16" s="47">
        <v>149.19999999999999</v>
      </c>
      <c r="F16" s="48">
        <f t="shared" si="0"/>
        <v>1.126005361930295</v>
      </c>
    </row>
    <row r="17" spans="1:6" ht="16.5" x14ac:dyDescent="0.25">
      <c r="A17" s="3" t="s">
        <v>65</v>
      </c>
      <c r="B17" s="45" t="s">
        <v>19</v>
      </c>
      <c r="C17" s="45" t="s">
        <v>8</v>
      </c>
      <c r="D17" s="46">
        <v>172</v>
      </c>
      <c r="E17" s="47">
        <v>148.9</v>
      </c>
      <c r="F17" s="48">
        <f t="shared" si="0"/>
        <v>1.1551376762928138</v>
      </c>
    </row>
    <row r="18" spans="1:6" ht="16.5" x14ac:dyDescent="0.25">
      <c r="A18" s="3" t="s">
        <v>65</v>
      </c>
      <c r="B18" s="45" t="s">
        <v>19</v>
      </c>
      <c r="C18" s="45" t="s">
        <v>8</v>
      </c>
      <c r="D18" s="46">
        <v>167</v>
      </c>
      <c r="E18" s="47">
        <v>151.19999999999999</v>
      </c>
      <c r="F18" s="48">
        <f t="shared" si="0"/>
        <v>1.1044973544973546</v>
      </c>
    </row>
    <row r="19" spans="1:6" ht="16.5" x14ac:dyDescent="0.25">
      <c r="A19" s="3" t="s">
        <v>65</v>
      </c>
      <c r="B19" s="45" t="s">
        <v>19</v>
      </c>
      <c r="C19" s="45" t="s">
        <v>8</v>
      </c>
      <c r="D19" s="46">
        <v>171</v>
      </c>
      <c r="E19" s="47">
        <v>150.19999999999999</v>
      </c>
      <c r="F19" s="48">
        <f t="shared" si="0"/>
        <v>1.1384820239680427</v>
      </c>
    </row>
    <row r="20" spans="1:6" ht="16.5" x14ac:dyDescent="0.25">
      <c r="A20" s="3" t="s">
        <v>65</v>
      </c>
      <c r="B20" s="45" t="s">
        <v>19</v>
      </c>
      <c r="C20" s="45" t="s">
        <v>8</v>
      </c>
      <c r="D20" s="46">
        <v>166</v>
      </c>
      <c r="E20" s="47">
        <v>149.80000000000001</v>
      </c>
      <c r="F20" s="48">
        <f t="shared" si="0"/>
        <v>1.1081441922563418</v>
      </c>
    </row>
    <row r="21" spans="1:6" ht="16.5" x14ac:dyDescent="0.25">
      <c r="A21" s="3" t="s">
        <v>65</v>
      </c>
      <c r="B21" s="45" t="s">
        <v>19</v>
      </c>
      <c r="C21" s="45" t="s">
        <v>8</v>
      </c>
      <c r="D21" s="46">
        <v>171</v>
      </c>
      <c r="E21" s="47">
        <v>149.6</v>
      </c>
      <c r="F21" s="48">
        <f t="shared" si="0"/>
        <v>1.143048128342246</v>
      </c>
    </row>
    <row r="22" spans="1:6" ht="16.5" x14ac:dyDescent="0.25">
      <c r="A22" s="3" t="s">
        <v>66</v>
      </c>
      <c r="B22" s="45" t="s">
        <v>19</v>
      </c>
      <c r="C22" s="45" t="s">
        <v>46</v>
      </c>
      <c r="D22" s="46">
        <v>166</v>
      </c>
      <c r="E22" s="47">
        <v>149</v>
      </c>
      <c r="F22" s="48">
        <f t="shared" si="0"/>
        <v>1.1140939597315436</v>
      </c>
    </row>
    <row r="23" spans="1:6" ht="16.5" x14ac:dyDescent="0.25">
      <c r="A23" s="3" t="s">
        <v>66</v>
      </c>
      <c r="B23" s="45" t="s">
        <v>19</v>
      </c>
      <c r="C23" s="45" t="s">
        <v>46</v>
      </c>
      <c r="D23" s="46">
        <v>163</v>
      </c>
      <c r="E23" s="47">
        <v>148.19999999999999</v>
      </c>
      <c r="F23" s="48">
        <f t="shared" si="0"/>
        <v>1.0998650472334683</v>
      </c>
    </row>
    <row r="24" spans="1:6" ht="16.5" x14ac:dyDescent="0.25">
      <c r="A24" s="3" t="s">
        <v>66</v>
      </c>
      <c r="B24" s="45" t="s">
        <v>19</v>
      </c>
      <c r="C24" s="45" t="s">
        <v>46</v>
      </c>
      <c r="D24" s="46">
        <v>166</v>
      </c>
      <c r="E24" s="47">
        <v>145.4</v>
      </c>
      <c r="F24" s="48">
        <f t="shared" si="0"/>
        <v>1.141678129298487</v>
      </c>
    </row>
    <row r="25" spans="1:6" ht="16.5" x14ac:dyDescent="0.25">
      <c r="A25" s="3" t="s">
        <v>66</v>
      </c>
      <c r="B25" s="45" t="s">
        <v>19</v>
      </c>
      <c r="C25" s="45" t="s">
        <v>46</v>
      </c>
      <c r="D25" s="46">
        <v>165</v>
      </c>
      <c r="E25" s="47">
        <v>144.30000000000001</v>
      </c>
      <c r="F25" s="48">
        <f t="shared" si="0"/>
        <v>1.1434511434511434</v>
      </c>
    </row>
    <row r="26" spans="1:6" ht="16.5" x14ac:dyDescent="0.25">
      <c r="A26" s="3" t="s">
        <v>66</v>
      </c>
      <c r="B26" s="45" t="s">
        <v>19</v>
      </c>
      <c r="C26" s="45" t="s">
        <v>46</v>
      </c>
      <c r="D26" s="46">
        <v>162</v>
      </c>
      <c r="E26" s="47">
        <v>145.9</v>
      </c>
      <c r="F26" s="48">
        <f t="shared" si="0"/>
        <v>1.1103495544893762</v>
      </c>
    </row>
    <row r="27" spans="1:6" ht="16.5" x14ac:dyDescent="0.25">
      <c r="A27" s="3" t="s">
        <v>66</v>
      </c>
      <c r="B27" s="45" t="s">
        <v>19</v>
      </c>
      <c r="C27" s="45" t="s">
        <v>46</v>
      </c>
      <c r="D27" s="46">
        <v>165</v>
      </c>
      <c r="E27" s="47">
        <v>144.80000000000001</v>
      </c>
      <c r="F27" s="48">
        <f t="shared" si="0"/>
        <v>1.1395027624309391</v>
      </c>
    </row>
    <row r="28" spans="1:6" ht="16.5" x14ac:dyDescent="0.25">
      <c r="A28" s="3" t="s">
        <v>66</v>
      </c>
      <c r="B28" s="45" t="s">
        <v>19</v>
      </c>
      <c r="C28" s="45" t="s">
        <v>46</v>
      </c>
      <c r="D28" s="46">
        <v>163</v>
      </c>
      <c r="E28" s="47">
        <v>147.6</v>
      </c>
      <c r="F28" s="48">
        <f t="shared" si="0"/>
        <v>1.1043360433604337</v>
      </c>
    </row>
    <row r="29" spans="1:6" ht="16.5" x14ac:dyDescent="0.25">
      <c r="A29" s="3" t="s">
        <v>66</v>
      </c>
      <c r="B29" s="45" t="s">
        <v>19</v>
      </c>
      <c r="C29" s="45" t="s">
        <v>46</v>
      </c>
      <c r="D29" s="46">
        <v>162</v>
      </c>
      <c r="E29" s="47">
        <v>145.4</v>
      </c>
      <c r="F29" s="48">
        <f t="shared" si="0"/>
        <v>1.1141678129298487</v>
      </c>
    </row>
    <row r="30" spans="1:6" ht="16.5" x14ac:dyDescent="0.25">
      <c r="A30" s="3" t="s">
        <v>66</v>
      </c>
      <c r="B30" s="45" t="s">
        <v>19</v>
      </c>
      <c r="C30" s="45" t="s">
        <v>46</v>
      </c>
      <c r="D30" s="46">
        <v>161</v>
      </c>
      <c r="E30" s="47">
        <v>146.80000000000001</v>
      </c>
      <c r="F30" s="48">
        <f t="shared" si="0"/>
        <v>1.0967302452316074</v>
      </c>
    </row>
    <row r="31" spans="1:6" ht="16.5" x14ac:dyDescent="0.25">
      <c r="A31" s="3" t="s">
        <v>66</v>
      </c>
      <c r="B31" s="45" t="s">
        <v>19</v>
      </c>
      <c r="C31" s="45" t="s">
        <v>46</v>
      </c>
      <c r="D31" s="46">
        <v>166</v>
      </c>
      <c r="E31" s="47">
        <v>143.52000000000001</v>
      </c>
      <c r="F31" s="48">
        <f t="shared" si="0"/>
        <v>1.156633221850613</v>
      </c>
    </row>
    <row r="32" spans="1:6" ht="16.5" x14ac:dyDescent="0.25">
      <c r="A32" s="3" t="s">
        <v>67</v>
      </c>
      <c r="B32" s="45" t="s">
        <v>19</v>
      </c>
      <c r="C32" s="45" t="s">
        <v>8</v>
      </c>
      <c r="D32" s="46">
        <v>165</v>
      </c>
      <c r="E32" s="47">
        <v>150.69999999999999</v>
      </c>
      <c r="F32" s="48">
        <f t="shared" si="0"/>
        <v>1.0948905109489051</v>
      </c>
    </row>
    <row r="33" spans="1:6" ht="16.5" x14ac:dyDescent="0.25">
      <c r="A33" s="3" t="s">
        <v>67</v>
      </c>
      <c r="B33" s="45" t="s">
        <v>19</v>
      </c>
      <c r="C33" s="45" t="s">
        <v>8</v>
      </c>
      <c r="D33" s="46">
        <v>168</v>
      </c>
      <c r="E33" s="47">
        <v>150.69999999999999</v>
      </c>
      <c r="F33" s="48">
        <f t="shared" si="0"/>
        <v>1.1147976111479763</v>
      </c>
    </row>
    <row r="34" spans="1:6" ht="16.5" x14ac:dyDescent="0.25">
      <c r="A34" s="3" t="s">
        <v>67</v>
      </c>
      <c r="B34" s="45" t="s">
        <v>19</v>
      </c>
      <c r="C34" s="45" t="s">
        <v>8</v>
      </c>
      <c r="D34" s="46">
        <v>167</v>
      </c>
      <c r="E34" s="47">
        <v>151.80000000000001</v>
      </c>
      <c r="F34" s="48">
        <f t="shared" si="0"/>
        <v>1.1001317523056653</v>
      </c>
    </row>
    <row r="35" spans="1:6" ht="16.5" x14ac:dyDescent="0.25">
      <c r="A35" s="3" t="s">
        <v>67</v>
      </c>
      <c r="B35" s="45" t="s">
        <v>19</v>
      </c>
      <c r="C35" s="45" t="s">
        <v>8</v>
      </c>
      <c r="D35" s="46">
        <v>169</v>
      </c>
      <c r="E35" s="47">
        <v>152.19999999999999</v>
      </c>
      <c r="F35" s="48">
        <f t="shared" si="0"/>
        <v>1.1103810775295664</v>
      </c>
    </row>
    <row r="36" spans="1:6" ht="16.5" x14ac:dyDescent="0.25">
      <c r="A36" s="3" t="s">
        <v>67</v>
      </c>
      <c r="B36" s="45" t="s">
        <v>19</v>
      </c>
      <c r="C36" s="45" t="s">
        <v>8</v>
      </c>
      <c r="D36" s="46">
        <v>166</v>
      </c>
      <c r="E36" s="47">
        <v>152</v>
      </c>
      <c r="F36" s="48">
        <f t="shared" si="0"/>
        <v>1.0921052631578947</v>
      </c>
    </row>
    <row r="37" spans="1:6" ht="16.5" x14ac:dyDescent="0.25">
      <c r="A37" s="3" t="s">
        <v>67</v>
      </c>
      <c r="B37" s="45" t="s">
        <v>19</v>
      </c>
      <c r="C37" s="45" t="s">
        <v>8</v>
      </c>
      <c r="D37" s="46">
        <v>165</v>
      </c>
      <c r="E37" s="47">
        <v>153.30000000000001</v>
      </c>
      <c r="F37" s="48">
        <f t="shared" si="0"/>
        <v>1.0763209393346378</v>
      </c>
    </row>
    <row r="38" spans="1:6" ht="16.5" x14ac:dyDescent="0.25">
      <c r="A38" s="3" t="s">
        <v>67</v>
      </c>
      <c r="B38" s="45" t="s">
        <v>19</v>
      </c>
      <c r="C38" s="45" t="s">
        <v>8</v>
      </c>
      <c r="D38" s="46">
        <v>169</v>
      </c>
      <c r="E38" s="47">
        <v>152.30000000000001</v>
      </c>
      <c r="F38" s="48">
        <f t="shared" si="0"/>
        <v>1.1096520026263952</v>
      </c>
    </row>
    <row r="39" spans="1:6" ht="16.5" x14ac:dyDescent="0.25">
      <c r="A39" s="3" t="s">
        <v>67</v>
      </c>
      <c r="B39" s="45" t="s">
        <v>19</v>
      </c>
      <c r="C39" s="45" t="s">
        <v>8</v>
      </c>
      <c r="D39" s="46">
        <v>170</v>
      </c>
      <c r="E39" s="47">
        <v>152.1</v>
      </c>
      <c r="F39" s="48">
        <f t="shared" si="0"/>
        <v>1.1176857330703485</v>
      </c>
    </row>
    <row r="40" spans="1:6" ht="16.5" x14ac:dyDescent="0.25">
      <c r="A40" s="3" t="s">
        <v>67</v>
      </c>
      <c r="B40" s="45" t="s">
        <v>19</v>
      </c>
      <c r="C40" s="45" t="s">
        <v>8</v>
      </c>
      <c r="D40" s="46">
        <v>164</v>
      </c>
      <c r="E40" s="47">
        <v>152.4</v>
      </c>
      <c r="F40" s="48">
        <f t="shared" si="0"/>
        <v>1.0761154855643045</v>
      </c>
    </row>
    <row r="41" spans="1:6" ht="16.5" x14ac:dyDescent="0.25">
      <c r="A41" s="3" t="s">
        <v>67</v>
      </c>
      <c r="B41" s="45" t="s">
        <v>19</v>
      </c>
      <c r="C41" s="45" t="s">
        <v>8</v>
      </c>
      <c r="D41" s="46">
        <v>165</v>
      </c>
      <c r="E41" s="47">
        <v>151.80000000000001</v>
      </c>
      <c r="F41" s="48">
        <f t="shared" si="0"/>
        <v>1.0869565217391304</v>
      </c>
    </row>
    <row r="42" spans="1:6" ht="16.5" x14ac:dyDescent="0.25">
      <c r="A42" s="3" t="s">
        <v>68</v>
      </c>
      <c r="B42" s="45" t="s">
        <v>29</v>
      </c>
      <c r="C42" s="45" t="s">
        <v>8</v>
      </c>
      <c r="D42" s="46">
        <v>167</v>
      </c>
      <c r="E42" s="47">
        <v>154.9</v>
      </c>
      <c r="F42" s="48">
        <f t="shared" si="0"/>
        <v>1.078114912846998</v>
      </c>
    </row>
    <row r="43" spans="1:6" ht="16.5" x14ac:dyDescent="0.25">
      <c r="A43" s="3" t="s">
        <v>68</v>
      </c>
      <c r="B43" s="45" t="s">
        <v>29</v>
      </c>
      <c r="C43" s="45" t="s">
        <v>8</v>
      </c>
      <c r="D43" s="46">
        <v>166</v>
      </c>
      <c r="E43" s="47">
        <v>154.4</v>
      </c>
      <c r="F43" s="48">
        <f t="shared" si="0"/>
        <v>1.0751295336787565</v>
      </c>
    </row>
    <row r="44" spans="1:6" ht="16.5" x14ac:dyDescent="0.25">
      <c r="A44" s="3" t="s">
        <v>68</v>
      </c>
      <c r="B44" s="45" t="s">
        <v>29</v>
      </c>
      <c r="C44" s="45" t="s">
        <v>8</v>
      </c>
      <c r="D44" s="46">
        <v>164</v>
      </c>
      <c r="E44" s="47">
        <v>152.9</v>
      </c>
      <c r="F44" s="48">
        <f t="shared" si="0"/>
        <v>1.0725964682799214</v>
      </c>
    </row>
    <row r="45" spans="1:6" ht="16.5" x14ac:dyDescent="0.25">
      <c r="A45" s="3" t="s">
        <v>68</v>
      </c>
      <c r="B45" s="45" t="s">
        <v>29</v>
      </c>
      <c r="C45" s="45" t="s">
        <v>8</v>
      </c>
      <c r="D45" s="46">
        <v>164</v>
      </c>
      <c r="E45" s="47">
        <v>151.9</v>
      </c>
      <c r="F45" s="48">
        <f t="shared" si="0"/>
        <v>1.0796576695194207</v>
      </c>
    </row>
    <row r="46" spans="1:6" ht="16.5" x14ac:dyDescent="0.25">
      <c r="A46" s="3" t="s">
        <v>68</v>
      </c>
      <c r="B46" s="45" t="s">
        <v>29</v>
      </c>
      <c r="C46" s="45" t="s">
        <v>8</v>
      </c>
      <c r="D46" s="46">
        <v>167</v>
      </c>
      <c r="E46" s="47">
        <v>151.30000000000001</v>
      </c>
      <c r="F46" s="48">
        <f t="shared" si="0"/>
        <v>1.1037673496364837</v>
      </c>
    </row>
    <row r="47" spans="1:6" ht="16.5" x14ac:dyDescent="0.25">
      <c r="A47" s="3" t="s">
        <v>68</v>
      </c>
      <c r="B47" s="45" t="s">
        <v>29</v>
      </c>
      <c r="C47" s="45" t="s">
        <v>8</v>
      </c>
      <c r="D47" s="46">
        <v>163</v>
      </c>
      <c r="E47" s="47">
        <v>151.9</v>
      </c>
      <c r="F47" s="48">
        <f t="shared" si="0"/>
        <v>1.0730743910467413</v>
      </c>
    </row>
    <row r="48" spans="1:6" ht="16.5" x14ac:dyDescent="0.25">
      <c r="A48" s="3" t="s">
        <v>68</v>
      </c>
      <c r="B48" s="45" t="s">
        <v>29</v>
      </c>
      <c r="C48" s="45" t="s">
        <v>8</v>
      </c>
      <c r="D48" s="46">
        <v>161</v>
      </c>
      <c r="E48" s="47">
        <v>152.1</v>
      </c>
      <c r="F48" s="48">
        <f t="shared" si="0"/>
        <v>1.0585141354372123</v>
      </c>
    </row>
    <row r="49" spans="1:6" ht="16.5" x14ac:dyDescent="0.25">
      <c r="A49" s="3" t="s">
        <v>68</v>
      </c>
      <c r="B49" s="45" t="s">
        <v>29</v>
      </c>
      <c r="C49" s="45" t="s">
        <v>8</v>
      </c>
      <c r="D49" s="46">
        <v>166</v>
      </c>
      <c r="E49" s="47">
        <v>150.1</v>
      </c>
      <c r="F49" s="48">
        <f t="shared" si="0"/>
        <v>1.1059293804130581</v>
      </c>
    </row>
    <row r="50" spans="1:6" ht="16.5" x14ac:dyDescent="0.25">
      <c r="A50" s="3" t="s">
        <v>68</v>
      </c>
      <c r="B50" s="45" t="s">
        <v>29</v>
      </c>
      <c r="C50" s="45" t="s">
        <v>8</v>
      </c>
      <c r="D50" s="46">
        <v>167</v>
      </c>
      <c r="E50" s="47">
        <v>150.4</v>
      </c>
      <c r="F50" s="48">
        <f t="shared" si="0"/>
        <v>1.1103723404255319</v>
      </c>
    </row>
    <row r="51" spans="1:6" ht="16.5" x14ac:dyDescent="0.25">
      <c r="A51" s="3" t="s">
        <v>68</v>
      </c>
      <c r="B51" s="45" t="s">
        <v>29</v>
      </c>
      <c r="C51" s="45" t="s">
        <v>8</v>
      </c>
      <c r="D51" s="46">
        <v>167</v>
      </c>
      <c r="E51" s="47">
        <v>150.69999999999999</v>
      </c>
      <c r="F51" s="48">
        <f t="shared" si="0"/>
        <v>1.1081619110816192</v>
      </c>
    </row>
    <row r="52" spans="1:6" ht="16.5" x14ac:dyDescent="0.25">
      <c r="A52" s="3" t="s">
        <v>69</v>
      </c>
      <c r="B52" s="45" t="s">
        <v>19</v>
      </c>
      <c r="C52" s="45" t="s">
        <v>8</v>
      </c>
      <c r="D52" s="46">
        <v>168</v>
      </c>
      <c r="E52" s="47">
        <v>149.5</v>
      </c>
      <c r="F52" s="48">
        <f t="shared" si="0"/>
        <v>1.1237458193979932</v>
      </c>
    </row>
    <row r="53" spans="1:6" ht="16.5" x14ac:dyDescent="0.25">
      <c r="A53" s="3" t="s">
        <v>69</v>
      </c>
      <c r="B53" s="45" t="s">
        <v>19</v>
      </c>
      <c r="C53" s="45" t="s">
        <v>8</v>
      </c>
      <c r="D53" s="46">
        <v>168</v>
      </c>
      <c r="E53" s="47">
        <v>149.5</v>
      </c>
      <c r="F53" s="48">
        <f t="shared" si="0"/>
        <v>1.1237458193979932</v>
      </c>
    </row>
    <row r="54" spans="1:6" ht="16.5" x14ac:dyDescent="0.25">
      <c r="A54" s="3" t="s">
        <v>69</v>
      </c>
      <c r="B54" s="45" t="s">
        <v>19</v>
      </c>
      <c r="C54" s="45" t="s">
        <v>8</v>
      </c>
      <c r="D54" s="46">
        <v>167</v>
      </c>
      <c r="E54" s="47">
        <v>150.9</v>
      </c>
      <c r="F54" s="48">
        <f t="shared" si="0"/>
        <v>1.1066931742876076</v>
      </c>
    </row>
    <row r="55" spans="1:6" ht="16.5" x14ac:dyDescent="0.25">
      <c r="A55" s="3" t="s">
        <v>69</v>
      </c>
      <c r="B55" s="45" t="s">
        <v>19</v>
      </c>
      <c r="C55" s="45" t="s">
        <v>8</v>
      </c>
      <c r="D55" s="46">
        <v>166</v>
      </c>
      <c r="E55" s="47">
        <v>149.9</v>
      </c>
      <c r="F55" s="48">
        <f t="shared" si="0"/>
        <v>1.1074049366244163</v>
      </c>
    </row>
    <row r="56" spans="1:6" ht="16.5" x14ac:dyDescent="0.25">
      <c r="A56" s="3" t="s">
        <v>69</v>
      </c>
      <c r="B56" s="45" t="s">
        <v>19</v>
      </c>
      <c r="C56" s="45" t="s">
        <v>8</v>
      </c>
      <c r="D56" s="46">
        <v>169</v>
      </c>
      <c r="E56" s="47">
        <v>150.19999999999999</v>
      </c>
      <c r="F56" s="48">
        <f t="shared" si="0"/>
        <v>1.1251664447403462</v>
      </c>
    </row>
    <row r="57" spans="1:6" ht="16.5" x14ac:dyDescent="0.25">
      <c r="A57" s="3" t="s">
        <v>69</v>
      </c>
      <c r="B57" s="45" t="s">
        <v>19</v>
      </c>
      <c r="C57" s="45" t="s">
        <v>8</v>
      </c>
      <c r="D57" s="46">
        <v>166</v>
      </c>
      <c r="E57" s="47">
        <v>149.80000000000001</v>
      </c>
      <c r="F57" s="48">
        <f t="shared" si="0"/>
        <v>1.1081441922563418</v>
      </c>
    </row>
    <row r="58" spans="1:6" ht="16.5" x14ac:dyDescent="0.25">
      <c r="A58" s="3" t="s">
        <v>69</v>
      </c>
      <c r="B58" s="45" t="s">
        <v>19</v>
      </c>
      <c r="C58" s="45" t="s">
        <v>8</v>
      </c>
      <c r="D58" s="46">
        <v>165</v>
      </c>
      <c r="E58" s="47">
        <v>149.4</v>
      </c>
      <c r="F58" s="48">
        <f t="shared" si="0"/>
        <v>1.1044176706827309</v>
      </c>
    </row>
    <row r="59" spans="1:6" ht="16.5" x14ac:dyDescent="0.25">
      <c r="A59" s="3" t="s">
        <v>69</v>
      </c>
      <c r="B59" s="45" t="s">
        <v>19</v>
      </c>
      <c r="C59" s="45" t="s">
        <v>8</v>
      </c>
      <c r="D59" s="46">
        <v>166</v>
      </c>
      <c r="E59" s="47">
        <v>152.5</v>
      </c>
      <c r="F59" s="48">
        <f t="shared" si="0"/>
        <v>1.0885245901639344</v>
      </c>
    </row>
    <row r="60" spans="1:6" ht="16.5" x14ac:dyDescent="0.25">
      <c r="A60" s="3" t="s">
        <v>69</v>
      </c>
      <c r="B60" s="45" t="s">
        <v>19</v>
      </c>
      <c r="C60" s="45" t="s">
        <v>8</v>
      </c>
      <c r="D60" s="46">
        <v>166</v>
      </c>
      <c r="E60" s="47">
        <v>150.1</v>
      </c>
      <c r="F60" s="48">
        <f t="shared" si="0"/>
        <v>1.1059293804130581</v>
      </c>
    </row>
    <row r="61" spans="1:6" ht="16.5" x14ac:dyDescent="0.25">
      <c r="A61" s="3" t="s">
        <v>69</v>
      </c>
      <c r="B61" s="45" t="s">
        <v>19</v>
      </c>
      <c r="C61" s="45" t="s">
        <v>8</v>
      </c>
      <c r="D61" s="46">
        <v>165</v>
      </c>
      <c r="E61" s="47">
        <v>150.69999999999999</v>
      </c>
      <c r="F61" s="48">
        <f t="shared" si="0"/>
        <v>1.0948905109489051</v>
      </c>
    </row>
    <row r="62" spans="1:6" ht="16.5" x14ac:dyDescent="0.25">
      <c r="A62" s="3" t="s">
        <v>70</v>
      </c>
      <c r="B62" s="45" t="s">
        <v>29</v>
      </c>
      <c r="C62" s="45" t="s">
        <v>8</v>
      </c>
      <c r="D62" s="46">
        <v>168</v>
      </c>
      <c r="E62" s="47">
        <v>150.80000000000001</v>
      </c>
      <c r="F62" s="48">
        <f t="shared" si="0"/>
        <v>1.1140583554376657</v>
      </c>
    </row>
    <row r="63" spans="1:6" ht="16.5" x14ac:dyDescent="0.25">
      <c r="A63" s="3" t="s">
        <v>70</v>
      </c>
      <c r="B63" s="45" t="s">
        <v>29</v>
      </c>
      <c r="C63" s="45" t="s">
        <v>8</v>
      </c>
      <c r="D63" s="46">
        <v>166</v>
      </c>
      <c r="E63" s="47">
        <v>148.5</v>
      </c>
      <c r="F63" s="48">
        <f t="shared" si="0"/>
        <v>1.1178451178451179</v>
      </c>
    </row>
    <row r="64" spans="1:6" ht="16.5" x14ac:dyDescent="0.25">
      <c r="A64" s="3" t="s">
        <v>70</v>
      </c>
      <c r="B64" s="45" t="s">
        <v>29</v>
      </c>
      <c r="C64" s="45" t="s">
        <v>8</v>
      </c>
      <c r="D64" s="46">
        <v>164</v>
      </c>
      <c r="E64" s="47">
        <v>150.69999999999999</v>
      </c>
      <c r="F64" s="48">
        <f t="shared" si="0"/>
        <v>1.0882548108825483</v>
      </c>
    </row>
    <row r="65" spans="1:6" ht="16.5" x14ac:dyDescent="0.25">
      <c r="A65" s="3" t="s">
        <v>70</v>
      </c>
      <c r="B65" s="45" t="s">
        <v>29</v>
      </c>
      <c r="C65" s="45" t="s">
        <v>8</v>
      </c>
      <c r="D65" s="46">
        <v>165</v>
      </c>
      <c r="E65" s="47">
        <v>148.19999999999999</v>
      </c>
      <c r="F65" s="48">
        <f t="shared" si="0"/>
        <v>1.1133603238866399</v>
      </c>
    </row>
    <row r="66" spans="1:6" ht="16.5" x14ac:dyDescent="0.25">
      <c r="A66" s="3" t="s">
        <v>70</v>
      </c>
      <c r="B66" s="45" t="s">
        <v>29</v>
      </c>
      <c r="C66" s="45" t="s">
        <v>8</v>
      </c>
      <c r="D66" s="46">
        <v>167</v>
      </c>
      <c r="E66" s="47">
        <v>150.6</v>
      </c>
      <c r="F66" s="48">
        <f t="shared" ref="F66:F129" si="1">D66/E66</f>
        <v>1.1088977423638779</v>
      </c>
    </row>
    <row r="67" spans="1:6" ht="16.5" x14ac:dyDescent="0.25">
      <c r="A67" s="3" t="s">
        <v>70</v>
      </c>
      <c r="B67" s="45" t="s">
        <v>29</v>
      </c>
      <c r="C67" s="45" t="s">
        <v>8</v>
      </c>
      <c r="D67" s="46">
        <v>171</v>
      </c>
      <c r="E67" s="47">
        <v>149.80000000000001</v>
      </c>
      <c r="F67" s="48">
        <f t="shared" si="1"/>
        <v>1.1415220293724966</v>
      </c>
    </row>
    <row r="68" spans="1:6" ht="16.5" x14ac:dyDescent="0.25">
      <c r="A68" s="3" t="s">
        <v>70</v>
      </c>
      <c r="B68" s="45" t="s">
        <v>29</v>
      </c>
      <c r="C68" s="45" t="s">
        <v>8</v>
      </c>
      <c r="D68" s="46">
        <v>167</v>
      </c>
      <c r="E68" s="47">
        <v>149.4</v>
      </c>
      <c r="F68" s="48">
        <f t="shared" si="1"/>
        <v>1.1178045515394912</v>
      </c>
    </row>
    <row r="69" spans="1:6" ht="16.5" x14ac:dyDescent="0.25">
      <c r="A69" s="3" t="s">
        <v>70</v>
      </c>
      <c r="B69" s="45" t="s">
        <v>29</v>
      </c>
      <c r="C69" s="45" t="s">
        <v>8</v>
      </c>
      <c r="D69" s="46">
        <v>164</v>
      </c>
      <c r="E69" s="47">
        <v>150.19999999999999</v>
      </c>
      <c r="F69" s="48">
        <f t="shared" si="1"/>
        <v>1.0918774966711053</v>
      </c>
    </row>
    <row r="70" spans="1:6" ht="16.5" x14ac:dyDescent="0.25">
      <c r="A70" s="3" t="s">
        <v>70</v>
      </c>
      <c r="B70" s="45" t="s">
        <v>29</v>
      </c>
      <c r="C70" s="45" t="s">
        <v>8</v>
      </c>
      <c r="D70" s="46">
        <v>169</v>
      </c>
      <c r="E70" s="47">
        <v>149</v>
      </c>
      <c r="F70" s="48">
        <f t="shared" si="1"/>
        <v>1.1342281879194631</v>
      </c>
    </row>
    <row r="71" spans="1:6" ht="16.5" x14ac:dyDescent="0.25">
      <c r="A71" s="3" t="s">
        <v>70</v>
      </c>
      <c r="B71" s="45" t="s">
        <v>29</v>
      </c>
      <c r="C71" s="45" t="s">
        <v>8</v>
      </c>
      <c r="D71" s="46">
        <v>165</v>
      </c>
      <c r="E71" s="47">
        <v>151.30000000000001</v>
      </c>
      <c r="F71" s="48">
        <f t="shared" si="1"/>
        <v>1.0905485789821545</v>
      </c>
    </row>
    <row r="72" spans="1:6" ht="16.5" x14ac:dyDescent="0.25">
      <c r="A72" s="3" t="s">
        <v>71</v>
      </c>
      <c r="B72" s="45" t="s">
        <v>19</v>
      </c>
      <c r="C72" s="45" t="s">
        <v>46</v>
      </c>
      <c r="D72" s="46">
        <v>160</v>
      </c>
      <c r="E72" s="47">
        <v>144.30000000000001</v>
      </c>
      <c r="F72" s="48">
        <f t="shared" si="1"/>
        <v>1.1088011088011087</v>
      </c>
    </row>
    <row r="73" spans="1:6" ht="16.5" x14ac:dyDescent="0.25">
      <c r="A73" s="3" t="s">
        <v>71</v>
      </c>
      <c r="B73" s="45" t="s">
        <v>19</v>
      </c>
      <c r="C73" s="45" t="s">
        <v>46</v>
      </c>
      <c r="D73" s="46">
        <v>163</v>
      </c>
      <c r="E73" s="47">
        <v>145</v>
      </c>
      <c r="F73" s="48">
        <f t="shared" si="1"/>
        <v>1.1241379310344828</v>
      </c>
    </row>
    <row r="74" spans="1:6" ht="16.5" x14ac:dyDescent="0.25">
      <c r="A74" s="3" t="s">
        <v>71</v>
      </c>
      <c r="B74" s="45" t="s">
        <v>19</v>
      </c>
      <c r="C74" s="45" t="s">
        <v>46</v>
      </c>
      <c r="D74" s="46">
        <v>162</v>
      </c>
      <c r="E74" s="47">
        <v>145.30000000000001</v>
      </c>
      <c r="F74" s="48">
        <f t="shared" si="1"/>
        <v>1.1149346180316586</v>
      </c>
    </row>
    <row r="75" spans="1:6" ht="16.5" x14ac:dyDescent="0.25">
      <c r="A75" s="3" t="s">
        <v>71</v>
      </c>
      <c r="B75" s="45" t="s">
        <v>19</v>
      </c>
      <c r="C75" s="45" t="s">
        <v>46</v>
      </c>
      <c r="D75" s="46">
        <v>165</v>
      </c>
      <c r="E75" s="47">
        <v>141.1</v>
      </c>
      <c r="F75" s="48">
        <f t="shared" si="1"/>
        <v>1.1693834160170093</v>
      </c>
    </row>
    <row r="76" spans="1:6" ht="16.5" x14ac:dyDescent="0.25">
      <c r="A76" s="3" t="s">
        <v>71</v>
      </c>
      <c r="B76" s="45" t="s">
        <v>19</v>
      </c>
      <c r="C76" s="45" t="s">
        <v>46</v>
      </c>
      <c r="D76" s="46">
        <v>165</v>
      </c>
      <c r="E76" s="47">
        <v>142.6</v>
      </c>
      <c r="F76" s="48">
        <f t="shared" si="1"/>
        <v>1.1570827489481066</v>
      </c>
    </row>
    <row r="77" spans="1:6" ht="16.5" x14ac:dyDescent="0.25">
      <c r="A77" s="3" t="s">
        <v>71</v>
      </c>
      <c r="B77" s="45" t="s">
        <v>19</v>
      </c>
      <c r="C77" s="45" t="s">
        <v>46</v>
      </c>
      <c r="D77" s="46">
        <v>163</v>
      </c>
      <c r="E77" s="47">
        <v>144.19999999999999</v>
      </c>
      <c r="F77" s="48">
        <f t="shared" si="1"/>
        <v>1.1303744798890432</v>
      </c>
    </row>
    <row r="78" spans="1:6" ht="16.5" x14ac:dyDescent="0.25">
      <c r="A78" s="3" t="s">
        <v>71</v>
      </c>
      <c r="B78" s="45" t="s">
        <v>19</v>
      </c>
      <c r="C78" s="45" t="s">
        <v>46</v>
      </c>
      <c r="D78" s="46">
        <v>163</v>
      </c>
      <c r="E78" s="47">
        <v>143.69999999999999</v>
      </c>
      <c r="F78" s="48">
        <f t="shared" si="1"/>
        <v>1.1343075852470426</v>
      </c>
    </row>
    <row r="79" spans="1:6" ht="16.5" x14ac:dyDescent="0.25">
      <c r="A79" s="3" t="s">
        <v>71</v>
      </c>
      <c r="B79" s="45" t="s">
        <v>19</v>
      </c>
      <c r="C79" s="45" t="s">
        <v>46</v>
      </c>
      <c r="D79" s="46">
        <v>164</v>
      </c>
      <c r="E79" s="47">
        <v>148.30000000000001</v>
      </c>
      <c r="F79" s="48">
        <f t="shared" si="1"/>
        <v>1.1058664868509778</v>
      </c>
    </row>
    <row r="80" spans="1:6" ht="16.5" x14ac:dyDescent="0.25">
      <c r="A80" s="3" t="s">
        <v>71</v>
      </c>
      <c r="B80" s="45" t="s">
        <v>19</v>
      </c>
      <c r="C80" s="45" t="s">
        <v>46</v>
      </c>
      <c r="D80" s="46">
        <v>166</v>
      </c>
      <c r="E80" s="47">
        <v>145.9</v>
      </c>
      <c r="F80" s="48">
        <f t="shared" si="1"/>
        <v>1.13776559287183</v>
      </c>
    </row>
    <row r="81" spans="1:6" ht="16.5" x14ac:dyDescent="0.25">
      <c r="A81" s="3" t="s">
        <v>71</v>
      </c>
      <c r="B81" s="45" t="s">
        <v>19</v>
      </c>
      <c r="C81" s="45" t="s">
        <v>46</v>
      </c>
      <c r="D81" s="46">
        <v>164</v>
      </c>
      <c r="E81" s="47">
        <v>142.19999999999999</v>
      </c>
      <c r="F81" s="48">
        <f t="shared" si="1"/>
        <v>1.1533052039381155</v>
      </c>
    </row>
    <row r="82" spans="1:6" ht="16.5" x14ac:dyDescent="0.25">
      <c r="A82" s="3" t="s">
        <v>72</v>
      </c>
      <c r="B82" s="45" t="s">
        <v>19</v>
      </c>
      <c r="C82" s="45" t="s">
        <v>8</v>
      </c>
      <c r="D82" s="46">
        <v>166</v>
      </c>
      <c r="E82" s="47">
        <v>153.1</v>
      </c>
      <c r="F82" s="48">
        <f t="shared" si="1"/>
        <v>1.0842586544741999</v>
      </c>
    </row>
    <row r="83" spans="1:6" ht="16.5" x14ac:dyDescent="0.25">
      <c r="A83" s="3" t="s">
        <v>72</v>
      </c>
      <c r="B83" s="45" t="s">
        <v>19</v>
      </c>
      <c r="C83" s="45" t="s">
        <v>8</v>
      </c>
      <c r="D83" s="46">
        <v>170</v>
      </c>
      <c r="E83" s="47">
        <v>151.6</v>
      </c>
      <c r="F83" s="48">
        <f t="shared" si="1"/>
        <v>1.1213720316622691</v>
      </c>
    </row>
    <row r="84" spans="1:6" ht="16.5" x14ac:dyDescent="0.25">
      <c r="A84" s="3" t="s">
        <v>72</v>
      </c>
      <c r="B84" s="45" t="s">
        <v>19</v>
      </c>
      <c r="C84" s="45" t="s">
        <v>8</v>
      </c>
      <c r="D84" s="46">
        <v>169</v>
      </c>
      <c r="E84" s="47">
        <v>149.69999999999999</v>
      </c>
      <c r="F84" s="48">
        <f t="shared" si="1"/>
        <v>1.128924515698063</v>
      </c>
    </row>
    <row r="85" spans="1:6" ht="16.5" x14ac:dyDescent="0.25">
      <c r="A85" s="3" t="s">
        <v>72</v>
      </c>
      <c r="B85" s="45" t="s">
        <v>19</v>
      </c>
      <c r="C85" s="45" t="s">
        <v>8</v>
      </c>
      <c r="D85" s="46">
        <v>169</v>
      </c>
      <c r="E85" s="47">
        <v>154.69999999999999</v>
      </c>
      <c r="F85" s="48">
        <f t="shared" si="1"/>
        <v>1.0924369747899161</v>
      </c>
    </row>
    <row r="86" spans="1:6" ht="16.5" x14ac:dyDescent="0.25">
      <c r="A86" s="3" t="s">
        <v>72</v>
      </c>
      <c r="B86" s="45" t="s">
        <v>19</v>
      </c>
      <c r="C86" s="45" t="s">
        <v>8</v>
      </c>
      <c r="D86" s="46">
        <v>170</v>
      </c>
      <c r="E86" s="47">
        <v>151.9</v>
      </c>
      <c r="F86" s="48">
        <f t="shared" si="1"/>
        <v>1.1191573403554971</v>
      </c>
    </row>
    <row r="87" spans="1:6" ht="16.5" x14ac:dyDescent="0.25">
      <c r="A87" s="3" t="s">
        <v>72</v>
      </c>
      <c r="B87" s="45" t="s">
        <v>19</v>
      </c>
      <c r="C87" s="45" t="s">
        <v>8</v>
      </c>
      <c r="D87" s="46">
        <v>169</v>
      </c>
      <c r="E87" s="47">
        <v>151.69999999999999</v>
      </c>
      <c r="F87" s="48">
        <f t="shared" si="1"/>
        <v>1.1140408701384312</v>
      </c>
    </row>
    <row r="88" spans="1:6" ht="16.5" x14ac:dyDescent="0.25">
      <c r="A88" s="3" t="s">
        <v>72</v>
      </c>
      <c r="B88" s="45" t="s">
        <v>19</v>
      </c>
      <c r="C88" s="45" t="s">
        <v>8</v>
      </c>
      <c r="D88" s="46">
        <v>170</v>
      </c>
      <c r="E88" s="47">
        <v>149.30000000000001</v>
      </c>
      <c r="F88" s="48">
        <f t="shared" si="1"/>
        <v>1.1386470194239784</v>
      </c>
    </row>
    <row r="89" spans="1:6" ht="16.5" x14ac:dyDescent="0.25">
      <c r="A89" s="3" t="s">
        <v>72</v>
      </c>
      <c r="B89" s="45" t="s">
        <v>19</v>
      </c>
      <c r="C89" s="45" t="s">
        <v>8</v>
      </c>
      <c r="D89" s="46">
        <v>166</v>
      </c>
      <c r="E89" s="47">
        <v>147.9</v>
      </c>
      <c r="F89" s="48">
        <f t="shared" si="1"/>
        <v>1.1223799864773496</v>
      </c>
    </row>
    <row r="90" spans="1:6" ht="16.5" x14ac:dyDescent="0.25">
      <c r="A90" s="3" t="s">
        <v>72</v>
      </c>
      <c r="B90" s="45" t="s">
        <v>19</v>
      </c>
      <c r="C90" s="45" t="s">
        <v>8</v>
      </c>
      <c r="D90" s="46">
        <v>165</v>
      </c>
      <c r="E90" s="47">
        <v>152.69999999999999</v>
      </c>
      <c r="F90" s="48">
        <f t="shared" si="1"/>
        <v>1.0805500982318272</v>
      </c>
    </row>
    <row r="91" spans="1:6" ht="16.5" x14ac:dyDescent="0.25">
      <c r="A91" s="3" t="s">
        <v>72</v>
      </c>
      <c r="B91" s="45" t="s">
        <v>19</v>
      </c>
      <c r="C91" s="45" t="s">
        <v>8</v>
      </c>
      <c r="D91" s="46">
        <v>173</v>
      </c>
      <c r="E91" s="47">
        <v>149.80000000000001</v>
      </c>
      <c r="F91" s="48">
        <f t="shared" si="1"/>
        <v>1.1548731642189585</v>
      </c>
    </row>
    <row r="92" spans="1:6" ht="17.25" x14ac:dyDescent="0.25">
      <c r="A92" s="3" t="s">
        <v>73</v>
      </c>
      <c r="B92" s="49" t="s">
        <v>36</v>
      </c>
      <c r="C92" s="45" t="s">
        <v>35</v>
      </c>
      <c r="D92" s="46">
        <v>172</v>
      </c>
      <c r="E92" s="47">
        <v>152.9</v>
      </c>
      <c r="F92" s="48">
        <f t="shared" si="1"/>
        <v>1.1249182472204053</v>
      </c>
    </row>
    <row r="93" spans="1:6" ht="17.25" x14ac:dyDescent="0.25">
      <c r="A93" s="3" t="s">
        <v>73</v>
      </c>
      <c r="B93" s="49" t="s">
        <v>36</v>
      </c>
      <c r="C93" s="45" t="s">
        <v>35</v>
      </c>
      <c r="D93" s="46">
        <v>176</v>
      </c>
      <c r="E93" s="47">
        <v>152.5</v>
      </c>
      <c r="F93" s="48">
        <f t="shared" si="1"/>
        <v>1.1540983606557378</v>
      </c>
    </row>
    <row r="94" spans="1:6" ht="17.25" x14ac:dyDescent="0.25">
      <c r="A94" s="3" t="s">
        <v>73</v>
      </c>
      <c r="B94" s="49" t="s">
        <v>36</v>
      </c>
      <c r="C94" s="45" t="s">
        <v>35</v>
      </c>
      <c r="D94" s="46">
        <v>174</v>
      </c>
      <c r="E94" s="47">
        <v>153.5</v>
      </c>
      <c r="F94" s="48">
        <f t="shared" si="1"/>
        <v>1.1335504885993486</v>
      </c>
    </row>
    <row r="95" spans="1:6" ht="17.25" x14ac:dyDescent="0.25">
      <c r="A95" s="3" t="s">
        <v>73</v>
      </c>
      <c r="B95" s="49" t="s">
        <v>36</v>
      </c>
      <c r="C95" s="45" t="s">
        <v>35</v>
      </c>
      <c r="D95" s="46">
        <v>171</v>
      </c>
      <c r="E95" s="47">
        <v>153.4</v>
      </c>
      <c r="F95" s="48">
        <f t="shared" si="1"/>
        <v>1.1147327249022163</v>
      </c>
    </row>
    <row r="96" spans="1:6" ht="17.25" x14ac:dyDescent="0.25">
      <c r="A96" s="3" t="s">
        <v>73</v>
      </c>
      <c r="B96" s="49" t="s">
        <v>36</v>
      </c>
      <c r="C96" s="45" t="s">
        <v>35</v>
      </c>
      <c r="D96" s="46">
        <v>175</v>
      </c>
      <c r="E96" s="47">
        <v>151</v>
      </c>
      <c r="F96" s="48">
        <f t="shared" si="1"/>
        <v>1.1589403973509933</v>
      </c>
    </row>
    <row r="97" spans="1:6" ht="17.25" x14ac:dyDescent="0.25">
      <c r="A97" s="3" t="s">
        <v>73</v>
      </c>
      <c r="B97" s="49" t="s">
        <v>36</v>
      </c>
      <c r="C97" s="45" t="s">
        <v>35</v>
      </c>
      <c r="D97" s="46">
        <v>177</v>
      </c>
      <c r="E97" s="47">
        <v>152.5</v>
      </c>
      <c r="F97" s="48">
        <f t="shared" si="1"/>
        <v>1.160655737704918</v>
      </c>
    </row>
    <row r="98" spans="1:6" ht="17.25" x14ac:dyDescent="0.25">
      <c r="A98" s="3" t="s">
        <v>73</v>
      </c>
      <c r="B98" s="49" t="s">
        <v>36</v>
      </c>
      <c r="C98" s="45" t="s">
        <v>35</v>
      </c>
      <c r="D98" s="46">
        <v>174</v>
      </c>
      <c r="E98" s="47">
        <v>154.6</v>
      </c>
      <c r="F98" s="48">
        <f t="shared" si="1"/>
        <v>1.1254851228978009</v>
      </c>
    </row>
    <row r="99" spans="1:6" ht="17.25" x14ac:dyDescent="0.25">
      <c r="A99" s="3" t="s">
        <v>73</v>
      </c>
      <c r="B99" s="49" t="s">
        <v>36</v>
      </c>
      <c r="C99" s="45" t="s">
        <v>35</v>
      </c>
      <c r="D99" s="46">
        <v>173</v>
      </c>
      <c r="E99" s="47">
        <v>154.6</v>
      </c>
      <c r="F99" s="48">
        <f t="shared" si="1"/>
        <v>1.1190168175937905</v>
      </c>
    </row>
    <row r="100" spans="1:6" ht="17.25" x14ac:dyDescent="0.25">
      <c r="A100" s="3" t="s">
        <v>73</v>
      </c>
      <c r="B100" s="49" t="s">
        <v>36</v>
      </c>
      <c r="C100" s="45" t="s">
        <v>35</v>
      </c>
      <c r="D100" s="46">
        <v>180</v>
      </c>
      <c r="E100" s="47">
        <v>154.19999999999999</v>
      </c>
      <c r="F100" s="48">
        <f t="shared" si="1"/>
        <v>1.1673151750972763</v>
      </c>
    </row>
    <row r="101" spans="1:6" ht="17.25" x14ac:dyDescent="0.25">
      <c r="A101" s="3" t="s">
        <v>73</v>
      </c>
      <c r="B101" s="49" t="s">
        <v>36</v>
      </c>
      <c r="C101" s="45" t="s">
        <v>35</v>
      </c>
      <c r="D101" s="46">
        <v>172</v>
      </c>
      <c r="E101" s="47">
        <v>153.5</v>
      </c>
      <c r="F101" s="48">
        <f t="shared" si="1"/>
        <v>1.1205211726384365</v>
      </c>
    </row>
    <row r="102" spans="1:6" ht="16.5" x14ac:dyDescent="0.25">
      <c r="A102" s="3" t="s">
        <v>75</v>
      </c>
      <c r="B102" s="45" t="s">
        <v>19</v>
      </c>
      <c r="C102" s="45" t="s">
        <v>8</v>
      </c>
      <c r="D102" s="46">
        <v>169</v>
      </c>
      <c r="E102" s="47">
        <v>152.9</v>
      </c>
      <c r="F102" s="48">
        <f t="shared" si="1"/>
        <v>1.1052975801177241</v>
      </c>
    </row>
    <row r="103" spans="1:6" ht="16.5" x14ac:dyDescent="0.25">
      <c r="A103" s="3" t="s">
        <v>75</v>
      </c>
      <c r="B103" s="45" t="s">
        <v>19</v>
      </c>
      <c r="C103" s="45" t="s">
        <v>8</v>
      </c>
      <c r="D103" s="46">
        <v>174</v>
      </c>
      <c r="E103" s="47">
        <v>153.1</v>
      </c>
      <c r="F103" s="48">
        <f t="shared" si="1"/>
        <v>1.1365120836054867</v>
      </c>
    </row>
    <row r="104" spans="1:6" ht="16.5" x14ac:dyDescent="0.25">
      <c r="A104" s="3" t="s">
        <v>75</v>
      </c>
      <c r="B104" s="45" t="s">
        <v>19</v>
      </c>
      <c r="C104" s="45" t="s">
        <v>8</v>
      </c>
      <c r="D104" s="46">
        <v>171</v>
      </c>
      <c r="E104" s="47">
        <v>148.1</v>
      </c>
      <c r="F104" s="48">
        <f t="shared" si="1"/>
        <v>1.1546252532072925</v>
      </c>
    </row>
    <row r="105" spans="1:6" ht="16.5" x14ac:dyDescent="0.25">
      <c r="A105" s="3" t="s">
        <v>75</v>
      </c>
      <c r="B105" s="45" t="s">
        <v>19</v>
      </c>
      <c r="C105" s="45" t="s">
        <v>8</v>
      </c>
      <c r="D105" s="46">
        <v>173</v>
      </c>
      <c r="E105" s="47">
        <v>149.5</v>
      </c>
      <c r="F105" s="48">
        <f t="shared" si="1"/>
        <v>1.1571906354515049</v>
      </c>
    </row>
    <row r="106" spans="1:6" ht="16.5" x14ac:dyDescent="0.25">
      <c r="A106" s="3" t="s">
        <v>75</v>
      </c>
      <c r="B106" s="45" t="s">
        <v>19</v>
      </c>
      <c r="C106" s="45" t="s">
        <v>8</v>
      </c>
      <c r="D106" s="46">
        <v>172</v>
      </c>
      <c r="E106" s="47">
        <v>150.1</v>
      </c>
      <c r="F106" s="48">
        <f t="shared" si="1"/>
        <v>1.1459027315123251</v>
      </c>
    </row>
    <row r="107" spans="1:6" ht="16.5" x14ac:dyDescent="0.25">
      <c r="A107" s="3" t="s">
        <v>75</v>
      </c>
      <c r="B107" s="45" t="s">
        <v>19</v>
      </c>
      <c r="C107" s="45" t="s">
        <v>8</v>
      </c>
      <c r="D107" s="46">
        <v>169</v>
      </c>
      <c r="E107" s="47">
        <v>150.5</v>
      </c>
      <c r="F107" s="48">
        <f t="shared" si="1"/>
        <v>1.1229235880398671</v>
      </c>
    </row>
    <row r="108" spans="1:6" ht="16.5" x14ac:dyDescent="0.25">
      <c r="A108" s="3" t="s">
        <v>75</v>
      </c>
      <c r="B108" s="45" t="s">
        <v>19</v>
      </c>
      <c r="C108" s="45" t="s">
        <v>8</v>
      </c>
      <c r="D108" s="46">
        <v>169</v>
      </c>
      <c r="E108" s="47">
        <v>153.5</v>
      </c>
      <c r="F108" s="48">
        <f t="shared" si="1"/>
        <v>1.1009771986970684</v>
      </c>
    </row>
    <row r="109" spans="1:6" ht="16.5" x14ac:dyDescent="0.25">
      <c r="A109" s="3" t="s">
        <v>75</v>
      </c>
      <c r="B109" s="45" t="s">
        <v>19</v>
      </c>
      <c r="C109" s="45" t="s">
        <v>8</v>
      </c>
      <c r="D109" s="46">
        <v>169</v>
      </c>
      <c r="E109" s="47">
        <v>153.6</v>
      </c>
      <c r="F109" s="48">
        <f t="shared" si="1"/>
        <v>1.1002604166666667</v>
      </c>
    </row>
    <row r="110" spans="1:6" ht="16.5" x14ac:dyDescent="0.25">
      <c r="A110" s="3" t="s">
        <v>75</v>
      </c>
      <c r="B110" s="45" t="s">
        <v>19</v>
      </c>
      <c r="C110" s="45" t="s">
        <v>8</v>
      </c>
      <c r="D110" s="46">
        <v>169</v>
      </c>
      <c r="E110" s="47">
        <v>151</v>
      </c>
      <c r="F110" s="48">
        <f t="shared" si="1"/>
        <v>1.119205298013245</v>
      </c>
    </row>
    <row r="111" spans="1:6" ht="16.5" x14ac:dyDescent="0.25">
      <c r="A111" s="3" t="s">
        <v>75</v>
      </c>
      <c r="B111" s="45" t="s">
        <v>19</v>
      </c>
      <c r="C111" s="45" t="s">
        <v>8</v>
      </c>
      <c r="D111" s="46">
        <v>167</v>
      </c>
      <c r="E111" s="47">
        <v>152.5</v>
      </c>
      <c r="F111" s="48">
        <f t="shared" si="1"/>
        <v>1.0950819672131147</v>
      </c>
    </row>
    <row r="112" spans="1:6" ht="16.5" x14ac:dyDescent="0.25">
      <c r="A112" s="3" t="s">
        <v>77</v>
      </c>
      <c r="B112" s="45" t="s">
        <v>19</v>
      </c>
      <c r="C112" s="45" t="s">
        <v>8</v>
      </c>
      <c r="D112" s="46">
        <v>166</v>
      </c>
      <c r="E112" s="47">
        <v>148.9</v>
      </c>
      <c r="F112" s="48">
        <f t="shared" si="1"/>
        <v>1.1148421759570182</v>
      </c>
    </row>
    <row r="113" spans="1:6" ht="16.5" x14ac:dyDescent="0.25">
      <c r="A113" s="3" t="s">
        <v>77</v>
      </c>
      <c r="B113" s="45" t="s">
        <v>19</v>
      </c>
      <c r="C113" s="45" t="s">
        <v>8</v>
      </c>
      <c r="D113" s="46">
        <v>172</v>
      </c>
      <c r="E113" s="47">
        <v>151.1</v>
      </c>
      <c r="F113" s="48">
        <f t="shared" si="1"/>
        <v>1.1383189940436798</v>
      </c>
    </row>
    <row r="114" spans="1:6" ht="16.5" x14ac:dyDescent="0.25">
      <c r="A114" s="3" t="s">
        <v>77</v>
      </c>
      <c r="B114" s="45" t="s">
        <v>19</v>
      </c>
      <c r="C114" s="45" t="s">
        <v>8</v>
      </c>
      <c r="D114" s="46">
        <v>177</v>
      </c>
      <c r="E114" s="47">
        <v>148.5</v>
      </c>
      <c r="F114" s="48">
        <f t="shared" si="1"/>
        <v>1.1919191919191918</v>
      </c>
    </row>
    <row r="115" spans="1:6" ht="16.5" x14ac:dyDescent="0.25">
      <c r="A115" s="3" t="s">
        <v>77</v>
      </c>
      <c r="B115" s="45" t="s">
        <v>19</v>
      </c>
      <c r="C115" s="45" t="s">
        <v>8</v>
      </c>
      <c r="D115" s="46">
        <v>174</v>
      </c>
      <c r="E115" s="47">
        <v>148</v>
      </c>
      <c r="F115" s="48">
        <f t="shared" si="1"/>
        <v>1.1756756756756757</v>
      </c>
    </row>
    <row r="116" spans="1:6" ht="16.5" x14ac:dyDescent="0.25">
      <c r="A116" s="3" t="s">
        <v>77</v>
      </c>
      <c r="B116" s="45" t="s">
        <v>19</v>
      </c>
      <c r="C116" s="45" t="s">
        <v>8</v>
      </c>
      <c r="D116" s="46">
        <v>176</v>
      </c>
      <c r="E116" s="47">
        <v>152</v>
      </c>
      <c r="F116" s="48">
        <f t="shared" si="1"/>
        <v>1.1578947368421053</v>
      </c>
    </row>
    <row r="117" spans="1:6" ht="16.5" x14ac:dyDescent="0.25">
      <c r="A117" s="3" t="s">
        <v>77</v>
      </c>
      <c r="B117" s="45" t="s">
        <v>19</v>
      </c>
      <c r="C117" s="45" t="s">
        <v>8</v>
      </c>
      <c r="D117" s="46">
        <v>168</v>
      </c>
      <c r="E117" s="47">
        <v>151.9</v>
      </c>
      <c r="F117" s="48">
        <f t="shared" si="1"/>
        <v>1.1059907834101381</v>
      </c>
    </row>
    <row r="118" spans="1:6" ht="16.5" x14ac:dyDescent="0.25">
      <c r="A118" s="3" t="s">
        <v>77</v>
      </c>
      <c r="B118" s="45" t="s">
        <v>19</v>
      </c>
      <c r="C118" s="45" t="s">
        <v>8</v>
      </c>
      <c r="D118" s="46">
        <v>171</v>
      </c>
      <c r="E118" s="47">
        <v>149.6</v>
      </c>
      <c r="F118" s="48">
        <f t="shared" si="1"/>
        <v>1.143048128342246</v>
      </c>
    </row>
    <row r="119" spans="1:6" ht="16.5" x14ac:dyDescent="0.25">
      <c r="A119" s="3" t="s">
        <v>77</v>
      </c>
      <c r="B119" s="45" t="s">
        <v>19</v>
      </c>
      <c r="C119" s="45" t="s">
        <v>8</v>
      </c>
      <c r="D119" s="46">
        <v>175</v>
      </c>
      <c r="E119" s="47">
        <v>149.19999999999999</v>
      </c>
      <c r="F119" s="48">
        <f t="shared" si="1"/>
        <v>1.1729222520107239</v>
      </c>
    </row>
    <row r="120" spans="1:6" ht="16.5" x14ac:dyDescent="0.25">
      <c r="A120" s="3" t="s">
        <v>77</v>
      </c>
      <c r="B120" s="45" t="s">
        <v>19</v>
      </c>
      <c r="C120" s="45" t="s">
        <v>8</v>
      </c>
      <c r="D120" s="46">
        <v>173</v>
      </c>
      <c r="E120" s="47">
        <v>149</v>
      </c>
      <c r="F120" s="48">
        <f t="shared" si="1"/>
        <v>1.1610738255033557</v>
      </c>
    </row>
    <row r="121" spans="1:6" ht="16.5" x14ac:dyDescent="0.25">
      <c r="A121" s="3" t="s">
        <v>77</v>
      </c>
      <c r="B121" s="45" t="s">
        <v>19</v>
      </c>
      <c r="C121" s="45" t="s">
        <v>8</v>
      </c>
      <c r="D121" s="46">
        <v>175</v>
      </c>
      <c r="E121" s="47">
        <v>149.6</v>
      </c>
      <c r="F121" s="48">
        <f t="shared" si="1"/>
        <v>1.1697860962566846</v>
      </c>
    </row>
    <row r="122" spans="1:6" ht="16.5" x14ac:dyDescent="0.25">
      <c r="A122" s="3" t="s">
        <v>78</v>
      </c>
      <c r="B122" s="45" t="s">
        <v>19</v>
      </c>
      <c r="C122" s="45" t="s">
        <v>8</v>
      </c>
      <c r="D122" s="46">
        <v>169</v>
      </c>
      <c r="E122" s="47">
        <v>153</v>
      </c>
      <c r="F122" s="48">
        <f t="shared" si="1"/>
        <v>1.1045751633986929</v>
      </c>
    </row>
    <row r="123" spans="1:6" ht="16.5" x14ac:dyDescent="0.25">
      <c r="A123" s="3" t="s">
        <v>78</v>
      </c>
      <c r="B123" s="45" t="s">
        <v>19</v>
      </c>
      <c r="C123" s="45" t="s">
        <v>8</v>
      </c>
      <c r="D123" s="46">
        <v>169</v>
      </c>
      <c r="E123" s="47">
        <v>155.1</v>
      </c>
      <c r="F123" s="48">
        <f t="shared" si="1"/>
        <v>1.0896196002578982</v>
      </c>
    </row>
    <row r="124" spans="1:6" ht="16.5" x14ac:dyDescent="0.25">
      <c r="A124" s="3" t="s">
        <v>78</v>
      </c>
      <c r="B124" s="45" t="s">
        <v>19</v>
      </c>
      <c r="C124" s="45" t="s">
        <v>8</v>
      </c>
      <c r="D124" s="46">
        <v>167</v>
      </c>
      <c r="E124" s="47">
        <v>154.1</v>
      </c>
      <c r="F124" s="48">
        <f t="shared" si="1"/>
        <v>1.0837118754055808</v>
      </c>
    </row>
    <row r="125" spans="1:6" ht="16.5" x14ac:dyDescent="0.25">
      <c r="A125" s="3" t="s">
        <v>78</v>
      </c>
      <c r="B125" s="45" t="s">
        <v>19</v>
      </c>
      <c r="C125" s="45" t="s">
        <v>8</v>
      </c>
      <c r="D125" s="46">
        <v>174</v>
      </c>
      <c r="E125" s="47">
        <v>154.4</v>
      </c>
      <c r="F125" s="48">
        <f t="shared" si="1"/>
        <v>1.1269430051813472</v>
      </c>
    </row>
    <row r="126" spans="1:6" ht="16.5" x14ac:dyDescent="0.25">
      <c r="A126" s="3" t="s">
        <v>78</v>
      </c>
      <c r="B126" s="45" t="s">
        <v>19</v>
      </c>
      <c r="C126" s="45" t="s">
        <v>8</v>
      </c>
      <c r="D126" s="46">
        <v>173</v>
      </c>
      <c r="E126" s="47">
        <v>154.19999999999999</v>
      </c>
      <c r="F126" s="48">
        <f t="shared" si="1"/>
        <v>1.1219195849546044</v>
      </c>
    </row>
    <row r="127" spans="1:6" ht="16.5" x14ac:dyDescent="0.25">
      <c r="A127" s="3" t="s">
        <v>78</v>
      </c>
      <c r="B127" s="45" t="s">
        <v>19</v>
      </c>
      <c r="C127" s="45" t="s">
        <v>8</v>
      </c>
      <c r="D127" s="46">
        <v>171</v>
      </c>
      <c r="E127" s="47">
        <v>156</v>
      </c>
      <c r="F127" s="48">
        <f t="shared" si="1"/>
        <v>1.0961538461538463</v>
      </c>
    </row>
    <row r="128" spans="1:6" ht="16.5" x14ac:dyDescent="0.25">
      <c r="A128" s="3" t="s">
        <v>78</v>
      </c>
      <c r="B128" s="45" t="s">
        <v>19</v>
      </c>
      <c r="C128" s="45" t="s">
        <v>8</v>
      </c>
      <c r="D128" s="46">
        <v>170</v>
      </c>
      <c r="E128" s="47">
        <v>154.1</v>
      </c>
      <c r="F128" s="48">
        <f t="shared" si="1"/>
        <v>1.1031797534068788</v>
      </c>
    </row>
    <row r="129" spans="1:6" ht="16.5" x14ac:dyDescent="0.25">
      <c r="A129" s="3" t="s">
        <v>78</v>
      </c>
      <c r="B129" s="45" t="s">
        <v>19</v>
      </c>
      <c r="C129" s="45" t="s">
        <v>8</v>
      </c>
      <c r="D129" s="46">
        <v>170</v>
      </c>
      <c r="E129" s="47">
        <v>154.30000000000001</v>
      </c>
      <c r="F129" s="48">
        <f t="shared" si="1"/>
        <v>1.1017498379779649</v>
      </c>
    </row>
    <row r="130" spans="1:6" ht="16.5" x14ac:dyDescent="0.25">
      <c r="A130" s="3" t="s">
        <v>78</v>
      </c>
      <c r="B130" s="45" t="s">
        <v>19</v>
      </c>
      <c r="C130" s="45" t="s">
        <v>8</v>
      </c>
      <c r="D130" s="46">
        <v>171</v>
      </c>
      <c r="E130" s="47">
        <v>154.69999999999999</v>
      </c>
      <c r="F130" s="48">
        <f t="shared" ref="F130:F193" si="2">D130/E130</f>
        <v>1.1053652230122819</v>
      </c>
    </row>
    <row r="131" spans="1:6" ht="16.5" x14ac:dyDescent="0.25">
      <c r="A131" s="3" t="s">
        <v>78</v>
      </c>
      <c r="B131" s="45" t="s">
        <v>19</v>
      </c>
      <c r="C131" s="45" t="s">
        <v>8</v>
      </c>
      <c r="D131" s="46">
        <v>174</v>
      </c>
      <c r="E131" s="47">
        <v>152.5</v>
      </c>
      <c r="F131" s="48">
        <f t="shared" si="2"/>
        <v>1.1409836065573771</v>
      </c>
    </row>
    <row r="132" spans="1:6" ht="16.5" x14ac:dyDescent="0.25">
      <c r="A132" s="3" t="s">
        <v>80</v>
      </c>
      <c r="B132" s="45" t="s">
        <v>29</v>
      </c>
      <c r="C132" s="45" t="s">
        <v>46</v>
      </c>
      <c r="D132" s="46">
        <v>155</v>
      </c>
      <c r="E132" s="47">
        <v>143.6</v>
      </c>
      <c r="F132" s="48">
        <f t="shared" si="2"/>
        <v>1.0793871866295266</v>
      </c>
    </row>
    <row r="133" spans="1:6" ht="16.5" x14ac:dyDescent="0.25">
      <c r="A133" s="3" t="s">
        <v>80</v>
      </c>
      <c r="B133" s="45" t="s">
        <v>29</v>
      </c>
      <c r="C133" s="45" t="s">
        <v>46</v>
      </c>
      <c r="D133" s="46">
        <v>163</v>
      </c>
      <c r="E133" s="47">
        <v>142.4</v>
      </c>
      <c r="F133" s="48">
        <f t="shared" si="2"/>
        <v>1.1446629213483146</v>
      </c>
    </row>
    <row r="134" spans="1:6" ht="16.5" x14ac:dyDescent="0.25">
      <c r="A134" s="3" t="s">
        <v>80</v>
      </c>
      <c r="B134" s="45" t="s">
        <v>29</v>
      </c>
      <c r="C134" s="45" t="s">
        <v>46</v>
      </c>
      <c r="D134" s="46">
        <v>165</v>
      </c>
      <c r="E134" s="47">
        <v>142.69999999999999</v>
      </c>
      <c r="F134" s="48">
        <f t="shared" si="2"/>
        <v>1.156271899088998</v>
      </c>
    </row>
    <row r="135" spans="1:6" ht="16.5" x14ac:dyDescent="0.25">
      <c r="A135" s="3" t="s">
        <v>80</v>
      </c>
      <c r="B135" s="45" t="s">
        <v>29</v>
      </c>
      <c r="C135" s="45" t="s">
        <v>46</v>
      </c>
      <c r="D135" s="46">
        <v>153</v>
      </c>
      <c r="E135" s="47">
        <v>142.69999999999999</v>
      </c>
      <c r="F135" s="48">
        <f t="shared" si="2"/>
        <v>1.0721793973370708</v>
      </c>
    </row>
    <row r="136" spans="1:6" ht="16.5" x14ac:dyDescent="0.25">
      <c r="A136" s="3" t="s">
        <v>80</v>
      </c>
      <c r="B136" s="45" t="s">
        <v>29</v>
      </c>
      <c r="C136" s="45" t="s">
        <v>46</v>
      </c>
      <c r="D136" s="46">
        <v>156</v>
      </c>
      <c r="E136" s="47">
        <v>146.9</v>
      </c>
      <c r="F136" s="48">
        <f t="shared" si="2"/>
        <v>1.0619469026548671</v>
      </c>
    </row>
    <row r="137" spans="1:6" ht="16.5" x14ac:dyDescent="0.25">
      <c r="A137" s="3" t="s">
        <v>80</v>
      </c>
      <c r="B137" s="45" t="s">
        <v>29</v>
      </c>
      <c r="C137" s="45" t="s">
        <v>46</v>
      </c>
      <c r="D137" s="46">
        <v>159</v>
      </c>
      <c r="E137" s="47">
        <v>146.19999999999999</v>
      </c>
      <c r="F137" s="48">
        <f t="shared" si="2"/>
        <v>1.0875512995896033</v>
      </c>
    </row>
    <row r="138" spans="1:6" ht="16.5" x14ac:dyDescent="0.25">
      <c r="A138" s="3" t="s">
        <v>80</v>
      </c>
      <c r="B138" s="45" t="s">
        <v>29</v>
      </c>
      <c r="C138" s="45" t="s">
        <v>46</v>
      </c>
      <c r="D138" s="46">
        <v>165</v>
      </c>
      <c r="E138" s="47">
        <v>145.5</v>
      </c>
      <c r="F138" s="48">
        <f t="shared" si="2"/>
        <v>1.134020618556701</v>
      </c>
    </row>
    <row r="139" spans="1:6" ht="16.5" x14ac:dyDescent="0.25">
      <c r="A139" s="3" t="s">
        <v>80</v>
      </c>
      <c r="B139" s="45" t="s">
        <v>29</v>
      </c>
      <c r="C139" s="45" t="s">
        <v>46</v>
      </c>
      <c r="D139" s="46">
        <v>164</v>
      </c>
      <c r="E139" s="47">
        <v>144.1</v>
      </c>
      <c r="F139" s="48">
        <f t="shared" si="2"/>
        <v>1.1380985426786954</v>
      </c>
    </row>
    <row r="140" spans="1:6" ht="16.5" x14ac:dyDescent="0.25">
      <c r="A140" s="3" t="s">
        <v>80</v>
      </c>
      <c r="B140" s="45" t="s">
        <v>29</v>
      </c>
      <c r="C140" s="45" t="s">
        <v>46</v>
      </c>
      <c r="D140" s="46">
        <v>163</v>
      </c>
      <c r="E140" s="47">
        <v>142.9</v>
      </c>
      <c r="F140" s="48">
        <f t="shared" si="2"/>
        <v>1.1406578026592022</v>
      </c>
    </row>
    <row r="141" spans="1:6" ht="16.5" x14ac:dyDescent="0.25">
      <c r="A141" s="3" t="s">
        <v>80</v>
      </c>
      <c r="B141" s="45" t="s">
        <v>29</v>
      </c>
      <c r="C141" s="45" t="s">
        <v>46</v>
      </c>
      <c r="D141" s="46">
        <v>160</v>
      </c>
      <c r="E141" s="47">
        <v>145.30000000000001</v>
      </c>
      <c r="F141" s="48">
        <f t="shared" si="2"/>
        <v>1.1011699931176875</v>
      </c>
    </row>
    <row r="142" spans="1:6" ht="16.5" x14ac:dyDescent="0.25">
      <c r="A142" s="3" t="s">
        <v>81</v>
      </c>
      <c r="B142" s="45" t="s">
        <v>29</v>
      </c>
      <c r="C142" s="45" t="s">
        <v>46</v>
      </c>
      <c r="D142" s="46">
        <v>164</v>
      </c>
      <c r="E142" s="47">
        <v>147.1</v>
      </c>
      <c r="F142" s="48">
        <f t="shared" si="2"/>
        <v>1.1148878314072059</v>
      </c>
    </row>
    <row r="143" spans="1:6" ht="16.5" x14ac:dyDescent="0.25">
      <c r="A143" s="3" t="s">
        <v>81</v>
      </c>
      <c r="B143" s="45" t="s">
        <v>29</v>
      </c>
      <c r="C143" s="45" t="s">
        <v>46</v>
      </c>
      <c r="D143" s="46">
        <v>159</v>
      </c>
      <c r="E143" s="47">
        <v>146.4</v>
      </c>
      <c r="F143" s="48">
        <f t="shared" si="2"/>
        <v>1.0860655737704918</v>
      </c>
    </row>
    <row r="144" spans="1:6" ht="16.5" x14ac:dyDescent="0.25">
      <c r="A144" s="3" t="s">
        <v>81</v>
      </c>
      <c r="B144" s="45" t="s">
        <v>29</v>
      </c>
      <c r="C144" s="45" t="s">
        <v>46</v>
      </c>
      <c r="D144" s="46">
        <v>160</v>
      </c>
      <c r="E144" s="47">
        <v>146.30000000000001</v>
      </c>
      <c r="F144" s="48">
        <f t="shared" si="2"/>
        <v>1.0936431989063566</v>
      </c>
    </row>
    <row r="145" spans="1:6" ht="16.5" x14ac:dyDescent="0.25">
      <c r="A145" s="3" t="s">
        <v>81</v>
      </c>
      <c r="B145" s="45" t="s">
        <v>29</v>
      </c>
      <c r="C145" s="45" t="s">
        <v>46</v>
      </c>
      <c r="D145" s="46">
        <v>166</v>
      </c>
      <c r="E145" s="47">
        <v>146.30000000000001</v>
      </c>
      <c r="F145" s="48">
        <f t="shared" si="2"/>
        <v>1.1346548188653451</v>
      </c>
    </row>
    <row r="146" spans="1:6" ht="16.5" x14ac:dyDescent="0.25">
      <c r="A146" s="3" t="s">
        <v>81</v>
      </c>
      <c r="B146" s="45" t="s">
        <v>29</v>
      </c>
      <c r="C146" s="45" t="s">
        <v>46</v>
      </c>
      <c r="D146" s="46">
        <v>162</v>
      </c>
      <c r="E146" s="47">
        <v>146.80000000000001</v>
      </c>
      <c r="F146" s="48">
        <f t="shared" si="2"/>
        <v>1.103542234332425</v>
      </c>
    </row>
    <row r="147" spans="1:6" ht="16.5" x14ac:dyDescent="0.25">
      <c r="A147" s="3" t="s">
        <v>81</v>
      </c>
      <c r="B147" s="45" t="s">
        <v>29</v>
      </c>
      <c r="C147" s="45" t="s">
        <v>46</v>
      </c>
      <c r="D147" s="46">
        <v>165</v>
      </c>
      <c r="E147" s="47">
        <v>146.19999999999999</v>
      </c>
      <c r="F147" s="48">
        <f t="shared" si="2"/>
        <v>1.12859097127223</v>
      </c>
    </row>
    <row r="148" spans="1:6" ht="16.5" x14ac:dyDescent="0.25">
      <c r="A148" s="3" t="s">
        <v>81</v>
      </c>
      <c r="B148" s="45" t="s">
        <v>29</v>
      </c>
      <c r="C148" s="45" t="s">
        <v>46</v>
      </c>
      <c r="D148" s="46">
        <v>166</v>
      </c>
      <c r="E148" s="47">
        <v>145.6</v>
      </c>
      <c r="F148" s="48">
        <f t="shared" si="2"/>
        <v>1.1401098901098901</v>
      </c>
    </row>
    <row r="149" spans="1:6" ht="16.5" x14ac:dyDescent="0.25">
      <c r="A149" s="3" t="s">
        <v>81</v>
      </c>
      <c r="B149" s="45" t="s">
        <v>29</v>
      </c>
      <c r="C149" s="45" t="s">
        <v>46</v>
      </c>
      <c r="D149" s="46">
        <v>164</v>
      </c>
      <c r="E149" s="47">
        <v>145.9</v>
      </c>
      <c r="F149" s="48">
        <f t="shared" si="2"/>
        <v>1.1240575736806031</v>
      </c>
    </row>
    <row r="150" spans="1:6" ht="16.5" x14ac:dyDescent="0.25">
      <c r="A150" s="3" t="s">
        <v>81</v>
      </c>
      <c r="B150" s="45" t="s">
        <v>29</v>
      </c>
      <c r="C150" s="45" t="s">
        <v>46</v>
      </c>
      <c r="D150" s="46">
        <v>165</v>
      </c>
      <c r="E150" s="47">
        <v>145.69999999999999</v>
      </c>
      <c r="F150" s="48">
        <f t="shared" si="2"/>
        <v>1.1324639670555938</v>
      </c>
    </row>
    <row r="151" spans="1:6" ht="16.5" x14ac:dyDescent="0.25">
      <c r="A151" s="3" t="s">
        <v>81</v>
      </c>
      <c r="B151" s="45" t="s">
        <v>29</v>
      </c>
      <c r="C151" s="45" t="s">
        <v>46</v>
      </c>
      <c r="D151" s="46">
        <v>164</v>
      </c>
      <c r="E151" s="47">
        <v>146</v>
      </c>
      <c r="F151" s="48">
        <f t="shared" si="2"/>
        <v>1.1232876712328768</v>
      </c>
    </row>
    <row r="152" spans="1:6" ht="16.5" x14ac:dyDescent="0.25">
      <c r="A152" s="3" t="s">
        <v>82</v>
      </c>
      <c r="B152" s="45" t="s">
        <v>29</v>
      </c>
      <c r="C152" s="45" t="s">
        <v>46</v>
      </c>
      <c r="D152" s="46">
        <v>162</v>
      </c>
      <c r="E152" s="47">
        <v>146.19999999999999</v>
      </c>
      <c r="F152" s="48">
        <f t="shared" si="2"/>
        <v>1.1080711354309167</v>
      </c>
    </row>
    <row r="153" spans="1:6" ht="16.5" x14ac:dyDescent="0.25">
      <c r="A153" s="3" t="s">
        <v>82</v>
      </c>
      <c r="B153" s="45" t="s">
        <v>29</v>
      </c>
      <c r="C153" s="45" t="s">
        <v>46</v>
      </c>
      <c r="D153" s="46">
        <v>161</v>
      </c>
      <c r="E153" s="47">
        <v>145.80000000000001</v>
      </c>
      <c r="F153" s="48">
        <f t="shared" si="2"/>
        <v>1.1042524005486967</v>
      </c>
    </row>
    <row r="154" spans="1:6" ht="16.5" x14ac:dyDescent="0.25">
      <c r="A154" s="3" t="s">
        <v>82</v>
      </c>
      <c r="B154" s="45" t="s">
        <v>29</v>
      </c>
      <c r="C154" s="45" t="s">
        <v>46</v>
      </c>
      <c r="D154" s="46">
        <v>163</v>
      </c>
      <c r="E154" s="47">
        <v>146.30000000000001</v>
      </c>
      <c r="F154" s="48">
        <f t="shared" si="2"/>
        <v>1.114149008885851</v>
      </c>
    </row>
    <row r="155" spans="1:6" ht="16.5" x14ac:dyDescent="0.25">
      <c r="A155" s="3" t="s">
        <v>82</v>
      </c>
      <c r="B155" s="45" t="s">
        <v>29</v>
      </c>
      <c r="C155" s="45" t="s">
        <v>46</v>
      </c>
      <c r="D155" s="46">
        <v>166</v>
      </c>
      <c r="E155" s="47">
        <v>148.30000000000001</v>
      </c>
      <c r="F155" s="48">
        <f t="shared" si="2"/>
        <v>1.119352663519892</v>
      </c>
    </row>
    <row r="156" spans="1:6" ht="16.5" x14ac:dyDescent="0.25">
      <c r="A156" s="3" t="s">
        <v>82</v>
      </c>
      <c r="B156" s="45" t="s">
        <v>29</v>
      </c>
      <c r="C156" s="45" t="s">
        <v>46</v>
      </c>
      <c r="D156" s="46">
        <v>164</v>
      </c>
      <c r="E156" s="47">
        <v>146.1</v>
      </c>
      <c r="F156" s="48">
        <f t="shared" si="2"/>
        <v>1.1225188227241616</v>
      </c>
    </row>
    <row r="157" spans="1:6" ht="16.5" x14ac:dyDescent="0.25">
      <c r="A157" s="3" t="s">
        <v>82</v>
      </c>
      <c r="B157" s="45" t="s">
        <v>29</v>
      </c>
      <c r="C157" s="45" t="s">
        <v>46</v>
      </c>
      <c r="D157" s="46">
        <v>161</v>
      </c>
      <c r="E157" s="47">
        <v>145.5</v>
      </c>
      <c r="F157" s="48">
        <f t="shared" si="2"/>
        <v>1.1065292096219932</v>
      </c>
    </row>
    <row r="158" spans="1:6" ht="16.5" x14ac:dyDescent="0.25">
      <c r="A158" s="3" t="s">
        <v>82</v>
      </c>
      <c r="B158" s="45" t="s">
        <v>29</v>
      </c>
      <c r="C158" s="45" t="s">
        <v>46</v>
      </c>
      <c r="D158" s="46">
        <v>162</v>
      </c>
      <c r="E158" s="47">
        <v>144.5</v>
      </c>
      <c r="F158" s="48">
        <f t="shared" si="2"/>
        <v>1.1211072664359862</v>
      </c>
    </row>
    <row r="159" spans="1:6" ht="16.5" x14ac:dyDescent="0.25">
      <c r="A159" s="3" t="s">
        <v>82</v>
      </c>
      <c r="B159" s="45" t="s">
        <v>29</v>
      </c>
      <c r="C159" s="45" t="s">
        <v>46</v>
      </c>
      <c r="D159" s="46">
        <v>156</v>
      </c>
      <c r="E159" s="47">
        <v>145.30000000000001</v>
      </c>
      <c r="F159" s="48">
        <f t="shared" si="2"/>
        <v>1.0736407432897452</v>
      </c>
    </row>
    <row r="160" spans="1:6" ht="16.5" x14ac:dyDescent="0.25">
      <c r="A160" s="3" t="s">
        <v>82</v>
      </c>
      <c r="B160" s="45" t="s">
        <v>29</v>
      </c>
      <c r="C160" s="45" t="s">
        <v>46</v>
      </c>
      <c r="D160" s="46">
        <v>163</v>
      </c>
      <c r="E160" s="47">
        <v>145.4</v>
      </c>
      <c r="F160" s="48">
        <f t="shared" si="2"/>
        <v>1.1210453920220083</v>
      </c>
    </row>
    <row r="161" spans="1:6" ht="16.5" x14ac:dyDescent="0.25">
      <c r="A161" s="3" t="s">
        <v>82</v>
      </c>
      <c r="B161" s="45" t="s">
        <v>29</v>
      </c>
      <c r="C161" s="45" t="s">
        <v>46</v>
      </c>
      <c r="D161" s="46">
        <v>161</v>
      </c>
      <c r="E161" s="47">
        <v>146.1</v>
      </c>
      <c r="F161" s="48">
        <f t="shared" si="2"/>
        <v>1.1019849418206709</v>
      </c>
    </row>
    <row r="162" spans="1:6" ht="16.5" x14ac:dyDescent="0.25">
      <c r="A162" s="3" t="s">
        <v>83</v>
      </c>
      <c r="B162" s="45" t="s">
        <v>19</v>
      </c>
      <c r="C162" s="45" t="s">
        <v>46</v>
      </c>
      <c r="D162" s="46">
        <v>164</v>
      </c>
      <c r="E162" s="47">
        <v>151.1</v>
      </c>
      <c r="F162" s="48">
        <f t="shared" si="2"/>
        <v>1.0853739245532761</v>
      </c>
    </row>
    <row r="163" spans="1:6" ht="16.5" x14ac:dyDescent="0.25">
      <c r="A163" s="3" t="s">
        <v>83</v>
      </c>
      <c r="B163" s="45" t="s">
        <v>19</v>
      </c>
      <c r="C163" s="45" t="s">
        <v>46</v>
      </c>
      <c r="D163" s="46">
        <v>162</v>
      </c>
      <c r="E163" s="47">
        <v>149.30000000000001</v>
      </c>
      <c r="F163" s="48">
        <f t="shared" si="2"/>
        <v>1.0850636302746148</v>
      </c>
    </row>
    <row r="164" spans="1:6" ht="16.5" x14ac:dyDescent="0.25">
      <c r="A164" s="3" t="s">
        <v>83</v>
      </c>
      <c r="B164" s="45" t="s">
        <v>19</v>
      </c>
      <c r="C164" s="45" t="s">
        <v>46</v>
      </c>
      <c r="D164" s="46">
        <v>164</v>
      </c>
      <c r="E164" s="47">
        <v>149</v>
      </c>
      <c r="F164" s="48">
        <f t="shared" si="2"/>
        <v>1.1006711409395973</v>
      </c>
    </row>
    <row r="165" spans="1:6" ht="16.5" x14ac:dyDescent="0.25">
      <c r="A165" s="3" t="s">
        <v>83</v>
      </c>
      <c r="B165" s="45" t="s">
        <v>19</v>
      </c>
      <c r="C165" s="45" t="s">
        <v>46</v>
      </c>
      <c r="D165" s="46">
        <v>158</v>
      </c>
      <c r="E165" s="47">
        <v>151.19999999999999</v>
      </c>
      <c r="F165" s="48">
        <f t="shared" si="2"/>
        <v>1.0449735449735451</v>
      </c>
    </row>
    <row r="166" spans="1:6" ht="16.5" x14ac:dyDescent="0.25">
      <c r="A166" s="3" t="s">
        <v>83</v>
      </c>
      <c r="B166" s="45" t="s">
        <v>19</v>
      </c>
      <c r="C166" s="45" t="s">
        <v>46</v>
      </c>
      <c r="D166" s="46">
        <v>160</v>
      </c>
      <c r="E166" s="47">
        <v>151.1</v>
      </c>
      <c r="F166" s="48">
        <f t="shared" si="2"/>
        <v>1.0589013898080741</v>
      </c>
    </row>
    <row r="167" spans="1:6" ht="16.5" x14ac:dyDescent="0.25">
      <c r="A167" s="3" t="s">
        <v>83</v>
      </c>
      <c r="B167" s="45" t="s">
        <v>19</v>
      </c>
      <c r="C167" s="45" t="s">
        <v>46</v>
      </c>
      <c r="D167" s="46">
        <v>163</v>
      </c>
      <c r="E167" s="47">
        <v>150.30000000000001</v>
      </c>
      <c r="F167" s="48">
        <f t="shared" si="2"/>
        <v>1.0844976713240186</v>
      </c>
    </row>
    <row r="168" spans="1:6" ht="16.5" x14ac:dyDescent="0.25">
      <c r="A168" s="3" t="s">
        <v>83</v>
      </c>
      <c r="B168" s="45" t="s">
        <v>19</v>
      </c>
      <c r="C168" s="45" t="s">
        <v>46</v>
      </c>
      <c r="D168" s="46">
        <v>161</v>
      </c>
      <c r="E168" s="47">
        <v>151.1</v>
      </c>
      <c r="F168" s="48">
        <f t="shared" si="2"/>
        <v>1.0655195234943746</v>
      </c>
    </row>
    <row r="169" spans="1:6" ht="16.5" x14ac:dyDescent="0.25">
      <c r="A169" s="3" t="s">
        <v>83</v>
      </c>
      <c r="B169" s="45" t="s">
        <v>19</v>
      </c>
      <c r="C169" s="45" t="s">
        <v>46</v>
      </c>
      <c r="D169" s="46">
        <v>165</v>
      </c>
      <c r="E169" s="47">
        <v>149.5</v>
      </c>
      <c r="F169" s="48">
        <f t="shared" si="2"/>
        <v>1.1036789297658862</v>
      </c>
    </row>
    <row r="170" spans="1:6" ht="16.5" x14ac:dyDescent="0.25">
      <c r="A170" s="3" t="s">
        <v>83</v>
      </c>
      <c r="B170" s="45" t="s">
        <v>19</v>
      </c>
      <c r="C170" s="45" t="s">
        <v>46</v>
      </c>
      <c r="D170" s="46">
        <v>162</v>
      </c>
      <c r="E170" s="47">
        <v>150.6</v>
      </c>
      <c r="F170" s="48">
        <f t="shared" si="2"/>
        <v>1.0756972111553784</v>
      </c>
    </row>
    <row r="171" spans="1:6" ht="16.5" x14ac:dyDescent="0.25">
      <c r="A171" s="3" t="s">
        <v>83</v>
      </c>
      <c r="B171" s="45" t="s">
        <v>19</v>
      </c>
      <c r="C171" s="45" t="s">
        <v>46</v>
      </c>
      <c r="D171" s="46">
        <v>164</v>
      </c>
      <c r="E171" s="47">
        <v>150.4</v>
      </c>
      <c r="F171" s="48">
        <f t="shared" si="2"/>
        <v>1.0904255319148937</v>
      </c>
    </row>
    <row r="172" spans="1:6" ht="16.5" x14ac:dyDescent="0.25">
      <c r="A172" s="3" t="s">
        <v>84</v>
      </c>
      <c r="B172" s="45" t="s">
        <v>19</v>
      </c>
      <c r="C172" s="45" t="s">
        <v>8</v>
      </c>
      <c r="D172" s="46">
        <v>165</v>
      </c>
      <c r="E172" s="47">
        <v>153.69999999999999</v>
      </c>
      <c r="F172" s="48">
        <f t="shared" si="2"/>
        <v>1.0735198438516591</v>
      </c>
    </row>
    <row r="173" spans="1:6" ht="16.5" x14ac:dyDescent="0.25">
      <c r="A173" s="3" t="s">
        <v>84</v>
      </c>
      <c r="B173" s="45" t="s">
        <v>19</v>
      </c>
      <c r="C173" s="45" t="s">
        <v>8</v>
      </c>
      <c r="D173" s="46">
        <v>166</v>
      </c>
      <c r="E173" s="47">
        <v>154.69999999999999</v>
      </c>
      <c r="F173" s="48">
        <f t="shared" si="2"/>
        <v>1.0730446024563673</v>
      </c>
    </row>
    <row r="174" spans="1:6" ht="16.5" x14ac:dyDescent="0.25">
      <c r="A174" s="3" t="s">
        <v>84</v>
      </c>
      <c r="B174" s="45" t="s">
        <v>19</v>
      </c>
      <c r="C174" s="45" t="s">
        <v>8</v>
      </c>
      <c r="D174" s="46">
        <v>167</v>
      </c>
      <c r="E174" s="47">
        <v>153</v>
      </c>
      <c r="F174" s="48">
        <f t="shared" si="2"/>
        <v>1.0915032679738561</v>
      </c>
    </row>
    <row r="175" spans="1:6" ht="16.5" x14ac:dyDescent="0.25">
      <c r="A175" s="3" t="s">
        <v>84</v>
      </c>
      <c r="B175" s="45" t="s">
        <v>19</v>
      </c>
      <c r="C175" s="45" t="s">
        <v>8</v>
      </c>
      <c r="D175" s="46">
        <v>169</v>
      </c>
      <c r="E175" s="47">
        <v>149.4</v>
      </c>
      <c r="F175" s="48">
        <f t="shared" si="2"/>
        <v>1.1311914323962515</v>
      </c>
    </row>
    <row r="176" spans="1:6" ht="16.5" x14ac:dyDescent="0.25">
      <c r="A176" s="3" t="s">
        <v>84</v>
      </c>
      <c r="B176" s="45" t="s">
        <v>19</v>
      </c>
      <c r="C176" s="45" t="s">
        <v>8</v>
      </c>
      <c r="D176" s="46">
        <v>165</v>
      </c>
      <c r="E176" s="47">
        <v>150.30000000000001</v>
      </c>
      <c r="F176" s="48">
        <f t="shared" si="2"/>
        <v>1.0978043912175648</v>
      </c>
    </row>
    <row r="177" spans="1:6" ht="16.5" x14ac:dyDescent="0.25">
      <c r="A177" s="3" t="s">
        <v>84</v>
      </c>
      <c r="B177" s="45" t="s">
        <v>19</v>
      </c>
      <c r="C177" s="45" t="s">
        <v>8</v>
      </c>
      <c r="D177" s="46">
        <v>171</v>
      </c>
      <c r="E177" s="47">
        <v>151.6</v>
      </c>
      <c r="F177" s="48">
        <f t="shared" si="2"/>
        <v>1.1279683377308707</v>
      </c>
    </row>
    <row r="178" spans="1:6" ht="16.5" x14ac:dyDescent="0.25">
      <c r="A178" s="3" t="s">
        <v>84</v>
      </c>
      <c r="B178" s="45" t="s">
        <v>19</v>
      </c>
      <c r="C178" s="45" t="s">
        <v>8</v>
      </c>
      <c r="D178" s="46">
        <v>163</v>
      </c>
      <c r="E178" s="47">
        <v>152.30000000000001</v>
      </c>
      <c r="F178" s="48">
        <f t="shared" si="2"/>
        <v>1.0702560735390676</v>
      </c>
    </row>
    <row r="179" spans="1:6" ht="16.5" x14ac:dyDescent="0.25">
      <c r="A179" s="3" t="s">
        <v>84</v>
      </c>
      <c r="B179" s="45" t="s">
        <v>19</v>
      </c>
      <c r="C179" s="45" t="s">
        <v>8</v>
      </c>
      <c r="D179" s="46">
        <v>171</v>
      </c>
      <c r="E179" s="47">
        <v>149.6</v>
      </c>
      <c r="F179" s="48">
        <f t="shared" si="2"/>
        <v>1.143048128342246</v>
      </c>
    </row>
    <row r="180" spans="1:6" ht="16.5" x14ac:dyDescent="0.25">
      <c r="A180" s="3" t="s">
        <v>84</v>
      </c>
      <c r="B180" s="45" t="s">
        <v>19</v>
      </c>
      <c r="C180" s="45" t="s">
        <v>8</v>
      </c>
      <c r="D180" s="46">
        <v>167</v>
      </c>
      <c r="E180" s="47">
        <v>149.6</v>
      </c>
      <c r="F180" s="48">
        <f t="shared" si="2"/>
        <v>1.1163101604278076</v>
      </c>
    </row>
    <row r="181" spans="1:6" ht="16.5" x14ac:dyDescent="0.25">
      <c r="A181" s="3" t="s">
        <v>84</v>
      </c>
      <c r="B181" s="45" t="s">
        <v>19</v>
      </c>
      <c r="C181" s="45" t="s">
        <v>8</v>
      </c>
      <c r="D181" s="46">
        <v>168</v>
      </c>
      <c r="E181" s="47">
        <v>151.6</v>
      </c>
      <c r="F181" s="48">
        <f t="shared" si="2"/>
        <v>1.108179419525066</v>
      </c>
    </row>
    <row r="182" spans="1:6" ht="16.5" x14ac:dyDescent="0.25">
      <c r="A182" s="3" t="s">
        <v>60</v>
      </c>
      <c r="B182" s="45" t="s">
        <v>19</v>
      </c>
      <c r="C182" s="45" t="s">
        <v>35</v>
      </c>
      <c r="D182" s="46">
        <v>170</v>
      </c>
      <c r="E182" s="47">
        <v>150.4</v>
      </c>
      <c r="F182" s="48">
        <f t="shared" si="2"/>
        <v>1.1303191489361701</v>
      </c>
    </row>
    <row r="183" spans="1:6" ht="16.5" x14ac:dyDescent="0.25">
      <c r="A183" s="3" t="s">
        <v>60</v>
      </c>
      <c r="B183" s="45" t="s">
        <v>19</v>
      </c>
      <c r="C183" s="45" t="s">
        <v>35</v>
      </c>
      <c r="D183" s="46">
        <v>170</v>
      </c>
      <c r="E183" s="47">
        <v>148.30000000000001</v>
      </c>
      <c r="F183" s="48">
        <f t="shared" si="2"/>
        <v>1.1463250168577208</v>
      </c>
    </row>
    <row r="184" spans="1:6" ht="16.5" x14ac:dyDescent="0.25">
      <c r="A184" s="3" t="s">
        <v>60</v>
      </c>
      <c r="B184" s="45" t="s">
        <v>19</v>
      </c>
      <c r="C184" s="45" t="s">
        <v>35</v>
      </c>
      <c r="D184" s="46">
        <v>170</v>
      </c>
      <c r="E184" s="47">
        <v>149.6</v>
      </c>
      <c r="F184" s="48">
        <f t="shared" si="2"/>
        <v>1.1363636363636365</v>
      </c>
    </row>
    <row r="185" spans="1:6" ht="16.5" x14ac:dyDescent="0.25">
      <c r="A185" s="3" t="s">
        <v>60</v>
      </c>
      <c r="B185" s="45" t="s">
        <v>19</v>
      </c>
      <c r="C185" s="45" t="s">
        <v>35</v>
      </c>
      <c r="D185" s="46">
        <v>171</v>
      </c>
      <c r="E185" s="47">
        <v>153.19999999999999</v>
      </c>
      <c r="F185" s="48">
        <f t="shared" si="2"/>
        <v>1.116187989556136</v>
      </c>
    </row>
    <row r="186" spans="1:6" ht="16.5" x14ac:dyDescent="0.25">
      <c r="A186" s="3" t="s">
        <v>60</v>
      </c>
      <c r="B186" s="45" t="s">
        <v>19</v>
      </c>
      <c r="C186" s="45" t="s">
        <v>35</v>
      </c>
      <c r="D186" s="46">
        <v>170</v>
      </c>
      <c r="E186" s="47">
        <v>150.80000000000001</v>
      </c>
      <c r="F186" s="48">
        <f t="shared" si="2"/>
        <v>1.1273209549071617</v>
      </c>
    </row>
    <row r="187" spans="1:6" ht="16.5" x14ac:dyDescent="0.25">
      <c r="A187" s="3" t="s">
        <v>60</v>
      </c>
      <c r="B187" s="45" t="s">
        <v>19</v>
      </c>
      <c r="C187" s="45" t="s">
        <v>35</v>
      </c>
      <c r="D187" s="46">
        <v>179</v>
      </c>
      <c r="E187" s="47">
        <v>149.6</v>
      </c>
      <c r="F187" s="48">
        <f t="shared" si="2"/>
        <v>1.196524064171123</v>
      </c>
    </row>
    <row r="188" spans="1:6" ht="16.5" x14ac:dyDescent="0.25">
      <c r="A188" s="3" t="s">
        <v>60</v>
      </c>
      <c r="B188" s="45" t="s">
        <v>19</v>
      </c>
      <c r="C188" s="45" t="s">
        <v>35</v>
      </c>
      <c r="D188" s="46">
        <v>175</v>
      </c>
      <c r="E188" s="47">
        <v>149.1</v>
      </c>
      <c r="F188" s="48">
        <f t="shared" si="2"/>
        <v>1.1737089201877935</v>
      </c>
    </row>
    <row r="189" spans="1:6" ht="16.5" x14ac:dyDescent="0.25">
      <c r="A189" s="3" t="s">
        <v>60</v>
      </c>
      <c r="B189" s="45" t="s">
        <v>19</v>
      </c>
      <c r="C189" s="45" t="s">
        <v>35</v>
      </c>
      <c r="D189" s="46">
        <v>173</v>
      </c>
      <c r="E189" s="47">
        <v>149.30000000000001</v>
      </c>
      <c r="F189" s="48">
        <f t="shared" si="2"/>
        <v>1.1587407903549898</v>
      </c>
    </row>
    <row r="190" spans="1:6" ht="16.5" x14ac:dyDescent="0.25">
      <c r="A190" s="3" t="s">
        <v>60</v>
      </c>
      <c r="B190" s="45" t="s">
        <v>19</v>
      </c>
      <c r="C190" s="45" t="s">
        <v>35</v>
      </c>
      <c r="D190" s="46">
        <v>178</v>
      </c>
      <c r="E190" s="47">
        <v>150.1</v>
      </c>
      <c r="F190" s="48">
        <f t="shared" si="2"/>
        <v>1.1858760826115924</v>
      </c>
    </row>
    <row r="191" spans="1:6" ht="16.5" x14ac:dyDescent="0.25">
      <c r="A191" s="3" t="s">
        <v>60</v>
      </c>
      <c r="B191" s="45" t="s">
        <v>19</v>
      </c>
      <c r="C191" s="45" t="s">
        <v>35</v>
      </c>
      <c r="D191" s="46">
        <v>173</v>
      </c>
      <c r="E191" s="47">
        <v>148.6</v>
      </c>
      <c r="F191" s="48">
        <f t="shared" si="2"/>
        <v>1.164199192462988</v>
      </c>
    </row>
    <row r="192" spans="1:6" ht="16.5" x14ac:dyDescent="0.25">
      <c r="A192" s="3" t="s">
        <v>85</v>
      </c>
      <c r="B192" s="45" t="s">
        <v>29</v>
      </c>
      <c r="C192" s="45" t="s">
        <v>8</v>
      </c>
      <c r="D192" s="46">
        <v>172</v>
      </c>
      <c r="E192" s="47">
        <v>152</v>
      </c>
      <c r="F192" s="48">
        <f t="shared" si="2"/>
        <v>1.131578947368421</v>
      </c>
    </row>
    <row r="193" spans="1:6" ht="16.5" x14ac:dyDescent="0.25">
      <c r="A193" s="3" t="s">
        <v>85</v>
      </c>
      <c r="B193" s="45" t="s">
        <v>29</v>
      </c>
      <c r="C193" s="45" t="s">
        <v>8</v>
      </c>
      <c r="D193" s="46">
        <v>166</v>
      </c>
      <c r="E193" s="47">
        <v>153.6</v>
      </c>
      <c r="F193" s="48">
        <f t="shared" si="2"/>
        <v>1.0807291666666667</v>
      </c>
    </row>
    <row r="194" spans="1:6" ht="16.5" x14ac:dyDescent="0.25">
      <c r="A194" s="3" t="s">
        <v>85</v>
      </c>
      <c r="B194" s="45" t="s">
        <v>29</v>
      </c>
      <c r="C194" s="45" t="s">
        <v>8</v>
      </c>
      <c r="D194" s="46">
        <v>168</v>
      </c>
      <c r="E194" s="47">
        <v>150.9</v>
      </c>
      <c r="F194" s="48">
        <f t="shared" ref="F194:F257" si="3">D194/E194</f>
        <v>1.1133200795228628</v>
      </c>
    </row>
    <row r="195" spans="1:6" ht="16.5" x14ac:dyDescent="0.25">
      <c r="A195" s="3" t="s">
        <v>85</v>
      </c>
      <c r="B195" s="45" t="s">
        <v>29</v>
      </c>
      <c r="C195" s="45" t="s">
        <v>8</v>
      </c>
      <c r="D195" s="46">
        <v>171</v>
      </c>
      <c r="E195" s="47">
        <v>152.4</v>
      </c>
      <c r="F195" s="48">
        <f t="shared" si="3"/>
        <v>1.1220472440944882</v>
      </c>
    </row>
    <row r="196" spans="1:6" ht="16.5" x14ac:dyDescent="0.25">
      <c r="A196" s="3" t="s">
        <v>85</v>
      </c>
      <c r="B196" s="45" t="s">
        <v>29</v>
      </c>
      <c r="C196" s="45" t="s">
        <v>8</v>
      </c>
      <c r="D196" s="46">
        <v>166</v>
      </c>
      <c r="E196" s="47">
        <v>153.4</v>
      </c>
      <c r="F196" s="48">
        <f t="shared" si="3"/>
        <v>1.0821382007822686</v>
      </c>
    </row>
    <row r="197" spans="1:6" ht="16.5" x14ac:dyDescent="0.25">
      <c r="A197" s="3" t="s">
        <v>85</v>
      </c>
      <c r="B197" s="45" t="s">
        <v>29</v>
      </c>
      <c r="C197" s="45" t="s">
        <v>8</v>
      </c>
      <c r="D197" s="46">
        <v>166</v>
      </c>
      <c r="E197" s="47">
        <v>154.4</v>
      </c>
      <c r="F197" s="48">
        <f t="shared" si="3"/>
        <v>1.0751295336787565</v>
      </c>
    </row>
    <row r="198" spans="1:6" ht="16.5" x14ac:dyDescent="0.25">
      <c r="A198" s="3" t="s">
        <v>85</v>
      </c>
      <c r="B198" s="45" t="s">
        <v>29</v>
      </c>
      <c r="C198" s="45" t="s">
        <v>8</v>
      </c>
      <c r="D198" s="46">
        <v>160</v>
      </c>
      <c r="E198" s="47">
        <v>150.9</v>
      </c>
      <c r="F198" s="48">
        <f t="shared" si="3"/>
        <v>1.0603048376408217</v>
      </c>
    </row>
    <row r="199" spans="1:6" ht="16.5" x14ac:dyDescent="0.25">
      <c r="A199" s="3" t="s">
        <v>85</v>
      </c>
      <c r="B199" s="45" t="s">
        <v>29</v>
      </c>
      <c r="C199" s="45" t="s">
        <v>8</v>
      </c>
      <c r="D199" s="46">
        <v>170</v>
      </c>
      <c r="E199" s="47">
        <v>153.5</v>
      </c>
      <c r="F199" s="48">
        <f t="shared" si="3"/>
        <v>1.1074918566775245</v>
      </c>
    </row>
    <row r="200" spans="1:6" ht="16.5" x14ac:dyDescent="0.25">
      <c r="A200" s="3" t="s">
        <v>85</v>
      </c>
      <c r="B200" s="45" t="s">
        <v>29</v>
      </c>
      <c r="C200" s="45" t="s">
        <v>8</v>
      </c>
      <c r="D200" s="46">
        <v>166</v>
      </c>
      <c r="E200" s="47">
        <v>155.69999999999999</v>
      </c>
      <c r="F200" s="48">
        <f t="shared" si="3"/>
        <v>1.0661528580603725</v>
      </c>
    </row>
    <row r="201" spans="1:6" ht="16.5" x14ac:dyDescent="0.25">
      <c r="A201" s="3" t="s">
        <v>85</v>
      </c>
      <c r="B201" s="45" t="s">
        <v>29</v>
      </c>
      <c r="C201" s="45" t="s">
        <v>8</v>
      </c>
      <c r="D201" s="46">
        <v>163</v>
      </c>
      <c r="E201" s="47">
        <v>154.1</v>
      </c>
      <c r="F201" s="48">
        <f t="shared" si="3"/>
        <v>1.0577547047371836</v>
      </c>
    </row>
    <row r="202" spans="1:6" ht="16.5" x14ac:dyDescent="0.25">
      <c r="A202" s="3" t="s">
        <v>87</v>
      </c>
      <c r="B202" s="45" t="s">
        <v>9</v>
      </c>
      <c r="C202" s="45" t="s">
        <v>8</v>
      </c>
      <c r="D202" s="46">
        <v>164</v>
      </c>
      <c r="E202" s="47">
        <v>148.5</v>
      </c>
      <c r="F202" s="48">
        <f t="shared" si="3"/>
        <v>1.1043771043771045</v>
      </c>
    </row>
    <row r="203" spans="1:6" ht="16.5" x14ac:dyDescent="0.25">
      <c r="A203" s="3" t="s">
        <v>87</v>
      </c>
      <c r="B203" s="45" t="s">
        <v>9</v>
      </c>
      <c r="C203" s="45" t="s">
        <v>8</v>
      </c>
      <c r="D203" s="46">
        <v>164</v>
      </c>
      <c r="E203" s="47">
        <v>147.9</v>
      </c>
      <c r="F203" s="48">
        <f t="shared" si="3"/>
        <v>1.1088573360378633</v>
      </c>
    </row>
    <row r="204" spans="1:6" ht="16.5" x14ac:dyDescent="0.25">
      <c r="A204" s="3" t="s">
        <v>87</v>
      </c>
      <c r="B204" s="45" t="s">
        <v>9</v>
      </c>
      <c r="C204" s="45" t="s">
        <v>8</v>
      </c>
      <c r="D204" s="46">
        <v>170</v>
      </c>
      <c r="E204" s="47">
        <v>147.30000000000001</v>
      </c>
      <c r="F204" s="48">
        <f t="shared" si="3"/>
        <v>1.1541072640868975</v>
      </c>
    </row>
    <row r="205" spans="1:6" ht="16.5" x14ac:dyDescent="0.25">
      <c r="A205" s="3" t="s">
        <v>87</v>
      </c>
      <c r="B205" s="45" t="s">
        <v>9</v>
      </c>
      <c r="C205" s="45" t="s">
        <v>8</v>
      </c>
      <c r="D205" s="46">
        <v>166</v>
      </c>
      <c r="E205" s="47">
        <v>149.69999999999999</v>
      </c>
      <c r="F205" s="48">
        <f t="shared" si="3"/>
        <v>1.1088844355377423</v>
      </c>
    </row>
    <row r="206" spans="1:6" ht="16.5" x14ac:dyDescent="0.25">
      <c r="A206" s="3" t="s">
        <v>87</v>
      </c>
      <c r="B206" s="45" t="s">
        <v>9</v>
      </c>
      <c r="C206" s="45" t="s">
        <v>8</v>
      </c>
      <c r="D206" s="46">
        <v>163</v>
      </c>
      <c r="E206" s="47">
        <v>147.69999999999999</v>
      </c>
      <c r="F206" s="48">
        <f t="shared" si="3"/>
        <v>1.1035883547731891</v>
      </c>
    </row>
    <row r="207" spans="1:6" ht="16.5" x14ac:dyDescent="0.25">
      <c r="A207" s="3" t="s">
        <v>87</v>
      </c>
      <c r="B207" s="45" t="s">
        <v>9</v>
      </c>
      <c r="C207" s="45" t="s">
        <v>8</v>
      </c>
      <c r="D207" s="46">
        <v>162</v>
      </c>
      <c r="E207" s="47">
        <v>147.6</v>
      </c>
      <c r="F207" s="48">
        <f t="shared" si="3"/>
        <v>1.0975609756097562</v>
      </c>
    </row>
    <row r="208" spans="1:6" ht="16.5" x14ac:dyDescent="0.25">
      <c r="A208" s="3" t="s">
        <v>87</v>
      </c>
      <c r="B208" s="45" t="s">
        <v>9</v>
      </c>
      <c r="C208" s="45" t="s">
        <v>8</v>
      </c>
      <c r="D208" s="46">
        <v>166</v>
      </c>
      <c r="E208" s="47">
        <v>148.19999999999999</v>
      </c>
      <c r="F208" s="48">
        <f t="shared" si="3"/>
        <v>1.1201079622132255</v>
      </c>
    </row>
    <row r="209" spans="1:6" ht="16.5" x14ac:dyDescent="0.25">
      <c r="A209" s="3" t="s">
        <v>87</v>
      </c>
      <c r="B209" s="45" t="s">
        <v>9</v>
      </c>
      <c r="C209" s="45" t="s">
        <v>8</v>
      </c>
      <c r="D209" s="46">
        <v>166</v>
      </c>
      <c r="E209" s="47">
        <v>149.19999999999999</v>
      </c>
      <c r="F209" s="48">
        <f t="shared" si="3"/>
        <v>1.1126005361930296</v>
      </c>
    </row>
    <row r="210" spans="1:6" ht="16.5" x14ac:dyDescent="0.25">
      <c r="A210" s="3" t="s">
        <v>87</v>
      </c>
      <c r="B210" s="45" t="s">
        <v>9</v>
      </c>
      <c r="C210" s="45" t="s">
        <v>8</v>
      </c>
      <c r="D210" s="46">
        <v>161</v>
      </c>
      <c r="E210" s="47">
        <v>149.19999999999999</v>
      </c>
      <c r="F210" s="48">
        <f t="shared" si="3"/>
        <v>1.0790884718498661</v>
      </c>
    </row>
    <row r="211" spans="1:6" ht="16.5" x14ac:dyDescent="0.25">
      <c r="A211" s="3" t="s">
        <v>87</v>
      </c>
      <c r="B211" s="45" t="s">
        <v>9</v>
      </c>
      <c r="C211" s="45" t="s">
        <v>8</v>
      </c>
      <c r="D211" s="46">
        <v>161</v>
      </c>
      <c r="E211" s="47">
        <v>147.9</v>
      </c>
      <c r="F211" s="48">
        <f t="shared" si="3"/>
        <v>1.0885733603786343</v>
      </c>
    </row>
    <row r="212" spans="1:6" ht="16.5" x14ac:dyDescent="0.25">
      <c r="A212" s="3" t="s">
        <v>88</v>
      </c>
      <c r="B212" s="45" t="s">
        <v>9</v>
      </c>
      <c r="C212" s="45" t="s">
        <v>8</v>
      </c>
      <c r="D212" s="46">
        <v>168</v>
      </c>
      <c r="E212" s="47">
        <v>146</v>
      </c>
      <c r="F212" s="48">
        <f t="shared" si="3"/>
        <v>1.1506849315068493</v>
      </c>
    </row>
    <row r="213" spans="1:6" ht="16.5" x14ac:dyDescent="0.25">
      <c r="A213" s="3" t="s">
        <v>88</v>
      </c>
      <c r="B213" s="45" t="s">
        <v>9</v>
      </c>
      <c r="C213" s="45" t="s">
        <v>8</v>
      </c>
      <c r="D213" s="46">
        <v>166</v>
      </c>
      <c r="E213" s="47">
        <v>146.80000000000001</v>
      </c>
      <c r="F213" s="48">
        <f t="shared" si="3"/>
        <v>1.1307901907356948</v>
      </c>
    </row>
    <row r="214" spans="1:6" ht="16.5" x14ac:dyDescent="0.25">
      <c r="A214" s="3" t="s">
        <v>88</v>
      </c>
      <c r="B214" s="45" t="s">
        <v>9</v>
      </c>
      <c r="C214" s="45" t="s">
        <v>8</v>
      </c>
      <c r="D214" s="46">
        <v>170</v>
      </c>
      <c r="E214" s="47">
        <v>146.30000000000001</v>
      </c>
      <c r="F214" s="48">
        <f t="shared" si="3"/>
        <v>1.1619958988380039</v>
      </c>
    </row>
    <row r="215" spans="1:6" ht="16.5" x14ac:dyDescent="0.25">
      <c r="A215" s="3" t="s">
        <v>88</v>
      </c>
      <c r="B215" s="45" t="s">
        <v>9</v>
      </c>
      <c r="C215" s="45" t="s">
        <v>8</v>
      </c>
      <c r="D215" s="46">
        <v>162</v>
      </c>
      <c r="E215" s="47">
        <v>145.1</v>
      </c>
      <c r="F215" s="48">
        <f t="shared" si="3"/>
        <v>1.1164713990351482</v>
      </c>
    </row>
    <row r="216" spans="1:6" ht="16.5" x14ac:dyDescent="0.25">
      <c r="A216" s="3" t="s">
        <v>88</v>
      </c>
      <c r="B216" s="45" t="s">
        <v>9</v>
      </c>
      <c r="C216" s="45" t="s">
        <v>8</v>
      </c>
      <c r="D216" s="46">
        <v>168</v>
      </c>
      <c r="E216" s="47">
        <v>146.5</v>
      </c>
      <c r="F216" s="48">
        <f t="shared" si="3"/>
        <v>1.1467576791808873</v>
      </c>
    </row>
    <row r="217" spans="1:6" ht="16.5" x14ac:dyDescent="0.25">
      <c r="A217" s="3" t="s">
        <v>88</v>
      </c>
      <c r="B217" s="45" t="s">
        <v>9</v>
      </c>
      <c r="C217" s="45" t="s">
        <v>8</v>
      </c>
      <c r="D217" s="46">
        <v>170</v>
      </c>
      <c r="E217" s="47">
        <v>146.69999999999999</v>
      </c>
      <c r="F217" s="48">
        <f t="shared" si="3"/>
        <v>1.1588275391956375</v>
      </c>
    </row>
    <row r="218" spans="1:6" ht="16.5" x14ac:dyDescent="0.25">
      <c r="A218" s="3" t="s">
        <v>88</v>
      </c>
      <c r="B218" s="45" t="s">
        <v>9</v>
      </c>
      <c r="C218" s="45" t="s">
        <v>8</v>
      </c>
      <c r="D218" s="46">
        <v>160</v>
      </c>
      <c r="E218" s="47">
        <v>147.19999999999999</v>
      </c>
      <c r="F218" s="48">
        <f t="shared" si="3"/>
        <v>1.0869565217391306</v>
      </c>
    </row>
    <row r="219" spans="1:6" ht="16.5" x14ac:dyDescent="0.25">
      <c r="A219" s="3" t="s">
        <v>88</v>
      </c>
      <c r="B219" s="45" t="s">
        <v>9</v>
      </c>
      <c r="C219" s="45" t="s">
        <v>8</v>
      </c>
      <c r="D219" s="46">
        <v>171</v>
      </c>
      <c r="E219" s="47">
        <v>145.1</v>
      </c>
      <c r="F219" s="48">
        <f t="shared" si="3"/>
        <v>1.1784975878704342</v>
      </c>
    </row>
    <row r="220" spans="1:6" ht="16.5" x14ac:dyDescent="0.25">
      <c r="A220" s="3" t="s">
        <v>88</v>
      </c>
      <c r="B220" s="45" t="s">
        <v>9</v>
      </c>
      <c r="C220" s="45" t="s">
        <v>8</v>
      </c>
      <c r="D220" s="46">
        <v>168</v>
      </c>
      <c r="E220" s="47">
        <v>145.5</v>
      </c>
      <c r="F220" s="48">
        <f t="shared" si="3"/>
        <v>1.1546391752577319</v>
      </c>
    </row>
    <row r="221" spans="1:6" ht="16.5" x14ac:dyDescent="0.25">
      <c r="A221" s="3" t="s">
        <v>88</v>
      </c>
      <c r="B221" s="45" t="s">
        <v>9</v>
      </c>
      <c r="C221" s="45" t="s">
        <v>8</v>
      </c>
      <c r="D221" s="46">
        <v>168</v>
      </c>
      <c r="E221" s="47">
        <v>146.5</v>
      </c>
      <c r="F221" s="48">
        <f t="shared" si="3"/>
        <v>1.1467576791808873</v>
      </c>
    </row>
    <row r="222" spans="1:6" ht="16.5" x14ac:dyDescent="0.25">
      <c r="A222" s="3" t="s">
        <v>89</v>
      </c>
      <c r="B222" s="45" t="s">
        <v>13</v>
      </c>
      <c r="C222" s="45" t="s">
        <v>8</v>
      </c>
      <c r="D222" s="46">
        <v>166</v>
      </c>
      <c r="E222" s="47">
        <v>149</v>
      </c>
      <c r="F222" s="48">
        <f t="shared" si="3"/>
        <v>1.1140939597315436</v>
      </c>
    </row>
    <row r="223" spans="1:6" ht="16.5" x14ac:dyDescent="0.25">
      <c r="A223" s="3" t="s">
        <v>89</v>
      </c>
      <c r="B223" s="45" t="s">
        <v>13</v>
      </c>
      <c r="C223" s="45" t="s">
        <v>8</v>
      </c>
      <c r="D223" s="46">
        <v>169</v>
      </c>
      <c r="E223" s="47">
        <v>147.30000000000001</v>
      </c>
      <c r="F223" s="48">
        <f t="shared" si="3"/>
        <v>1.1473183978275627</v>
      </c>
    </row>
    <row r="224" spans="1:6" ht="16.5" x14ac:dyDescent="0.25">
      <c r="A224" s="3" t="s">
        <v>89</v>
      </c>
      <c r="B224" s="45" t="s">
        <v>13</v>
      </c>
      <c r="C224" s="45" t="s">
        <v>8</v>
      </c>
      <c r="D224" s="46">
        <v>167</v>
      </c>
      <c r="E224" s="47">
        <v>147.9</v>
      </c>
      <c r="F224" s="48">
        <f t="shared" si="3"/>
        <v>1.1291413116970925</v>
      </c>
    </row>
    <row r="225" spans="1:6" ht="16.5" x14ac:dyDescent="0.25">
      <c r="A225" s="3" t="s">
        <v>89</v>
      </c>
      <c r="B225" s="45" t="s">
        <v>13</v>
      </c>
      <c r="C225" s="45" t="s">
        <v>8</v>
      </c>
      <c r="D225" s="46">
        <v>165</v>
      </c>
      <c r="E225" s="47">
        <v>149.30000000000001</v>
      </c>
      <c r="F225" s="48">
        <f t="shared" si="3"/>
        <v>1.1051574012056262</v>
      </c>
    </row>
    <row r="226" spans="1:6" ht="16.5" x14ac:dyDescent="0.25">
      <c r="A226" s="3" t="s">
        <v>89</v>
      </c>
      <c r="B226" s="45" t="s">
        <v>13</v>
      </c>
      <c r="C226" s="45" t="s">
        <v>8</v>
      </c>
      <c r="D226" s="46">
        <v>173</v>
      </c>
      <c r="E226" s="47">
        <v>149.1</v>
      </c>
      <c r="F226" s="48">
        <f t="shared" si="3"/>
        <v>1.1602951039570759</v>
      </c>
    </row>
    <row r="227" spans="1:6" ht="16.5" x14ac:dyDescent="0.25">
      <c r="A227" s="3" t="s">
        <v>89</v>
      </c>
      <c r="B227" s="45" t="s">
        <v>13</v>
      </c>
      <c r="C227" s="45" t="s">
        <v>8</v>
      </c>
      <c r="D227" s="46">
        <v>164</v>
      </c>
      <c r="E227" s="47">
        <v>147.69999999999999</v>
      </c>
      <c r="F227" s="48">
        <f t="shared" si="3"/>
        <v>1.1103588354773191</v>
      </c>
    </row>
    <row r="228" spans="1:6" ht="16.5" x14ac:dyDescent="0.25">
      <c r="A228" s="3" t="s">
        <v>89</v>
      </c>
      <c r="B228" s="45" t="s">
        <v>13</v>
      </c>
      <c r="C228" s="45" t="s">
        <v>8</v>
      </c>
      <c r="D228" s="46">
        <v>173</v>
      </c>
      <c r="E228" s="47">
        <v>149.1</v>
      </c>
      <c r="F228" s="48">
        <f t="shared" si="3"/>
        <v>1.1602951039570759</v>
      </c>
    </row>
    <row r="229" spans="1:6" ht="16.5" x14ac:dyDescent="0.25">
      <c r="A229" s="3" t="s">
        <v>89</v>
      </c>
      <c r="B229" s="45" t="s">
        <v>13</v>
      </c>
      <c r="C229" s="45" t="s">
        <v>8</v>
      </c>
      <c r="D229" s="46">
        <v>167</v>
      </c>
      <c r="E229" s="47">
        <v>149.5</v>
      </c>
      <c r="F229" s="48">
        <f t="shared" si="3"/>
        <v>1.1170568561872909</v>
      </c>
    </row>
    <row r="230" spans="1:6" ht="16.5" x14ac:dyDescent="0.25">
      <c r="A230" s="3" t="s">
        <v>89</v>
      </c>
      <c r="B230" s="45" t="s">
        <v>13</v>
      </c>
      <c r="C230" s="45" t="s">
        <v>8</v>
      </c>
      <c r="D230" s="46">
        <v>168</v>
      </c>
      <c r="E230" s="47">
        <v>149.5</v>
      </c>
      <c r="F230" s="48">
        <f t="shared" si="3"/>
        <v>1.1237458193979932</v>
      </c>
    </row>
    <row r="231" spans="1:6" ht="16.5" x14ac:dyDescent="0.25">
      <c r="A231" s="3" t="s">
        <v>89</v>
      </c>
      <c r="B231" s="45" t="s">
        <v>13</v>
      </c>
      <c r="C231" s="45" t="s">
        <v>8</v>
      </c>
      <c r="D231" s="46">
        <v>166</v>
      </c>
      <c r="E231" s="47">
        <v>148.9</v>
      </c>
      <c r="F231" s="48">
        <f t="shared" si="3"/>
        <v>1.1148421759570182</v>
      </c>
    </row>
    <row r="232" spans="1:6" ht="16.5" x14ac:dyDescent="0.25">
      <c r="A232" s="3" t="s">
        <v>90</v>
      </c>
      <c r="B232" s="45" t="s">
        <v>29</v>
      </c>
      <c r="C232" s="45" t="s">
        <v>8</v>
      </c>
      <c r="D232" s="46">
        <v>166</v>
      </c>
      <c r="E232" s="47">
        <v>145</v>
      </c>
      <c r="F232" s="48">
        <f t="shared" si="3"/>
        <v>1.1448275862068966</v>
      </c>
    </row>
    <row r="233" spans="1:6" ht="16.5" x14ac:dyDescent="0.25">
      <c r="A233" s="3" t="s">
        <v>90</v>
      </c>
      <c r="B233" s="45" t="s">
        <v>29</v>
      </c>
      <c r="C233" s="45" t="s">
        <v>8</v>
      </c>
      <c r="D233" s="46">
        <v>168</v>
      </c>
      <c r="E233" s="47">
        <v>145.69999999999999</v>
      </c>
      <c r="F233" s="48">
        <f t="shared" si="3"/>
        <v>1.1530542210020591</v>
      </c>
    </row>
    <row r="234" spans="1:6" ht="16.5" x14ac:dyDescent="0.25">
      <c r="A234" s="3" t="s">
        <v>90</v>
      </c>
      <c r="B234" s="45" t="s">
        <v>29</v>
      </c>
      <c r="C234" s="45" t="s">
        <v>8</v>
      </c>
      <c r="D234" s="46">
        <v>166</v>
      </c>
      <c r="E234" s="47">
        <v>144.1</v>
      </c>
      <c r="F234" s="48">
        <f t="shared" si="3"/>
        <v>1.1519777931991673</v>
      </c>
    </row>
    <row r="235" spans="1:6" ht="16.5" x14ac:dyDescent="0.25">
      <c r="A235" s="3" t="s">
        <v>90</v>
      </c>
      <c r="B235" s="45" t="s">
        <v>29</v>
      </c>
      <c r="C235" s="45" t="s">
        <v>8</v>
      </c>
      <c r="D235" s="46">
        <v>167</v>
      </c>
      <c r="E235" s="47">
        <v>143.19999999999999</v>
      </c>
      <c r="F235" s="48">
        <f t="shared" si="3"/>
        <v>1.1662011173184359</v>
      </c>
    </row>
    <row r="236" spans="1:6" ht="16.5" x14ac:dyDescent="0.25">
      <c r="A236" s="3" t="s">
        <v>90</v>
      </c>
      <c r="B236" s="45" t="s">
        <v>29</v>
      </c>
      <c r="C236" s="45" t="s">
        <v>8</v>
      </c>
      <c r="D236" s="46">
        <v>169</v>
      </c>
      <c r="E236" s="47">
        <v>143.69999999999999</v>
      </c>
      <c r="F236" s="48">
        <f t="shared" si="3"/>
        <v>1.1760612386917189</v>
      </c>
    </row>
    <row r="237" spans="1:6" ht="16.5" x14ac:dyDescent="0.25">
      <c r="A237" s="3" t="s">
        <v>90</v>
      </c>
      <c r="B237" s="45" t="s">
        <v>29</v>
      </c>
      <c r="C237" s="45" t="s">
        <v>8</v>
      </c>
      <c r="D237" s="46">
        <v>168</v>
      </c>
      <c r="E237" s="47">
        <v>145.69999999999999</v>
      </c>
      <c r="F237" s="48">
        <f t="shared" si="3"/>
        <v>1.1530542210020591</v>
      </c>
    </row>
    <row r="238" spans="1:6" ht="16.5" x14ac:dyDescent="0.25">
      <c r="A238" s="3" t="s">
        <v>90</v>
      </c>
      <c r="B238" s="45" t="s">
        <v>29</v>
      </c>
      <c r="C238" s="45" t="s">
        <v>8</v>
      </c>
      <c r="D238" s="46">
        <v>166</v>
      </c>
      <c r="E238" s="47">
        <v>146.30000000000001</v>
      </c>
      <c r="F238" s="48">
        <f t="shared" si="3"/>
        <v>1.1346548188653451</v>
      </c>
    </row>
    <row r="239" spans="1:6" ht="16.5" x14ac:dyDescent="0.25">
      <c r="A239" s="3" t="s">
        <v>90</v>
      </c>
      <c r="B239" s="45" t="s">
        <v>29</v>
      </c>
      <c r="C239" s="45" t="s">
        <v>8</v>
      </c>
      <c r="D239" s="46">
        <v>170</v>
      </c>
      <c r="E239" s="47">
        <v>145.4</v>
      </c>
      <c r="F239" s="48">
        <f t="shared" si="3"/>
        <v>1.1691884456671251</v>
      </c>
    </row>
    <row r="240" spans="1:6" ht="16.5" x14ac:dyDescent="0.25">
      <c r="A240" s="3" t="s">
        <v>90</v>
      </c>
      <c r="B240" s="45" t="s">
        <v>29</v>
      </c>
      <c r="C240" s="45" t="s">
        <v>8</v>
      </c>
      <c r="D240" s="46">
        <v>169</v>
      </c>
      <c r="E240" s="47">
        <v>143.5</v>
      </c>
      <c r="F240" s="48">
        <f t="shared" si="3"/>
        <v>1.1777003484320558</v>
      </c>
    </row>
    <row r="241" spans="1:6" ht="16.5" x14ac:dyDescent="0.25">
      <c r="A241" s="3" t="s">
        <v>90</v>
      </c>
      <c r="B241" s="45" t="s">
        <v>29</v>
      </c>
      <c r="C241" s="45" t="s">
        <v>8</v>
      </c>
      <c r="D241" s="46">
        <v>164</v>
      </c>
      <c r="E241" s="47">
        <v>145.4</v>
      </c>
      <c r="F241" s="48">
        <f t="shared" si="3"/>
        <v>1.1279229711141678</v>
      </c>
    </row>
    <row r="242" spans="1:6" ht="16.5" x14ac:dyDescent="0.25">
      <c r="A242" s="3" t="s">
        <v>92</v>
      </c>
      <c r="B242" s="45" t="s">
        <v>13</v>
      </c>
      <c r="C242" s="45" t="s">
        <v>8</v>
      </c>
      <c r="D242" s="46">
        <v>166</v>
      </c>
      <c r="E242" s="47">
        <v>150.6</v>
      </c>
      <c r="F242" s="48">
        <f t="shared" si="3"/>
        <v>1.1022576361221781</v>
      </c>
    </row>
    <row r="243" spans="1:6" ht="16.5" x14ac:dyDescent="0.25">
      <c r="A243" s="3" t="s">
        <v>92</v>
      </c>
      <c r="B243" s="45" t="s">
        <v>13</v>
      </c>
      <c r="C243" s="45" t="s">
        <v>8</v>
      </c>
      <c r="D243" s="46">
        <v>171</v>
      </c>
      <c r="E243" s="47">
        <v>151.6</v>
      </c>
      <c r="F243" s="48">
        <f t="shared" si="3"/>
        <v>1.1279683377308707</v>
      </c>
    </row>
    <row r="244" spans="1:6" ht="16.5" x14ac:dyDescent="0.25">
      <c r="A244" s="3" t="s">
        <v>92</v>
      </c>
      <c r="B244" s="45" t="s">
        <v>13</v>
      </c>
      <c r="C244" s="45" t="s">
        <v>8</v>
      </c>
      <c r="D244" s="46">
        <v>168</v>
      </c>
      <c r="E244" s="47">
        <v>151.6</v>
      </c>
      <c r="F244" s="48">
        <f t="shared" si="3"/>
        <v>1.108179419525066</v>
      </c>
    </row>
    <row r="245" spans="1:6" ht="16.5" x14ac:dyDescent="0.25">
      <c r="A245" s="3" t="s">
        <v>92</v>
      </c>
      <c r="B245" s="45" t="s">
        <v>13</v>
      </c>
      <c r="C245" s="45" t="s">
        <v>8</v>
      </c>
      <c r="D245" s="46">
        <v>172</v>
      </c>
      <c r="E245" s="47">
        <v>149.69999999999999</v>
      </c>
      <c r="F245" s="48">
        <f t="shared" si="3"/>
        <v>1.1489645958583836</v>
      </c>
    </row>
    <row r="246" spans="1:6" ht="16.5" x14ac:dyDescent="0.25">
      <c r="A246" s="3" t="s">
        <v>92</v>
      </c>
      <c r="B246" s="45" t="s">
        <v>13</v>
      </c>
      <c r="C246" s="45" t="s">
        <v>8</v>
      </c>
      <c r="D246" s="46">
        <v>172</v>
      </c>
      <c r="E246" s="47">
        <v>151.19999999999999</v>
      </c>
      <c r="F246" s="48">
        <f t="shared" si="3"/>
        <v>1.1375661375661377</v>
      </c>
    </row>
    <row r="247" spans="1:6" ht="16.5" x14ac:dyDescent="0.25">
      <c r="A247" s="3" t="s">
        <v>92</v>
      </c>
      <c r="B247" s="45" t="s">
        <v>13</v>
      </c>
      <c r="C247" s="45" t="s">
        <v>8</v>
      </c>
      <c r="D247" s="46">
        <v>176</v>
      </c>
      <c r="E247" s="47">
        <v>151.5</v>
      </c>
      <c r="F247" s="48">
        <f t="shared" si="3"/>
        <v>1.1617161716171618</v>
      </c>
    </row>
    <row r="248" spans="1:6" ht="16.5" x14ac:dyDescent="0.25">
      <c r="A248" s="3" t="s">
        <v>92</v>
      </c>
      <c r="B248" s="45" t="s">
        <v>13</v>
      </c>
      <c r="C248" s="45" t="s">
        <v>8</v>
      </c>
      <c r="D248" s="46">
        <v>169</v>
      </c>
      <c r="E248" s="47">
        <v>148.6</v>
      </c>
      <c r="F248" s="48">
        <f t="shared" si="3"/>
        <v>1.1372812920592195</v>
      </c>
    </row>
    <row r="249" spans="1:6" ht="16.5" x14ac:dyDescent="0.25">
      <c r="A249" s="3" t="s">
        <v>92</v>
      </c>
      <c r="B249" s="45" t="s">
        <v>13</v>
      </c>
      <c r="C249" s="45" t="s">
        <v>8</v>
      </c>
      <c r="D249" s="46">
        <v>172</v>
      </c>
      <c r="E249" s="47">
        <v>150.69999999999999</v>
      </c>
      <c r="F249" s="48">
        <f t="shared" si="3"/>
        <v>1.1413404114134043</v>
      </c>
    </row>
    <row r="250" spans="1:6" ht="16.5" x14ac:dyDescent="0.25">
      <c r="A250" s="3" t="s">
        <v>92</v>
      </c>
      <c r="B250" s="45" t="s">
        <v>13</v>
      </c>
      <c r="C250" s="45" t="s">
        <v>8</v>
      </c>
      <c r="D250" s="46">
        <v>172</v>
      </c>
      <c r="E250" s="47">
        <v>151.4</v>
      </c>
      <c r="F250" s="48">
        <f t="shared" si="3"/>
        <v>1.1360634081902246</v>
      </c>
    </row>
    <row r="251" spans="1:6" ht="16.5" x14ac:dyDescent="0.25">
      <c r="A251" s="3" t="s">
        <v>92</v>
      </c>
      <c r="B251" s="45" t="s">
        <v>13</v>
      </c>
      <c r="C251" s="45" t="s">
        <v>8</v>
      </c>
      <c r="D251" s="46">
        <v>168</v>
      </c>
      <c r="E251" s="47">
        <v>150.9</v>
      </c>
      <c r="F251" s="48">
        <f t="shared" si="3"/>
        <v>1.1133200795228628</v>
      </c>
    </row>
    <row r="252" spans="1:6" ht="16.5" x14ac:dyDescent="0.25">
      <c r="A252" s="3" t="s">
        <v>93</v>
      </c>
      <c r="B252" s="45" t="s">
        <v>13</v>
      </c>
      <c r="C252" s="45" t="s">
        <v>8</v>
      </c>
      <c r="D252" s="46">
        <v>171</v>
      </c>
      <c r="E252" s="47">
        <v>153</v>
      </c>
      <c r="F252" s="48">
        <f t="shared" si="3"/>
        <v>1.1176470588235294</v>
      </c>
    </row>
    <row r="253" spans="1:6" ht="16.5" x14ac:dyDescent="0.25">
      <c r="A253" s="3" t="s">
        <v>93</v>
      </c>
      <c r="B253" s="45" t="s">
        <v>13</v>
      </c>
      <c r="C253" s="45" t="s">
        <v>8</v>
      </c>
      <c r="D253" s="46">
        <v>173</v>
      </c>
      <c r="E253" s="47">
        <v>152.30000000000001</v>
      </c>
      <c r="F253" s="48">
        <f t="shared" si="3"/>
        <v>1.1359159553512803</v>
      </c>
    </row>
    <row r="254" spans="1:6" ht="16.5" x14ac:dyDescent="0.25">
      <c r="A254" s="3" t="s">
        <v>93</v>
      </c>
      <c r="B254" s="45" t="s">
        <v>13</v>
      </c>
      <c r="C254" s="45" t="s">
        <v>8</v>
      </c>
      <c r="D254" s="46">
        <v>171</v>
      </c>
      <c r="E254" s="47">
        <v>153.30000000000001</v>
      </c>
      <c r="F254" s="48">
        <f t="shared" si="3"/>
        <v>1.1154598825831701</v>
      </c>
    </row>
    <row r="255" spans="1:6" ht="16.5" x14ac:dyDescent="0.25">
      <c r="A255" s="3" t="s">
        <v>93</v>
      </c>
      <c r="B255" s="45" t="s">
        <v>13</v>
      </c>
      <c r="C255" s="45" t="s">
        <v>8</v>
      </c>
      <c r="D255" s="46">
        <v>171</v>
      </c>
      <c r="E255" s="47">
        <v>153.69999999999999</v>
      </c>
      <c r="F255" s="48">
        <f t="shared" si="3"/>
        <v>1.1125569290826285</v>
      </c>
    </row>
    <row r="256" spans="1:6" ht="16.5" x14ac:dyDescent="0.25">
      <c r="A256" s="3" t="s">
        <v>93</v>
      </c>
      <c r="B256" s="45" t="s">
        <v>13</v>
      </c>
      <c r="C256" s="45" t="s">
        <v>8</v>
      </c>
      <c r="D256" s="46">
        <v>171</v>
      </c>
      <c r="E256" s="47">
        <v>154.5</v>
      </c>
      <c r="F256" s="48">
        <f t="shared" si="3"/>
        <v>1.1067961165048543</v>
      </c>
    </row>
    <row r="257" spans="1:6" ht="16.5" x14ac:dyDescent="0.25">
      <c r="A257" s="3" t="s">
        <v>93</v>
      </c>
      <c r="B257" s="45" t="s">
        <v>13</v>
      </c>
      <c r="C257" s="45" t="s">
        <v>8</v>
      </c>
      <c r="D257" s="46">
        <v>173</v>
      </c>
      <c r="E257" s="47">
        <v>152.6</v>
      </c>
      <c r="F257" s="48">
        <f t="shared" si="3"/>
        <v>1.1336828309305373</v>
      </c>
    </row>
    <row r="258" spans="1:6" ht="16.5" x14ac:dyDescent="0.25">
      <c r="A258" s="3" t="s">
        <v>93</v>
      </c>
      <c r="B258" s="45" t="s">
        <v>13</v>
      </c>
      <c r="C258" s="45" t="s">
        <v>8</v>
      </c>
      <c r="D258" s="46">
        <v>172</v>
      </c>
      <c r="E258" s="47">
        <v>152.30000000000001</v>
      </c>
      <c r="F258" s="48">
        <f t="shared" ref="F258:F321" si="4">D258/E258</f>
        <v>1.1293499671700591</v>
      </c>
    </row>
    <row r="259" spans="1:6" ht="16.5" x14ac:dyDescent="0.25">
      <c r="A259" s="3" t="s">
        <v>93</v>
      </c>
      <c r="B259" s="45" t="s">
        <v>13</v>
      </c>
      <c r="C259" s="45" t="s">
        <v>8</v>
      </c>
      <c r="D259" s="46">
        <v>171</v>
      </c>
      <c r="E259" s="47">
        <v>153.4</v>
      </c>
      <c r="F259" s="48">
        <f t="shared" si="4"/>
        <v>1.1147327249022163</v>
      </c>
    </row>
    <row r="260" spans="1:6" ht="16.5" x14ac:dyDescent="0.25">
      <c r="A260" s="3" t="s">
        <v>93</v>
      </c>
      <c r="B260" s="45" t="s">
        <v>13</v>
      </c>
      <c r="C260" s="45" t="s">
        <v>8</v>
      </c>
      <c r="D260" s="46">
        <v>170</v>
      </c>
      <c r="E260" s="47">
        <v>153.30000000000001</v>
      </c>
      <c r="F260" s="48">
        <f t="shared" si="4"/>
        <v>1.1089367253750815</v>
      </c>
    </row>
    <row r="261" spans="1:6" ht="16.5" x14ac:dyDescent="0.25">
      <c r="A261" s="3" t="s">
        <v>93</v>
      </c>
      <c r="B261" s="45" t="s">
        <v>13</v>
      </c>
      <c r="C261" s="45" t="s">
        <v>8</v>
      </c>
      <c r="D261" s="46">
        <v>172</v>
      </c>
      <c r="E261" s="47">
        <v>152.19999999999999</v>
      </c>
      <c r="F261" s="48">
        <f t="shared" si="4"/>
        <v>1.1300919842312747</v>
      </c>
    </row>
    <row r="262" spans="1:6" ht="16.5" x14ac:dyDescent="0.25">
      <c r="A262" s="3" t="s">
        <v>94</v>
      </c>
      <c r="B262" s="45" t="s">
        <v>13</v>
      </c>
      <c r="C262" s="45" t="s">
        <v>8</v>
      </c>
      <c r="D262" s="46">
        <v>162</v>
      </c>
      <c r="E262" s="47">
        <v>147.30000000000001</v>
      </c>
      <c r="F262" s="48">
        <f t="shared" si="4"/>
        <v>1.0997963340122199</v>
      </c>
    </row>
    <row r="263" spans="1:6" ht="16.5" x14ac:dyDescent="0.25">
      <c r="A263" s="3" t="s">
        <v>94</v>
      </c>
      <c r="B263" s="45" t="s">
        <v>13</v>
      </c>
      <c r="C263" s="45" t="s">
        <v>8</v>
      </c>
      <c r="D263" s="46">
        <v>169</v>
      </c>
      <c r="E263" s="47">
        <v>148.9</v>
      </c>
      <c r="F263" s="48">
        <f t="shared" si="4"/>
        <v>1.1349899261249161</v>
      </c>
    </row>
    <row r="264" spans="1:6" ht="16.5" x14ac:dyDescent="0.25">
      <c r="A264" s="3" t="s">
        <v>94</v>
      </c>
      <c r="B264" s="45" t="s">
        <v>13</v>
      </c>
      <c r="C264" s="45" t="s">
        <v>8</v>
      </c>
      <c r="D264" s="46">
        <v>167</v>
      </c>
      <c r="E264" s="47">
        <v>148.1</v>
      </c>
      <c r="F264" s="48">
        <f t="shared" si="4"/>
        <v>1.1276164753544902</v>
      </c>
    </row>
    <row r="265" spans="1:6" ht="16.5" x14ac:dyDescent="0.25">
      <c r="A265" s="3" t="s">
        <v>94</v>
      </c>
      <c r="B265" s="45" t="s">
        <v>13</v>
      </c>
      <c r="C265" s="45" t="s">
        <v>8</v>
      </c>
      <c r="D265" s="46">
        <v>169</v>
      </c>
      <c r="E265" s="47">
        <v>147.9</v>
      </c>
      <c r="F265" s="48">
        <f t="shared" si="4"/>
        <v>1.1426639621365786</v>
      </c>
    </row>
    <row r="266" spans="1:6" ht="16.5" x14ac:dyDescent="0.25">
      <c r="A266" s="3" t="s">
        <v>94</v>
      </c>
      <c r="B266" s="45" t="s">
        <v>13</v>
      </c>
      <c r="C266" s="45" t="s">
        <v>8</v>
      </c>
      <c r="D266" s="46">
        <v>166</v>
      </c>
      <c r="E266" s="47">
        <v>147.5</v>
      </c>
      <c r="F266" s="48">
        <f t="shared" si="4"/>
        <v>1.1254237288135593</v>
      </c>
    </row>
    <row r="267" spans="1:6" ht="16.5" x14ac:dyDescent="0.25">
      <c r="A267" s="3" t="s">
        <v>94</v>
      </c>
      <c r="B267" s="45" t="s">
        <v>13</v>
      </c>
      <c r="C267" s="45" t="s">
        <v>8</v>
      </c>
      <c r="D267" s="46">
        <v>163</v>
      </c>
      <c r="E267" s="47">
        <v>148.69999999999999</v>
      </c>
      <c r="F267" s="48">
        <f t="shared" si="4"/>
        <v>1.0961667787491596</v>
      </c>
    </row>
    <row r="268" spans="1:6" ht="16.5" x14ac:dyDescent="0.25">
      <c r="A268" s="3" t="s">
        <v>94</v>
      </c>
      <c r="B268" s="45" t="s">
        <v>13</v>
      </c>
      <c r="C268" s="45" t="s">
        <v>8</v>
      </c>
      <c r="D268" s="46">
        <v>163</v>
      </c>
      <c r="E268" s="47">
        <v>148.6</v>
      </c>
      <c r="F268" s="48">
        <f t="shared" si="4"/>
        <v>1.0969044414535667</v>
      </c>
    </row>
    <row r="269" spans="1:6" ht="16.5" x14ac:dyDescent="0.25">
      <c r="A269" s="3" t="s">
        <v>94</v>
      </c>
      <c r="B269" s="45" t="s">
        <v>13</v>
      </c>
      <c r="C269" s="45" t="s">
        <v>8</v>
      </c>
      <c r="D269" s="46">
        <v>163</v>
      </c>
      <c r="E269" s="47">
        <v>147.9</v>
      </c>
      <c r="F269" s="48">
        <f t="shared" si="4"/>
        <v>1.1020960108181204</v>
      </c>
    </row>
    <row r="270" spans="1:6" ht="16.5" x14ac:dyDescent="0.25">
      <c r="A270" s="3" t="s">
        <v>94</v>
      </c>
      <c r="B270" s="45" t="s">
        <v>13</v>
      </c>
      <c r="C270" s="45" t="s">
        <v>8</v>
      </c>
      <c r="D270" s="46">
        <v>167</v>
      </c>
      <c r="E270" s="47">
        <v>147.6</v>
      </c>
      <c r="F270" s="48">
        <f t="shared" si="4"/>
        <v>1.1314363143631436</v>
      </c>
    </row>
    <row r="271" spans="1:6" ht="16.5" x14ac:dyDescent="0.25">
      <c r="A271" s="3" t="s">
        <v>94</v>
      </c>
      <c r="B271" s="45" t="s">
        <v>13</v>
      </c>
      <c r="C271" s="45" t="s">
        <v>8</v>
      </c>
      <c r="D271" s="46">
        <v>167</v>
      </c>
      <c r="E271" s="47">
        <v>149</v>
      </c>
      <c r="F271" s="48">
        <f t="shared" si="4"/>
        <v>1.1208053691275168</v>
      </c>
    </row>
    <row r="272" spans="1:6" ht="16.5" x14ac:dyDescent="0.25">
      <c r="A272" s="3" t="s">
        <v>95</v>
      </c>
      <c r="B272" s="45" t="s">
        <v>9</v>
      </c>
      <c r="C272" s="45" t="s">
        <v>8</v>
      </c>
      <c r="D272" s="46">
        <v>168</v>
      </c>
      <c r="E272" s="47">
        <v>148.1</v>
      </c>
      <c r="F272" s="48">
        <f t="shared" si="4"/>
        <v>1.1343686698176907</v>
      </c>
    </row>
    <row r="273" spans="1:6" ht="16.5" x14ac:dyDescent="0.25">
      <c r="A273" s="3" t="s">
        <v>95</v>
      </c>
      <c r="B273" s="45" t="s">
        <v>9</v>
      </c>
      <c r="C273" s="45" t="s">
        <v>8</v>
      </c>
      <c r="D273" s="46">
        <v>165</v>
      </c>
      <c r="E273" s="47">
        <v>148.6</v>
      </c>
      <c r="F273" s="48">
        <f t="shared" si="4"/>
        <v>1.1103633916554509</v>
      </c>
    </row>
    <row r="274" spans="1:6" ht="16.5" x14ac:dyDescent="0.25">
      <c r="A274" s="3" t="s">
        <v>95</v>
      </c>
      <c r="B274" s="45" t="s">
        <v>9</v>
      </c>
      <c r="C274" s="45" t="s">
        <v>8</v>
      </c>
      <c r="D274" s="46">
        <v>169</v>
      </c>
      <c r="E274" s="47">
        <v>148.4</v>
      </c>
      <c r="F274" s="48">
        <f t="shared" si="4"/>
        <v>1.1388140161725067</v>
      </c>
    </row>
    <row r="275" spans="1:6" ht="16.5" x14ac:dyDescent="0.25">
      <c r="A275" s="3" t="s">
        <v>95</v>
      </c>
      <c r="B275" s="45" t="s">
        <v>9</v>
      </c>
      <c r="C275" s="45" t="s">
        <v>8</v>
      </c>
      <c r="D275" s="46">
        <v>169</v>
      </c>
      <c r="E275" s="47">
        <v>148.4</v>
      </c>
      <c r="F275" s="48">
        <f t="shared" si="4"/>
        <v>1.1388140161725067</v>
      </c>
    </row>
    <row r="276" spans="1:6" ht="16.5" x14ac:dyDescent="0.25">
      <c r="A276" s="3" t="s">
        <v>95</v>
      </c>
      <c r="B276" s="45" t="s">
        <v>9</v>
      </c>
      <c r="C276" s="45" t="s">
        <v>8</v>
      </c>
      <c r="D276" s="46">
        <v>168</v>
      </c>
      <c r="E276" s="47">
        <v>148.9</v>
      </c>
      <c r="F276" s="48">
        <f t="shared" si="4"/>
        <v>1.1282740094022834</v>
      </c>
    </row>
    <row r="277" spans="1:6" ht="16.5" x14ac:dyDescent="0.25">
      <c r="A277" s="3" t="s">
        <v>95</v>
      </c>
      <c r="B277" s="45" t="s">
        <v>9</v>
      </c>
      <c r="C277" s="45" t="s">
        <v>8</v>
      </c>
      <c r="D277" s="46">
        <v>165</v>
      </c>
      <c r="E277" s="47">
        <v>149.30000000000001</v>
      </c>
      <c r="F277" s="48">
        <f t="shared" si="4"/>
        <v>1.1051574012056262</v>
      </c>
    </row>
    <row r="278" spans="1:6" ht="16.5" x14ac:dyDescent="0.25">
      <c r="A278" s="3" t="s">
        <v>95</v>
      </c>
      <c r="B278" s="45" t="s">
        <v>9</v>
      </c>
      <c r="C278" s="45" t="s">
        <v>8</v>
      </c>
      <c r="D278" s="46">
        <v>165</v>
      </c>
      <c r="E278" s="47">
        <v>148.9</v>
      </c>
      <c r="F278" s="48">
        <f t="shared" si="4"/>
        <v>1.1081262592343855</v>
      </c>
    </row>
    <row r="279" spans="1:6" ht="16.5" x14ac:dyDescent="0.25">
      <c r="A279" s="3" t="s">
        <v>95</v>
      </c>
      <c r="B279" s="45" t="s">
        <v>9</v>
      </c>
      <c r="C279" s="45" t="s">
        <v>8</v>
      </c>
      <c r="D279" s="46">
        <v>170</v>
      </c>
      <c r="E279" s="47">
        <v>148.5</v>
      </c>
      <c r="F279" s="48">
        <f t="shared" si="4"/>
        <v>1.1447811447811447</v>
      </c>
    </row>
    <row r="280" spans="1:6" ht="16.5" x14ac:dyDescent="0.25">
      <c r="A280" s="3" t="s">
        <v>95</v>
      </c>
      <c r="B280" s="45" t="s">
        <v>9</v>
      </c>
      <c r="C280" s="45" t="s">
        <v>8</v>
      </c>
      <c r="D280" s="46">
        <v>168</v>
      </c>
      <c r="E280" s="47">
        <v>148.6</v>
      </c>
      <c r="F280" s="48">
        <f t="shared" si="4"/>
        <v>1.1305518169582773</v>
      </c>
    </row>
    <row r="281" spans="1:6" ht="16.5" x14ac:dyDescent="0.25">
      <c r="A281" s="3" t="s">
        <v>95</v>
      </c>
      <c r="B281" s="45" t="s">
        <v>9</v>
      </c>
      <c r="C281" s="45" t="s">
        <v>8</v>
      </c>
      <c r="D281" s="46">
        <v>168</v>
      </c>
      <c r="E281" s="47">
        <v>148.80000000000001</v>
      </c>
      <c r="F281" s="48">
        <f t="shared" si="4"/>
        <v>1.129032258064516</v>
      </c>
    </row>
    <row r="282" spans="1:6" ht="16.5" x14ac:dyDescent="0.25">
      <c r="A282" s="3" t="s">
        <v>96</v>
      </c>
      <c r="B282" s="45" t="s">
        <v>19</v>
      </c>
      <c r="C282" s="45" t="s">
        <v>35</v>
      </c>
      <c r="D282" s="46">
        <v>171</v>
      </c>
      <c r="E282" s="47">
        <v>152.69999999999999</v>
      </c>
      <c r="F282" s="48">
        <f t="shared" si="4"/>
        <v>1.1198428290766209</v>
      </c>
    </row>
    <row r="283" spans="1:6" ht="16.5" x14ac:dyDescent="0.25">
      <c r="A283" s="3" t="s">
        <v>96</v>
      </c>
      <c r="B283" s="45" t="s">
        <v>19</v>
      </c>
      <c r="C283" s="45" t="s">
        <v>35</v>
      </c>
      <c r="D283" s="46">
        <v>170</v>
      </c>
      <c r="E283" s="47">
        <v>153.1</v>
      </c>
      <c r="F283" s="48">
        <f t="shared" si="4"/>
        <v>1.1103853690398433</v>
      </c>
    </row>
    <row r="284" spans="1:6" ht="16.5" x14ac:dyDescent="0.25">
      <c r="A284" s="3" t="s">
        <v>96</v>
      </c>
      <c r="B284" s="45" t="s">
        <v>19</v>
      </c>
      <c r="C284" s="45" t="s">
        <v>35</v>
      </c>
      <c r="D284" s="46">
        <v>174</v>
      </c>
      <c r="E284" s="47">
        <v>153.69999999999999</v>
      </c>
      <c r="F284" s="48">
        <f t="shared" si="4"/>
        <v>1.1320754716981134</v>
      </c>
    </row>
    <row r="285" spans="1:6" ht="16.5" x14ac:dyDescent="0.25">
      <c r="A285" s="3" t="s">
        <v>96</v>
      </c>
      <c r="B285" s="45" t="s">
        <v>19</v>
      </c>
      <c r="C285" s="45" t="s">
        <v>35</v>
      </c>
      <c r="D285" s="46">
        <v>169</v>
      </c>
      <c r="E285" s="47">
        <v>152.1</v>
      </c>
      <c r="F285" s="48">
        <f t="shared" si="4"/>
        <v>1.1111111111111112</v>
      </c>
    </row>
    <row r="286" spans="1:6" ht="16.5" x14ac:dyDescent="0.25">
      <c r="A286" s="3" t="s">
        <v>96</v>
      </c>
      <c r="B286" s="45" t="s">
        <v>19</v>
      </c>
      <c r="C286" s="45" t="s">
        <v>35</v>
      </c>
      <c r="D286" s="46">
        <v>179</v>
      </c>
      <c r="E286" s="47">
        <v>152.80000000000001</v>
      </c>
      <c r="F286" s="48">
        <f t="shared" si="4"/>
        <v>1.1714659685863873</v>
      </c>
    </row>
    <row r="287" spans="1:6" ht="16.5" x14ac:dyDescent="0.25">
      <c r="A287" s="3" t="s">
        <v>96</v>
      </c>
      <c r="B287" s="45" t="s">
        <v>19</v>
      </c>
      <c r="C287" s="45" t="s">
        <v>35</v>
      </c>
      <c r="D287" s="46">
        <v>171</v>
      </c>
      <c r="E287" s="47">
        <v>152.1</v>
      </c>
      <c r="F287" s="48">
        <f t="shared" si="4"/>
        <v>1.1242603550295858</v>
      </c>
    </row>
    <row r="288" spans="1:6" ht="16.5" x14ac:dyDescent="0.25">
      <c r="A288" s="3" t="s">
        <v>96</v>
      </c>
      <c r="B288" s="45" t="s">
        <v>19</v>
      </c>
      <c r="C288" s="45" t="s">
        <v>35</v>
      </c>
      <c r="D288" s="46">
        <v>178</v>
      </c>
      <c r="E288" s="47">
        <v>154.1</v>
      </c>
      <c r="F288" s="48">
        <f t="shared" si="4"/>
        <v>1.155094094743673</v>
      </c>
    </row>
    <row r="289" spans="1:6" ht="16.5" x14ac:dyDescent="0.25">
      <c r="A289" s="3" t="s">
        <v>96</v>
      </c>
      <c r="B289" s="45" t="s">
        <v>19</v>
      </c>
      <c r="C289" s="45" t="s">
        <v>35</v>
      </c>
      <c r="D289" s="46">
        <v>176</v>
      </c>
      <c r="E289" s="47">
        <v>151.69999999999999</v>
      </c>
      <c r="F289" s="48">
        <f t="shared" si="4"/>
        <v>1.1601845748187212</v>
      </c>
    </row>
    <row r="290" spans="1:6" ht="16.5" x14ac:dyDescent="0.25">
      <c r="A290" s="3" t="s">
        <v>96</v>
      </c>
      <c r="B290" s="45" t="s">
        <v>19</v>
      </c>
      <c r="C290" s="45" t="s">
        <v>35</v>
      </c>
      <c r="D290" s="46">
        <v>174</v>
      </c>
      <c r="E290" s="47">
        <v>152</v>
      </c>
      <c r="F290" s="48">
        <f t="shared" si="4"/>
        <v>1.1447368421052631</v>
      </c>
    </row>
    <row r="291" spans="1:6" ht="16.5" x14ac:dyDescent="0.25">
      <c r="A291" s="3" t="s">
        <v>96</v>
      </c>
      <c r="B291" s="45" t="s">
        <v>19</v>
      </c>
      <c r="C291" s="45" t="s">
        <v>35</v>
      </c>
      <c r="D291" s="46">
        <v>171</v>
      </c>
      <c r="E291" s="47">
        <v>152.19999999999999</v>
      </c>
      <c r="F291" s="48">
        <f t="shared" si="4"/>
        <v>1.1235216819973719</v>
      </c>
    </row>
    <row r="292" spans="1:6" ht="16.5" x14ac:dyDescent="0.25">
      <c r="A292" s="3" t="s">
        <v>97</v>
      </c>
      <c r="B292" s="45" t="s">
        <v>19</v>
      </c>
      <c r="C292" s="45" t="s">
        <v>35</v>
      </c>
      <c r="D292" s="46">
        <v>170</v>
      </c>
      <c r="E292" s="47">
        <v>152.1</v>
      </c>
      <c r="F292" s="48">
        <f t="shared" si="4"/>
        <v>1.1176857330703485</v>
      </c>
    </row>
    <row r="293" spans="1:6" ht="16.5" x14ac:dyDescent="0.25">
      <c r="A293" s="3" t="s">
        <v>97</v>
      </c>
      <c r="B293" s="45" t="s">
        <v>19</v>
      </c>
      <c r="C293" s="45" t="s">
        <v>35</v>
      </c>
      <c r="D293" s="46">
        <v>171</v>
      </c>
      <c r="E293" s="47">
        <v>152.19999999999999</v>
      </c>
      <c r="F293" s="48">
        <f t="shared" si="4"/>
        <v>1.1235216819973719</v>
      </c>
    </row>
    <row r="294" spans="1:6" ht="16.5" x14ac:dyDescent="0.25">
      <c r="A294" s="3" t="s">
        <v>97</v>
      </c>
      <c r="B294" s="45" t="s">
        <v>19</v>
      </c>
      <c r="C294" s="45" t="s">
        <v>35</v>
      </c>
      <c r="D294" s="46">
        <v>178</v>
      </c>
      <c r="E294" s="47">
        <v>151.4</v>
      </c>
      <c r="F294" s="48">
        <f t="shared" si="4"/>
        <v>1.1756935270805813</v>
      </c>
    </row>
    <row r="295" spans="1:6" ht="16.5" x14ac:dyDescent="0.25">
      <c r="A295" s="3" t="s">
        <v>97</v>
      </c>
      <c r="B295" s="45" t="s">
        <v>19</v>
      </c>
      <c r="C295" s="45" t="s">
        <v>35</v>
      </c>
      <c r="D295" s="46">
        <v>179</v>
      </c>
      <c r="E295" s="47">
        <v>153.19999999999999</v>
      </c>
      <c r="F295" s="48">
        <f t="shared" si="4"/>
        <v>1.1684073107049608</v>
      </c>
    </row>
    <row r="296" spans="1:6" ht="16.5" x14ac:dyDescent="0.25">
      <c r="A296" s="3" t="s">
        <v>97</v>
      </c>
      <c r="B296" s="45" t="s">
        <v>19</v>
      </c>
      <c r="C296" s="45" t="s">
        <v>35</v>
      </c>
      <c r="D296" s="46">
        <v>173</v>
      </c>
      <c r="E296" s="47">
        <v>152.6</v>
      </c>
      <c r="F296" s="48">
        <f t="shared" si="4"/>
        <v>1.1336828309305373</v>
      </c>
    </row>
    <row r="297" spans="1:6" ht="16.5" x14ac:dyDescent="0.25">
      <c r="A297" s="3" t="s">
        <v>97</v>
      </c>
      <c r="B297" s="45" t="s">
        <v>19</v>
      </c>
      <c r="C297" s="45" t="s">
        <v>35</v>
      </c>
      <c r="D297" s="46">
        <v>173</v>
      </c>
      <c r="E297" s="47">
        <v>150.5</v>
      </c>
      <c r="F297" s="48">
        <f t="shared" si="4"/>
        <v>1.1495016611295681</v>
      </c>
    </row>
    <row r="298" spans="1:6" ht="16.5" x14ac:dyDescent="0.25">
      <c r="A298" s="3" t="s">
        <v>97</v>
      </c>
      <c r="B298" s="45" t="s">
        <v>19</v>
      </c>
      <c r="C298" s="45" t="s">
        <v>35</v>
      </c>
      <c r="D298" s="46">
        <v>178</v>
      </c>
      <c r="E298" s="47">
        <v>151.30000000000001</v>
      </c>
      <c r="F298" s="48">
        <f t="shared" si="4"/>
        <v>1.1764705882352939</v>
      </c>
    </row>
    <row r="299" spans="1:6" ht="16.5" x14ac:dyDescent="0.25">
      <c r="A299" s="3" t="s">
        <v>97</v>
      </c>
      <c r="B299" s="45" t="s">
        <v>19</v>
      </c>
      <c r="C299" s="45" t="s">
        <v>35</v>
      </c>
      <c r="D299" s="46">
        <v>176</v>
      </c>
      <c r="E299" s="47">
        <v>154.30000000000001</v>
      </c>
      <c r="F299" s="48">
        <f t="shared" si="4"/>
        <v>1.1406351263771872</v>
      </c>
    </row>
    <row r="300" spans="1:6" ht="16.5" x14ac:dyDescent="0.25">
      <c r="A300" s="3" t="s">
        <v>97</v>
      </c>
      <c r="B300" s="45" t="s">
        <v>19</v>
      </c>
      <c r="C300" s="45" t="s">
        <v>35</v>
      </c>
      <c r="D300" s="46">
        <v>177</v>
      </c>
      <c r="E300" s="47">
        <v>150.80000000000001</v>
      </c>
      <c r="F300" s="48">
        <f t="shared" si="4"/>
        <v>1.1737400530503979</v>
      </c>
    </row>
    <row r="301" spans="1:6" ht="16.5" x14ac:dyDescent="0.25">
      <c r="A301" s="3" t="s">
        <v>97</v>
      </c>
      <c r="B301" s="45" t="s">
        <v>19</v>
      </c>
      <c r="C301" s="45" t="s">
        <v>35</v>
      </c>
      <c r="D301" s="46">
        <v>169</v>
      </c>
      <c r="E301" s="47">
        <v>152.19999999999999</v>
      </c>
      <c r="F301" s="48">
        <f t="shared" si="4"/>
        <v>1.1103810775295664</v>
      </c>
    </row>
    <row r="302" spans="1:6" ht="16.5" x14ac:dyDescent="0.25">
      <c r="A302" s="3" t="s">
        <v>98</v>
      </c>
      <c r="B302" s="45" t="s">
        <v>19</v>
      </c>
      <c r="C302" s="45" t="s">
        <v>35</v>
      </c>
      <c r="D302" s="46">
        <v>173</v>
      </c>
      <c r="E302" s="47">
        <v>152.30000000000001</v>
      </c>
      <c r="F302" s="48">
        <f t="shared" si="4"/>
        <v>1.1359159553512803</v>
      </c>
    </row>
    <row r="303" spans="1:6" ht="16.5" x14ac:dyDescent="0.25">
      <c r="A303" s="3" t="s">
        <v>98</v>
      </c>
      <c r="B303" s="45" t="s">
        <v>19</v>
      </c>
      <c r="C303" s="45" t="s">
        <v>35</v>
      </c>
      <c r="D303" s="46">
        <v>170</v>
      </c>
      <c r="E303" s="47">
        <v>151.80000000000001</v>
      </c>
      <c r="F303" s="48">
        <f t="shared" si="4"/>
        <v>1.1198945981554675</v>
      </c>
    </row>
    <row r="304" spans="1:6" ht="16.5" x14ac:dyDescent="0.25">
      <c r="A304" s="3" t="s">
        <v>98</v>
      </c>
      <c r="B304" s="45" t="s">
        <v>19</v>
      </c>
      <c r="C304" s="45" t="s">
        <v>35</v>
      </c>
      <c r="D304" s="46">
        <v>173</v>
      </c>
      <c r="E304" s="47">
        <v>150.6</v>
      </c>
      <c r="F304" s="48">
        <f t="shared" si="4"/>
        <v>1.1487383798140771</v>
      </c>
    </row>
    <row r="305" spans="1:6" ht="16.5" x14ac:dyDescent="0.25">
      <c r="A305" s="3" t="s">
        <v>98</v>
      </c>
      <c r="B305" s="45" t="s">
        <v>19</v>
      </c>
      <c r="C305" s="45" t="s">
        <v>35</v>
      </c>
      <c r="D305" s="46">
        <v>180</v>
      </c>
      <c r="E305" s="47">
        <v>152.5</v>
      </c>
      <c r="F305" s="48">
        <f t="shared" si="4"/>
        <v>1.180327868852459</v>
      </c>
    </row>
    <row r="306" spans="1:6" ht="16.5" x14ac:dyDescent="0.25">
      <c r="A306" s="3" t="s">
        <v>98</v>
      </c>
      <c r="B306" s="45" t="s">
        <v>19</v>
      </c>
      <c r="C306" s="45" t="s">
        <v>35</v>
      </c>
      <c r="D306" s="46">
        <v>169</v>
      </c>
      <c r="E306" s="47">
        <v>150.9</v>
      </c>
      <c r="F306" s="48">
        <f t="shared" si="4"/>
        <v>1.1199469847581178</v>
      </c>
    </row>
    <row r="307" spans="1:6" ht="16.5" x14ac:dyDescent="0.25">
      <c r="A307" s="3" t="s">
        <v>98</v>
      </c>
      <c r="B307" s="45" t="s">
        <v>19</v>
      </c>
      <c r="C307" s="45" t="s">
        <v>35</v>
      </c>
      <c r="D307" s="46">
        <v>168</v>
      </c>
      <c r="E307" s="47">
        <v>154.19999999999999</v>
      </c>
      <c r="F307" s="48">
        <f t="shared" si="4"/>
        <v>1.0894941634241246</v>
      </c>
    </row>
    <row r="308" spans="1:6" ht="16.5" x14ac:dyDescent="0.25">
      <c r="A308" s="3" t="s">
        <v>98</v>
      </c>
      <c r="B308" s="45" t="s">
        <v>19</v>
      </c>
      <c r="C308" s="45" t="s">
        <v>35</v>
      </c>
      <c r="D308" s="46">
        <v>176</v>
      </c>
      <c r="E308" s="47">
        <v>150.6</v>
      </c>
      <c r="F308" s="48">
        <f t="shared" si="4"/>
        <v>1.1686586985391767</v>
      </c>
    </row>
    <row r="309" spans="1:6" ht="16.5" x14ac:dyDescent="0.25">
      <c r="A309" s="3" t="s">
        <v>98</v>
      </c>
      <c r="B309" s="45" t="s">
        <v>19</v>
      </c>
      <c r="C309" s="45" t="s">
        <v>35</v>
      </c>
      <c r="D309" s="46">
        <v>182</v>
      </c>
      <c r="E309" s="47">
        <v>152.4</v>
      </c>
      <c r="F309" s="48">
        <f t="shared" si="4"/>
        <v>1.1942257217847769</v>
      </c>
    </row>
    <row r="310" spans="1:6" ht="16.5" x14ac:dyDescent="0.25">
      <c r="A310" s="3" t="s">
        <v>98</v>
      </c>
      <c r="B310" s="45" t="s">
        <v>19</v>
      </c>
      <c r="C310" s="45" t="s">
        <v>35</v>
      </c>
      <c r="D310" s="46">
        <v>172</v>
      </c>
      <c r="E310" s="47">
        <v>153</v>
      </c>
      <c r="F310" s="48">
        <f t="shared" si="4"/>
        <v>1.1241830065359477</v>
      </c>
    </row>
    <row r="311" spans="1:6" ht="16.5" x14ac:dyDescent="0.25">
      <c r="A311" s="3" t="s">
        <v>98</v>
      </c>
      <c r="B311" s="45" t="s">
        <v>19</v>
      </c>
      <c r="C311" s="45" t="s">
        <v>35</v>
      </c>
      <c r="D311" s="46">
        <v>172</v>
      </c>
      <c r="E311" s="47">
        <v>153.80000000000001</v>
      </c>
      <c r="F311" s="48">
        <f t="shared" si="4"/>
        <v>1.1183355006501949</v>
      </c>
    </row>
    <row r="312" spans="1:6" ht="16.5" x14ac:dyDescent="0.25">
      <c r="A312" s="3" t="s">
        <v>99</v>
      </c>
      <c r="B312" s="45" t="s">
        <v>19</v>
      </c>
      <c r="C312" s="45" t="s">
        <v>35</v>
      </c>
      <c r="D312" s="46">
        <v>177</v>
      </c>
      <c r="E312" s="47">
        <v>155.1</v>
      </c>
      <c r="F312" s="48">
        <f t="shared" si="4"/>
        <v>1.1411992263056092</v>
      </c>
    </row>
    <row r="313" spans="1:6" ht="16.5" x14ac:dyDescent="0.25">
      <c r="A313" s="3" t="s">
        <v>99</v>
      </c>
      <c r="B313" s="45" t="s">
        <v>19</v>
      </c>
      <c r="C313" s="45" t="s">
        <v>35</v>
      </c>
      <c r="D313" s="46">
        <v>173</v>
      </c>
      <c r="E313" s="47">
        <v>157.1</v>
      </c>
      <c r="F313" s="48">
        <f t="shared" si="4"/>
        <v>1.1012094207511141</v>
      </c>
    </row>
    <row r="314" spans="1:6" ht="16.5" x14ac:dyDescent="0.25">
      <c r="A314" s="3" t="s">
        <v>99</v>
      </c>
      <c r="B314" s="45" t="s">
        <v>19</v>
      </c>
      <c r="C314" s="45" t="s">
        <v>35</v>
      </c>
      <c r="D314" s="46">
        <v>175</v>
      </c>
      <c r="E314" s="47">
        <v>153.6</v>
      </c>
      <c r="F314" s="48">
        <f t="shared" si="4"/>
        <v>1.1393229166666667</v>
      </c>
    </row>
    <row r="315" spans="1:6" ht="16.5" x14ac:dyDescent="0.25">
      <c r="A315" s="3" t="s">
        <v>99</v>
      </c>
      <c r="B315" s="45" t="s">
        <v>19</v>
      </c>
      <c r="C315" s="45" t="s">
        <v>35</v>
      </c>
      <c r="D315" s="46">
        <v>174</v>
      </c>
      <c r="E315" s="47">
        <v>152.69999999999999</v>
      </c>
      <c r="F315" s="48">
        <f t="shared" si="4"/>
        <v>1.1394891944990178</v>
      </c>
    </row>
    <row r="316" spans="1:6" ht="16.5" x14ac:dyDescent="0.25">
      <c r="A316" s="3" t="s">
        <v>99</v>
      </c>
      <c r="B316" s="45" t="s">
        <v>19</v>
      </c>
      <c r="C316" s="45" t="s">
        <v>35</v>
      </c>
      <c r="D316" s="46">
        <v>176</v>
      </c>
      <c r="E316" s="47">
        <v>154.9</v>
      </c>
      <c r="F316" s="48">
        <f t="shared" si="4"/>
        <v>1.1362169141381535</v>
      </c>
    </row>
    <row r="317" spans="1:6" ht="16.5" x14ac:dyDescent="0.25">
      <c r="A317" s="3" t="s">
        <v>99</v>
      </c>
      <c r="B317" s="45" t="s">
        <v>19</v>
      </c>
      <c r="C317" s="45" t="s">
        <v>35</v>
      </c>
      <c r="D317" s="46">
        <v>173</v>
      </c>
      <c r="E317" s="47">
        <v>155.5</v>
      </c>
      <c r="F317" s="48">
        <f t="shared" si="4"/>
        <v>1.112540192926045</v>
      </c>
    </row>
    <row r="318" spans="1:6" ht="16.5" x14ac:dyDescent="0.25">
      <c r="A318" s="3" t="s">
        <v>99</v>
      </c>
      <c r="B318" s="45" t="s">
        <v>19</v>
      </c>
      <c r="C318" s="45" t="s">
        <v>35</v>
      </c>
      <c r="D318" s="46">
        <v>172</v>
      </c>
      <c r="E318" s="47">
        <v>154.5</v>
      </c>
      <c r="F318" s="48">
        <f t="shared" si="4"/>
        <v>1.1132686084142396</v>
      </c>
    </row>
    <row r="319" spans="1:6" ht="16.5" x14ac:dyDescent="0.25">
      <c r="A319" s="3" t="s">
        <v>99</v>
      </c>
      <c r="B319" s="45" t="s">
        <v>19</v>
      </c>
      <c r="C319" s="45" t="s">
        <v>35</v>
      </c>
      <c r="D319" s="46">
        <v>177</v>
      </c>
      <c r="E319" s="47">
        <v>154.30000000000001</v>
      </c>
      <c r="F319" s="48">
        <f t="shared" si="4"/>
        <v>1.1471160077770577</v>
      </c>
    </row>
    <row r="320" spans="1:6" ht="16.5" x14ac:dyDescent="0.25">
      <c r="A320" s="3" t="s">
        <v>99</v>
      </c>
      <c r="B320" s="45" t="s">
        <v>19</v>
      </c>
      <c r="C320" s="45" t="s">
        <v>35</v>
      </c>
      <c r="D320" s="46">
        <v>171</v>
      </c>
      <c r="E320" s="47">
        <v>155.5</v>
      </c>
      <c r="F320" s="48">
        <f t="shared" si="4"/>
        <v>1.0996784565916398</v>
      </c>
    </row>
    <row r="321" spans="1:6" ht="16.5" x14ac:dyDescent="0.25">
      <c r="A321" s="3" t="s">
        <v>99</v>
      </c>
      <c r="B321" s="45" t="s">
        <v>19</v>
      </c>
      <c r="C321" s="45" t="s">
        <v>35</v>
      </c>
      <c r="D321" s="46">
        <v>178</v>
      </c>
      <c r="E321" s="47">
        <v>154.5</v>
      </c>
      <c r="F321" s="48">
        <f t="shared" si="4"/>
        <v>1.1521035598705502</v>
      </c>
    </row>
    <row r="322" spans="1:6" ht="16.5" x14ac:dyDescent="0.25">
      <c r="A322" s="3" t="s">
        <v>100</v>
      </c>
      <c r="B322" s="45" t="s">
        <v>19</v>
      </c>
      <c r="C322" s="45" t="s">
        <v>35</v>
      </c>
      <c r="D322" s="46">
        <v>177</v>
      </c>
      <c r="E322" s="47">
        <v>154.5</v>
      </c>
      <c r="F322" s="48">
        <f t="shared" ref="F322:F351" si="5">D322/E322</f>
        <v>1.145631067961165</v>
      </c>
    </row>
    <row r="323" spans="1:6" ht="16.5" x14ac:dyDescent="0.25">
      <c r="A323" s="3" t="s">
        <v>100</v>
      </c>
      <c r="B323" s="45" t="s">
        <v>19</v>
      </c>
      <c r="C323" s="45" t="s">
        <v>35</v>
      </c>
      <c r="D323" s="46">
        <v>178</v>
      </c>
      <c r="E323" s="47">
        <v>154.80000000000001</v>
      </c>
      <c r="F323" s="48">
        <f t="shared" si="5"/>
        <v>1.1498708010335916</v>
      </c>
    </row>
    <row r="324" spans="1:6" ht="16.5" x14ac:dyDescent="0.25">
      <c r="A324" s="3" t="s">
        <v>100</v>
      </c>
      <c r="B324" s="45" t="s">
        <v>19</v>
      </c>
      <c r="C324" s="45" t="s">
        <v>35</v>
      </c>
      <c r="D324" s="46">
        <v>174</v>
      </c>
      <c r="E324" s="47">
        <v>155.1</v>
      </c>
      <c r="F324" s="48">
        <f t="shared" si="5"/>
        <v>1.1218568665377175</v>
      </c>
    </row>
    <row r="325" spans="1:6" ht="16.5" x14ac:dyDescent="0.25">
      <c r="A325" s="3" t="s">
        <v>100</v>
      </c>
      <c r="B325" s="45" t="s">
        <v>19</v>
      </c>
      <c r="C325" s="45" t="s">
        <v>35</v>
      </c>
      <c r="D325" s="46">
        <v>171</v>
      </c>
      <c r="E325" s="47">
        <v>155.5</v>
      </c>
      <c r="F325" s="48">
        <f t="shared" si="5"/>
        <v>1.0996784565916398</v>
      </c>
    </row>
    <row r="326" spans="1:6" ht="16.5" x14ac:dyDescent="0.25">
      <c r="A326" s="3" t="s">
        <v>100</v>
      </c>
      <c r="B326" s="45" t="s">
        <v>19</v>
      </c>
      <c r="C326" s="45" t="s">
        <v>35</v>
      </c>
      <c r="D326" s="46">
        <v>177</v>
      </c>
      <c r="E326" s="47">
        <v>156.5</v>
      </c>
      <c r="F326" s="48">
        <f t="shared" si="5"/>
        <v>1.1309904153354633</v>
      </c>
    </row>
    <row r="327" spans="1:6" ht="16.5" x14ac:dyDescent="0.25">
      <c r="A327" s="3" t="s">
        <v>100</v>
      </c>
      <c r="B327" s="45" t="s">
        <v>19</v>
      </c>
      <c r="C327" s="45" t="s">
        <v>35</v>
      </c>
      <c r="D327" s="46">
        <v>173</v>
      </c>
      <c r="E327" s="47">
        <v>153.19999999999999</v>
      </c>
      <c r="F327" s="48">
        <f t="shared" si="5"/>
        <v>1.1292428198433422</v>
      </c>
    </row>
    <row r="328" spans="1:6" ht="16.5" x14ac:dyDescent="0.25">
      <c r="A328" s="3" t="s">
        <v>100</v>
      </c>
      <c r="B328" s="45" t="s">
        <v>19</v>
      </c>
      <c r="C328" s="45" t="s">
        <v>35</v>
      </c>
      <c r="D328" s="46">
        <v>174</v>
      </c>
      <c r="E328" s="47">
        <v>155.5</v>
      </c>
      <c r="F328" s="48">
        <f t="shared" si="5"/>
        <v>1.1189710610932475</v>
      </c>
    </row>
    <row r="329" spans="1:6" ht="16.5" x14ac:dyDescent="0.25">
      <c r="A329" s="3" t="s">
        <v>100</v>
      </c>
      <c r="B329" s="45" t="s">
        <v>19</v>
      </c>
      <c r="C329" s="45" t="s">
        <v>35</v>
      </c>
      <c r="D329" s="46">
        <v>173</v>
      </c>
      <c r="E329" s="47">
        <v>156.69999999999999</v>
      </c>
      <c r="F329" s="48">
        <f t="shared" si="5"/>
        <v>1.1040204211869815</v>
      </c>
    </row>
    <row r="330" spans="1:6" ht="16.5" x14ac:dyDescent="0.25">
      <c r="A330" s="3" t="s">
        <v>100</v>
      </c>
      <c r="B330" s="45" t="s">
        <v>19</v>
      </c>
      <c r="C330" s="45" t="s">
        <v>35</v>
      </c>
      <c r="D330" s="46">
        <v>177</v>
      </c>
      <c r="E330" s="47">
        <v>155.5</v>
      </c>
      <c r="F330" s="48">
        <f t="shared" si="5"/>
        <v>1.1382636655948553</v>
      </c>
    </row>
    <row r="331" spans="1:6" ht="16.5" x14ac:dyDescent="0.25">
      <c r="A331" s="3" t="s">
        <v>100</v>
      </c>
      <c r="B331" s="45" t="s">
        <v>19</v>
      </c>
      <c r="C331" s="45" t="s">
        <v>35</v>
      </c>
      <c r="D331" s="46">
        <v>172</v>
      </c>
      <c r="E331" s="47">
        <v>155.5</v>
      </c>
      <c r="F331" s="48">
        <f t="shared" si="5"/>
        <v>1.1061093247588425</v>
      </c>
    </row>
    <row r="332" spans="1:6" ht="16.5" x14ac:dyDescent="0.25">
      <c r="A332" s="3" t="s">
        <v>102</v>
      </c>
      <c r="B332" s="45" t="s">
        <v>19</v>
      </c>
      <c r="C332" s="45" t="s">
        <v>8</v>
      </c>
      <c r="D332" s="46">
        <v>166</v>
      </c>
      <c r="E332" s="47">
        <v>148.19999999999999</v>
      </c>
      <c r="F332" s="48">
        <f t="shared" si="5"/>
        <v>1.1201079622132255</v>
      </c>
    </row>
    <row r="333" spans="1:6" ht="16.5" x14ac:dyDescent="0.25">
      <c r="A333" s="3" t="s">
        <v>102</v>
      </c>
      <c r="B333" s="45" t="s">
        <v>19</v>
      </c>
      <c r="C333" s="45" t="s">
        <v>8</v>
      </c>
      <c r="D333" s="46">
        <v>166</v>
      </c>
      <c r="E333" s="47">
        <v>148.4</v>
      </c>
      <c r="F333" s="48">
        <f t="shared" si="5"/>
        <v>1.118598382749326</v>
      </c>
    </row>
    <row r="334" spans="1:6" ht="16.5" x14ac:dyDescent="0.25">
      <c r="A334" s="3" t="s">
        <v>102</v>
      </c>
      <c r="B334" s="45" t="s">
        <v>19</v>
      </c>
      <c r="C334" s="45" t="s">
        <v>8</v>
      </c>
      <c r="D334" s="46">
        <v>166</v>
      </c>
      <c r="E334" s="47">
        <v>148.4</v>
      </c>
      <c r="F334" s="48">
        <f t="shared" si="5"/>
        <v>1.118598382749326</v>
      </c>
    </row>
    <row r="335" spans="1:6" ht="16.5" x14ac:dyDescent="0.25">
      <c r="A335" s="3" t="s">
        <v>102</v>
      </c>
      <c r="B335" s="45" t="s">
        <v>19</v>
      </c>
      <c r="C335" s="45" t="s">
        <v>8</v>
      </c>
      <c r="D335" s="46">
        <v>172</v>
      </c>
      <c r="E335" s="47">
        <v>147.5</v>
      </c>
      <c r="F335" s="48">
        <f t="shared" si="5"/>
        <v>1.1661016949152543</v>
      </c>
    </row>
    <row r="336" spans="1:6" ht="16.5" x14ac:dyDescent="0.25">
      <c r="A336" s="3" t="s">
        <v>102</v>
      </c>
      <c r="B336" s="45" t="s">
        <v>19</v>
      </c>
      <c r="C336" s="45" t="s">
        <v>8</v>
      </c>
      <c r="D336" s="46">
        <v>170</v>
      </c>
      <c r="E336" s="47">
        <v>147.30000000000001</v>
      </c>
      <c r="F336" s="48">
        <f t="shared" si="5"/>
        <v>1.1541072640868975</v>
      </c>
    </row>
    <row r="337" spans="1:6" ht="16.5" x14ac:dyDescent="0.25">
      <c r="A337" s="3" t="s">
        <v>102</v>
      </c>
      <c r="B337" s="45" t="s">
        <v>19</v>
      </c>
      <c r="C337" s="45" t="s">
        <v>8</v>
      </c>
      <c r="D337" s="46">
        <v>168</v>
      </c>
      <c r="E337" s="47">
        <v>147.9</v>
      </c>
      <c r="F337" s="48">
        <f t="shared" si="5"/>
        <v>1.1359026369168357</v>
      </c>
    </row>
    <row r="338" spans="1:6" ht="16.5" x14ac:dyDescent="0.25">
      <c r="A338" s="3" t="s">
        <v>102</v>
      </c>
      <c r="B338" s="45" t="s">
        <v>19</v>
      </c>
      <c r="C338" s="45" t="s">
        <v>8</v>
      </c>
      <c r="D338" s="46">
        <v>168</v>
      </c>
      <c r="E338" s="47">
        <v>148.69999999999999</v>
      </c>
      <c r="F338" s="48">
        <f t="shared" si="5"/>
        <v>1.1297915265635508</v>
      </c>
    </row>
    <row r="339" spans="1:6" ht="16.5" x14ac:dyDescent="0.25">
      <c r="A339" s="3" t="s">
        <v>102</v>
      </c>
      <c r="B339" s="45" t="s">
        <v>19</v>
      </c>
      <c r="C339" s="45" t="s">
        <v>8</v>
      </c>
      <c r="D339" s="46">
        <v>169</v>
      </c>
      <c r="E339" s="47">
        <v>149</v>
      </c>
      <c r="F339" s="48">
        <f t="shared" si="5"/>
        <v>1.1342281879194631</v>
      </c>
    </row>
    <row r="340" spans="1:6" ht="16.5" x14ac:dyDescent="0.25">
      <c r="A340" s="3" t="s">
        <v>102</v>
      </c>
      <c r="B340" s="45" t="s">
        <v>19</v>
      </c>
      <c r="C340" s="45" t="s">
        <v>8</v>
      </c>
      <c r="D340" s="46">
        <v>170</v>
      </c>
      <c r="E340" s="47">
        <v>148</v>
      </c>
      <c r="F340" s="48">
        <f t="shared" si="5"/>
        <v>1.1486486486486487</v>
      </c>
    </row>
    <row r="341" spans="1:6" ht="16.5" x14ac:dyDescent="0.25">
      <c r="A341" s="3" t="s">
        <v>102</v>
      </c>
      <c r="B341" s="45" t="s">
        <v>19</v>
      </c>
      <c r="C341" s="45" t="s">
        <v>8</v>
      </c>
      <c r="D341" s="46">
        <v>169</v>
      </c>
      <c r="E341" s="47">
        <v>147.30000000000001</v>
      </c>
      <c r="F341" s="48">
        <f t="shared" si="5"/>
        <v>1.1473183978275627</v>
      </c>
    </row>
    <row r="342" spans="1:6" ht="16.5" x14ac:dyDescent="0.25">
      <c r="A342" s="3" t="s">
        <v>101</v>
      </c>
      <c r="B342" s="45" t="s">
        <v>19</v>
      </c>
      <c r="C342" s="45" t="s">
        <v>35</v>
      </c>
      <c r="D342" s="46">
        <v>180</v>
      </c>
      <c r="E342" s="47">
        <v>155.6</v>
      </c>
      <c r="F342" s="48">
        <f t="shared" si="5"/>
        <v>1.1568123393316196</v>
      </c>
    </row>
    <row r="343" spans="1:6" ht="16.5" x14ac:dyDescent="0.25">
      <c r="A343" s="3" t="s">
        <v>101</v>
      </c>
      <c r="B343" s="45" t="s">
        <v>19</v>
      </c>
      <c r="C343" s="45" t="s">
        <v>35</v>
      </c>
      <c r="D343" s="46">
        <v>175</v>
      </c>
      <c r="E343" s="47">
        <v>155.1</v>
      </c>
      <c r="F343" s="48">
        <f t="shared" si="5"/>
        <v>1.1283043197936815</v>
      </c>
    </row>
    <row r="344" spans="1:6" ht="16.5" x14ac:dyDescent="0.25">
      <c r="A344" s="3" t="s">
        <v>101</v>
      </c>
      <c r="B344" s="45" t="s">
        <v>19</v>
      </c>
      <c r="C344" s="45" t="s">
        <v>35</v>
      </c>
      <c r="D344" s="46">
        <v>178</v>
      </c>
      <c r="E344" s="47">
        <v>153.69999999999999</v>
      </c>
      <c r="F344" s="48">
        <f t="shared" si="5"/>
        <v>1.1581001951854262</v>
      </c>
    </row>
    <row r="345" spans="1:6" ht="16.5" x14ac:dyDescent="0.25">
      <c r="A345" s="3" t="s">
        <v>101</v>
      </c>
      <c r="B345" s="45" t="s">
        <v>19</v>
      </c>
      <c r="C345" s="45" t="s">
        <v>35</v>
      </c>
      <c r="D345" s="46">
        <v>180</v>
      </c>
      <c r="E345" s="47">
        <v>154.6</v>
      </c>
      <c r="F345" s="48">
        <f t="shared" si="5"/>
        <v>1.1642949547218628</v>
      </c>
    </row>
    <row r="346" spans="1:6" ht="16.5" x14ac:dyDescent="0.25">
      <c r="A346" s="3" t="s">
        <v>101</v>
      </c>
      <c r="B346" s="45" t="s">
        <v>19</v>
      </c>
      <c r="C346" s="45" t="s">
        <v>35</v>
      </c>
      <c r="D346" s="46">
        <v>178</v>
      </c>
      <c r="E346" s="47">
        <v>155.69999999999999</v>
      </c>
      <c r="F346" s="48">
        <f t="shared" si="5"/>
        <v>1.1432241490044959</v>
      </c>
    </row>
    <row r="347" spans="1:6" ht="16.5" x14ac:dyDescent="0.25">
      <c r="A347" s="3" t="s">
        <v>101</v>
      </c>
      <c r="B347" s="45" t="s">
        <v>19</v>
      </c>
      <c r="C347" s="45" t="s">
        <v>35</v>
      </c>
      <c r="D347" s="46">
        <v>176</v>
      </c>
      <c r="E347" s="47">
        <v>155.80000000000001</v>
      </c>
      <c r="F347" s="48">
        <f t="shared" si="5"/>
        <v>1.1296534017971758</v>
      </c>
    </row>
    <row r="348" spans="1:6" ht="16.5" x14ac:dyDescent="0.25">
      <c r="A348" s="3" t="s">
        <v>101</v>
      </c>
      <c r="B348" s="45" t="s">
        <v>19</v>
      </c>
      <c r="C348" s="45" t="s">
        <v>35</v>
      </c>
      <c r="D348" s="46">
        <v>172</v>
      </c>
      <c r="E348" s="47">
        <v>154.1</v>
      </c>
      <c r="F348" s="48">
        <f t="shared" si="5"/>
        <v>1.1161583387410772</v>
      </c>
    </row>
    <row r="349" spans="1:6" ht="16.5" x14ac:dyDescent="0.25">
      <c r="A349" s="3" t="s">
        <v>101</v>
      </c>
      <c r="B349" s="45" t="s">
        <v>19</v>
      </c>
      <c r="C349" s="45" t="s">
        <v>35</v>
      </c>
      <c r="D349" s="46">
        <v>171</v>
      </c>
      <c r="E349" s="47">
        <v>153.6</v>
      </c>
      <c r="F349" s="48">
        <f t="shared" si="5"/>
        <v>1.11328125</v>
      </c>
    </row>
    <row r="350" spans="1:6" ht="16.5" x14ac:dyDescent="0.25">
      <c r="A350" s="3" t="s">
        <v>101</v>
      </c>
      <c r="B350" s="45" t="s">
        <v>19</v>
      </c>
      <c r="C350" s="45" t="s">
        <v>35</v>
      </c>
      <c r="D350" s="46">
        <v>179</v>
      </c>
      <c r="E350" s="47">
        <v>156</v>
      </c>
      <c r="F350" s="48">
        <f t="shared" si="5"/>
        <v>1.1474358974358974</v>
      </c>
    </row>
    <row r="351" spans="1:6" ht="16.5" x14ac:dyDescent="0.25">
      <c r="A351" s="3" t="s">
        <v>101</v>
      </c>
      <c r="B351" s="45" t="s">
        <v>19</v>
      </c>
      <c r="C351" s="45" t="s">
        <v>35</v>
      </c>
      <c r="D351" s="46">
        <v>182</v>
      </c>
      <c r="E351" s="47">
        <v>156.5</v>
      </c>
      <c r="F351" s="48">
        <f t="shared" si="5"/>
        <v>1.1629392971246006</v>
      </c>
    </row>
    <row r="352" spans="1:6" ht="16.5" x14ac:dyDescent="0.25">
      <c r="A352" s="3" t="s">
        <v>86</v>
      </c>
      <c r="B352" s="45" t="s">
        <v>29</v>
      </c>
      <c r="C352" s="45" t="s">
        <v>8</v>
      </c>
      <c r="D352" s="46">
        <v>165</v>
      </c>
      <c r="E352" s="47">
        <v>149.69999999999999</v>
      </c>
      <c r="F352" s="48">
        <v>1.2090848363393454</v>
      </c>
    </row>
    <row r="353" spans="1:6" ht="16.5" x14ac:dyDescent="0.25">
      <c r="A353" s="3" t="s">
        <v>86</v>
      </c>
      <c r="B353" s="45" t="s">
        <v>29</v>
      </c>
      <c r="C353" s="45" t="s">
        <v>8</v>
      </c>
      <c r="D353" s="46">
        <v>166</v>
      </c>
      <c r="E353" s="47">
        <v>152.80000000000001</v>
      </c>
      <c r="F353" s="48">
        <v>1.1518324607329842</v>
      </c>
    </row>
    <row r="354" spans="1:6" ht="16.5" x14ac:dyDescent="0.25">
      <c r="A354" s="3" t="s">
        <v>86</v>
      </c>
      <c r="B354" s="45" t="s">
        <v>29</v>
      </c>
      <c r="C354" s="45" t="s">
        <v>8</v>
      </c>
      <c r="D354" s="46">
        <v>168</v>
      </c>
      <c r="E354" s="47">
        <v>149.4</v>
      </c>
      <c r="F354" s="48">
        <v>1.1244979919678715</v>
      </c>
    </row>
    <row r="355" spans="1:6" ht="16.5" x14ac:dyDescent="0.25">
      <c r="A355" s="3" t="s">
        <v>86</v>
      </c>
      <c r="B355" s="45" t="s">
        <v>29</v>
      </c>
      <c r="C355" s="45" t="s">
        <v>8</v>
      </c>
      <c r="D355" s="46">
        <v>163</v>
      </c>
      <c r="E355" s="47">
        <v>152</v>
      </c>
      <c r="F355" s="48">
        <v>1.0723684210526316</v>
      </c>
    </row>
    <row r="356" spans="1:6" ht="16.5" x14ac:dyDescent="0.25">
      <c r="A356" s="3" t="s">
        <v>86</v>
      </c>
      <c r="B356" s="45" t="s">
        <v>29</v>
      </c>
      <c r="C356" s="45" t="s">
        <v>8</v>
      </c>
      <c r="D356" s="46">
        <v>169</v>
      </c>
      <c r="E356" s="47">
        <v>149.6</v>
      </c>
      <c r="F356" s="48">
        <v>1.1296791443850267</v>
      </c>
    </row>
    <row r="357" spans="1:6" ht="16.5" x14ac:dyDescent="0.25">
      <c r="A357" s="3" t="s">
        <v>86</v>
      </c>
      <c r="B357" s="45" t="s">
        <v>29</v>
      </c>
      <c r="C357" s="45" t="s">
        <v>8</v>
      </c>
      <c r="D357" s="46">
        <v>167</v>
      </c>
      <c r="E357" s="47">
        <v>150.80000000000001</v>
      </c>
      <c r="F357" s="48">
        <v>1.1074270557029178</v>
      </c>
    </row>
    <row r="358" spans="1:6" ht="16.5" x14ac:dyDescent="0.25">
      <c r="A358" s="3" t="s">
        <v>86</v>
      </c>
      <c r="B358" s="45" t="s">
        <v>29</v>
      </c>
      <c r="C358" s="45" t="s">
        <v>8</v>
      </c>
      <c r="D358" s="46">
        <v>174</v>
      </c>
      <c r="E358" s="47">
        <v>148.30000000000001</v>
      </c>
      <c r="F358" s="48">
        <v>1.1935266351989211</v>
      </c>
    </row>
    <row r="359" spans="1:6" ht="16.5" x14ac:dyDescent="0.25">
      <c r="A359" s="3" t="s">
        <v>86</v>
      </c>
      <c r="B359" s="45" t="s">
        <v>29</v>
      </c>
      <c r="C359" s="45" t="s">
        <v>8</v>
      </c>
      <c r="D359" s="46">
        <v>171</v>
      </c>
      <c r="E359" s="47">
        <v>149.80000000000001</v>
      </c>
      <c r="F359" s="48">
        <v>1.1682242990654206</v>
      </c>
    </row>
    <row r="360" spans="1:6" ht="16.5" x14ac:dyDescent="0.25">
      <c r="A360" s="3" t="s">
        <v>86</v>
      </c>
      <c r="B360" s="45" t="s">
        <v>29</v>
      </c>
      <c r="C360" s="45" t="s">
        <v>8</v>
      </c>
      <c r="D360" s="46">
        <v>172</v>
      </c>
      <c r="E360" s="47">
        <v>153.80000000000001</v>
      </c>
      <c r="F360" s="48">
        <v>1.1833550065019505</v>
      </c>
    </row>
    <row r="361" spans="1:6" ht="16.5" x14ac:dyDescent="0.25">
      <c r="A361" s="44" t="s">
        <v>86</v>
      </c>
      <c r="B361" s="11" t="s">
        <v>29</v>
      </c>
      <c r="C361" s="11" t="s">
        <v>8</v>
      </c>
      <c r="D361" s="50">
        <v>161</v>
      </c>
      <c r="E361" s="13">
        <v>149.5</v>
      </c>
      <c r="F361" s="51">
        <v>1.0769230769230769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6A2B-211C-4791-A6B7-67FE58961F4A}">
  <dimension ref="A1:G37"/>
  <sheetViews>
    <sheetView workbookViewId="0">
      <selection activeCell="G1" activeCellId="1" sqref="B1:B1048576 G1:G1048576"/>
    </sheetView>
  </sheetViews>
  <sheetFormatPr defaultRowHeight="15" x14ac:dyDescent="0.25"/>
  <cols>
    <col min="1" max="1" width="13.140625" customWidth="1"/>
    <col min="2" max="2" width="19.42578125" customWidth="1"/>
    <col min="3" max="3" width="16.85546875" customWidth="1"/>
    <col min="4" max="4" width="13.5703125" customWidth="1"/>
    <col min="5" max="5" width="14.7109375" customWidth="1"/>
    <col min="6" max="6" width="19.7109375" customWidth="1"/>
    <col min="7" max="7" width="27.28515625" customWidth="1"/>
    <col min="9" max="9" width="17.140625" customWidth="1"/>
    <col min="10" max="10" width="17" customWidth="1"/>
    <col min="11" max="11" width="28.7109375" customWidth="1"/>
    <col min="12" max="12" width="9.7109375" customWidth="1"/>
    <col min="13" max="13" width="16.28515625" customWidth="1"/>
    <col min="14" max="14" width="17.7109375" customWidth="1"/>
    <col min="15" max="15" width="17.85546875" customWidth="1"/>
    <col min="16" max="16" width="19.28515625" customWidth="1"/>
  </cols>
  <sheetData>
    <row r="1" spans="1:7" ht="18.75" x14ac:dyDescent="0.25">
      <c r="A1" s="41" t="s">
        <v>54</v>
      </c>
      <c r="B1" s="41" t="s">
        <v>0</v>
      </c>
      <c r="C1" s="42" t="s">
        <v>1</v>
      </c>
      <c r="D1" s="39" t="s">
        <v>114</v>
      </c>
      <c r="E1" s="39" t="s">
        <v>115</v>
      </c>
      <c r="F1" s="39" t="s">
        <v>117</v>
      </c>
      <c r="G1" s="43" t="s">
        <v>116</v>
      </c>
    </row>
    <row r="2" spans="1:7" ht="16.5" x14ac:dyDescent="0.25">
      <c r="A2" s="3" t="s">
        <v>87</v>
      </c>
      <c r="B2" s="3" t="s">
        <v>8</v>
      </c>
      <c r="C2" s="4" t="s">
        <v>9</v>
      </c>
      <c r="D2" s="6">
        <v>164.3</v>
      </c>
      <c r="E2" s="6">
        <v>148.32</v>
      </c>
      <c r="F2" s="40">
        <v>1.1077745801057308</v>
      </c>
      <c r="G2" s="8">
        <v>0.45595854922279799</v>
      </c>
    </row>
    <row r="3" spans="1:7" ht="16.5" x14ac:dyDescent="0.25">
      <c r="A3" s="3" t="s">
        <v>88</v>
      </c>
      <c r="B3" s="3" t="s">
        <v>8</v>
      </c>
      <c r="C3" s="4" t="s">
        <v>9</v>
      </c>
      <c r="D3" s="6">
        <v>167.1</v>
      </c>
      <c r="E3" s="6">
        <v>146.17000000000002</v>
      </c>
      <c r="F3" s="40">
        <v>1.1432378602540403</v>
      </c>
      <c r="G3" s="8">
        <v>0.57766336633663373</v>
      </c>
    </row>
    <row r="4" spans="1:7" ht="16.5" x14ac:dyDescent="0.25">
      <c r="A4" s="3" t="s">
        <v>95</v>
      </c>
      <c r="B4" s="3" t="s">
        <v>8</v>
      </c>
      <c r="C4" s="4" t="s">
        <v>9</v>
      </c>
      <c r="D4" s="6">
        <v>167.5</v>
      </c>
      <c r="E4" s="6">
        <v>148.65</v>
      </c>
      <c r="F4" s="40">
        <v>1.1268282983464388</v>
      </c>
      <c r="G4" s="8">
        <v>0.50994205203954102</v>
      </c>
    </row>
    <row r="5" spans="1:7" ht="16.5" x14ac:dyDescent="0.25">
      <c r="A5" s="3" t="s">
        <v>89</v>
      </c>
      <c r="B5" s="3" t="s">
        <v>8</v>
      </c>
      <c r="C5" s="4" t="s">
        <v>13</v>
      </c>
      <c r="D5" s="6">
        <v>167.8</v>
      </c>
      <c r="E5" s="6">
        <v>148.72999999999999</v>
      </c>
      <c r="F5" s="40">
        <v>1.1282304965395595</v>
      </c>
      <c r="G5" s="8">
        <v>0.67085201793721971</v>
      </c>
    </row>
    <row r="6" spans="1:7" ht="16.5" x14ac:dyDescent="0.25">
      <c r="A6" s="3" t="s">
        <v>92</v>
      </c>
      <c r="B6" s="3" t="s">
        <v>8</v>
      </c>
      <c r="C6" s="4" t="s">
        <v>13</v>
      </c>
      <c r="D6" s="6">
        <v>170.6</v>
      </c>
      <c r="E6" s="6">
        <v>150.78000000000003</v>
      </c>
      <c r="F6" s="40">
        <v>1.0896735266280038</v>
      </c>
      <c r="G6" s="8">
        <v>0.71800819918008207</v>
      </c>
    </row>
    <row r="7" spans="1:7" ht="16.5" x14ac:dyDescent="0.25">
      <c r="A7" s="3" t="s">
        <v>93</v>
      </c>
      <c r="B7" s="3" t="s">
        <v>8</v>
      </c>
      <c r="C7" s="4" t="s">
        <v>13</v>
      </c>
      <c r="D7" s="6">
        <v>171.5</v>
      </c>
      <c r="E7" s="6">
        <v>153.06</v>
      </c>
      <c r="F7" s="40">
        <v>1.1205170174954631</v>
      </c>
      <c r="G7" s="8">
        <v>0.41364055299539171</v>
      </c>
    </row>
    <row r="8" spans="1:7" ht="16.5" x14ac:dyDescent="0.25">
      <c r="A8" s="3" t="s">
        <v>94</v>
      </c>
      <c r="B8" s="3" t="s">
        <v>8</v>
      </c>
      <c r="C8" s="4" t="s">
        <v>13</v>
      </c>
      <c r="D8" s="6">
        <v>165.6</v>
      </c>
      <c r="E8" s="6">
        <v>148.15</v>
      </c>
      <c r="F8" s="40">
        <v>1.1177899340953272</v>
      </c>
      <c r="G8" s="8">
        <v>0.47814043583535121</v>
      </c>
    </row>
    <row r="9" spans="1:7" ht="16.5" x14ac:dyDescent="0.25">
      <c r="A9" s="3" t="s">
        <v>65</v>
      </c>
      <c r="B9" s="3" t="s">
        <v>8</v>
      </c>
      <c r="C9" s="4" t="s">
        <v>19</v>
      </c>
      <c r="D9" s="6">
        <v>168.9</v>
      </c>
      <c r="E9" s="6">
        <v>150.07999999999998</v>
      </c>
      <c r="F9" s="40">
        <v>1.1254454637704285</v>
      </c>
      <c r="G9" s="8">
        <v>0.4871452938440069</v>
      </c>
    </row>
    <row r="10" spans="1:7" ht="16.5" x14ac:dyDescent="0.25">
      <c r="A10" s="3" t="s">
        <v>67</v>
      </c>
      <c r="B10" s="3" t="s">
        <v>8</v>
      </c>
      <c r="C10" s="4" t="s">
        <v>19</v>
      </c>
      <c r="D10" s="6">
        <v>166.8</v>
      </c>
      <c r="E10" s="6">
        <v>151.93</v>
      </c>
      <c r="F10" s="40">
        <v>1.0979036897424825</v>
      </c>
      <c r="G10" s="8">
        <v>0.4175993619566663</v>
      </c>
    </row>
    <row r="11" spans="1:7" ht="16.5" x14ac:dyDescent="0.25">
      <c r="A11" s="3" t="s">
        <v>69</v>
      </c>
      <c r="B11" s="3" t="s">
        <v>8</v>
      </c>
      <c r="C11" s="4" t="s">
        <v>19</v>
      </c>
      <c r="D11" s="6">
        <v>166.6</v>
      </c>
      <c r="E11" s="6">
        <v>150.25</v>
      </c>
      <c r="F11" s="40">
        <v>1.1088662538913328</v>
      </c>
      <c r="G11" s="8">
        <v>0.5752505243532976</v>
      </c>
    </row>
    <row r="12" spans="1:7" ht="16.5" x14ac:dyDescent="0.25">
      <c r="A12" s="3" t="s">
        <v>72</v>
      </c>
      <c r="B12" s="3" t="s">
        <v>8</v>
      </c>
      <c r="C12" s="4" t="s">
        <v>19</v>
      </c>
      <c r="D12" s="6">
        <v>168.7</v>
      </c>
      <c r="E12" s="6">
        <v>151.23999999999998</v>
      </c>
      <c r="F12" s="40">
        <v>1.1156640655470489</v>
      </c>
      <c r="G12" s="8">
        <v>0.61648351648351651</v>
      </c>
    </row>
    <row r="13" spans="1:7" ht="16.5" x14ac:dyDescent="0.25">
      <c r="A13" s="3" t="s">
        <v>75</v>
      </c>
      <c r="B13" s="3" t="s">
        <v>8</v>
      </c>
      <c r="C13" s="4" t="s">
        <v>19</v>
      </c>
      <c r="D13" s="6">
        <v>170.2</v>
      </c>
      <c r="E13" s="6">
        <v>151.47999999999999</v>
      </c>
      <c r="F13" s="40">
        <v>1.1237976752524295</v>
      </c>
      <c r="G13" s="8">
        <v>0.62420027816411694</v>
      </c>
    </row>
    <row r="14" spans="1:7" ht="16.5" x14ac:dyDescent="0.25">
      <c r="A14" s="3" t="s">
        <v>77</v>
      </c>
      <c r="B14" s="3" t="s">
        <v>8</v>
      </c>
      <c r="C14" s="4" t="s">
        <v>19</v>
      </c>
      <c r="D14" s="6">
        <v>172.7</v>
      </c>
      <c r="E14" s="6">
        <v>149.78</v>
      </c>
      <c r="F14" s="40">
        <v>1.1531471859960818</v>
      </c>
      <c r="G14" s="8">
        <v>0.43488372093023259</v>
      </c>
    </row>
    <row r="15" spans="1:7" ht="16.5" x14ac:dyDescent="0.25">
      <c r="A15" s="3" t="s">
        <v>78</v>
      </c>
      <c r="B15" s="3" t="s">
        <v>8</v>
      </c>
      <c r="C15" s="4" t="s">
        <v>19</v>
      </c>
      <c r="D15" s="6">
        <v>170.8</v>
      </c>
      <c r="E15" s="6">
        <v>154.23999999999998</v>
      </c>
      <c r="F15" s="40">
        <v>1.1074201496306473</v>
      </c>
      <c r="G15" s="8">
        <v>0.56115587663239785</v>
      </c>
    </row>
    <row r="16" spans="1:7" ht="16.5" x14ac:dyDescent="0.25">
      <c r="A16" s="3" t="s">
        <v>84</v>
      </c>
      <c r="B16" s="3" t="s">
        <v>8</v>
      </c>
      <c r="C16" s="4" t="s">
        <v>19</v>
      </c>
      <c r="D16" s="6">
        <v>167.2</v>
      </c>
      <c r="E16" s="6">
        <v>151.57999999999998</v>
      </c>
      <c r="F16" s="40">
        <v>1.1032825657460759</v>
      </c>
      <c r="G16" s="8">
        <v>0.67293563243011689</v>
      </c>
    </row>
    <row r="17" spans="1:7" ht="16.5" x14ac:dyDescent="0.25">
      <c r="A17" s="3" t="s">
        <v>102</v>
      </c>
      <c r="B17" s="3" t="s">
        <v>8</v>
      </c>
      <c r="C17" s="4" t="s">
        <v>19</v>
      </c>
      <c r="D17" s="6">
        <v>168.4</v>
      </c>
      <c r="E17" s="6">
        <v>148.07</v>
      </c>
      <c r="F17" s="40">
        <v>1.137340308459009</v>
      </c>
      <c r="G17" s="8">
        <v>0.59587205793602904</v>
      </c>
    </row>
    <row r="18" spans="1:7" ht="16.5" x14ac:dyDescent="0.25">
      <c r="A18" s="3" t="s">
        <v>68</v>
      </c>
      <c r="B18" s="3" t="s">
        <v>8</v>
      </c>
      <c r="C18" s="4" t="s">
        <v>29</v>
      </c>
      <c r="D18" s="6">
        <v>165.2</v>
      </c>
      <c r="E18" s="6">
        <v>152.06</v>
      </c>
      <c r="F18" s="40">
        <v>1.0865318092365743</v>
      </c>
      <c r="G18" s="8">
        <v>0.40883625597813711</v>
      </c>
    </row>
    <row r="19" spans="1:7" ht="16.5" x14ac:dyDescent="0.25">
      <c r="A19" s="3" t="s">
        <v>70</v>
      </c>
      <c r="B19" s="3" t="s">
        <v>8</v>
      </c>
      <c r="C19" s="4" t="s">
        <v>29</v>
      </c>
      <c r="D19" s="6">
        <v>166.6</v>
      </c>
      <c r="E19" s="6">
        <v>149.85000000000002</v>
      </c>
      <c r="F19" s="40">
        <v>1.1118397194900562</v>
      </c>
      <c r="G19" s="8">
        <v>0.46935787492156461</v>
      </c>
    </row>
    <row r="20" spans="1:7" ht="16.5" x14ac:dyDescent="0.25">
      <c r="A20" s="3" t="s">
        <v>85</v>
      </c>
      <c r="B20" s="3" t="s">
        <v>8</v>
      </c>
      <c r="C20" s="4" t="s">
        <v>29</v>
      </c>
      <c r="D20" s="6">
        <v>166.8</v>
      </c>
      <c r="E20" s="6">
        <v>153.08999999999997</v>
      </c>
      <c r="F20" s="40">
        <v>1.0896647429229367</v>
      </c>
      <c r="G20" s="8">
        <v>0.39064909226560562</v>
      </c>
    </row>
    <row r="21" spans="1:7" ht="16.5" x14ac:dyDescent="0.25">
      <c r="A21" s="3" t="s">
        <v>90</v>
      </c>
      <c r="B21" s="3" t="s">
        <v>8</v>
      </c>
      <c r="C21" s="4" t="s">
        <v>29</v>
      </c>
      <c r="D21" s="6">
        <v>167.3</v>
      </c>
      <c r="E21" s="6">
        <v>144.80000000000001</v>
      </c>
      <c r="F21" s="40">
        <v>1.1554642761499032</v>
      </c>
      <c r="G21" s="8">
        <v>0.44884488448844884</v>
      </c>
    </row>
    <row r="22" spans="1:7" ht="16.5" x14ac:dyDescent="0.25">
      <c r="A22" s="3" t="s">
        <v>86</v>
      </c>
      <c r="B22" s="3" t="s">
        <v>8</v>
      </c>
      <c r="C22" s="4" t="s">
        <v>29</v>
      </c>
      <c r="D22" s="6">
        <v>167.6</v>
      </c>
      <c r="E22" s="6">
        <v>150.57</v>
      </c>
      <c r="F22" s="40">
        <v>1.1416918927870146</v>
      </c>
      <c r="G22" s="8">
        <v>0.36839729119638825</v>
      </c>
    </row>
    <row r="23" spans="1:7" ht="17.25" x14ac:dyDescent="0.25">
      <c r="A23" s="3" t="s">
        <v>73</v>
      </c>
      <c r="B23" s="3" t="s">
        <v>35</v>
      </c>
      <c r="C23" s="10" t="s">
        <v>36</v>
      </c>
      <c r="D23" s="6">
        <v>174.4</v>
      </c>
      <c r="E23" s="6">
        <v>153.26999999999998</v>
      </c>
      <c r="F23" s="40">
        <v>1.1379234244660923</v>
      </c>
      <c r="G23" s="8">
        <v>0.73959550561797771</v>
      </c>
    </row>
    <row r="24" spans="1:7" ht="16.5" x14ac:dyDescent="0.25">
      <c r="A24" s="3" t="s">
        <v>60</v>
      </c>
      <c r="B24" s="3" t="s">
        <v>35</v>
      </c>
      <c r="C24" s="4" t="s">
        <v>19</v>
      </c>
      <c r="D24" s="6">
        <v>172.9</v>
      </c>
      <c r="E24" s="6">
        <v>149.89999999999998</v>
      </c>
      <c r="F24" s="40">
        <v>1.1535565796409313</v>
      </c>
      <c r="G24" s="8">
        <v>0.62813156053184049</v>
      </c>
    </row>
    <row r="25" spans="1:7" ht="16.5" x14ac:dyDescent="0.25">
      <c r="A25" s="3" t="s">
        <v>96</v>
      </c>
      <c r="B25" s="3" t="s">
        <v>35</v>
      </c>
      <c r="C25" s="4" t="s">
        <v>19</v>
      </c>
      <c r="D25" s="6">
        <v>173.3</v>
      </c>
      <c r="E25" s="6">
        <v>152.65</v>
      </c>
      <c r="F25" s="40">
        <v>1.1352678298206693</v>
      </c>
      <c r="G25" s="8">
        <v>0.74001939864209509</v>
      </c>
    </row>
    <row r="26" spans="1:7" ht="16.5" x14ac:dyDescent="0.25">
      <c r="A26" s="3" t="s">
        <v>97</v>
      </c>
      <c r="B26" s="3" t="s">
        <v>35</v>
      </c>
      <c r="C26" s="4" t="s">
        <v>19</v>
      </c>
      <c r="D26" s="6">
        <v>174.4</v>
      </c>
      <c r="E26" s="6">
        <v>152.06</v>
      </c>
      <c r="F26" s="40">
        <v>1.1469719590105814</v>
      </c>
      <c r="G26" s="8">
        <v>0.64846972284250626</v>
      </c>
    </row>
    <row r="27" spans="1:7" ht="16.5" x14ac:dyDescent="0.25">
      <c r="A27" s="3" t="s">
        <v>98</v>
      </c>
      <c r="B27" s="3" t="s">
        <v>35</v>
      </c>
      <c r="C27" s="4" t="s">
        <v>19</v>
      </c>
      <c r="D27" s="6">
        <v>173.5</v>
      </c>
      <c r="E27" s="6">
        <v>152.20999999999998</v>
      </c>
      <c r="F27" s="40">
        <v>1.139972087786562</v>
      </c>
      <c r="G27" s="8">
        <v>0.71829548864659398</v>
      </c>
    </row>
    <row r="28" spans="1:7" ht="16.5" x14ac:dyDescent="0.25">
      <c r="A28" s="3" t="s">
        <v>99</v>
      </c>
      <c r="B28" s="3" t="s">
        <v>35</v>
      </c>
      <c r="C28" s="4" t="s">
        <v>19</v>
      </c>
      <c r="D28" s="6">
        <v>174.6</v>
      </c>
      <c r="E28" s="6">
        <v>154.77000000000001</v>
      </c>
      <c r="F28" s="40">
        <v>1.1282144497940094</v>
      </c>
      <c r="G28" s="8">
        <v>0.59174985873045782</v>
      </c>
    </row>
    <row r="29" spans="1:7" ht="16.5" x14ac:dyDescent="0.25">
      <c r="A29" s="3" t="s">
        <v>100</v>
      </c>
      <c r="B29" s="3" t="s">
        <v>35</v>
      </c>
      <c r="C29" s="4" t="s">
        <v>19</v>
      </c>
      <c r="D29" s="6">
        <v>174.6</v>
      </c>
      <c r="E29" s="6">
        <v>155.28</v>
      </c>
      <c r="F29" s="40">
        <v>1.1251107391846231</v>
      </c>
      <c r="G29" s="8">
        <v>0.7870002338087444</v>
      </c>
    </row>
    <row r="30" spans="1:7" ht="16.5" x14ac:dyDescent="0.25">
      <c r="A30" s="3" t="s">
        <v>101</v>
      </c>
      <c r="B30" s="3" t="s">
        <v>35</v>
      </c>
      <c r="C30" s="4" t="s">
        <v>19</v>
      </c>
      <c r="D30" s="6">
        <v>177.1</v>
      </c>
      <c r="E30" s="6">
        <v>155.07</v>
      </c>
      <c r="F30" s="40">
        <v>1.1388070467043294</v>
      </c>
      <c r="G30" s="8">
        <v>0.85998978027593254</v>
      </c>
    </row>
    <row r="31" spans="1:7" ht="16.5" x14ac:dyDescent="0.25">
      <c r="A31" s="3" t="s">
        <v>64</v>
      </c>
      <c r="B31" s="3" t="s">
        <v>46</v>
      </c>
      <c r="C31" s="4" t="s">
        <v>19</v>
      </c>
      <c r="D31" s="6">
        <v>164.1</v>
      </c>
      <c r="E31" s="6">
        <v>146.63</v>
      </c>
      <c r="F31" s="40">
        <v>1.1191734583353889</v>
      </c>
      <c r="G31" s="8">
        <v>0.43474329996771072</v>
      </c>
    </row>
    <row r="32" spans="1:7" ht="16.5" x14ac:dyDescent="0.25">
      <c r="A32" s="3" t="s">
        <v>66</v>
      </c>
      <c r="B32" s="3" t="s">
        <v>46</v>
      </c>
      <c r="C32" s="4" t="s">
        <v>19</v>
      </c>
      <c r="D32" s="6">
        <v>163.9</v>
      </c>
      <c r="E32" s="6">
        <v>146.09200000000001</v>
      </c>
      <c r="F32" s="40">
        <v>1.1220807920007461</v>
      </c>
      <c r="G32" s="8">
        <v>0.35039687703318156</v>
      </c>
    </row>
    <row r="33" spans="1:7" ht="16.5" x14ac:dyDescent="0.25">
      <c r="A33" s="3" t="s">
        <v>71</v>
      </c>
      <c r="B33" s="3" t="s">
        <v>46</v>
      </c>
      <c r="C33" s="4" t="s">
        <v>19</v>
      </c>
      <c r="D33" s="6">
        <v>163.5</v>
      </c>
      <c r="E33" s="6">
        <v>144.26000000000002</v>
      </c>
      <c r="F33" s="40">
        <v>1.1335959171629375</v>
      </c>
      <c r="G33" s="8">
        <v>0.36389189189189186</v>
      </c>
    </row>
    <row r="34" spans="1:7" ht="16.5" x14ac:dyDescent="0.25">
      <c r="A34" s="3" t="s">
        <v>83</v>
      </c>
      <c r="B34" s="3" t="s">
        <v>46</v>
      </c>
      <c r="C34" s="4" t="s">
        <v>19</v>
      </c>
      <c r="D34" s="6">
        <v>162.30000000000001</v>
      </c>
      <c r="E34" s="6">
        <v>150.35999999999999</v>
      </c>
      <c r="F34" s="40">
        <v>1.0794802498203659</v>
      </c>
      <c r="G34" s="8">
        <v>0.50432632880098893</v>
      </c>
    </row>
    <row r="35" spans="1:7" ht="16.5" x14ac:dyDescent="0.25">
      <c r="A35" s="3" t="s">
        <v>80</v>
      </c>
      <c r="B35" s="3" t="s">
        <v>46</v>
      </c>
      <c r="C35" s="4" t="s">
        <v>29</v>
      </c>
      <c r="D35" s="6">
        <v>160.30000000000001</v>
      </c>
      <c r="E35" s="6">
        <v>144.22999999999999</v>
      </c>
      <c r="F35" s="40">
        <v>1.1115946563660668</v>
      </c>
      <c r="G35" s="8">
        <v>0.3587171545608952</v>
      </c>
    </row>
    <row r="36" spans="1:7" ht="16.5" x14ac:dyDescent="0.25">
      <c r="A36" s="3" t="s">
        <v>81</v>
      </c>
      <c r="B36" s="3" t="s">
        <v>46</v>
      </c>
      <c r="C36" s="4" t="s">
        <v>29</v>
      </c>
      <c r="D36" s="6">
        <v>163.5</v>
      </c>
      <c r="E36" s="6">
        <v>146.23000000000002</v>
      </c>
      <c r="F36" s="40">
        <v>1.1181303730633017</v>
      </c>
      <c r="G36" s="8">
        <v>0.39667668375464032</v>
      </c>
    </row>
    <row r="37" spans="1:7" ht="16.5" x14ac:dyDescent="0.25">
      <c r="A37" s="44" t="s">
        <v>82</v>
      </c>
      <c r="B37" s="44" t="s">
        <v>46</v>
      </c>
      <c r="C37" s="11" t="s">
        <v>29</v>
      </c>
      <c r="D37" s="13">
        <v>161.9</v>
      </c>
      <c r="E37" s="13">
        <v>145.94999999999999</v>
      </c>
      <c r="F37" s="22">
        <v>1.1092651584299922</v>
      </c>
      <c r="G37" s="36">
        <v>0.38737361282367455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8C820-12FC-4FB8-96AC-4C5876B832D5}">
  <dimension ref="A1:N37"/>
  <sheetViews>
    <sheetView tabSelected="1" workbookViewId="0">
      <selection activeCell="J19" sqref="J19"/>
    </sheetView>
  </sheetViews>
  <sheetFormatPr defaultRowHeight="15" x14ac:dyDescent="0.25"/>
  <cols>
    <col min="1" max="1" width="19.42578125" customWidth="1"/>
    <col min="2" max="2" width="28.5703125" customWidth="1"/>
    <col min="3" max="3" width="12.85546875" customWidth="1"/>
    <col min="4" max="4" width="14" customWidth="1"/>
    <col min="5" max="5" width="24.85546875" customWidth="1"/>
    <col min="8" max="8" width="16.140625" customWidth="1"/>
  </cols>
  <sheetData>
    <row r="1" spans="1:14" ht="17.25" x14ac:dyDescent="0.25">
      <c r="A1" s="41" t="s">
        <v>0</v>
      </c>
      <c r="B1" s="43" t="s">
        <v>116</v>
      </c>
      <c r="D1" s="41" t="s">
        <v>0</v>
      </c>
      <c r="E1" s="43" t="s">
        <v>118</v>
      </c>
    </row>
    <row r="2" spans="1:14" ht="16.5" x14ac:dyDescent="0.25">
      <c r="A2" s="3" t="s">
        <v>8</v>
      </c>
      <c r="B2" s="8">
        <v>0.45595854922279799</v>
      </c>
      <c r="D2" s="3" t="s">
        <v>8</v>
      </c>
      <c r="E2" s="7">
        <v>0.11688311688311688</v>
      </c>
    </row>
    <row r="3" spans="1:14" ht="16.5" x14ac:dyDescent="0.3">
      <c r="A3" s="3" t="s">
        <v>8</v>
      </c>
      <c r="B3" s="8">
        <v>0.57766336633663373</v>
      </c>
      <c r="D3" s="3" t="s">
        <v>8</v>
      </c>
      <c r="E3" s="8">
        <v>0.10325318246110325</v>
      </c>
      <c r="I3" s="107" t="s">
        <v>120</v>
      </c>
      <c r="J3" s="107"/>
      <c r="K3" s="107"/>
      <c r="L3" s="107"/>
      <c r="M3" s="107"/>
      <c r="N3" s="107"/>
    </row>
    <row r="4" spans="1:14" ht="17.25" x14ac:dyDescent="0.25">
      <c r="A4" s="3" t="s">
        <v>8</v>
      </c>
      <c r="B4" s="8">
        <v>0.50994205203954102</v>
      </c>
      <c r="D4" s="3" t="s">
        <v>8</v>
      </c>
      <c r="E4" s="8">
        <v>0.11773049645390071</v>
      </c>
      <c r="I4" s="108" t="s">
        <v>119</v>
      </c>
      <c r="J4" s="62"/>
      <c r="K4" s="64"/>
      <c r="L4" s="108" t="s">
        <v>122</v>
      </c>
      <c r="M4" s="62"/>
      <c r="N4" s="64"/>
    </row>
    <row r="5" spans="1:14" ht="16.5" x14ac:dyDescent="0.25">
      <c r="A5" s="3" t="s">
        <v>8</v>
      </c>
      <c r="B5" s="8">
        <v>0.67085201793721971</v>
      </c>
      <c r="D5" s="3" t="s">
        <v>8</v>
      </c>
      <c r="E5" s="9"/>
      <c r="I5" s="93" t="s">
        <v>116</v>
      </c>
      <c r="J5" s="94"/>
      <c r="K5" s="95"/>
      <c r="L5" s="93" t="s">
        <v>116</v>
      </c>
      <c r="M5" s="94"/>
      <c r="N5" s="95"/>
    </row>
    <row r="6" spans="1:14" ht="16.5" x14ac:dyDescent="0.25">
      <c r="A6" s="3" t="s">
        <v>8</v>
      </c>
      <c r="B6" s="8">
        <v>0.71800819918008207</v>
      </c>
      <c r="D6" s="3" t="s">
        <v>8</v>
      </c>
      <c r="E6" s="9"/>
      <c r="H6" s="52" t="s">
        <v>46</v>
      </c>
      <c r="I6" s="109">
        <f>AVERAGE(B31:B37)</f>
        <v>0.39944654983328337</v>
      </c>
      <c r="J6" s="110"/>
      <c r="K6" s="110"/>
      <c r="L6" s="96">
        <f>_xlfn.T.TEST(B2:B22,B31:B37,1,2)</f>
        <v>3.8268774709246736E-3</v>
      </c>
      <c r="M6" s="97"/>
      <c r="N6" s="98"/>
    </row>
    <row r="7" spans="1:14" ht="16.5" x14ac:dyDescent="0.25">
      <c r="A7" s="3" t="s">
        <v>8</v>
      </c>
      <c r="B7" s="8">
        <v>0.41364055299539171</v>
      </c>
      <c r="D7" s="3" t="s">
        <v>8</v>
      </c>
      <c r="E7" s="9"/>
      <c r="H7" s="53" t="s">
        <v>8</v>
      </c>
      <c r="I7" s="103">
        <f>AVERAGE(B2:B22)</f>
        <v>0.51884842072035908</v>
      </c>
      <c r="J7" s="104"/>
      <c r="K7" s="104"/>
      <c r="L7" s="99">
        <f>_xlfn.T.TEST(B2:B22,B23:B30,1,2)</f>
        <v>3.3792193825952356E-5</v>
      </c>
      <c r="M7" s="101"/>
      <c r="N7" s="102"/>
    </row>
    <row r="8" spans="1:14" ht="16.5" x14ac:dyDescent="0.25">
      <c r="A8" s="3" t="s">
        <v>8</v>
      </c>
      <c r="B8" s="8">
        <v>0.47814043583535121</v>
      </c>
      <c r="D8" s="3" t="s">
        <v>8</v>
      </c>
      <c r="E8" s="8">
        <v>9.9431818181818177E-2</v>
      </c>
      <c r="H8" s="54" t="s">
        <v>35</v>
      </c>
      <c r="I8" s="105">
        <f>AVERAGE(B23:B30)</f>
        <v>0.71415644363701847</v>
      </c>
      <c r="J8" s="106"/>
      <c r="K8" s="106"/>
      <c r="L8" s="87"/>
      <c r="M8" s="88"/>
      <c r="N8" s="89"/>
    </row>
    <row r="9" spans="1:14" ht="16.5" x14ac:dyDescent="0.25">
      <c r="A9" s="3" t="s">
        <v>8</v>
      </c>
      <c r="B9" s="8">
        <v>0.4871452938440069</v>
      </c>
      <c r="D9" s="3" t="s">
        <v>8</v>
      </c>
      <c r="E9" s="8">
        <v>0.1161764705882353</v>
      </c>
    </row>
    <row r="10" spans="1:14" ht="16.5" x14ac:dyDescent="0.3">
      <c r="A10" s="3" t="s">
        <v>8</v>
      </c>
      <c r="B10" s="8">
        <v>0.4175993619566663</v>
      </c>
      <c r="D10" s="3" t="s">
        <v>8</v>
      </c>
      <c r="E10" s="8">
        <v>0.1</v>
      </c>
      <c r="I10" s="107" t="s">
        <v>121</v>
      </c>
      <c r="J10" s="107"/>
      <c r="K10" s="107"/>
      <c r="L10" s="107"/>
      <c r="M10" s="107"/>
      <c r="N10" s="107"/>
    </row>
    <row r="11" spans="1:14" ht="17.25" x14ac:dyDescent="0.25">
      <c r="A11" s="3" t="s">
        <v>8</v>
      </c>
      <c r="B11" s="8">
        <v>0.5752505243532976</v>
      </c>
      <c r="D11" s="3" t="s">
        <v>8</v>
      </c>
      <c r="E11" s="8">
        <v>8.7743732590529255E-2</v>
      </c>
      <c r="I11" s="108" t="s">
        <v>119</v>
      </c>
      <c r="J11" s="62"/>
      <c r="K11" s="64"/>
      <c r="L11" s="108" t="s">
        <v>122</v>
      </c>
      <c r="M11" s="62"/>
      <c r="N11" s="64"/>
    </row>
    <row r="12" spans="1:14" ht="16.5" x14ac:dyDescent="0.25">
      <c r="A12" s="3" t="s">
        <v>8</v>
      </c>
      <c r="B12" s="8">
        <v>0.61648351648351651</v>
      </c>
      <c r="D12" s="3" t="s">
        <v>8</v>
      </c>
      <c r="E12" s="8">
        <v>0.1161764705882353</v>
      </c>
      <c r="I12" s="90" t="s">
        <v>118</v>
      </c>
      <c r="J12" s="91"/>
      <c r="K12" s="92"/>
      <c r="L12" s="93" t="s">
        <v>118</v>
      </c>
      <c r="M12" s="94"/>
      <c r="N12" s="95"/>
    </row>
    <row r="13" spans="1:14" ht="16.5" x14ac:dyDescent="0.25">
      <c r="A13" s="3" t="s">
        <v>8</v>
      </c>
      <c r="B13" s="8">
        <v>0.62420027816411694</v>
      </c>
      <c r="D13" s="3" t="s">
        <v>8</v>
      </c>
      <c r="E13" s="8">
        <v>0.1161764705882353</v>
      </c>
      <c r="H13" s="55" t="s">
        <v>46</v>
      </c>
      <c r="I13" s="96">
        <f>AVERAGE(E31:E37)</f>
        <v>8.5538532961931285E-2</v>
      </c>
      <c r="J13" s="97"/>
      <c r="K13" s="97"/>
      <c r="L13" s="96">
        <f>_xlfn.T.TEST(E2:E22,E31:E37,1,2)</f>
        <v>5.2424487296771537E-2</v>
      </c>
      <c r="M13" s="97"/>
      <c r="N13" s="98"/>
    </row>
    <row r="14" spans="1:14" ht="16.5" x14ac:dyDescent="0.25">
      <c r="A14" s="3" t="s">
        <v>8</v>
      </c>
      <c r="B14" s="8">
        <v>0.43488372093023259</v>
      </c>
      <c r="D14" s="3" t="s">
        <v>8</v>
      </c>
      <c r="E14" s="9"/>
      <c r="H14" s="56" t="s">
        <v>8</v>
      </c>
      <c r="I14" s="99">
        <f>AVERAGE(E2:E22)</f>
        <v>0.10283298605605268</v>
      </c>
      <c r="J14" s="100"/>
      <c r="K14" s="100"/>
      <c r="L14" s="99">
        <f>_xlfn.T.TEST(E2:E22,E23:E30,1,2)</f>
        <v>0.1275967634727331</v>
      </c>
      <c r="M14" s="101"/>
      <c r="N14" s="102"/>
    </row>
    <row r="15" spans="1:14" ht="16.5" x14ac:dyDescent="0.25">
      <c r="A15" s="3" t="s">
        <v>8</v>
      </c>
      <c r="B15" s="8">
        <v>0.56115587663239785</v>
      </c>
      <c r="D15" s="3" t="s">
        <v>8</v>
      </c>
      <c r="E15" s="9"/>
      <c r="H15" s="57" t="s">
        <v>35</v>
      </c>
      <c r="I15" s="85">
        <f>AVERAGE(E23:E30)</f>
        <v>0.11125408523179574</v>
      </c>
      <c r="J15" s="86"/>
      <c r="K15" s="86"/>
      <c r="L15" s="87"/>
      <c r="M15" s="88"/>
      <c r="N15" s="89"/>
    </row>
    <row r="16" spans="1:14" ht="16.5" x14ac:dyDescent="0.25">
      <c r="A16" s="3" t="s">
        <v>8</v>
      </c>
      <c r="B16" s="8">
        <v>0.67293563243011689</v>
      </c>
      <c r="D16" s="3" t="s">
        <v>8</v>
      </c>
      <c r="E16" s="8">
        <v>8.3333333333333329E-2</v>
      </c>
    </row>
    <row r="17" spans="1:5" ht="16.5" x14ac:dyDescent="0.25">
      <c r="A17" s="3" t="s">
        <v>8</v>
      </c>
      <c r="B17" s="8">
        <v>0.59587205793602904</v>
      </c>
      <c r="D17" s="3" t="s">
        <v>8</v>
      </c>
      <c r="E17" s="9"/>
    </row>
    <row r="18" spans="1:5" ht="16.5" x14ac:dyDescent="0.25">
      <c r="A18" s="3" t="s">
        <v>8</v>
      </c>
      <c r="B18" s="8">
        <v>0.40883625597813711</v>
      </c>
      <c r="D18" s="3" t="s">
        <v>8</v>
      </c>
      <c r="E18" s="8">
        <v>8.8607594936708861E-2</v>
      </c>
    </row>
    <row r="19" spans="1:5" ht="16.5" x14ac:dyDescent="0.25">
      <c r="A19" s="3" t="s">
        <v>8</v>
      </c>
      <c r="B19" s="8">
        <v>0.46935787492156461</v>
      </c>
      <c r="D19" s="3" t="s">
        <v>8</v>
      </c>
      <c r="E19" s="9"/>
    </row>
    <row r="20" spans="1:5" ht="16.5" x14ac:dyDescent="0.25">
      <c r="A20" s="3" t="s">
        <v>8</v>
      </c>
      <c r="B20" s="8">
        <v>0.39064909226560562</v>
      </c>
      <c r="D20" s="3" t="s">
        <v>8</v>
      </c>
      <c r="E20" s="8">
        <v>8.8483146067415724E-2</v>
      </c>
    </row>
    <row r="21" spans="1:5" ht="16.5" x14ac:dyDescent="0.25">
      <c r="A21" s="3" t="s">
        <v>8</v>
      </c>
      <c r="B21" s="8">
        <v>0.44884488448844884</v>
      </c>
      <c r="D21" s="3" t="s">
        <v>8</v>
      </c>
      <c r="E21" s="9"/>
    </row>
    <row r="22" spans="1:5" ht="16.5" x14ac:dyDescent="0.25">
      <c r="A22" s="3" t="s">
        <v>8</v>
      </c>
      <c r="B22" s="8">
        <v>0.36839729119638825</v>
      </c>
      <c r="D22" s="3" t="s">
        <v>8</v>
      </c>
      <c r="E22" s="9"/>
    </row>
    <row r="23" spans="1:5" ht="16.5" x14ac:dyDescent="0.25">
      <c r="A23" s="3" t="s">
        <v>35</v>
      </c>
      <c r="B23" s="8">
        <v>0.73959550561797771</v>
      </c>
      <c r="D23" s="3" t="s">
        <v>35</v>
      </c>
      <c r="E23" s="9"/>
    </row>
    <row r="24" spans="1:5" ht="16.5" x14ac:dyDescent="0.25">
      <c r="A24" s="3" t="s">
        <v>35</v>
      </c>
      <c r="B24" s="8">
        <v>0.62813156053184049</v>
      </c>
      <c r="D24" s="3" t="s">
        <v>35</v>
      </c>
      <c r="E24" s="8">
        <v>0.11807580174927114</v>
      </c>
    </row>
    <row r="25" spans="1:5" ht="16.5" x14ac:dyDescent="0.25">
      <c r="A25" s="3" t="s">
        <v>35</v>
      </c>
      <c r="B25" s="8">
        <v>0.74001939864209509</v>
      </c>
      <c r="D25" s="3" t="s">
        <v>35</v>
      </c>
      <c r="E25" s="8">
        <v>0.11739130434782608</v>
      </c>
    </row>
    <row r="26" spans="1:5" ht="16.5" x14ac:dyDescent="0.25">
      <c r="A26" s="3" t="s">
        <v>35</v>
      </c>
      <c r="B26" s="8">
        <v>0.64846972284250626</v>
      </c>
      <c r="D26" s="3" t="s">
        <v>35</v>
      </c>
      <c r="E26" s="8">
        <v>0.1161764705882353</v>
      </c>
    </row>
    <row r="27" spans="1:5" ht="16.5" x14ac:dyDescent="0.25">
      <c r="A27" s="3" t="s">
        <v>35</v>
      </c>
      <c r="B27" s="8">
        <v>0.71829548864659398</v>
      </c>
      <c r="D27" s="3" t="s">
        <v>35</v>
      </c>
      <c r="E27" s="8">
        <v>8.7743732590529255E-2</v>
      </c>
    </row>
    <row r="28" spans="1:5" ht="16.5" x14ac:dyDescent="0.25">
      <c r="A28" s="3" t="s">
        <v>35</v>
      </c>
      <c r="B28" s="8">
        <v>0.59174985873045782</v>
      </c>
      <c r="D28" s="3" t="s">
        <v>35</v>
      </c>
      <c r="E28" s="9"/>
    </row>
    <row r="29" spans="1:5" ht="16.5" x14ac:dyDescent="0.25">
      <c r="A29" s="3" t="s">
        <v>35</v>
      </c>
      <c r="B29" s="8">
        <v>0.7870002338087444</v>
      </c>
      <c r="D29" s="3" t="s">
        <v>35</v>
      </c>
      <c r="E29" s="8">
        <v>0.11688311688311688</v>
      </c>
    </row>
    <row r="30" spans="1:5" ht="16.5" x14ac:dyDescent="0.25">
      <c r="A30" s="3" t="s">
        <v>35</v>
      </c>
      <c r="B30" s="8">
        <v>0.85998978027593254</v>
      </c>
      <c r="D30" s="3" t="s">
        <v>35</v>
      </c>
      <c r="E30" s="9"/>
    </row>
    <row r="31" spans="1:5" ht="16.5" x14ac:dyDescent="0.25">
      <c r="A31" s="3" t="s">
        <v>46</v>
      </c>
      <c r="B31" s="8">
        <v>0.43474329996771072</v>
      </c>
      <c r="D31" s="3" t="s">
        <v>46</v>
      </c>
      <c r="E31" s="8">
        <v>8.7743732590529255E-2</v>
      </c>
    </row>
    <row r="32" spans="1:5" ht="16.5" x14ac:dyDescent="0.25">
      <c r="A32" s="3" t="s">
        <v>46</v>
      </c>
      <c r="B32" s="8">
        <v>0.35039687703318156</v>
      </c>
      <c r="D32" s="3" t="s">
        <v>46</v>
      </c>
      <c r="E32" s="8">
        <v>8.3333333333333329E-2</v>
      </c>
    </row>
    <row r="33" spans="1:5" ht="16.5" x14ac:dyDescent="0.25">
      <c r="A33" s="3" t="s">
        <v>46</v>
      </c>
      <c r="B33" s="8">
        <v>0.36389189189189186</v>
      </c>
      <c r="D33" s="3" t="s">
        <v>46</v>
      </c>
      <c r="E33" s="9"/>
    </row>
    <row r="34" spans="1:5" ht="16.5" x14ac:dyDescent="0.25">
      <c r="A34" s="3" t="s">
        <v>46</v>
      </c>
      <c r="B34" s="8">
        <v>0.50432632880098893</v>
      </c>
      <c r="D34" s="3" t="s">
        <v>46</v>
      </c>
      <c r="E34" s="9"/>
    </row>
    <row r="35" spans="1:5" ht="16.5" x14ac:dyDescent="0.25">
      <c r="A35" s="3" t="s">
        <v>46</v>
      </c>
      <c r="B35" s="8">
        <v>0.3587171545608952</v>
      </c>
      <c r="D35" s="3" t="s">
        <v>46</v>
      </c>
      <c r="E35" s="9"/>
    </row>
    <row r="36" spans="1:5" ht="16.5" x14ac:dyDescent="0.25">
      <c r="A36" s="3" t="s">
        <v>46</v>
      </c>
      <c r="B36" s="8">
        <v>0.39667668375464032</v>
      </c>
      <c r="D36" s="3" t="s">
        <v>46</v>
      </c>
      <c r="E36" s="9"/>
    </row>
    <row r="37" spans="1:5" ht="16.5" x14ac:dyDescent="0.25">
      <c r="A37" s="44" t="s">
        <v>46</v>
      </c>
      <c r="B37" s="36">
        <v>0.38737361282367455</v>
      </c>
      <c r="D37" s="44" t="s">
        <v>46</v>
      </c>
      <c r="E37" s="14"/>
    </row>
  </sheetData>
  <mergeCells count="22">
    <mergeCell ref="I11:K11"/>
    <mergeCell ref="L11:N11"/>
    <mergeCell ref="I3:N3"/>
    <mergeCell ref="I4:K4"/>
    <mergeCell ref="L4:N4"/>
    <mergeCell ref="I5:K5"/>
    <mergeCell ref="L5:N5"/>
    <mergeCell ref="I6:K6"/>
    <mergeCell ref="L6:N6"/>
    <mergeCell ref="I7:K7"/>
    <mergeCell ref="L7:N7"/>
    <mergeCell ref="I8:K8"/>
    <mergeCell ref="L8:N8"/>
    <mergeCell ref="I10:N10"/>
    <mergeCell ref="I15:K15"/>
    <mergeCell ref="L15:N15"/>
    <mergeCell ref="I12:K12"/>
    <mergeCell ref="L12:N12"/>
    <mergeCell ref="I13:K13"/>
    <mergeCell ref="L13:N13"/>
    <mergeCell ref="I14:K14"/>
    <mergeCell ref="L14:N14"/>
  </mergeCells>
  <pageMargins left="0.7" right="0.7" top="0.75" bottom="0.75" header="0.3" footer="0.3"/>
  <ignoredErrors>
    <ignoredError sqref="I6:K8 I15 L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OliveNMR_ManufacturerLabel</vt:lpstr>
      <vt:lpstr>OliveNMR_Measures</vt:lpstr>
      <vt:lpstr>OliveNMR_AcidValue</vt:lpstr>
      <vt:lpstr>OliveNMR_Database</vt:lpstr>
      <vt:lpstr>OliveNMR_AveragedDatabase</vt:lpstr>
      <vt:lpstr>OliveNMR_StatisticalAnalysis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Santos</dc:creator>
  <cp:lastModifiedBy>Vasco Santos</cp:lastModifiedBy>
  <dcterms:created xsi:type="dcterms:W3CDTF">2022-11-04T17:08:02Z</dcterms:created>
  <dcterms:modified xsi:type="dcterms:W3CDTF">2022-11-06T14:01:04Z</dcterms:modified>
</cp:coreProperties>
</file>