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-120" yWindow="-120" windowWidth="29040" windowHeight="15840"/>
  </bookViews>
  <sheets>
    <sheet name="АП" sheetId="7" r:id="rId1"/>
    <sheet name="Спліт регіони (2)" sheetId="6" r:id="rId2"/>
    <sheet name="Спліт регіони" sheetId="5" r:id="rId3"/>
  </sheets>
  <externalReferences>
    <externalReference r:id="rId4"/>
  </externalReferences>
  <definedNames>
    <definedName name="_xlnm._FilterDatabase" localSheetId="0" hidden="1">АП!$A$2:$K$16</definedName>
    <definedName name="_xlnm._FilterDatabase" localSheetId="2" hidden="1">'Спліт регіони'!$A$1:$I$36</definedName>
    <definedName name="_xlnm._FilterDatabase" localSheetId="1" hidden="1">'Спліт регіони (2)'!$A$2:$P$236</definedName>
    <definedName name="ввв" localSheetId="0">АП!$A$2:$J$16</definedName>
    <definedName name="данет">[1]Лист3!$A$1:$A$2</definedName>
    <definedName name="ИсхТабл">#REF!</definedName>
    <definedName name="_xlnm.Print_Area" localSheetId="2">'Спліт регіони'!$B$1:$I$681</definedName>
    <definedName name="_xlnm.Print_Area" localSheetId="1">'Спліт регіони (2)'!$B$1:$P$236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7" l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H104" i="7"/>
  <c r="H17" i="7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48" i="6"/>
  <c r="R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R135" i="6" s="1"/>
  <c r="G135" i="6" s="1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R154" i="6" s="1"/>
  <c r="G154" i="6" s="1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48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D135" i="6" s="1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D154" i="6" s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F154" i="6" s="1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H105" i="7" l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F48" i="6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H5" i="6" l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4" i="6"/>
  <c r="L1" i="6" l="1"/>
  <c r="M1" i="6"/>
  <c r="K4" i="6"/>
  <c r="K8" i="6"/>
  <c r="K12" i="6"/>
  <c r="K16" i="6"/>
  <c r="K20" i="6"/>
  <c r="K24" i="6"/>
  <c r="K28" i="6"/>
  <c r="K32" i="6"/>
  <c r="K36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92" i="6"/>
  <c r="K196" i="6"/>
  <c r="K204" i="6"/>
  <c r="K212" i="6"/>
  <c r="K220" i="6"/>
  <c r="K228" i="6"/>
  <c r="K236" i="6"/>
  <c r="J4" i="6"/>
  <c r="J5" i="6"/>
  <c r="K5" i="6" s="1"/>
  <c r="J6" i="6"/>
  <c r="K6" i="6" s="1"/>
  <c r="J7" i="6"/>
  <c r="K7" i="6" s="1"/>
  <c r="J8" i="6"/>
  <c r="J9" i="6"/>
  <c r="K9" i="6" s="1"/>
  <c r="J10" i="6"/>
  <c r="K10" i="6" s="1"/>
  <c r="J12" i="6"/>
  <c r="J13" i="6"/>
  <c r="K13" i="6" s="1"/>
  <c r="J14" i="6"/>
  <c r="K14" i="6" s="1"/>
  <c r="J15" i="6"/>
  <c r="K15" i="6" s="1"/>
  <c r="J16" i="6"/>
  <c r="J17" i="6"/>
  <c r="K17" i="6" s="1"/>
  <c r="J18" i="6"/>
  <c r="K18" i="6" s="1"/>
  <c r="J19" i="6"/>
  <c r="K19" i="6" s="1"/>
  <c r="J20" i="6"/>
  <c r="J21" i="6"/>
  <c r="K21" i="6" s="1"/>
  <c r="J22" i="6"/>
  <c r="K22" i="6" s="1"/>
  <c r="J23" i="6"/>
  <c r="K23" i="6" s="1"/>
  <c r="J24" i="6"/>
  <c r="J25" i="6"/>
  <c r="K25" i="6" s="1"/>
  <c r="J26" i="6"/>
  <c r="K26" i="6" s="1"/>
  <c r="J27" i="6"/>
  <c r="K27" i="6" s="1"/>
  <c r="J28" i="6"/>
  <c r="J29" i="6"/>
  <c r="K29" i="6" s="1"/>
  <c r="J30" i="6"/>
  <c r="K30" i="6" s="1"/>
  <c r="J32" i="6"/>
  <c r="J34" i="6"/>
  <c r="K34" i="6" s="1"/>
  <c r="J36" i="6"/>
  <c r="J37" i="6"/>
  <c r="K37" i="6" s="1"/>
  <c r="J38" i="6"/>
  <c r="K38" i="6" s="1"/>
  <c r="J39" i="6"/>
  <c r="K39" i="6" s="1"/>
  <c r="J41" i="6"/>
  <c r="K41" i="6" s="1"/>
  <c r="J42" i="6"/>
  <c r="K42" i="6" s="1"/>
  <c r="J43" i="6"/>
  <c r="K43" i="6" s="1"/>
  <c r="J44" i="6"/>
  <c r="J45" i="6"/>
  <c r="K45" i="6" s="1"/>
  <c r="J46" i="6"/>
  <c r="K46" i="6" s="1"/>
  <c r="J47" i="6"/>
  <c r="K47" i="6" s="1"/>
  <c r="J48" i="6"/>
  <c r="J49" i="6"/>
  <c r="K49" i="6" s="1"/>
  <c r="J50" i="6"/>
  <c r="K50" i="6" s="1"/>
  <c r="J51" i="6"/>
  <c r="K51" i="6" s="1"/>
  <c r="J52" i="6"/>
  <c r="J53" i="6"/>
  <c r="K53" i="6" s="1"/>
  <c r="J54" i="6"/>
  <c r="K54" i="6" s="1"/>
  <c r="J55" i="6"/>
  <c r="K55" i="6" s="1"/>
  <c r="J56" i="6"/>
  <c r="J57" i="6"/>
  <c r="K57" i="6" s="1"/>
  <c r="J58" i="6"/>
  <c r="K58" i="6" s="1"/>
  <c r="J59" i="6"/>
  <c r="K59" i="6" s="1"/>
  <c r="J60" i="6"/>
  <c r="J61" i="6"/>
  <c r="K61" i="6" s="1"/>
  <c r="J62" i="6"/>
  <c r="K62" i="6" s="1"/>
  <c r="J64" i="6"/>
  <c r="J65" i="6"/>
  <c r="K65" i="6" s="1"/>
  <c r="J66" i="6"/>
  <c r="K66" i="6" s="1"/>
  <c r="J67" i="6"/>
  <c r="K67" i="6" s="1"/>
  <c r="J68" i="6"/>
  <c r="J69" i="6"/>
  <c r="K69" i="6" s="1"/>
  <c r="J70" i="6"/>
  <c r="K70" i="6" s="1"/>
  <c r="J71" i="6"/>
  <c r="K71" i="6" s="1"/>
  <c r="J72" i="6"/>
  <c r="J73" i="6"/>
  <c r="K73" i="6" s="1"/>
  <c r="J74" i="6"/>
  <c r="K74" i="6" s="1"/>
  <c r="J75" i="6"/>
  <c r="K75" i="6" s="1"/>
  <c r="J76" i="6"/>
  <c r="J77" i="6"/>
  <c r="K77" i="6" s="1"/>
  <c r="J78" i="6"/>
  <c r="K78" i="6" s="1"/>
  <c r="J79" i="6"/>
  <c r="K79" i="6" s="1"/>
  <c r="J80" i="6"/>
  <c r="J81" i="6"/>
  <c r="K81" i="6" s="1"/>
  <c r="J82" i="6"/>
  <c r="K82" i="6" s="1"/>
  <c r="J83" i="6"/>
  <c r="K83" i="6" s="1"/>
  <c r="J84" i="6"/>
  <c r="J85" i="6"/>
  <c r="K85" i="6" s="1"/>
  <c r="J86" i="6"/>
  <c r="K86" i="6" s="1"/>
  <c r="J87" i="6"/>
  <c r="K87" i="6" s="1"/>
  <c r="J88" i="6"/>
  <c r="J89" i="6"/>
  <c r="K89" i="6" s="1"/>
  <c r="J90" i="6"/>
  <c r="K90" i="6" s="1"/>
  <c r="J91" i="6"/>
  <c r="K91" i="6" s="1"/>
  <c r="J92" i="6"/>
  <c r="J93" i="6"/>
  <c r="K93" i="6" s="1"/>
  <c r="J94" i="6"/>
  <c r="K94" i="6" s="1"/>
  <c r="J95" i="6"/>
  <c r="K95" i="6" s="1"/>
  <c r="J96" i="6"/>
  <c r="J97" i="6"/>
  <c r="K97" i="6" s="1"/>
  <c r="J98" i="6"/>
  <c r="K98" i="6" s="1"/>
  <c r="J99" i="6"/>
  <c r="K99" i="6" s="1"/>
  <c r="J100" i="6"/>
  <c r="J101" i="6"/>
  <c r="K101" i="6" s="1"/>
  <c r="J102" i="6"/>
  <c r="K102" i="6" s="1"/>
  <c r="J103" i="6"/>
  <c r="K103" i="6" s="1"/>
  <c r="J104" i="6"/>
  <c r="J105" i="6"/>
  <c r="K105" i="6" s="1"/>
  <c r="J106" i="6"/>
  <c r="K106" i="6" s="1"/>
  <c r="J107" i="6"/>
  <c r="K107" i="6" s="1"/>
  <c r="J108" i="6"/>
  <c r="J109" i="6"/>
  <c r="K109" i="6" s="1"/>
  <c r="J110" i="6"/>
  <c r="K110" i="6" s="1"/>
  <c r="J111" i="6"/>
  <c r="K111" i="6" s="1"/>
  <c r="J112" i="6"/>
  <c r="J113" i="6"/>
  <c r="K113" i="6" s="1"/>
  <c r="J114" i="6"/>
  <c r="K114" i="6" s="1"/>
  <c r="J115" i="6"/>
  <c r="K115" i="6" s="1"/>
  <c r="J116" i="6"/>
  <c r="J117" i="6"/>
  <c r="K117" i="6" s="1"/>
  <c r="J118" i="6"/>
  <c r="K118" i="6" s="1"/>
  <c r="J120" i="6"/>
  <c r="J121" i="6"/>
  <c r="K121" i="6" s="1"/>
  <c r="J122" i="6"/>
  <c r="K122" i="6" s="1"/>
  <c r="J124" i="6"/>
  <c r="J125" i="6"/>
  <c r="K125" i="6" s="1"/>
  <c r="J126" i="6"/>
  <c r="K126" i="6" s="1"/>
  <c r="J127" i="6"/>
  <c r="K127" i="6" s="1"/>
  <c r="J129" i="6"/>
  <c r="K129" i="6" s="1"/>
  <c r="J130" i="6"/>
  <c r="K130" i="6" s="1"/>
  <c r="J131" i="6"/>
  <c r="K131" i="6" s="1"/>
  <c r="J132" i="6"/>
  <c r="J133" i="6"/>
  <c r="K133" i="6" s="1"/>
  <c r="J134" i="6"/>
  <c r="K134" i="6" s="1"/>
  <c r="J135" i="6"/>
  <c r="K135" i="6" s="1"/>
  <c r="J136" i="6"/>
  <c r="J137" i="6"/>
  <c r="K137" i="6" s="1"/>
  <c r="J138" i="6"/>
  <c r="K138" i="6" s="1"/>
  <c r="J139" i="6"/>
  <c r="K139" i="6" s="1"/>
  <c r="J140" i="6"/>
  <c r="J142" i="6"/>
  <c r="K142" i="6" s="1"/>
  <c r="J143" i="6"/>
  <c r="K143" i="6" s="1"/>
  <c r="J144" i="6"/>
  <c r="J146" i="6"/>
  <c r="K146" i="6" s="1"/>
  <c r="J147" i="6"/>
  <c r="K147" i="6" s="1"/>
  <c r="J148" i="6"/>
  <c r="J150" i="6"/>
  <c r="K150" i="6" s="1"/>
  <c r="J151" i="6"/>
  <c r="K151" i="6" s="1"/>
  <c r="J152" i="6"/>
  <c r="J153" i="6"/>
  <c r="K153" i="6" s="1"/>
  <c r="J154" i="6"/>
  <c r="K154" i="6" s="1"/>
  <c r="J155" i="6"/>
  <c r="K155" i="6" s="1"/>
  <c r="J156" i="6"/>
  <c r="J157" i="6"/>
  <c r="K157" i="6" s="1"/>
  <c r="J158" i="6"/>
  <c r="K158" i="6" s="1"/>
  <c r="J159" i="6"/>
  <c r="K159" i="6" s="1"/>
  <c r="J160" i="6"/>
  <c r="J161" i="6"/>
  <c r="K161" i="6" s="1"/>
  <c r="J162" i="6"/>
  <c r="K162" i="6" s="1"/>
  <c r="J163" i="6"/>
  <c r="K163" i="6" s="1"/>
  <c r="J164" i="6"/>
  <c r="J165" i="6"/>
  <c r="K165" i="6" s="1"/>
  <c r="J166" i="6"/>
  <c r="K166" i="6" s="1"/>
  <c r="J167" i="6"/>
  <c r="K167" i="6" s="1"/>
  <c r="J168" i="6"/>
  <c r="J169" i="6"/>
  <c r="K169" i="6" s="1"/>
  <c r="J170" i="6"/>
  <c r="K170" i="6" s="1"/>
  <c r="J171" i="6"/>
  <c r="K171" i="6" s="1"/>
  <c r="J172" i="6"/>
  <c r="J173" i="6"/>
  <c r="K173" i="6" s="1"/>
  <c r="J174" i="6"/>
  <c r="K174" i="6" s="1"/>
  <c r="J175" i="6"/>
  <c r="K175" i="6" s="1"/>
  <c r="J176" i="6"/>
  <c r="J177" i="6"/>
  <c r="K177" i="6" s="1"/>
  <c r="J178" i="6"/>
  <c r="K178" i="6" s="1"/>
  <c r="J179" i="6"/>
  <c r="K179" i="6" s="1"/>
  <c r="J180" i="6"/>
  <c r="J181" i="6"/>
  <c r="K181" i="6" s="1"/>
  <c r="J182" i="6"/>
  <c r="K182" i="6" s="1"/>
  <c r="J184" i="6"/>
  <c r="J185" i="6"/>
  <c r="K185" i="6" s="1"/>
  <c r="J186" i="6"/>
  <c r="K186" i="6" s="1"/>
  <c r="J187" i="6"/>
  <c r="K187" i="6" s="1"/>
  <c r="J189" i="6"/>
  <c r="K189" i="6" s="1"/>
  <c r="J190" i="6"/>
  <c r="K190" i="6" s="1"/>
  <c r="J192" i="6"/>
  <c r="J193" i="6"/>
  <c r="K193" i="6" s="1"/>
  <c r="J194" i="6"/>
  <c r="K194" i="6" s="1"/>
  <c r="J196" i="6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J3" i="6"/>
  <c r="K3" i="6" s="1"/>
  <c r="L236" i="6"/>
  <c r="M236" i="6" s="1"/>
  <c r="L235" i="6"/>
  <c r="M235" i="6" s="1"/>
  <c r="L234" i="6"/>
  <c r="M234" i="6" s="1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L212" i="6"/>
  <c r="M212" i="6" s="1"/>
  <c r="L211" i="6"/>
  <c r="M211" i="6" s="1"/>
  <c r="L210" i="6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I202" i="6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I195" i="6"/>
  <c r="L195" i="6" s="1"/>
  <c r="M195" i="6" s="1"/>
  <c r="L194" i="6"/>
  <c r="M194" i="6" s="1"/>
  <c r="L193" i="6"/>
  <c r="M193" i="6" s="1"/>
  <c r="L192" i="6"/>
  <c r="M192" i="6" s="1"/>
  <c r="I191" i="6"/>
  <c r="J191" i="6" s="1"/>
  <c r="K191" i="6" s="1"/>
  <c r="L190" i="6"/>
  <c r="M190" i="6" s="1"/>
  <c r="L189" i="6"/>
  <c r="M189" i="6" s="1"/>
  <c r="I188" i="6"/>
  <c r="L188" i="6" s="1"/>
  <c r="M188" i="6" s="1"/>
  <c r="L187" i="6"/>
  <c r="M187" i="6" s="1"/>
  <c r="L186" i="6"/>
  <c r="M186" i="6" s="1"/>
  <c r="L185" i="6"/>
  <c r="M185" i="6" s="1"/>
  <c r="L184" i="6"/>
  <c r="M184" i="6" s="1"/>
  <c r="I183" i="6"/>
  <c r="L183" i="6" s="1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I174" i="6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M168" i="6" s="1"/>
  <c r="L167" i="6"/>
  <c r="M167" i="6" s="1"/>
  <c r="L166" i="6"/>
  <c r="M166" i="6" s="1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I158" i="6"/>
  <c r="L158" i="6" s="1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I149" i="6"/>
  <c r="J149" i="6" s="1"/>
  <c r="K149" i="6" s="1"/>
  <c r="L148" i="6"/>
  <c r="M148" i="6" s="1"/>
  <c r="L147" i="6"/>
  <c r="M147" i="6" s="1"/>
  <c r="L146" i="6"/>
  <c r="M146" i="6" s="1"/>
  <c r="I145" i="6"/>
  <c r="L145" i="6" s="1"/>
  <c r="M145" i="6" s="1"/>
  <c r="L144" i="6"/>
  <c r="M144" i="6" s="1"/>
  <c r="L143" i="6"/>
  <c r="M143" i="6" s="1"/>
  <c r="L142" i="6"/>
  <c r="M142" i="6" s="1"/>
  <c r="I141" i="6"/>
  <c r="L141" i="6" s="1"/>
  <c r="M141" i="6" s="1"/>
  <c r="L140" i="6"/>
  <c r="M140" i="6" s="1"/>
  <c r="L139" i="6"/>
  <c r="M139" i="6" s="1"/>
  <c r="I138" i="6"/>
  <c r="L138" i="6" s="1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L132" i="6"/>
  <c r="M132" i="6" s="1"/>
  <c r="L131" i="6"/>
  <c r="M131" i="6" s="1"/>
  <c r="I130" i="6"/>
  <c r="L130" i="6" s="1"/>
  <c r="M130" i="6" s="1"/>
  <c r="L129" i="6"/>
  <c r="M129" i="6" s="1"/>
  <c r="I128" i="6"/>
  <c r="J128" i="6" s="1"/>
  <c r="K128" i="6" s="1"/>
  <c r="L127" i="6"/>
  <c r="M127" i="6" s="1"/>
  <c r="L126" i="6"/>
  <c r="M126" i="6" s="1"/>
  <c r="L125" i="6"/>
  <c r="M125" i="6" s="1"/>
  <c r="L124" i="6"/>
  <c r="M124" i="6" s="1"/>
  <c r="I123" i="6"/>
  <c r="L123" i="6" s="1"/>
  <c r="M123" i="6" s="1"/>
  <c r="I122" i="6"/>
  <c r="L122" i="6" s="1"/>
  <c r="M122" i="6" s="1"/>
  <c r="L121" i="6"/>
  <c r="M121" i="6" s="1"/>
  <c r="L120" i="6"/>
  <c r="M120" i="6" s="1"/>
  <c r="I119" i="6"/>
  <c r="J119" i="6" s="1"/>
  <c r="K119" i="6" s="1"/>
  <c r="L118" i="6"/>
  <c r="M118" i="6" s="1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I63" i="6"/>
  <c r="L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I50" i="6"/>
  <c r="L49" i="6"/>
  <c r="M49" i="6" s="1"/>
  <c r="L48" i="6"/>
  <c r="M48" i="6" s="1"/>
  <c r="L47" i="6"/>
  <c r="M47" i="6" s="1"/>
  <c r="I46" i="6"/>
  <c r="L46" i="6" s="1"/>
  <c r="L45" i="6"/>
  <c r="M45" i="6" s="1"/>
  <c r="L44" i="6"/>
  <c r="M44" i="6" s="1"/>
  <c r="L43" i="6"/>
  <c r="M43" i="6" s="1"/>
  <c r="L42" i="6"/>
  <c r="M42" i="6" s="1"/>
  <c r="L41" i="6"/>
  <c r="M41" i="6" s="1"/>
  <c r="I40" i="6"/>
  <c r="L40" i="6" s="1"/>
  <c r="M40" i="6" s="1"/>
  <c r="L39" i="6"/>
  <c r="M39" i="6" s="1"/>
  <c r="I38" i="6"/>
  <c r="L37" i="6"/>
  <c r="M37" i="6" s="1"/>
  <c r="L36" i="6"/>
  <c r="M36" i="6" s="1"/>
  <c r="I35" i="6"/>
  <c r="L35" i="6" s="1"/>
  <c r="M35" i="6" s="1"/>
  <c r="I34" i="6"/>
  <c r="L34" i="6" s="1"/>
  <c r="I33" i="6"/>
  <c r="J33" i="6" s="1"/>
  <c r="K33" i="6" s="1"/>
  <c r="L32" i="6"/>
  <c r="M32" i="6" s="1"/>
  <c r="I31" i="6"/>
  <c r="L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I11" i="6"/>
  <c r="L11" i="6" s="1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J145" i="6" l="1"/>
  <c r="K145" i="6" s="1"/>
  <c r="J141" i="6"/>
  <c r="K141" i="6" s="1"/>
  <c r="J188" i="6"/>
  <c r="K188" i="6" s="1"/>
  <c r="J40" i="6"/>
  <c r="K40" i="6" s="1"/>
  <c r="J195" i="6"/>
  <c r="K195" i="6" s="1"/>
  <c r="J183" i="6"/>
  <c r="K183" i="6" s="1"/>
  <c r="J123" i="6"/>
  <c r="K123" i="6" s="1"/>
  <c r="J63" i="6"/>
  <c r="K63" i="6" s="1"/>
  <c r="J35" i="6"/>
  <c r="K35" i="6" s="1"/>
  <c r="J31" i="6"/>
  <c r="K31" i="6" s="1"/>
  <c r="J11" i="6"/>
  <c r="K11" i="6" s="1"/>
  <c r="K1" i="6" s="1"/>
  <c r="I1" i="6"/>
  <c r="M46" i="6"/>
  <c r="M63" i="6"/>
  <c r="M31" i="6"/>
  <c r="M34" i="6"/>
  <c r="L33" i="6"/>
  <c r="M33" i="6" s="1"/>
  <c r="L50" i="6"/>
  <c r="M50" i="6" s="1"/>
  <c r="L119" i="6"/>
  <c r="M119" i="6" s="1"/>
  <c r="L149" i="6"/>
  <c r="M149" i="6" s="1"/>
  <c r="L174" i="6"/>
  <c r="M174" i="6" s="1"/>
  <c r="L38" i="6"/>
  <c r="M38" i="6" s="1"/>
  <c r="L128" i="6"/>
  <c r="M128" i="6" s="1"/>
  <c r="L191" i="6"/>
  <c r="M191" i="6" s="1"/>
  <c r="L202" i="6"/>
  <c r="M20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2" i="5"/>
  <c r="J1" i="6" l="1"/>
  <c r="B2" i="6"/>
  <c r="B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2" i="5"/>
  <c r="F682" i="5"/>
  <c r="C578" i="5" l="1"/>
  <c r="C557" i="5" l="1"/>
  <c r="C542" i="5"/>
  <c r="C515" i="5"/>
  <c r="C467" i="5"/>
  <c r="C107" i="5"/>
  <c r="C440" i="5"/>
  <c r="C428" i="5"/>
  <c r="C131" i="5"/>
  <c r="C416" i="5"/>
  <c r="C407" i="5"/>
  <c r="C383" i="5"/>
  <c r="C377" i="5"/>
  <c r="C599" i="5"/>
  <c r="C359" i="5"/>
  <c r="C86" i="5"/>
  <c r="C350" i="5"/>
  <c r="C26" i="5"/>
  <c r="C182" i="5"/>
  <c r="C566" i="5"/>
  <c r="C143" i="5"/>
  <c r="C113" i="5"/>
  <c r="C98" i="5"/>
  <c r="C95" i="5"/>
  <c r="C92" i="5"/>
  <c r="C362" i="5"/>
  <c r="C681" i="5" l="1"/>
</calcChain>
</file>

<file path=xl/sharedStrings.xml><?xml version="1.0" encoding="utf-8"?>
<sst xmlns="http://schemas.openxmlformats.org/spreadsheetml/2006/main" count="3212" uniqueCount="1348">
  <si>
    <t>Вінницька область, м. Хмільник, вул. Кутузова, 5</t>
  </si>
  <si>
    <t>Вінницька область, с. Зарванці, вул. Хмельницьке шосе, 1 а</t>
  </si>
  <si>
    <t>Дніпропетровська область,  м. Нікополь, пр-т Трубників, 11 а</t>
  </si>
  <si>
    <t>Бабкіна Вікторія Миколаївна</t>
  </si>
  <si>
    <t>067-632-28-55</t>
  </si>
  <si>
    <t>Тарасенко Наталiя Миколаївна</t>
  </si>
  <si>
    <t>Гвоздєва Марина Євгеніївна</t>
  </si>
  <si>
    <t>067-106-45-90</t>
  </si>
  <si>
    <t>Дніпропетровська область, м. Кривий Ріг, вул. Мистецька, 1 а</t>
  </si>
  <si>
    <t>Ларіонов Віталій Євгенович</t>
  </si>
  <si>
    <t>056-404-79-04, 067-919-61-23</t>
  </si>
  <si>
    <t>Журавльова Уляна Вікторівна</t>
  </si>
  <si>
    <t>067-007-67-67</t>
  </si>
  <si>
    <t>Дніпропетровська область, м. Павлоград, вул. Горького, 163 а</t>
  </si>
  <si>
    <t>Бєлік Оксана Миколаївна</t>
  </si>
  <si>
    <t>067-230-37-79</t>
  </si>
  <si>
    <t>Дніпропетровська область, м. Першотравенськ, вул. Шахтарської Слави, 9</t>
  </si>
  <si>
    <t>Кокіна Наталя Василівна</t>
  </si>
  <si>
    <t>050-814-06-36</t>
  </si>
  <si>
    <t>Дніпропетровська область, смт. Слобожанське, вул. Бабенка, 25</t>
  </si>
  <si>
    <t>Донецька область, м. Бахмут, вул. Незалежності, 37</t>
  </si>
  <si>
    <t>Руднєва-Одаренко Ганна Володимирівна</t>
  </si>
  <si>
    <t>067-248-54-47</t>
  </si>
  <si>
    <t>Донецька область, м. Краматорськ, вул. Я. Мудрого, 48 г</t>
  </si>
  <si>
    <t>Водолазська Анжеліка Вікторівна</t>
  </si>
  <si>
    <t>Донецька область, м. Маріуполь, пр-т Миру, 87 а</t>
  </si>
  <si>
    <t>Донецька область, м. Покровськ, вул. Миру, 32</t>
  </si>
  <si>
    <t>Доценко Олена Миколаївна</t>
  </si>
  <si>
    <t>067-558-92-89</t>
  </si>
  <si>
    <t>Донецька область, м. Слов'янськ, вул. Банківська, 80</t>
  </si>
  <si>
    <t>Шевченко Наталія Олександрівна</t>
  </si>
  <si>
    <t>067-511-81-12</t>
  </si>
  <si>
    <t>Донецька область, м. Торецьк, вул. Дружби, 26 а</t>
  </si>
  <si>
    <t>Рарик Гюльнара Гашамівна</t>
  </si>
  <si>
    <t>Закарпатська область, м. Виноградів, вул. Миру, 18/1</t>
  </si>
  <si>
    <t>Белень Марія Михайлівна</t>
  </si>
  <si>
    <t>096-465-69-42</t>
  </si>
  <si>
    <t>Закарпатська область, м. Мукачево, вул. Лавківська, 1 д</t>
  </si>
  <si>
    <t>Халус Оксана Миколаївна</t>
  </si>
  <si>
    <t>050-821-38-14</t>
  </si>
  <si>
    <t>Довжанин Мирослава Теодорівна</t>
  </si>
  <si>
    <t>Запорізька область, м. Бердянськ, вул. Центральна, 49</t>
  </si>
  <si>
    <t>Слободян Юлія Володимирівна</t>
  </si>
  <si>
    <t>067-248-56-93</t>
  </si>
  <si>
    <t>Запорізька область, м. Енергодар, пр-т Будівельників, 36, прим. 63</t>
  </si>
  <si>
    <t>Коробейченко Олег Олександрович</t>
  </si>
  <si>
    <t>067-619-16-97</t>
  </si>
  <si>
    <t>Адаменко Ігор Володимирович</t>
  </si>
  <si>
    <t>067-503-60-14</t>
  </si>
  <si>
    <t>Козленко Наталія Володимирівна</t>
  </si>
  <si>
    <t>098-288-08-77</t>
  </si>
  <si>
    <t>Запорожець Тетяна Іванівна</t>
  </si>
  <si>
    <t>067-404-61-05</t>
  </si>
  <si>
    <t>Київська область, м. Вишневе, вул. Святошинська, 26</t>
  </si>
  <si>
    <t>Хоменко Олена Миколаївна</t>
  </si>
  <si>
    <t>Хрумало Сергій Анатолійович</t>
  </si>
  <si>
    <t>067-240-40-10, 066-116-86-46</t>
  </si>
  <si>
    <t>Щербанюк Світлана Сергіївна</t>
  </si>
  <si>
    <t>067-431-07-80</t>
  </si>
  <si>
    <t>067-248-25-01</t>
  </si>
  <si>
    <t>Кіровоградська область, м. Кропивницький, вул. Дворцова, 46 а</t>
  </si>
  <si>
    <t>Кіровоградська область, м. Кропивницький, вул. Космонавта Попова, 8</t>
  </si>
  <si>
    <t>Радченко Тетяна Дмитрівна/Сахно Тетяна Петрівна</t>
  </si>
  <si>
    <t>096-464-92-02, 098-743-48-43</t>
  </si>
  <si>
    <t>Кіровоградська область, м. Олександрія, пр-т Соборний, 88</t>
  </si>
  <si>
    <t>Ціціма Оксана Петрівна</t>
  </si>
  <si>
    <t>067-219-49-67, 523-57-29-55</t>
  </si>
  <si>
    <t>Суворова Юлія Олександрівна</t>
  </si>
  <si>
    <t>067-248-61-66</t>
  </si>
  <si>
    <t>Грущак Ірина Мирославівна</t>
  </si>
  <si>
    <t>067-219-49-66</t>
  </si>
  <si>
    <t>Кузьменко Ірина Володимирівна</t>
  </si>
  <si>
    <t>096-108-22-34</t>
  </si>
  <si>
    <t>м. Вінниця, вул. Пирогова, 2</t>
  </si>
  <si>
    <t>Вакар Богдан Анатолійович</t>
  </si>
  <si>
    <t>067-384-21-87</t>
  </si>
  <si>
    <t>м. Вінниця, вул. Привокзальна, 2/1</t>
  </si>
  <si>
    <t>Чеперната Вікторія Андріївна</t>
  </si>
  <si>
    <t>067-430-62-67</t>
  </si>
  <si>
    <t>Пльонсак Євгеній Вікторович</t>
  </si>
  <si>
    <t>067-430-69-29</t>
  </si>
  <si>
    <t>Чорноіваненко Світлана Володимирівна/Каніченко Вікторія Олександрівна</t>
  </si>
  <si>
    <t>097-364-15-21, 063-672-69-62</t>
  </si>
  <si>
    <t>м. Дніпро, вул. Ливарна, 15</t>
  </si>
  <si>
    <t>067-537-91-57</t>
  </si>
  <si>
    <t>м. Дніпро, вул. Мечникова, 11</t>
  </si>
  <si>
    <t>м. Дніпро, вул. Молодогвардійська, 6</t>
  </si>
  <si>
    <t>м. Дніпро, вул. Титова, 17</t>
  </si>
  <si>
    <t>м. Дніпро, вул. Харківська, 2</t>
  </si>
  <si>
    <t>Циганок Юлія Володимирівна</t>
  </si>
  <si>
    <t>067-659-30-33</t>
  </si>
  <si>
    <t>м. Дніпро, пр-т Д. Яворницького, 66</t>
  </si>
  <si>
    <t>Лисенко Ірина Вікторівна</t>
  </si>
  <si>
    <t>097-712-33-94</t>
  </si>
  <si>
    <t>Бериславська Вікторія Вікторівна</t>
  </si>
  <si>
    <t>099-513-09-52</t>
  </si>
  <si>
    <t>Балабанова Дар'я Сергіївна</t>
  </si>
  <si>
    <t>067-503-60-26</t>
  </si>
  <si>
    <t>м. Запоріжжя, пр-т Соборний, 141</t>
  </si>
  <si>
    <t>Пересипкіна Анна Вікторівна</t>
  </si>
  <si>
    <t>067-617-68-32</t>
  </si>
  <si>
    <t>м. Запоріжжя, пр-т Соборний, 44</t>
  </si>
  <si>
    <t>Малицька Тетяна Юріївна</t>
  </si>
  <si>
    <t>050-900-73-30</t>
  </si>
  <si>
    <t>Мельничук Любов Миколаївна</t>
  </si>
  <si>
    <t>095-060-68-97</t>
  </si>
  <si>
    <t>Маркелова Ярослава Іванівна</t>
  </si>
  <si>
    <t>067-248-58-58</t>
  </si>
  <si>
    <t>м. Кам’янець-Подільський, вул. Соборна, 12/1</t>
  </si>
  <si>
    <t>Чеканський Павло Михайлович</t>
  </si>
  <si>
    <t>067-384-20-35</t>
  </si>
  <si>
    <t>м. Кам'янець-Подільський, вул. Лесі Українки, 31</t>
  </si>
  <si>
    <t>м. Кам'янець-Подільський, вул. Хмельницьке шосе, 11</t>
  </si>
  <si>
    <t>м. Київ, бульвар Перова, 32</t>
  </si>
  <si>
    <t>м. Київ, бульвар Шевченка, 2</t>
  </si>
  <si>
    <t>м. Київ, вул. Б. Хмельницького, 17/52 а</t>
  </si>
  <si>
    <t>м. Київ, вул. Б. Хмельницького, 62</t>
  </si>
  <si>
    <t>м. Київ, вул. Берковецька, 6 в (Епіцентр)</t>
  </si>
  <si>
    <t>м. Київ, вул. Бориспільська, 4</t>
  </si>
  <si>
    <t>м. Київ, вул. Борщагівська, 195/43</t>
  </si>
  <si>
    <t>Даньчук Юлія Богданівна</t>
  </si>
  <si>
    <t>067-248-56-05</t>
  </si>
  <si>
    <t>Лапка Ольга Володимирівна</t>
  </si>
  <si>
    <t>067-248-50-13</t>
  </si>
  <si>
    <t>м. Київ, вул. В. Липківського, 39</t>
  </si>
  <si>
    <t>Каравацький Валерій Павлович</t>
  </si>
  <si>
    <t>Миронова Мар'яна Вікторівна</t>
  </si>
  <si>
    <t>м. Київ, вул. Данила Щербаківського, 42</t>
  </si>
  <si>
    <t>067-694-69-33</t>
  </si>
  <si>
    <t>м. Київ, вул. Кирилівська, 127</t>
  </si>
  <si>
    <t>Смірнова Наталія Едуардівна</t>
  </si>
  <si>
    <t>м. Київ, вул. Княжий Затон, 2/30</t>
  </si>
  <si>
    <t>м. Київ, вул. Московська, 46/2</t>
  </si>
  <si>
    <t>м. Київ, вул. Р. Окіпної, 4 а</t>
  </si>
  <si>
    <t>м. Київ, вул. Спаська, 5</t>
  </si>
  <si>
    <t>Гайдамака Оксана Сергіївна</t>
  </si>
  <si>
    <t>067-248-53-69</t>
  </si>
  <si>
    <t>м. Київ, вул. Хрещатик, 14</t>
  </si>
  <si>
    <t>м. Київ, пр-т Бажана, 36 а</t>
  </si>
  <si>
    <t>Симонович Алла Миколаївна</t>
  </si>
  <si>
    <t>м. Київ, пр-т Голосіївський, 23</t>
  </si>
  <si>
    <t>Скрипка Анна Анатоліївна</t>
  </si>
  <si>
    <t>067-219-30-24, 096-203-80-18</t>
  </si>
  <si>
    <t>м. Київ, пр-т Голосіївський, 58 а</t>
  </si>
  <si>
    <t>м. Київ, пр-т Маяковського, 63/12</t>
  </si>
  <si>
    <t>м. Київ, пр-т Перемоги, 106/2</t>
  </si>
  <si>
    <t>м. Київ, пр-т Перемоги, 20</t>
  </si>
  <si>
    <t>Андрійчук Олег Олександрович</t>
  </si>
  <si>
    <t>096-110-54-37</t>
  </si>
  <si>
    <t>м. Київ, пр-т Повітрофлотський, 36</t>
  </si>
  <si>
    <t>м. Київ, пр-т Соборності, 1</t>
  </si>
  <si>
    <t>м. Київ, Столичне шосе, 70</t>
  </si>
  <si>
    <t>м. Луцьк, вул. Шопена, 22 а</t>
  </si>
  <si>
    <t>Федчик Валентина Степанівна</t>
  </si>
  <si>
    <t>067-334-68-15</t>
  </si>
  <si>
    <t>м. Луцьк, пр-т Волі, 7</t>
  </si>
  <si>
    <t>м. Львів, вул. Сихівська, 5</t>
  </si>
  <si>
    <t>Герей Леся Іванівна</t>
  </si>
  <si>
    <t>098-922-42-66</t>
  </si>
  <si>
    <t>м. Львів, вул. Чайковського, 33</t>
  </si>
  <si>
    <t>м. Львів, площа Ринок, 26</t>
  </si>
  <si>
    <t>м. Львів, пр-т В. Чорновола, 45</t>
  </si>
  <si>
    <t>Форошівська Христина Василівна</t>
  </si>
  <si>
    <t>м. Миколаїв, вул. Фалєєвська, 14/1</t>
  </si>
  <si>
    <t>м. Миколаїв, вул. Шевченка, 59 а</t>
  </si>
  <si>
    <t>м. Одеса, вул. Генерала Бочарова, 40</t>
  </si>
  <si>
    <t>м. Одеса, вул. Малиновського, 71</t>
  </si>
  <si>
    <t>м. Одеса, вул. Середня, 83 а</t>
  </si>
  <si>
    <t>Завідова Єва Євгенівна</t>
  </si>
  <si>
    <t>067-480-79-26</t>
  </si>
  <si>
    <t>м. Одеса, вул. Черняхівського, 4</t>
  </si>
  <si>
    <t>м. Одеса, вул. Ю. Олеші, 6</t>
  </si>
  <si>
    <t>м. Одеса, пр-т Ак. Глушка, 7/9</t>
  </si>
  <si>
    <t>м. Одеса, пр-т Шевченка, 15</t>
  </si>
  <si>
    <t>Колеснікова Анна Петрівна</t>
  </si>
  <si>
    <t>067-248-61-83</t>
  </si>
  <si>
    <t>Шляховий Юрій Віталійович</t>
  </si>
  <si>
    <t>067-530-73-37</t>
  </si>
  <si>
    <t>м. Полтава, вул. Чорновола, 19</t>
  </si>
  <si>
    <t>Бондаренко Олег Дмитрович</t>
  </si>
  <si>
    <t>067-248-56-79</t>
  </si>
  <si>
    <t>м. Полтава, пр-т Першотравневий, 24</t>
  </si>
  <si>
    <t>Турченко Марина Михайлівна</t>
  </si>
  <si>
    <t>050-597-07-97</t>
  </si>
  <si>
    <t>Дяденко Надія Петрівна</t>
  </si>
  <si>
    <t>098-957-33-69</t>
  </si>
  <si>
    <t xml:space="preserve">м. Суми, вул. Воскресенська, 13 б </t>
  </si>
  <si>
    <t>Єрмакова Тетяна Михайлівна</t>
  </si>
  <si>
    <t>067-414-39-79</t>
  </si>
  <si>
    <t>м. Тернопіль, вул. Медова, 18</t>
  </si>
  <si>
    <t>Кормило Ігор Павлович</t>
  </si>
  <si>
    <t>067-219-38-53</t>
  </si>
  <si>
    <t>м. Тернопіль, вул. Поліська, 7</t>
  </si>
  <si>
    <t>Козаченко Олена Миколаївна</t>
  </si>
  <si>
    <t>096-233-70-62</t>
  </si>
  <si>
    <t>м. Ужгород, вул. Духновича, 2</t>
  </si>
  <si>
    <t>Бенца Марина Іванівна</t>
  </si>
  <si>
    <t>м. Ужгород, вул. Митрака, 13</t>
  </si>
  <si>
    <t>м. Ужгород, вул. Швабська, 36</t>
  </si>
  <si>
    <t>Загревська Олена Леонідівна</t>
  </si>
  <si>
    <t>066-722-10-68</t>
  </si>
  <si>
    <t>м. Харків, вул. Гоголя, 10</t>
  </si>
  <si>
    <t>Іванов Сергій Олександрович</t>
  </si>
  <si>
    <t>050-841-57-46</t>
  </si>
  <si>
    <t>Курило Алла Анатоліївна</t>
  </si>
  <si>
    <t>066-190-31-04</t>
  </si>
  <si>
    <t>м. Харків, вул. Отакара Яроша, 26</t>
  </si>
  <si>
    <t>Шейко Ольга Анатоліївна</t>
  </si>
  <si>
    <t>067-692-62-80</t>
  </si>
  <si>
    <t>м. Харків, вул. Полтавський шлях, 14</t>
  </si>
  <si>
    <t>Бойко Леся Василівна</t>
  </si>
  <si>
    <t>067-248-61-78</t>
  </si>
  <si>
    <t>м. Харків, вул. Чкалова, 17</t>
  </si>
  <si>
    <t>Гогенко Сергій Олександрович</t>
  </si>
  <si>
    <t>067-694-77-06</t>
  </si>
  <si>
    <t>м. Харків, майдан Захисників України, 7/8</t>
  </si>
  <si>
    <t>Рішко Іван Михайлович</t>
  </si>
  <si>
    <t>057-728-07-03</t>
  </si>
  <si>
    <t>Астапова Оксана Олегівна</t>
  </si>
  <si>
    <t>067-248-59-53</t>
  </si>
  <si>
    <t>м. Харків, майдан Свободи, 5</t>
  </si>
  <si>
    <t>м. Харків, пров. Вірменський, 2</t>
  </si>
  <si>
    <t>Долина Олександр Михайлович</t>
  </si>
  <si>
    <t>099-054-27-92, 063-69-85-123, 057-731-23-15</t>
  </si>
  <si>
    <t>м. Харків, пр-т Гагаріна, 244</t>
  </si>
  <si>
    <t>Мелешенко Олена Сергіївна</t>
  </si>
  <si>
    <t>м. Харків, пр-т Гагаріна, 352</t>
  </si>
  <si>
    <t>Сиротенко Вікторія Вячеславівна</t>
  </si>
  <si>
    <t>050-278-37-44</t>
  </si>
  <si>
    <t>Жадан Євген Олексійович</t>
  </si>
  <si>
    <t>067-248-58-90</t>
  </si>
  <si>
    <t>м. Харків, пр-т Московський, 196 а</t>
  </si>
  <si>
    <t>м. Харків, пр-т Науки, 12</t>
  </si>
  <si>
    <t>Токаренко Анна Валеріївна</t>
  </si>
  <si>
    <t>050-976-36-13</t>
  </si>
  <si>
    <t>м. Харків, пр-т Ювілейний, 57 а</t>
  </si>
  <si>
    <t>Трофіменко Марина Сергіївна</t>
  </si>
  <si>
    <t>м. Херсон, вул. Торгова, 40</t>
  </si>
  <si>
    <t>м. Херсон, вул. Ушакова, 30/1</t>
  </si>
  <si>
    <t>м. Хмельницький, вул. Героїв Майдану, 9/1</t>
  </si>
  <si>
    <t>м. Хмельницький, вул. Зарічанська, 11/4</t>
  </si>
  <si>
    <t>Бондарчук Наталія Романівна</t>
  </si>
  <si>
    <t>067-311-48-32</t>
  </si>
  <si>
    <t>Рожнятовський Сергій Миколайович</t>
  </si>
  <si>
    <t>096-832-52-99</t>
  </si>
  <si>
    <t>Кошай Олександр Анатолійович</t>
  </si>
  <si>
    <t>096-956-03-04, 038-276-41-53</t>
  </si>
  <si>
    <t>Білан Олег Юрійович</t>
  </si>
  <si>
    <t>067-450-64-86</t>
  </si>
  <si>
    <t>м. Чернівці, вул. Міцкевича, 2</t>
  </si>
  <si>
    <t>м. Чернігів, вул. Гонча, 17</t>
  </si>
  <si>
    <t>м. Чернігів, вул. Рокосовського, 70</t>
  </si>
  <si>
    <t>Севостьянова Алла Михайлівна</t>
  </si>
  <si>
    <t>063-569-69-42</t>
  </si>
  <si>
    <t>м. Чернігів, пр-т Перемоги, 96</t>
  </si>
  <si>
    <t>Устенко Антоніна Іванівна</t>
  </si>
  <si>
    <t>063-706-12-30</t>
  </si>
  <si>
    <t>Одеська область, Овідіопольський район, с. Лиманка, пр-т Маршала Жукова, 99</t>
  </si>
  <si>
    <t>Сумська область, м. Шостка, вул. Садовий бульвар, 23</t>
  </si>
  <si>
    <t>Финицька Валентина Григорівна</t>
  </si>
  <si>
    <t>066-662-41-72</t>
  </si>
  <si>
    <t>Харківська область, м. Чугуїв, вул. Харківська, 127</t>
  </si>
  <si>
    <t>Руденко Тетяна Юріївна</t>
  </si>
  <si>
    <t>Херсонська область, м. Каховка, вул. Ф. Гаєнко, 20 а</t>
  </si>
  <si>
    <t>Хмельницька область, м. Дунаївці, вул. Шевченка, 51</t>
  </si>
  <si>
    <t>Гуцол Віктор Олександрович</t>
  </si>
  <si>
    <t>067-384-21-89</t>
  </si>
  <si>
    <t>Чернігівська область, с. Новоселівка, вул. Шевченка, 57</t>
  </si>
  <si>
    <t>Велігодська Юлія Анатоліївна</t>
  </si>
  <si>
    <t>095-782-40-51</t>
  </si>
  <si>
    <t>м. Дніпро, вул. Березинська, 64 а</t>
  </si>
  <si>
    <t>Ященко Олександр Олександрович</t>
  </si>
  <si>
    <t>067-694-53-17</t>
  </si>
  <si>
    <t>Швець Ірина Вікторівна</t>
  </si>
  <si>
    <t>096-953-53-70</t>
  </si>
  <si>
    <t>Швець Анна Володимирівна</t>
  </si>
  <si>
    <t>063-199-19-15</t>
  </si>
  <si>
    <t>067-219-47-30</t>
  </si>
  <si>
    <t>Донецька область, м. Костянтинівка, пр-т Ломоносова, 99</t>
  </si>
  <si>
    <t>Годлевська Валентина Валеріївна</t>
  </si>
  <si>
    <t>050-259-88-09</t>
  </si>
  <si>
    <t>Донецька область, м. Маріуполь, пр-т Металургів, 77</t>
  </si>
  <si>
    <t>Київська область, м. Переяслав, вул. Б. Хмельницького, 137</t>
  </si>
  <si>
    <t>Тихоненко Ірина Анатоліївна</t>
  </si>
  <si>
    <t>093-951-11-09</t>
  </si>
  <si>
    <t>Ємельянова Вікторія Станіславівна</t>
  </si>
  <si>
    <t xml:space="preserve">м. Дніпро, вул. Січеславська Набережна, 27 </t>
  </si>
  <si>
    <t>Анісімова Наталія Олександрівна</t>
  </si>
  <si>
    <t>050-837-12-54</t>
  </si>
  <si>
    <t>м. Запоріжжя, пр-т Соборний, 185</t>
  </si>
  <si>
    <t>Бабіч Марина Анатоліївна</t>
  </si>
  <si>
    <t>063-709-81-55</t>
  </si>
  <si>
    <t>Сідун Олена Георгіївна</t>
  </si>
  <si>
    <t>050-946-70-31</t>
  </si>
  <si>
    <t>Кодацька Оксана Григорівна</t>
  </si>
  <si>
    <t>067-682-00-75</t>
  </si>
  <si>
    <t>Баженова Олена Володимирівна</t>
  </si>
  <si>
    <t>098-551-26-75</t>
  </si>
  <si>
    <t>Федорцов Роман Юрійович</t>
  </si>
  <si>
    <t>Трофимов Олександр Олександрович</t>
  </si>
  <si>
    <t>095-714-94-67</t>
  </si>
  <si>
    <t>284-11-20, 095-210-42-81 (Юлия)</t>
  </si>
  <si>
    <t>м. Київ, вул. Маршала Тимошенка, 21, корпус 5</t>
  </si>
  <si>
    <t>м. Київ, вул. Мішуги, 7 а</t>
  </si>
  <si>
    <t>м. Київ, вул. Полтавська, 10</t>
  </si>
  <si>
    <t>Стрюков Сергій Сергійович</t>
  </si>
  <si>
    <t>063-131-87-92</t>
  </si>
  <si>
    <t>Скворцова Олена Олегівна</t>
  </si>
  <si>
    <t>Деркач Тетяна Геннадіївна</t>
  </si>
  <si>
    <t>067-248-02-31</t>
  </si>
  <si>
    <t>м. Одеса, бульвар Лідерсівський, 3 б</t>
  </si>
  <si>
    <t>Колотій Маріанна Павлівна</t>
  </si>
  <si>
    <t>095-949-00-83</t>
  </si>
  <si>
    <t>м. Одеса, вул. Щепкіна, 6</t>
  </si>
  <si>
    <t>м. Харків, вул. Маршала Бажанова, 17</t>
  </si>
  <si>
    <t>м. Хмельницький, вул. Героїв Майдану, 13</t>
  </si>
  <si>
    <t>Брищук Ольга Сергіївна</t>
  </si>
  <si>
    <t>067-447-55-53</t>
  </si>
  <si>
    <t>Михайлюк Тетяна Василівна</t>
  </si>
  <si>
    <t>097-726-51-00</t>
  </si>
  <si>
    <t>м. Хмельницький, вул. Проскурівська, 1</t>
  </si>
  <si>
    <t>Буднікевич Наталія Василівна</t>
  </si>
  <si>
    <t>066-056-84-90</t>
  </si>
  <si>
    <t>Повстяний Вячеслав Васильович</t>
  </si>
  <si>
    <t>097-926-35-85</t>
  </si>
  <si>
    <t>Максимець Олена Володимирівна</t>
  </si>
  <si>
    <t>067-959-15-04</t>
  </si>
  <si>
    <t>066-570-26-83</t>
  </si>
  <si>
    <t>067-643-70-41</t>
  </si>
  <si>
    <t>067-618-59-67</t>
  </si>
  <si>
    <t>050-941-40-49</t>
  </si>
  <si>
    <t xml:space="preserve">м. Хмельницький, вул. С. Бандери, 1/1, БЦ "Парус" </t>
  </si>
  <si>
    <t>Шишко Тетяна Валеріївна</t>
  </si>
  <si>
    <t>063-314-89-64</t>
  </si>
  <si>
    <t>Степанська Юлія Станіславівна</t>
  </si>
  <si>
    <t>063-741-50-00</t>
  </si>
  <si>
    <t>9911-1927 (067-238-32-74 Сидоренко Анастасія Михайлівна)</t>
  </si>
  <si>
    <t>м. Київ, вул. Мельникова, 81 а, офіс 207 (323)</t>
  </si>
  <si>
    <t>м. Львів, вул. Наукова, 30А</t>
  </si>
  <si>
    <t>м. Одеса, вул. Ак. Корольова, 72</t>
  </si>
  <si>
    <t>м. Харків, площа Павлівська, 2</t>
  </si>
  <si>
    <t>м. Київ, (ул. Красноармейская 1-3/2 / ул. Кутузова, 12)</t>
  </si>
  <si>
    <t>Луганська область, м. Сєвєродонецьк, вул. Федоренко, 31</t>
  </si>
  <si>
    <t>Irina.Shvets@alfabank.kiev.ua</t>
  </si>
  <si>
    <t>Anna.Shvets@alfabank.kiev.ua</t>
  </si>
  <si>
    <t>Viktoriya.Babkina@alfabank.kiev.ua</t>
  </si>
  <si>
    <t>Natalya.Tarasenko@alfabank.kiev.ua</t>
  </si>
  <si>
    <t>Marina.Gvozdeva@alfabank.kiev.ua</t>
  </si>
  <si>
    <t>Vitaliy.Larionov@alfabank.kiev.ua</t>
  </si>
  <si>
    <t>Ulyana.Zhuravleva@alfabank.kiev.ua</t>
  </si>
  <si>
    <t>Oksana.Belik@alfabank.kiev.ua</t>
  </si>
  <si>
    <t>Natalya.Kokina@alfabank.kiev.ua</t>
  </si>
  <si>
    <t>Irina.Timoshenko@alfabank.kiev.ua</t>
  </si>
  <si>
    <t>Valentina.Godlevskaya@alfabank.kiev.ua</t>
  </si>
  <si>
    <t>Anna.Rudneva-Odarenko@alfabank.kiev.ua</t>
  </si>
  <si>
    <t>Anzhelika.Vodolazskaya@alfabank.kiev.ua</t>
  </si>
  <si>
    <t>Svetlana.Zaspa@alfabank.kiev.ua</t>
  </si>
  <si>
    <t>Elena.Dotsenko@alfabank.kiev.ua</t>
  </si>
  <si>
    <t>Natalya.Shevchenko@alfabank.kiev.ua</t>
  </si>
  <si>
    <t>Gyulnara.Rarik@alfabank.kiev.ua</t>
  </si>
  <si>
    <t>Mariya.Belen@alfabank.kiev.ua</t>
  </si>
  <si>
    <t>Oksana.Khalus@alfabank.kiev.ua</t>
  </si>
  <si>
    <t>Nataliya.Usta@alfabank.kiev.ua</t>
  </si>
  <si>
    <t>Miroslava.Dovzhanin@alfabank.kiev.ua</t>
  </si>
  <si>
    <t>Yuliya.Slobodyan@alfabank.kiev.ua</t>
  </si>
  <si>
    <t>Oleg.Korobeychenko@alfabank.kiev.ua</t>
  </si>
  <si>
    <t>Igor.Adamenko@alfabank.kiev.ua</t>
  </si>
  <si>
    <t>Irina.VKuzmenko@alfabank.kiev.ua</t>
  </si>
  <si>
    <t>Nataliya.Kozlenko@alfabank.kiev.ua</t>
  </si>
  <si>
    <t>Tatyana.Zaporozhets@alfabank.kiev.ua</t>
  </si>
  <si>
    <t>Elena.Khomenko@alfabank.kiev.ua</t>
  </si>
  <si>
    <t>Sergey.Khrumalo@alfabank.kiev.ua</t>
  </si>
  <si>
    <t>Irina.Tikhonenko@alfabank.kiev.ua</t>
  </si>
  <si>
    <t>Viktoriya.Emelyanova@alfabank.kiev.ua</t>
  </si>
  <si>
    <t>Svetlana.Scherbanyuk@alfabank.kiev.ua</t>
  </si>
  <si>
    <t>Lyudmila.Pamanskaya@alfabank.kiev.ua</t>
  </si>
  <si>
    <t>Tatyana.Radchenko@alfabank.kiev.ua</t>
  </si>
  <si>
    <t>Tatyana.Sakhno@alfabank.kiev.ua</t>
  </si>
  <si>
    <t>Oksana.Tsitsima@alfabank.kiev.ua</t>
  </si>
  <si>
    <t>Y.Suvorova@alfabank.kiev.ua</t>
  </si>
  <si>
    <t>Irina.Gruschak@alfabank.kiev.ua</t>
  </si>
  <si>
    <t>Marta.Vaschuk@alfabank.kiev.ua</t>
  </si>
  <si>
    <t>Bogdan.Vakar@alfabank.kiev.ua</t>
  </si>
  <si>
    <t>Viktoriya.Chepernataya@alfabank.kiev.ua</t>
  </si>
  <si>
    <t>Evgeniy.Plensak@alfabank.kiev.ua</t>
  </si>
  <si>
    <t>Aleksandr.Yaschenko@alfabank.kiev.ua</t>
  </si>
  <si>
    <t>Svetlana.Chernoivanenko@alfabank.kiev.ua</t>
  </si>
  <si>
    <t>Viktoriya.Kanichenko@alfabank.kiev.ua</t>
  </si>
  <si>
    <t>Aleksandra.Oreshkina@alfabank.kiev.ua</t>
  </si>
  <si>
    <t>Tatyana.Kudryavets@alfabank.kiev.ua</t>
  </si>
  <si>
    <t>Yuliya.Tsiganok@alfabank.kiev.ua</t>
  </si>
  <si>
    <t>Anna.Sarieva@alfabank.kiev.ua</t>
  </si>
  <si>
    <t>Irina.Lisenko@alfabank.kiev.ua</t>
  </si>
  <si>
    <t>Oksana.Murkovich@alfabank.kiev.ua</t>
  </si>
  <si>
    <t>Viktoriya.Berislavskaya@alfabank.kiev.ua</t>
  </si>
  <si>
    <t>Darya.Balabanova@alfabank.kiev.ua</t>
  </si>
  <si>
    <t>Natalya.Anisimova@alfabank.kiev.ua</t>
  </si>
  <si>
    <t>Anna.Peresipkina@alfabank.kiev.ua</t>
  </si>
  <si>
    <t>Tatyana.Malitskaya@alfabank.kiev.ua</t>
  </si>
  <si>
    <t>Lyubov.Melnichuk@alfabank.kiev.ua</t>
  </si>
  <si>
    <t>Y.Markelova@alfabank.kiev.ua</t>
  </si>
  <si>
    <t>Pavel.Chekanskiy@alfabank.kiev.ua</t>
  </si>
  <si>
    <t>Nelya.Martsinovskaya@alfabank.kiev.ua</t>
  </si>
  <si>
    <t>Marina.Babich@alfabank.kiev.ua</t>
  </si>
  <si>
    <t>Yuliya.Stepanskaya@alfabank.kiev.ua</t>
  </si>
  <si>
    <t>Elena.Sidun@alfabank.kiev.ua</t>
  </si>
  <si>
    <t>Ekaterina.Kolyada@alfabank.kiev.ua</t>
  </si>
  <si>
    <t>Yuliya.Danchuk@alfabank.kiev.ua</t>
  </si>
  <si>
    <t>Oksana.Kodatskaya@alfabank.kiev.ua</t>
  </si>
  <si>
    <t>Olga.Lapka@alfabank.kiev.ua</t>
  </si>
  <si>
    <t>Valeriy.Karavatskiy@alfabank.kiev.ua</t>
  </si>
  <si>
    <t>Olena.Bagenova@alfabank.kiev.ua</t>
  </si>
  <si>
    <t>Aleksandr.Trofimov@alfabank.kiev.ua</t>
  </si>
  <si>
    <t>Nataliya.E.Smirnova@alfabank.kiev.ua</t>
  </si>
  <si>
    <t>Maryana.Mironova@alfabank.kiev.ua</t>
  </si>
  <si>
    <t>Sergey.Stryukov@alfabank.kiev.ua</t>
  </si>
  <si>
    <t>Oksana.Gaidamaka@alfabank.kiev.ua</t>
  </si>
  <si>
    <t>Alla.Simonovich@alfabank.kiev.ua</t>
  </si>
  <si>
    <t>Anna.A.Skripka@alfabank.kiev.ua</t>
  </si>
  <si>
    <t>Elena.Skvortsova@alfabank.kiev.ua</t>
  </si>
  <si>
    <t>Oleg.Andriychuk@alfabank.kiev.ua</t>
  </si>
  <si>
    <t>Darya.Shturma@alfabank.kiev.ua</t>
  </si>
  <si>
    <t>Tatyana.Derkach@alfabank.kiev.ua</t>
  </si>
  <si>
    <t>Viktoriya.Makarchenko@alfabank.kiev.ua</t>
  </si>
  <si>
    <t>Valentina.Fedchik@alfabank.kiev.ua</t>
  </si>
  <si>
    <t>Lesya.Gerey@alfabank.kiev.ua</t>
  </si>
  <si>
    <t>Khristina.Foroshivskaya@alfabank.kiev.ua</t>
  </si>
  <si>
    <t>Marianna.Kolotiy@alfabank.kiev.ua</t>
  </si>
  <si>
    <t>Anna.Kolesnikova@alfabank.kiev.ua</t>
  </si>
  <si>
    <t>Eva.Zavidova@alfabank.kiev.ua</t>
  </si>
  <si>
    <t>Dmitriy.Khmel@alfabank.kiev.ua</t>
  </si>
  <si>
    <t>Yuriy.Shlyakhovoy@alfabank.kiev.ua</t>
  </si>
  <si>
    <t>OBondarenko@alfabank.kiev.ua</t>
  </si>
  <si>
    <t>Marina.Turchenko@alfabank.kiev.ua</t>
  </si>
  <si>
    <t>Nadezhda.Dyadenko@alfabank.kiev.ua</t>
  </si>
  <si>
    <t>Tatyana.Ermakova@alfabank.kiev.ua</t>
  </si>
  <si>
    <t>Igor.Kormilo@alfabank.kiev.ua</t>
  </si>
  <si>
    <t>Elena.N.Kozachenko@alfabank.kiev.ua</t>
  </si>
  <si>
    <t>Anna.Maryukhnich@alfabank.kiev.ua</t>
  </si>
  <si>
    <t>Marina.Bentsa@alfabank.kiev.ua</t>
  </si>
  <si>
    <t>Elena.Zagrevskaya@alfabank.kiev.ua</t>
  </si>
  <si>
    <t>Sergey.A.Ivanov@alfabank.kiev.ua</t>
  </si>
  <si>
    <t>Alla.A.Kurilo@alfabank.kiev.ua</t>
  </si>
  <si>
    <t>Olga.Sheyko@alfabank.kiev.ua</t>
  </si>
  <si>
    <t>Lesya.Boyko@alfabank.kiev.ua</t>
  </si>
  <si>
    <t>Sergey.Gogenko@alfabank.kiev.ua</t>
  </si>
  <si>
    <t>Ivan.Rishko@alfabank.kiev.ua</t>
  </si>
  <si>
    <t>Oksana.Astapova@alfabank.kiev.ua</t>
  </si>
  <si>
    <t>Aleksandr.Dolina@alfabank.kiev.ua</t>
  </si>
  <si>
    <t>Elena.Meleshenko@alfabank.kiev.ua</t>
  </si>
  <si>
    <t>Viktoriya.Sirotenko@alfabank.kiev.ua</t>
  </si>
  <si>
    <t>Evgeniy.Zhadan@alfabank.kiev.ua</t>
  </si>
  <si>
    <t>Anna.Tokarenko@alfabank.kiev.ua</t>
  </si>
  <si>
    <t>Olga.Brischuk@alfabank.kiev.ua</t>
  </si>
  <si>
    <t>Natalya.R.Bondarchuk@alfabank.kiev.ua</t>
  </si>
  <si>
    <t>Tatyana.Mikhaylyuk@alfabank.kiev.ua</t>
  </si>
  <si>
    <t>Sergey.Rozhnyatovskiy@alfabank.kiev.ua</t>
  </si>
  <si>
    <t>Aleksandr.Koshay@alfabank.kiev.ua</t>
  </si>
  <si>
    <t>Oleg.Belan@alfabank.kiev.ua</t>
  </si>
  <si>
    <t>Nataliya.Budnikevich@alfabank.kiev.ua</t>
  </si>
  <si>
    <t>Alla.Sevostyanova@alfabank.kiev.ua</t>
  </si>
  <si>
    <t>Antonina.Ustenko@alfabank.kiev.ua</t>
  </si>
  <si>
    <t>Viktoriya.V.Oleynik@alfabank.kiev.ua</t>
  </si>
  <si>
    <t>Ekaterina.Cheban@alfabank.kiev.ua</t>
  </si>
  <si>
    <t>Tatyana.Shishko@alfabank.kiev.ua</t>
  </si>
  <si>
    <t>Valentina.Finitskaya@alfabank.kiev.ua</t>
  </si>
  <si>
    <t>Tatyana.Rudenko@alfabank.kiev.ua</t>
  </si>
  <si>
    <t>Vyacheslav.Povstyaniy@alfabank.kiev.ua</t>
  </si>
  <si>
    <t>Viktor.Gutsol@alfabank.kiev.ua</t>
  </si>
  <si>
    <t>Elena.Maksimets@alfabank.kiev.ua</t>
  </si>
  <si>
    <t>Yuliya.Veligodskaya@alfabank.kiev.ua</t>
  </si>
  <si>
    <t>Харченко Сергій Миколайович</t>
  </si>
  <si>
    <t>Dmitriy.Markin@alfabank.kiev.ua</t>
  </si>
  <si>
    <t>Маркін Дмитро Васильович</t>
  </si>
  <si>
    <t xml:space="preserve">м. Івано-Франківськ, вул. Івасюка, 17  </t>
  </si>
  <si>
    <t>м. Київ, пр-т С. Бандери, 24 д (Віннер)</t>
  </si>
  <si>
    <t>Irina.Kochurova@alfabank.kiev.ua</t>
  </si>
  <si>
    <t>Київська область, с. Чубинське, вул. Київська, 45 (Ленд-Ровер)</t>
  </si>
  <si>
    <t>093-346-20-54</t>
  </si>
  <si>
    <t>Serhiy.Semenenko@alfabank.kiev.ua</t>
  </si>
  <si>
    <t>м. Київ, вул. Братиславська, 11 (Епыцентр)</t>
  </si>
  <si>
    <t>м. Дніпро, вул. Запорізьке шосе, 62 к (Епіцентр)</t>
  </si>
  <si>
    <t>м. Київ, вул. Кільцева дорога, 1 б (Епіцентр)</t>
  </si>
  <si>
    <t>Дніпропетровська область, м. Кривий Ріг, вул. Бикова, 33 (Епіцентр)</t>
  </si>
  <si>
    <t>Чебан Катерина Олександрівна</t>
  </si>
  <si>
    <t>Сенів Ірина Вікторівна</t>
  </si>
  <si>
    <t>Irina.Seniv@alfabank.kiev.ua</t>
  </si>
  <si>
    <t>Ващук Марта Валеріївна</t>
  </si>
  <si>
    <t>Andrey.Payos@alfabank.kiev.ua</t>
  </si>
  <si>
    <t>м. Київ, вул. Г. Севастополя, 39/8, будова Укртелекома, 3 поверх (офіс Альфа-Банка, архів)</t>
  </si>
  <si>
    <t>Sergey.Kharchenko@alfabank.kiev.ua</t>
  </si>
  <si>
    <t>MTrofimenko@alfabank.kiev.ua</t>
  </si>
  <si>
    <t>AKapustyanskaya@alfabank.kiev.ua</t>
  </si>
  <si>
    <t>LVVoytsekhovskaya@alfabank.kiev.ua</t>
  </si>
  <si>
    <t>EVasilenko@alfabank.kiev.ua</t>
  </si>
  <si>
    <t>NBarvinskaya@alfabank.kiev.ua</t>
  </si>
  <si>
    <t>AVolkova@alfabank.kiev.ua</t>
  </si>
  <si>
    <t>IVlVisloguzova@alfabank.kiev.ua</t>
  </si>
  <si>
    <t>IPryadko@alfabank.kiev.ua</t>
  </si>
  <si>
    <t>OTrigubchak@alfabank.kiev.ua</t>
  </si>
  <si>
    <t>YPomortseva@alfabank.kiev.ua</t>
  </si>
  <si>
    <t>OBondarchuk@alfabank.kiev.ua</t>
  </si>
  <si>
    <t>IZaporozhchenko@alfabank.kiev.ua</t>
  </si>
  <si>
    <t>NZdrobilko@alfabank.kiev.ua</t>
  </si>
  <si>
    <t>YMartinyuk@alfabank.kiev.ua</t>
  </si>
  <si>
    <t>EDzyokish@alfabank.kiev.ua</t>
  </si>
  <si>
    <t>TChubareva@alfabank.kiev.ua</t>
  </si>
  <si>
    <t>Донецька область, м. Краматорськ, вул. Б. Хмельницького, 13-22 н (+1 ІКЦ)</t>
  </si>
  <si>
    <t>EDenisova@alfabank.kiev.ua</t>
  </si>
  <si>
    <t>VVyMelnik@alfabank.kiev.ua</t>
  </si>
  <si>
    <t>SDovzhuk@alfabank.kiev.ua</t>
  </si>
  <si>
    <t>ENurberg@alfabank.kiev.ua</t>
  </si>
  <si>
    <t>TShalapay@alfabank.kiev.ua</t>
  </si>
  <si>
    <t>TBorisova@alfabank.kiev.ua</t>
  </si>
  <si>
    <t>NBurban@alfabank.kiev.ua</t>
  </si>
  <si>
    <t>NLegusha@alfabank.kiev.ua</t>
  </si>
  <si>
    <t>OVoylova@alfabank.kiev.ua</t>
  </si>
  <si>
    <t>NGorenko@alfabank.kiev.ua</t>
  </si>
  <si>
    <t>IGalitskaya@alfabank.kiev.ua</t>
  </si>
  <si>
    <t xml:space="preserve">м. Рівне, вул. Макарова, 17 </t>
  </si>
  <si>
    <t>YSabadash@alfabank.kiev.ua</t>
  </si>
  <si>
    <t>MVolkova@alfabank.kiev.ua</t>
  </si>
  <si>
    <t>EAKovenya@alfabank.kiev.ua</t>
  </si>
  <si>
    <t>YSkripnik@alfabank.kiev.ua</t>
  </si>
  <si>
    <t>Львівська область, м. Червоноград, вул. Шептицького, 1 (+2 для ІКЦ)</t>
  </si>
  <si>
    <t>РАЗОМ:</t>
  </si>
  <si>
    <t>EPankiv@alfabank.kiev.ua</t>
  </si>
  <si>
    <t>Капустянська Анна Василівна —0951338793</t>
  </si>
  <si>
    <t>Войцеховська Лариса Василівна — 0965677696</t>
  </si>
  <si>
    <t>Василенко Катерина Юріївна — 0634014804</t>
  </si>
  <si>
    <t>Барвінська Наталія Андріївна — 0963671768</t>
  </si>
  <si>
    <t>Віслогузова Інна Володимирівна — 0683437038</t>
  </si>
  <si>
    <t>Тригубчак Оксана Миколаївна — 0992065137</t>
  </si>
  <si>
    <t>Бондарчук Оксана Михайлівна — 0935357488</t>
  </si>
  <si>
    <t>Здробилко Надія Леонтіївна — 0997276659</t>
  </si>
  <si>
    <t>Мартинюк Юлія Віталіївна — 0508780918</t>
  </si>
  <si>
    <t>Чубарева Тетяна Віталіївна — 0996015229</t>
  </si>
  <si>
    <t>Денисова Катерина Олександрівна — 0663510432</t>
  </si>
  <si>
    <t>Мельник Вікторія Вячеславівна — 0987817341</t>
  </si>
  <si>
    <t>Довжук Світлана Олегівна — 0502912709</t>
  </si>
  <si>
    <t>Борисова Тетяна Івнівна — 0972104651</t>
  </si>
  <si>
    <t>Шалапай Тетяна Сергіївна —0500712372</t>
  </si>
  <si>
    <t>Бурбан Наталія Ігорівна — 0979855048</t>
  </si>
  <si>
    <t>Легуша Неля Миколаївна — 0969320781</t>
  </si>
  <si>
    <t>Горенко Наталія Сергіївна — 0666983308</t>
  </si>
  <si>
    <t>Коваленко Ірина Анатоліївна — 0932035562</t>
  </si>
  <si>
    <t>Волкова Мадіна Мусаївна — 0685359793</t>
  </si>
  <si>
    <t>Ковеня Катерина Анатоліївна — 0978406851</t>
  </si>
  <si>
    <t>Скрипник Яна Юріївна — 0954788257</t>
  </si>
  <si>
    <t>Паньків Катерина Сергіївна — 0972247723</t>
  </si>
  <si>
    <t xml:space="preserve">м. Черкаси, бульвар Шевченка, 258 </t>
  </si>
  <si>
    <t>Войлова Ольга Олегівна —0993015794</t>
  </si>
  <si>
    <t>Гурзан Анна-Крістіна Ігорівна</t>
  </si>
  <si>
    <t>Онишко Олена Михайлівна — 0660901728</t>
  </si>
  <si>
    <t xml:space="preserve">м. Чернівці, вул. Небесної Сотні, 22 </t>
  </si>
  <si>
    <t>Поморцева Юлія Євгеніївна — 0672481598</t>
  </si>
  <si>
    <t xml:space="preserve"> 098 938 78 10</t>
  </si>
  <si>
    <t>Прилуки (НП №3, ул. Киевская 186)</t>
  </si>
  <si>
    <t>Білгород-Дністровський (НП №2)</t>
  </si>
  <si>
    <t>Калюжний Андрій Вікторович</t>
  </si>
  <si>
    <t>067-503-61-58</t>
  </si>
  <si>
    <t>067-673-29-36</t>
  </si>
  <si>
    <t xml:space="preserve">м. Рівне, вул. Княгині Ольги, 1 </t>
  </si>
  <si>
    <t>Дубно, вул. Грушевського, 119 б</t>
  </si>
  <si>
    <t>моб. 0672482499, 0503433242</t>
  </si>
  <si>
    <t>Волкова Анна Миколаївна —0732214694; 067-248-04-29</t>
  </si>
  <si>
    <t>050-471-78-60</t>
  </si>
  <si>
    <t xml:space="preserve">м. Харків, вул. Алчевських, 1 </t>
  </si>
  <si>
    <t>Запорожченко Ірина Юріївна — 0999810189/ Баркова Наталія Миколаївна — 0508175957</t>
  </si>
  <si>
    <t>Закарпатська область, м. Хуст, вул. Добрянського, 1/53 (+1 для ІКЦ)</t>
  </si>
  <si>
    <t>Марциновська Неля Іванівна/Ліщинська Олена Володимирівна</t>
  </si>
  <si>
    <t>067-384-80-73/0984747171</t>
  </si>
  <si>
    <t>Сабадаш Юлія Миколаївна — 0682701282</t>
  </si>
  <si>
    <t>Новояворівськ (НП № 2)</t>
  </si>
  <si>
    <t>(067)248-60-94</t>
  </si>
  <si>
    <t>Sergey.Sidoryak@alfabank.kiev.ua</t>
  </si>
  <si>
    <t>Терещенко Ірина Василівна</t>
  </si>
  <si>
    <t>Irina.V.Tereschenko@alfabank.kiev.ua</t>
  </si>
  <si>
    <t>Хватов Олексій Анатолійович</t>
  </si>
  <si>
    <t>38067-326-64-71</t>
  </si>
  <si>
    <t>Aleksey.Khvatov@alfabank.kiev.ua</t>
  </si>
  <si>
    <t>Бєлякова Тетяна Вікторівна</t>
  </si>
  <si>
    <t>38067-248-15-67</t>
  </si>
  <si>
    <t>Tatyana.Belyakova@alfabank.kiev.ua</t>
  </si>
  <si>
    <t>м. Київ, вул. Саксаганського, 119 (+3 для ІКЦ)</t>
  </si>
  <si>
    <t>Остапенко Катерина Василівна</t>
  </si>
  <si>
    <t>067-248-18-60</t>
  </si>
  <si>
    <t>Ekaterina.Ostapenko@alfabank.kiev.u</t>
  </si>
  <si>
    <t>м. Запоріжжя, вул. Сталеварів, 31 а, кімнати № 1, 179, 180</t>
  </si>
  <si>
    <t>м. Харків, вул. Гиршмана, 3</t>
  </si>
  <si>
    <t>Грибань Ганна Вікторівна</t>
  </si>
  <si>
    <t>38067-238-37-09</t>
  </si>
  <si>
    <t>Anna.Griban@alfabank.kiev.ua</t>
  </si>
  <si>
    <t>Inna.Sitnik@alfabank.kiev.com.ua</t>
  </si>
  <si>
    <t>093-485-31-78</t>
  </si>
  <si>
    <t>066-184-91-28</t>
  </si>
  <si>
    <t>Івано-Франківська область, м. Калуш, вул. Хіміків, 17 (Епіцентр)</t>
  </si>
  <si>
    <t>095-627-84-68</t>
  </si>
  <si>
    <t>Оніщук Ірина Сергіївна</t>
  </si>
  <si>
    <t>Тимошенко Ірина Іванівна</t>
  </si>
  <si>
    <t>067-248-58-43</t>
  </si>
  <si>
    <t>Заспа Світлана Олександрівна</t>
  </si>
  <si>
    <t>067-549-51-54</t>
  </si>
  <si>
    <t>Уста Наталія Василівна</t>
  </si>
  <si>
    <t>067-219-47-28</t>
  </si>
  <si>
    <t>Кучер Анна Владимировна</t>
  </si>
  <si>
    <t>Пайос Андрій Степанович/Романюк Тетяна Дмитрівна/Кузмічьова Олена Михайлівна</t>
  </si>
  <si>
    <t>Кудрявець Тетяна Юріївна</t>
  </si>
  <si>
    <t>067-500-10-17</t>
  </si>
  <si>
    <t>Бойко Катерина Євгенівна</t>
  </si>
  <si>
    <t>067-248-53-70</t>
  </si>
  <si>
    <t>Чорний Олексендр Олександрович</t>
  </si>
  <si>
    <t>067-131-26-28</t>
  </si>
  <si>
    <t>Васильєва Зоя Федорівна</t>
  </si>
  <si>
    <t>067-511-78-48</t>
  </si>
  <si>
    <t>м. Запоріжжя, вул. Почтова, 115</t>
  </si>
  <si>
    <t>Годованець Уляна Васильнівна</t>
  </si>
  <si>
    <t>м. Івано-Франківськ, площа Міцькевича, 8</t>
  </si>
  <si>
    <t>067-219-28-98</t>
  </si>
  <si>
    <t>Ситник Інна Валентинівна</t>
  </si>
  <si>
    <t>Стрункіна Ганна Олександрівна</t>
  </si>
  <si>
    <t>AHUB (Київ, вул.Ярославів Вал, 7)</t>
  </si>
  <si>
    <t>Петренко Владислав Миколайович</t>
  </si>
  <si>
    <t>Vladislav.Petrenko@alfabank.kiev.ua</t>
  </si>
  <si>
    <t>Irina.S.Onischuk@alfabank.kiev.ua</t>
  </si>
  <si>
    <t>098-453-97-20</t>
  </si>
  <si>
    <t xml:space="preserve"> 093-198-37-69</t>
  </si>
  <si>
    <t>Штурма Дар'я Сергіївна (касир)</t>
  </si>
  <si>
    <t>Станом на 
29.11.2021</t>
  </si>
  <si>
    <t>Донецька область, м. Вугледар, вул. Трифонова, 8а</t>
  </si>
  <si>
    <t>Жуланова Дарина Ярославівна</t>
  </si>
  <si>
    <t>Darina.Zhulanova@alfabank.kiev.ua</t>
  </si>
  <si>
    <t>Войкова Оксана Вікторівна</t>
  </si>
  <si>
    <t>Ekaterina.Boyko@alfabank.kiev.ua</t>
  </si>
  <si>
    <t>м. Дніпро, пр-т Слобожанський, 40а</t>
  </si>
  <si>
    <t>Савостін Євген Костянтинович</t>
  </si>
  <si>
    <t>м. Дніпро, пр-т Д. Яворницького, 109-а</t>
  </si>
  <si>
    <t>Перепелиця Інна Петрівна</t>
  </si>
  <si>
    <t>Inna.Perepelitsa@alfabank.kiev.ua</t>
  </si>
  <si>
    <t>099-074-03-53</t>
  </si>
  <si>
    <t>Орешкіна Олександра Сергіївна</t>
  </si>
  <si>
    <t>Mikhail.Tikhonov@alfabank.kiev.ua</t>
  </si>
  <si>
    <t>м. Житомир, вул. Перемоги, 7а</t>
  </si>
  <si>
    <t>Zoya.Vasileva@alfabank.kiev.ua</t>
  </si>
  <si>
    <t>Andrey.Kalyuzhniy@alfabank.kiev.ua</t>
  </si>
  <si>
    <t>Акимова Людмила Костянтинівна</t>
  </si>
  <si>
    <t>Lyudmila.Akimova@alfabank.kiev.ua</t>
  </si>
  <si>
    <t>м. Івано-Франківськ,  вул.Мельника, 10</t>
  </si>
  <si>
    <t>Ulyana.Godovanets@alfabank.kiev.ua</t>
  </si>
  <si>
    <t>Якименко Анастасія Юріївна</t>
  </si>
  <si>
    <t>Anastasiya.Yakimenko@alfabank.kiev.ua</t>
  </si>
  <si>
    <t>Ірпінь (вул. Шевченка, 4а)</t>
  </si>
  <si>
    <t>Ковальчук Алла Володимирівна</t>
  </si>
  <si>
    <t>Alla.Kovalchuk@alfabank.kiev.ua</t>
  </si>
  <si>
    <t>Вороніна Тетяна Сергіївна</t>
  </si>
  <si>
    <t>(067) 389-37-89</t>
  </si>
  <si>
    <t>Tatyana.Voronina@alfabank.kiev.ua</t>
  </si>
  <si>
    <t>Мельник Ольга Олексіївна</t>
  </si>
  <si>
    <t>Olga.Melnik@alfabank.kiev.ua</t>
  </si>
  <si>
    <t>Бортницька Олена Володимирівна</t>
  </si>
  <si>
    <t>Elena.Bortnitskaya@alfabank.kiev.ua</t>
  </si>
  <si>
    <t>Макарченко Вікторія Віталіївна</t>
  </si>
  <si>
    <t>Кравченко Сергій Миколайович</t>
  </si>
  <si>
    <t>Sergey.Kravchenko@alfabank.kiev.ua</t>
  </si>
  <si>
    <t>Шаповалова Ірина Вікторівна</t>
  </si>
  <si>
    <t>Irina.Shapovalova@alfabank.kiev.ua</t>
  </si>
  <si>
    <t>м. Київ, вул. Велика Васильківська, 114</t>
  </si>
  <si>
    <t>Аландаренко Анна Сергіївна</t>
  </si>
  <si>
    <t>Anna.Alandarenko@alfabank.kiev.ua</t>
  </si>
  <si>
    <t>м. Київ, пр-т Героїв Сталінграду, 25</t>
  </si>
  <si>
    <t>Добровольська Дарія Олександрівна</t>
  </si>
  <si>
    <t>Dariya.Dobrovolskaya@alfabank.kiev.ua</t>
  </si>
  <si>
    <t>м. Київ, вул. Велика Васильківська, 28</t>
  </si>
  <si>
    <t>Коваль Ірина Юріївна</t>
  </si>
  <si>
    <t>Irina.Koval@alfabank.kiev.ua</t>
  </si>
  <si>
    <t>м. Дніпро, ул. Барикадна 16, Коворкинг Creative State of Dnipro</t>
  </si>
  <si>
    <t>Д'яченко Ірина Павлівна</t>
  </si>
  <si>
    <t>Irina.P.Dyachenko@alfabank.kiev.ua</t>
  </si>
  <si>
    <t>Білякова Ольга Олександрівна</t>
  </si>
  <si>
    <t>Olga.Belyakova@alfabank.kiev.ua</t>
  </si>
  <si>
    <t>Романюк Наталія Купріянівна</t>
  </si>
  <si>
    <t>NataliyaRomanyuk@alfabank.kiev.ua</t>
  </si>
  <si>
    <t>Гаврилів Оксана Віталіївна</t>
  </si>
  <si>
    <t>Oksana.Gavryliv@alfabank.kiev.ua</t>
  </si>
  <si>
    <t>Куса Наталія Любомирівна</t>
  </si>
  <si>
    <t>Nataliya.Kusa@alfabank.kiev.ua</t>
  </si>
  <si>
    <t>Павлишин Мирослава Ігорівна</t>
  </si>
  <si>
    <t>Myroslava.Pavlyshyn@alfabank.kiev.ua</t>
  </si>
  <si>
    <t>Шнайдрук Орися Богданівна</t>
  </si>
  <si>
    <t>Orisya.Shnaydruk@alfabank.kiev.ua</t>
  </si>
  <si>
    <t>Чевтаєва Вероніка Анатоліївна</t>
  </si>
  <si>
    <t>Veronika.Chevtaeva@alfabank.kiev.ua</t>
  </si>
  <si>
    <t>Литвиненко Марія Петрівна</t>
  </si>
  <si>
    <t>M.Shulina@alfabank.kiev.ua</t>
  </si>
  <si>
    <t xml:space="preserve">Закарпатська область, м. Мукачево, вул. Пушкіна, 16 </t>
  </si>
  <si>
    <t>Хая Юлія Федорівна</t>
  </si>
  <si>
    <t>Yuliya.Haya@alfabank.kiev.ua</t>
  </si>
  <si>
    <t>Папач Тетяна Сергіївна</t>
  </si>
  <si>
    <t>TPapach@alfabank.kiev.ua</t>
  </si>
  <si>
    <t>Дунаєнко Ірина Сергіївна</t>
  </si>
  <si>
    <t>Irina.Dunaenko@alfabank.kiev.ua</t>
  </si>
  <si>
    <t>Одеса,Одеське №9, (вул.Рішельєвська, 11)</t>
  </si>
  <si>
    <t>Міма Вікторія Ігорівна</t>
  </si>
  <si>
    <t>Дорошенко Наталія Володимирівна</t>
  </si>
  <si>
    <t>Nataliia.Doroshenko@alfabank.kiev.ua</t>
  </si>
  <si>
    <t>Viktoriya.Mima@alfabank.kiev.ua</t>
  </si>
  <si>
    <t>м. Харків, пр-т Людвига Свободи, 39</t>
  </si>
  <si>
    <t>Семененко Сергій Михайлович</t>
  </si>
  <si>
    <t>Притула Юрій Володимирович</t>
  </si>
  <si>
    <t>Yurii.Pritula@alfabank.kiev.ua</t>
  </si>
  <si>
    <t>Хмєль Дмитро Ігорович</t>
  </si>
  <si>
    <t>Резніченко Дмитро Русланович</t>
  </si>
  <si>
    <t>Dmitriy.Reznichenko@alfabank.kiev.ua</t>
  </si>
  <si>
    <t>Сарана Юрій Леонідович</t>
  </si>
  <si>
    <t>Yurii.Sarana@alfabank.kiev.ua</t>
  </si>
  <si>
    <t>Вітюк Роман Іванович</t>
  </si>
  <si>
    <t>Roman.Vitiuk@alfabank.kiev.ua</t>
  </si>
  <si>
    <t>Черчік Оксана Сергіївна</t>
  </si>
  <si>
    <t>Oksana.Cherchik@alfabank.kiev.ua</t>
  </si>
  <si>
    <t>Гурба Надія Олегівна</t>
  </si>
  <si>
    <t>Nadezhda.Gurba@alfabank.kiev.ua</t>
  </si>
  <si>
    <t>Васирук Галина Василівна</t>
  </si>
  <si>
    <t>Galina.Vasiruk@alfabank.kiev.ua</t>
  </si>
  <si>
    <t>Шамшин Олена Ростиславівна</t>
  </si>
  <si>
    <t>Elena.Shamshin@alfabank.kiev.ua</t>
  </si>
  <si>
    <t>Жадан Володимир Олексійович</t>
  </si>
  <si>
    <t>Vladimir.Zhadan@alfabank.kiev.ua</t>
  </si>
  <si>
    <t>Мостова Тетяна Олександрівна</t>
  </si>
  <si>
    <t>Tatyana.Mostova@alfabank.kiev.ua</t>
  </si>
  <si>
    <t>Стефанів Олена Іванівна</t>
  </si>
  <si>
    <t>Elena.Stefaniv@alfabank.kiev.ua</t>
  </si>
  <si>
    <t>Клюшник Ірина Вікторівна</t>
  </si>
  <si>
    <t>Irina.Klyushnik@alfabank.kiev.ua</t>
  </si>
  <si>
    <t>м. Тернопіль, вул. Кардинала Сліпого, 7</t>
  </si>
  <si>
    <t>Мурій Ярослав Зіновійович</t>
  </si>
  <si>
    <t>Yaroslav.Murii@alfabank.kiev.ua</t>
  </si>
  <si>
    <t>Захарія Степан Іванович</t>
  </si>
  <si>
    <t>Stepan.Zakhariya@alfabank.kiev.ua</t>
  </si>
  <si>
    <t xml:space="preserve">Янковський Роман Костянтинович/Іванов Сергій Олександрович/
</t>
  </si>
  <si>
    <t>380676946525/050-841-57-46</t>
  </si>
  <si>
    <t>Roman.Yankovskiy@alfabank.kiev.ua</t>
  </si>
  <si>
    <t>Колесніков Євгеній Едуардович</t>
  </si>
  <si>
    <t>Evgeniy.Kolesnikov@alfabank.kiev.ua</t>
  </si>
  <si>
    <t>Местоян Амарі Нодарович</t>
  </si>
  <si>
    <t>AMestoyan@alfabank.kiev.ua</t>
  </si>
  <si>
    <t>Сіроклин Ірина Ігорівна</t>
  </si>
  <si>
    <t>Irina.Seroklin@alfabank.kiev.ua</t>
  </si>
  <si>
    <t>Паляниця Емма Геннадіївна</t>
  </si>
  <si>
    <t>Emma.Palyanitsa@alfabank.kiev.ua</t>
  </si>
  <si>
    <t>Зеленська Галина Леонідівна</t>
  </si>
  <si>
    <t>GZelenskaya@alfabank.kiev.ua</t>
  </si>
  <si>
    <t>Медзата Оксана Володимирівна</t>
  </si>
  <si>
    <t>Oksana.Medzataya@alfabank.kiev.ua</t>
  </si>
  <si>
    <t>Elena.Lischinskaya@alfabank.kiev.ua</t>
  </si>
  <si>
    <t>Одеська область, Овідіопольський район, 7-й кілометр Овідіопольської дороги, 1 (Епіцентр)</t>
  </si>
  <si>
    <t>Гаврильчук Вікторія Віталіївна</t>
  </si>
  <si>
    <t>м. Черкаси, вул. 30 років Перемоги, 29 (Епіцентр)</t>
  </si>
  <si>
    <t>Шара Людмила Олександрівна</t>
  </si>
  <si>
    <t>Lyudmila.Shara@alfabank.kiev.ua</t>
  </si>
  <si>
    <t>Хижняк Юлія Миколаївна</t>
  </si>
  <si>
    <t>Yuliya.Khizhnyak@alfabank.kiev.ua</t>
  </si>
  <si>
    <t>Левченко Тетяна Ігорівна</t>
  </si>
  <si>
    <t>Tatyana.Levchenko@alfabank.kiev.ua</t>
  </si>
  <si>
    <t>Сидоряк Сергій Вікторович</t>
  </si>
  <si>
    <t>Фісенко Валерія Олегівна</t>
  </si>
  <si>
    <t>Valeriya.Fisenko@alfabank.kiev.ua</t>
  </si>
  <si>
    <r>
      <t xml:space="preserve">Київська область, м. Біла Церква, вул. Соборна, 1/1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</si>
  <si>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r>
      <t xml:space="preserve">Київська область, м. Бориспіль, вул. Київський шлях, 47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</si>
  <si>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м. Бровари, вул. Незалежності, 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</si>
  <si>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смт. Буча, вул. Енергетиків, 8 </t>
    </r>
    <r>
      <rPr>
        <b/>
        <sz val="11"/>
        <color rgb="FF00B050"/>
        <rFont val="Calibri"/>
        <family val="2"/>
        <charset val="204"/>
        <scheme val="minor"/>
      </rPr>
      <t>(+4 для ІКЦ Кажан Виктория і Іваненко Надія)</t>
    </r>
  </si>
  <si>
    <t>Рівненська область, місто Вараш, мікрорайон Вараш, 11</t>
  </si>
  <si>
    <t>Сахнюк Яна Ігорівна</t>
  </si>
  <si>
    <t>Irina.Tsivchik@alfabank.kiev.ua</t>
  </si>
  <si>
    <t>Yana.Sakhnyuk@alfabank.kiev.ua</t>
  </si>
  <si>
    <r>
      <t xml:space="preserve">м. Вінниця, вул. Хмельницьке шосе, 25 а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</si>
  <si>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t>Корчак Алла Володимирівна</t>
  </si>
  <si>
    <t>Nataliia.Panimasova@alfabank.kiev.ua</t>
  </si>
  <si>
    <t>Alla.Korchak@alfabank.kiev.ua</t>
  </si>
  <si>
    <r>
      <t xml:space="preserve">Одеська область, м. Ізмаїл, пр-т Суворова, 36 </t>
    </r>
    <r>
      <rPr>
        <b/>
        <sz val="11"/>
        <color rgb="FF00B050"/>
        <rFont val="Calibri"/>
        <family val="2"/>
        <charset val="204"/>
        <scheme val="minor"/>
      </rPr>
      <t>(+2 для співробітниць ІКЦ)</t>
    </r>
  </si>
  <si>
    <t>YSKoval@alfabank.kiev.ua</t>
  </si>
  <si>
    <t>RRudnitskaya@alfabank.kiev.ua</t>
  </si>
  <si>
    <r>
      <t>м. Житомир, вул. Київська, 64</t>
    </r>
    <r>
      <rPr>
        <b/>
        <sz val="11"/>
        <color rgb="FF00B050"/>
        <rFont val="Calibri"/>
        <family val="2"/>
        <charset val="204"/>
        <scheme val="minor"/>
      </rPr>
      <t xml:space="preserve"> (+4 для співробітниць ІКЦ+Коростень)</t>
    </r>
  </si>
  <si>
    <t>Дзьокиш Олена Миколаївна</t>
  </si>
  <si>
    <t>Хмельницька область, м. Красилів, вул. Хотовицького, 1 (Міськкоопторг Красилівської райспоживспілки Відділення)</t>
  </si>
  <si>
    <t>Бондарук Ганна Олександрівна</t>
  </si>
  <si>
    <t>Liliia.Kiriliuk@alfabank.kiev.ua</t>
  </si>
  <si>
    <t>Anna.Bondaruk@alfabank.kiev.ua</t>
  </si>
  <si>
    <t xml:space="preserve">Полтавська область, м. Кременчук, пр. Свободи, 32 </t>
  </si>
  <si>
    <r>
      <t xml:space="preserve">Полтавська область, м. Кременчук, вул. Соборна, 8/18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</si>
  <si>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Дніпропетровська область, м. Кривий Ріг, пр-т Металургів, 21 а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</si>
  <si>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Olga.Novosel@alfabank.kiev.ua</t>
  </si>
  <si>
    <r>
      <t xml:space="preserve">м. Львів, площа Галицька, 13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</si>
  <si>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r>
      <t>Запорізька область, м. Мелітополь, вул. Героїв України, 40</t>
    </r>
    <r>
      <rPr>
        <b/>
        <sz val="11"/>
        <color rgb="FF00B050"/>
        <rFont val="Calibri"/>
        <family val="2"/>
        <charset val="204"/>
        <scheme val="minor"/>
      </rPr>
      <t xml:space="preserve"> (+2 для ІКЦ)</t>
    </r>
  </si>
  <si>
    <r>
      <t xml:space="preserve">м. Миколаїв, вул. Соборна, 2 е </t>
    </r>
    <r>
      <rPr>
        <b/>
        <sz val="11"/>
        <color rgb="FF00B050"/>
        <rFont val="Calibri"/>
        <family val="2"/>
        <charset val="204"/>
        <scheme val="minor"/>
      </rPr>
      <t>(+9 для ІКЦ)</t>
    </r>
  </si>
  <si>
    <r>
      <t>Чернігівська область, м. Ніжин, вул. Московська, 13</t>
    </r>
    <r>
      <rPr>
        <b/>
        <sz val="11"/>
        <color rgb="FF00B050"/>
        <rFont val="Calibri"/>
        <family val="2"/>
        <charset val="204"/>
        <scheme val="minor"/>
      </rPr>
      <t xml:space="preserve"> (+3 для ІКЦ)</t>
    </r>
  </si>
  <si>
    <t xml:space="preserve">м. Одеса, вул. Катерининська, 11 (Ланжероновская, 20-22) </t>
  </si>
  <si>
    <r>
      <t xml:space="preserve">м. Одеса, вул. Пушкінська, 75 </t>
    </r>
    <r>
      <rPr>
        <b/>
        <sz val="11"/>
        <color rgb="FF00B050"/>
        <rFont val="Calibri"/>
        <family val="2"/>
        <charset val="204"/>
        <scheme val="minor"/>
      </rPr>
      <t>(+10 для ІКЦ)</t>
    </r>
  </si>
  <si>
    <r>
      <t xml:space="preserve">м. Полтава, вул. Соборності, 43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</si>
  <si>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м. Рівне, вул. Кавказька, 3 (+5 для ІКЦ)</t>
  </si>
  <si>
    <t>Oksana.Ferents@alfabank.kiev.ua</t>
  </si>
  <si>
    <t>Mariya.Khoroshun@alfabank.kiev.ua</t>
  </si>
  <si>
    <t>Inna.Kruk@alfabank.kiev.ua</t>
  </si>
  <si>
    <r>
      <t>Львівська область, м. Стрий, вул. Шевченка, 71 а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</si>
  <si>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м. Суми, вул. Харківська, 2/1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</si>
  <si>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t>Valeriya.Ozeryan@alfabank.kiev.ua</t>
  </si>
  <si>
    <r>
      <t xml:space="preserve">м. Ужгород, вул. Баб’яка, 7/1  </t>
    </r>
    <r>
      <rPr>
        <b/>
        <sz val="11"/>
        <color rgb="FF00B050"/>
        <rFont val="Calibri"/>
        <family val="2"/>
        <charset val="204"/>
        <scheme val="minor"/>
      </rPr>
      <t>(+3 для ІКЦ)</t>
    </r>
  </si>
  <si>
    <t>Tatiana.Kukunova@alfabank.kiev.ua</t>
  </si>
  <si>
    <r>
      <t xml:space="preserve">Київська область, м. Фастів, вул. Соборна, 10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</si>
  <si>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Харків, Салтовское (вул. Героїв Праці, 24-А)</t>
  </si>
  <si>
    <r>
      <t xml:space="preserve">м. Харків, вул. Молочна, 3 </t>
    </r>
    <r>
      <rPr>
        <b/>
        <sz val="11"/>
        <color rgb="FF00B050"/>
        <rFont val="Calibri"/>
        <family val="2"/>
        <charset val="204"/>
        <scheme val="minor"/>
      </rPr>
      <t>(+11 для ІКЦ)</t>
    </r>
  </si>
  <si>
    <r>
      <t xml:space="preserve">м. Херсон, вул. Ушакова, 79 </t>
    </r>
    <r>
      <rPr>
        <b/>
        <sz val="11"/>
        <color rgb="FF00B050"/>
        <rFont val="Calibri"/>
        <family val="2"/>
        <charset val="204"/>
        <scheme val="minor"/>
      </rPr>
      <t>(+1 для ІКЦ)</t>
    </r>
  </si>
  <si>
    <r>
      <t xml:space="preserve">м. Черкаси, вул. О. Дашкевича, 20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</si>
  <si>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 xml:space="preserve">Шиньковська Алла Василівна 0951513332 </t>
  </si>
  <si>
    <t>AShinkovskaya@alfabank.kiev.ua</t>
  </si>
  <si>
    <t>Olena.Balaniuk@alfabank.kiev.ua</t>
  </si>
  <si>
    <t xml:space="preserve">Миколаївська область, м. Первомайськ, вул. Київська, 24 </t>
  </si>
  <si>
    <t xml:space="preserve">Одеська область, м. Чорноморськ, вул. Данченка, 9/80 н </t>
  </si>
  <si>
    <r>
      <t>м. Чернігів, пр-т Перемоги, 62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  + 3 на дому+ 10 відділення)</t>
    </r>
  </si>
  <si>
    <t xml:space="preserve">м. Хмельницький, вул. Шевченка, 11 </t>
  </si>
  <si>
    <t xml:space="preserve">м. Запоріжжя, вул. Запорізька, 1 в </t>
  </si>
  <si>
    <t>Львівська область, м. Дрогобич, майдан Ринок, 27</t>
  </si>
  <si>
    <t>загалом: 6361 (179 ІКЦ)</t>
  </si>
  <si>
    <t>Кам'янськ (пр-т.Свободи, 4 6)</t>
  </si>
  <si>
    <t>095-251-85-83</t>
  </si>
  <si>
    <t>095-492-34-32</t>
  </si>
  <si>
    <t>097-038-97-95</t>
  </si>
  <si>
    <t>067-761-21-21</t>
  </si>
  <si>
    <t>096-951-33-80</t>
  </si>
  <si>
    <t>066-741-07-02</t>
  </si>
  <si>
    <t>099-075-03-20</t>
  </si>
  <si>
    <t>095-488-80-36</t>
  </si>
  <si>
    <t>096-136-50-46</t>
  </si>
  <si>
    <t>068-536-26-20</t>
  </si>
  <si>
    <t>063-139-18-87</t>
  </si>
  <si>
    <t>067-482-71-20</t>
  </si>
  <si>
    <t>095-949-00-89</t>
  </si>
  <si>
    <t>093-062-48-35</t>
  </si>
  <si>
    <t>093-702-68-84</t>
  </si>
  <si>
    <t>066-212-39-88</t>
  </si>
  <si>
    <t>098-446-45-78</t>
  </si>
  <si>
    <t>097-307-81-01</t>
  </si>
  <si>
    <t>050-317-89-39</t>
  </si>
  <si>
    <t>067-855-63-33</t>
  </si>
  <si>
    <t>066-908-58-66</t>
  </si>
  <si>
    <t>067-518-25-37</t>
  </si>
  <si>
    <t>063-234-07-55</t>
  </si>
  <si>
    <t>096-179-52-14</t>
  </si>
  <si>
    <t>068-067-74-18</t>
  </si>
  <si>
    <t>Кирилюк Лілія Леонідівна - 098-625-20-20</t>
  </si>
  <si>
    <t>Цівчик Ірина Іванівна — 096-119-77-78</t>
  </si>
  <si>
    <t>Панімасова Наталія Михайлівна — 096-148-12-44</t>
  </si>
  <si>
    <t>Крук Інна Володимирівна — 097-175-71-74</t>
  </si>
  <si>
    <t>Баланюк Олена Андріївна — 095-047-13-45</t>
  </si>
  <si>
    <t>Новосьол Ольга Андріївна — 099-170-92-18</t>
  </si>
  <si>
    <t>Хорошун Марія Володимирівна — 099-095-66-70</t>
  </si>
  <si>
    <t>Ференц Оксана Богданівна — 067-804-26-54</t>
  </si>
  <si>
    <t>Озерян Валерія Олександрівна — 098-569-79-31</t>
  </si>
  <si>
    <t>Кукунова Тетяна Андріївна — 096-930-03-38</t>
  </si>
  <si>
    <t>Умань, ул. Киевская, 27</t>
  </si>
  <si>
    <t>Токмак, ул. Центральная, 63</t>
  </si>
  <si>
    <t>Самбір, ул. Торговая, 62  ТЦ "Атлант Сити"</t>
  </si>
  <si>
    <t>Приморськ,ул. Голубенка (Дружбы) 15</t>
  </si>
  <si>
    <t>Лозова, ул.Соборная, 10</t>
  </si>
  <si>
    <t>Чернівці, ул. Хотинская,10 А</t>
  </si>
  <si>
    <t>Южноукраїнськ, пр-т Независимости, 24</t>
  </si>
  <si>
    <t>Шепетівка, ул. Вали Котика 12 А</t>
  </si>
  <si>
    <t>Тернівка, ул. Харьковская, 5</t>
  </si>
  <si>
    <t>Старокостянтинів, ул. Мира, 3/17</t>
  </si>
  <si>
    <t>Славута, пл. Т. Шевченка, 2</t>
  </si>
  <si>
    <t>Ромни, ул. Руденко, 18/6</t>
  </si>
  <si>
    <t>Охтирка, ул. Шевченко, 3</t>
  </si>
  <si>
    <t>Обухів, ул. Киевская, 166 Г</t>
  </si>
  <si>
    <t>Нововолинськ, ул. Луцкая, 8</t>
  </si>
  <si>
    <t>Херсонська обл м.Нова Каховка, ул. Парижской коммуны, 55</t>
  </si>
  <si>
    <t>Нетішин, пр-т Независимости, 11</t>
  </si>
  <si>
    <t>Куп'янськ, пл. Центральная, 25 А</t>
  </si>
  <si>
    <t>Котовськ,ул. Мельниченко, 2</t>
  </si>
  <si>
    <t>Ковель, ул. Владимирская, 135 А</t>
  </si>
  <si>
    <t>Петриковский р-н, пос. Каменское, автодорог Днепродзержинск-Петриковка-Магдалиновка, 14</t>
  </si>
  <si>
    <t>Ковальчук Каріна — 0672481090</t>
  </si>
  <si>
    <t>Ізюм, ул. Соборная, 47</t>
  </si>
  <si>
    <t>Хмельницька область, м. Городок, ул. Тараса Шевченка  39/15</t>
  </si>
  <si>
    <t>Вознесенськ, ул. Танасчишина, буд. 26\1а</t>
  </si>
  <si>
    <t>Васильків, ул. Грушевского, 19</t>
  </si>
  <si>
    <t>Броди, ул. Замковая, 2 Е</t>
  </si>
  <si>
    <t>м.Бердичів, ул. Европейская, 5/7</t>
  </si>
  <si>
    <t>Балаклія, пл. им. В.Й Казмирука, б.11 (Dani Центр)</t>
  </si>
  <si>
    <t>Итого обьемный вес</t>
  </si>
  <si>
    <t>Итого доставка по адресу</t>
  </si>
  <si>
    <t>067-790-29-47</t>
  </si>
  <si>
    <t>067-240-40-05</t>
  </si>
  <si>
    <t>067-919-61-23</t>
  </si>
  <si>
    <t>067-219-34-96</t>
  </si>
  <si>
    <t>068-235-01-85</t>
  </si>
  <si>
    <t>067-240-40-10</t>
  </si>
  <si>
    <t>096-464-92-02</t>
  </si>
  <si>
    <t>067-219-49-67</t>
  </si>
  <si>
    <t>095-645-21-81</t>
  </si>
  <si>
    <t>Чорноіваненко Світлана Володимирівна</t>
  </si>
  <si>
    <t>097-364-15-21</t>
  </si>
  <si>
    <t>Пайос Андрій Степанович</t>
  </si>
  <si>
    <t>067-473-90-05</t>
  </si>
  <si>
    <t>Балабанова Даря Сергіівна</t>
  </si>
  <si>
    <t>067-618-20-65</t>
  </si>
  <si>
    <t>067-389-37-89</t>
  </si>
  <si>
    <t>Марциновська Неля Іванівна</t>
  </si>
  <si>
    <t>067-384-80-73</t>
  </si>
  <si>
    <t>067-559-12-57</t>
  </si>
  <si>
    <t>063-108-62-10</t>
  </si>
  <si>
    <t>067-248-52-57</t>
  </si>
  <si>
    <t>095-210-42-81</t>
  </si>
  <si>
    <t>067-559-11-89</t>
  </si>
  <si>
    <t>067-248-56-89</t>
  </si>
  <si>
    <t>067-618-29-98</t>
  </si>
  <si>
    <t>067-248-01-78</t>
  </si>
  <si>
    <t>067-238-37-09</t>
  </si>
  <si>
    <t>067-248-15-67</t>
  </si>
  <si>
    <t>067-511-82-18</t>
  </si>
  <si>
    <t>067-219-30-24</t>
  </si>
  <si>
    <t>067-692-62-73</t>
  </si>
  <si>
    <t>067-238-32-74</t>
  </si>
  <si>
    <t>Сидоренко Анастасія Михайлівна</t>
  </si>
  <si>
    <t>067-559-05-40</t>
  </si>
  <si>
    <t>067-248-34-54</t>
  </si>
  <si>
    <t>Штурма Дарія Сергіївна</t>
  </si>
  <si>
    <t>067-248-57-82</t>
  </si>
  <si>
    <t>067-248-18-77</t>
  </si>
  <si>
    <t>067-694-57-43</t>
  </si>
  <si>
    <t>067-248-25-98</t>
  </si>
  <si>
    <t>Чевтаєва Вероніка Анатолівна</t>
  </si>
  <si>
    <t>067-248-18-71</t>
  </si>
  <si>
    <t>067-692-63-35</t>
  </si>
  <si>
    <t>067-911-34-75</t>
  </si>
  <si>
    <t>067-230-26-61</t>
  </si>
  <si>
    <t>067-248-60-25</t>
  </si>
  <si>
    <t>063-748-53-83</t>
  </si>
  <si>
    <t>063-600-01-07</t>
  </si>
  <si>
    <t>067-559-05-70</t>
  </si>
  <si>
    <t>050-615-27-22</t>
  </si>
  <si>
    <t>066-120-27-47</t>
  </si>
  <si>
    <t>067-618-59-97</t>
  </si>
  <si>
    <t>067-219-33-82</t>
  </si>
  <si>
    <t xml:space="preserve">Янковський Роман Костянтинович
</t>
  </si>
  <si>
    <t>067-694-65-25</t>
  </si>
  <si>
    <t>067-219-52-47</t>
  </si>
  <si>
    <t>099-054-27-92</t>
  </si>
  <si>
    <t>Мелешенко Олена Сергівна</t>
  </si>
  <si>
    <t>067-248-24-99</t>
  </si>
  <si>
    <t>067-326-64-71</t>
  </si>
  <si>
    <t>067-248-60-60</t>
  </si>
  <si>
    <t>067-219-35-83</t>
  </si>
  <si>
    <t>067-248-56-59</t>
  </si>
  <si>
    <t>067-624-32-94</t>
  </si>
  <si>
    <t>067-248-58-71</t>
  </si>
  <si>
    <t>096-956-03-04</t>
  </si>
  <si>
    <t>067-537-91-53</t>
  </si>
  <si>
    <t>067-248-60-94</t>
  </si>
  <si>
    <t>067-248-62-91</t>
  </si>
  <si>
    <t xml:space="preserve"> 098-938-78-10</t>
  </si>
  <si>
    <t>098-625-20-20</t>
  </si>
  <si>
    <t>Кирилюк Лілія Леонідівна</t>
  </si>
  <si>
    <t>Капустянська Анна Василівна</t>
  </si>
  <si>
    <t>095-133-87-93</t>
  </si>
  <si>
    <t>Войцеховська Лариса Василівна</t>
  </si>
  <si>
    <t>096-567-76-96</t>
  </si>
  <si>
    <t>063-401-48-04</t>
  </si>
  <si>
    <t>Василенко Катерина Юріївна</t>
  </si>
  <si>
    <t>Барвінська Наталія Андріївна</t>
  </si>
  <si>
    <t>096-367-17-68</t>
  </si>
  <si>
    <t>Віслогузова Інна Володимирівна</t>
  </si>
  <si>
    <t>068-343-70-38</t>
  </si>
  <si>
    <t>Кукунова Тетяна Андрівна</t>
  </si>
  <si>
    <t>096-930-03-38</t>
  </si>
  <si>
    <t>098-569-79-31</t>
  </si>
  <si>
    <t>Озерян Валерія Олександрівна</t>
  </si>
  <si>
    <t>067-804-26-54</t>
  </si>
  <si>
    <t>Ференц Оксана Богданівна</t>
  </si>
  <si>
    <t>099-095-66-70</t>
  </si>
  <si>
    <t>Хорошун Марія Володимирівна</t>
  </si>
  <si>
    <t>099-170-92-18</t>
  </si>
  <si>
    <t>Новосьол Ольга Андріівна</t>
  </si>
  <si>
    <t>093-535-74-88</t>
  </si>
  <si>
    <t>Бондарчук Оксана Михайлівна</t>
  </si>
  <si>
    <t>Шиньковська Алла Василівна</t>
  </si>
  <si>
    <t xml:space="preserve">095-151-33-32 </t>
  </si>
  <si>
    <t>Паньків Катерина Сергіївна</t>
  </si>
  <si>
    <t>097-224-77-23</t>
  </si>
  <si>
    <t>Баланюк Олена Андріївна</t>
  </si>
  <si>
    <t>095-047-13-45</t>
  </si>
  <si>
    <t>Скрипник Яна Юріївна</t>
  </si>
  <si>
    <t>095-478-82-57</t>
  </si>
  <si>
    <t>Ковеня Катерина Анатоліївна</t>
  </si>
  <si>
    <t>097-840-68-51</t>
  </si>
  <si>
    <t>Крук Інна Володимирівна</t>
  </si>
  <si>
    <t>097-175-71-74</t>
  </si>
  <si>
    <t>Волкова Мадіна Мусаївна</t>
  </si>
  <si>
    <t>068-535-97-93</t>
  </si>
  <si>
    <t>Коваленко Ірина Анатоліївна</t>
  </si>
  <si>
    <t>093-203-55-62</t>
  </si>
  <si>
    <t>Войлова Ольга Олегівна</t>
  </si>
  <si>
    <t>099-301-57-94</t>
  </si>
  <si>
    <t>Бурбан Наталія Ігорівна</t>
  </si>
  <si>
    <t>097-985-50-48</t>
  </si>
  <si>
    <t>Борисова Тетяна Івнівна</t>
  </si>
  <si>
    <t>097-210-46-51</t>
  </si>
  <si>
    <t xml:space="preserve">Цівчик Ірина Іванівна — </t>
  </si>
  <si>
    <t>096-119-77-78</t>
  </si>
  <si>
    <t>Панімасова Наталія Михайлівна</t>
  </si>
  <si>
    <t>096-148-12-44</t>
  </si>
  <si>
    <t>Тригубчак Оксана Миколаївна</t>
  </si>
  <si>
    <t>099-206-51-37</t>
  </si>
  <si>
    <t>Запорожченко Ірина Юріївна</t>
  </si>
  <si>
    <t>099-981-01-89</t>
  </si>
  <si>
    <t>Ковальчук Каріна</t>
  </si>
  <si>
    <t>067-248-10-90</t>
  </si>
  <si>
    <t>Здробилко Надія Леонтіївна</t>
  </si>
  <si>
    <t>Мельник Вікторія Вячеславівна</t>
  </si>
  <si>
    <t>Довжук Світлана Олегівна</t>
  </si>
  <si>
    <t>099-727-66-59</t>
  </si>
  <si>
    <t>Чубарева Тетяна Віталіївна</t>
  </si>
  <si>
    <t>099-601-52-29</t>
  </si>
  <si>
    <t>Денисова Катерина Олександрівна</t>
  </si>
  <si>
    <t>066-351-04-32</t>
  </si>
  <si>
    <t>050-291-27-09</t>
  </si>
  <si>
    <t>Янковський Роман Костянтинович</t>
  </si>
  <si>
    <t>Цівчик Ірина Іванівна</t>
  </si>
  <si>
    <t>098-781-73-41</t>
  </si>
  <si>
    <t>Легуша Неля Миколавна</t>
  </si>
  <si>
    <t>096-932-07-81</t>
  </si>
  <si>
    <t>Итого палет</t>
  </si>
  <si>
    <t>Київ</t>
  </si>
  <si>
    <t>вулиця</t>
  </si>
  <si>
    <t>Ярославів вал</t>
  </si>
  <si>
    <t>Поверх</t>
  </si>
  <si>
    <t>будинок</t>
  </si>
  <si>
    <t>Назва вулиці</t>
  </si>
  <si>
    <t>Ірпінь</t>
  </si>
  <si>
    <t>Шевченка</t>
  </si>
  <si>
    <t>Кутузова</t>
  </si>
  <si>
    <t>Бикова</t>
  </si>
  <si>
    <t>Мистецька</t>
  </si>
  <si>
    <t>Горького</t>
  </si>
  <si>
    <t>Шахтарської Слави</t>
  </si>
  <si>
    <t>Незалежності</t>
  </si>
  <si>
    <t>Трифонова</t>
  </si>
  <si>
    <t>4а</t>
  </si>
  <si>
    <t>8а</t>
  </si>
  <si>
    <t>Хмільник</t>
  </si>
  <si>
    <t>Зарванці</t>
  </si>
  <si>
    <t>Нікополь</t>
  </si>
  <si>
    <t>Кривий Ріг</t>
  </si>
  <si>
    <t>Павлоград</t>
  </si>
  <si>
    <t>Першотравенськ</t>
  </si>
  <si>
    <t>Слобожанське</t>
  </si>
  <si>
    <t>Бахмут</t>
  </si>
  <si>
    <t>Вугледар</t>
  </si>
  <si>
    <t>Свободи</t>
  </si>
  <si>
    <t>Назва</t>
  </si>
  <si>
    <t>місто</t>
  </si>
  <si>
    <t>селище</t>
  </si>
  <si>
    <t>шосе</t>
  </si>
  <si>
    <t>Трубників</t>
  </si>
  <si>
    <t>Хмельницьке</t>
  </si>
  <si>
    <t>1а</t>
  </si>
  <si>
    <t>проспект</t>
  </si>
  <si>
    <t>11а</t>
  </si>
  <si>
    <t>Кам'янське</t>
  </si>
  <si>
    <t>4б</t>
  </si>
  <si>
    <t>Металургів</t>
  </si>
  <si>
    <t>21а</t>
  </si>
  <si>
    <t>163а</t>
  </si>
  <si>
    <t>селище міського типу</t>
  </si>
  <si>
    <t>Бабенко</t>
  </si>
  <si>
    <t>№</t>
  </si>
  <si>
    <t>addr_id</t>
  </si>
  <si>
    <t>город</t>
  </si>
  <si>
    <t>префикс</t>
  </si>
  <si>
    <t>улица</t>
  </si>
  <si>
    <t>дом</t>
  </si>
  <si>
    <t>квартира</t>
  </si>
  <si>
    <t>этаж</t>
  </si>
  <si>
    <t>ФИО</t>
  </si>
  <si>
    <t>телефон</t>
  </si>
  <si>
    <t>zipCode</t>
  </si>
  <si>
    <t>01034</t>
  </si>
  <si>
    <t>08205</t>
  </si>
  <si>
    <t>53210</t>
  </si>
  <si>
    <t>50006</t>
  </si>
  <si>
    <t>51400</t>
  </si>
  <si>
    <t>52803</t>
  </si>
  <si>
    <t>52005</t>
  </si>
  <si>
    <t xml:space="preserve">84511 </t>
  </si>
  <si>
    <t>85670</t>
  </si>
  <si>
    <t>51931</t>
  </si>
  <si>
    <t>префікс</t>
  </si>
  <si>
    <t>префікс_вулиці</t>
  </si>
  <si>
    <t>Вінниця</t>
  </si>
  <si>
    <t>Пирогова</t>
  </si>
  <si>
    <t>2</t>
  </si>
  <si>
    <t>Привокзальна</t>
  </si>
  <si>
    <t>2/1</t>
  </si>
  <si>
    <t>Хмельницьке шосе</t>
  </si>
  <si>
    <t>Дніпро</t>
  </si>
  <si>
    <t>Березинська</t>
  </si>
  <si>
    <t>64 а</t>
  </si>
  <si>
    <t>Запорізьке шосе</t>
  </si>
  <si>
    <t>Ливарна</t>
  </si>
  <si>
    <t>15</t>
  </si>
  <si>
    <t>Мечникова</t>
  </si>
  <si>
    <t>11</t>
  </si>
  <si>
    <t>Молодогвардійська</t>
  </si>
  <si>
    <t>6</t>
  </si>
  <si>
    <t>Січеславська Набережна</t>
  </si>
  <si>
    <t xml:space="preserve">27 </t>
  </si>
  <si>
    <t>Титова</t>
  </si>
  <si>
    <t>17</t>
  </si>
  <si>
    <t>Харківська</t>
  </si>
  <si>
    <t>109-а</t>
  </si>
  <si>
    <t>66</t>
  </si>
  <si>
    <t>Слобожанський</t>
  </si>
  <si>
    <t>40а</t>
  </si>
  <si>
    <t>Житомир</t>
  </si>
  <si>
    <t>Київська</t>
  </si>
  <si>
    <t>Перемоги</t>
  </si>
  <si>
    <t>7а</t>
  </si>
  <si>
    <t>Запоріжжя</t>
  </si>
  <si>
    <t>Запорізька</t>
  </si>
  <si>
    <t xml:space="preserve">1 в </t>
  </si>
  <si>
    <t>Почтова</t>
  </si>
  <si>
    <t>115</t>
  </si>
  <si>
    <t>Сталеварів</t>
  </si>
  <si>
    <t>Соборний</t>
  </si>
  <si>
    <t>141</t>
  </si>
  <si>
    <t>185</t>
  </si>
  <si>
    <t>44</t>
  </si>
  <si>
    <t>Івано-Франківськ</t>
  </si>
  <si>
    <t>Івасюка</t>
  </si>
  <si>
    <t xml:space="preserve">17  </t>
  </si>
  <si>
    <t>10</t>
  </si>
  <si>
    <t>Міцькевича</t>
  </si>
  <si>
    <t>8</t>
  </si>
  <si>
    <t>Кам’янець-Подільський</t>
  </si>
  <si>
    <t>Соборна</t>
  </si>
  <si>
    <t>12/1</t>
  </si>
  <si>
    <t>Кам'янець-Подільський</t>
  </si>
  <si>
    <t>Лесі Українки</t>
  </si>
  <si>
    <t>31</t>
  </si>
  <si>
    <t>Перова</t>
  </si>
  <si>
    <t>32</t>
  </si>
  <si>
    <t>17/52 а</t>
  </si>
  <si>
    <t>62</t>
  </si>
  <si>
    <t>Берковецька</t>
  </si>
  <si>
    <t>Бориспільська</t>
  </si>
  <si>
    <t>4</t>
  </si>
  <si>
    <t>Борщагівська</t>
  </si>
  <si>
    <t>195/43</t>
  </si>
  <si>
    <t>Братиславська</t>
  </si>
  <si>
    <t>Саксаганського</t>
  </si>
  <si>
    <t>Велика Васильківська</t>
  </si>
  <si>
    <t>114</t>
  </si>
  <si>
    <t>28</t>
  </si>
  <si>
    <t>39</t>
  </si>
  <si>
    <t>Данила Щербаківського</t>
  </si>
  <si>
    <t>42</t>
  </si>
  <si>
    <t>Кирилівська</t>
  </si>
  <si>
    <t>127</t>
  </si>
  <si>
    <t>Кільцева дорога</t>
  </si>
  <si>
    <t>Княжий Затон</t>
  </si>
  <si>
    <t>2/30</t>
  </si>
  <si>
    <t>Маршала Тимошенка</t>
  </si>
  <si>
    <t>21, корпус 5</t>
  </si>
  <si>
    <t>Мельникова</t>
  </si>
  <si>
    <t>Мішуги</t>
  </si>
  <si>
    <t>7 а</t>
  </si>
  <si>
    <t>Московська</t>
  </si>
  <si>
    <t>46/2</t>
  </si>
  <si>
    <t>Полтавська</t>
  </si>
  <si>
    <t>4 а</t>
  </si>
  <si>
    <t>Спаська</t>
  </si>
  <si>
    <t>5</t>
  </si>
  <si>
    <t>Хрещатик</t>
  </si>
  <si>
    <t>14</t>
  </si>
  <si>
    <t>Бажана</t>
  </si>
  <si>
    <t>36 а</t>
  </si>
  <si>
    <t>Героїв Сталінграду</t>
  </si>
  <si>
    <t>25</t>
  </si>
  <si>
    <t>Голосіївський</t>
  </si>
  <si>
    <t>23</t>
  </si>
  <si>
    <t>58 а</t>
  </si>
  <si>
    <t>Маяковського</t>
  </si>
  <si>
    <t>63/12</t>
  </si>
  <si>
    <t>106/2</t>
  </si>
  <si>
    <t>20</t>
  </si>
  <si>
    <t>Повітрофлотський</t>
  </si>
  <si>
    <t>36</t>
  </si>
  <si>
    <t>С. Бандери</t>
  </si>
  <si>
    <t>24 д (Віннер)</t>
  </si>
  <si>
    <t>Соборності</t>
  </si>
  <si>
    <t>1</t>
  </si>
  <si>
    <t>70</t>
  </si>
  <si>
    <t>Луцьк</t>
  </si>
  <si>
    <t>Шопена</t>
  </si>
  <si>
    <t>22 а</t>
  </si>
  <si>
    <t>Волі</t>
  </si>
  <si>
    <t>7</t>
  </si>
  <si>
    <t>Львів</t>
  </si>
  <si>
    <t>Наукова</t>
  </si>
  <si>
    <t>30А</t>
  </si>
  <si>
    <t>Сихівська</t>
  </si>
  <si>
    <t>Чайковського</t>
  </si>
  <si>
    <t>33</t>
  </si>
  <si>
    <t>Галицька</t>
  </si>
  <si>
    <t>Ринок</t>
  </si>
  <si>
    <t>26</t>
  </si>
  <si>
    <t>45</t>
  </si>
  <si>
    <t>Миколаїв</t>
  </si>
  <si>
    <t>Фалєєвська</t>
  </si>
  <si>
    <t>14/1</t>
  </si>
  <si>
    <t>59 а</t>
  </si>
  <si>
    <t>Одеса</t>
  </si>
  <si>
    <t>Лідерсівський</t>
  </si>
  <si>
    <t>3 б</t>
  </si>
  <si>
    <t>72</t>
  </si>
  <si>
    <t>Генерала Бочарова</t>
  </si>
  <si>
    <t>40</t>
  </si>
  <si>
    <t>Катерининська</t>
  </si>
  <si>
    <t xml:space="preserve">11 (Ланжероновская, 20-22) </t>
  </si>
  <si>
    <t>Малиновського</t>
  </si>
  <si>
    <t>71</t>
  </si>
  <si>
    <t>Пушкінська</t>
  </si>
  <si>
    <t>Середня</t>
  </si>
  <si>
    <t>83 а</t>
  </si>
  <si>
    <t>Черняхівського</t>
  </si>
  <si>
    <t>Щепкіна</t>
  </si>
  <si>
    <t>Ю. Олеші</t>
  </si>
  <si>
    <t>Ак. Глушка</t>
  </si>
  <si>
    <t>7/9</t>
  </si>
  <si>
    <t>Полтава</t>
  </si>
  <si>
    <t>Чорновола</t>
  </si>
  <si>
    <t>19</t>
  </si>
  <si>
    <t>Першотравневий</t>
  </si>
  <si>
    <t>24</t>
  </si>
  <si>
    <t>Рівне</t>
  </si>
  <si>
    <t>Кавказька</t>
  </si>
  <si>
    <t>Княгині Ольги</t>
  </si>
  <si>
    <t xml:space="preserve">1 </t>
  </si>
  <si>
    <t>Макарова</t>
  </si>
  <si>
    <t xml:space="preserve">17 </t>
  </si>
  <si>
    <t>Суми</t>
  </si>
  <si>
    <t>Воскресенська</t>
  </si>
  <si>
    <t xml:space="preserve">13 б </t>
  </si>
  <si>
    <t>Тернопіль</t>
  </si>
  <si>
    <t>Медова</t>
  </si>
  <si>
    <t>18</t>
  </si>
  <si>
    <t>Поліська</t>
  </si>
  <si>
    <t>Кардинала Сліпого</t>
  </si>
  <si>
    <t>Ужгород</t>
  </si>
  <si>
    <t>Баб’яка</t>
  </si>
  <si>
    <t>Духновича</t>
  </si>
  <si>
    <t>Митрака</t>
  </si>
  <si>
    <t>13</t>
  </si>
  <si>
    <t>Швабська</t>
  </si>
  <si>
    <t>Харків</t>
  </si>
  <si>
    <t>Алчевських</t>
  </si>
  <si>
    <t>Гиршмана</t>
  </si>
  <si>
    <t>3</t>
  </si>
  <si>
    <t>Гоголя</t>
  </si>
  <si>
    <t>Маршала Бажанова</t>
  </si>
  <si>
    <t>Молочна</t>
  </si>
  <si>
    <t>Отакара Яроша</t>
  </si>
  <si>
    <t>Полтавський шлях</t>
  </si>
  <si>
    <t>Чкалова</t>
  </si>
  <si>
    <t>Захисників України</t>
  </si>
  <si>
    <t>7/8</t>
  </si>
  <si>
    <t>Павлівська</t>
  </si>
  <si>
    <t>Вірменський</t>
  </si>
  <si>
    <t>Гагаріна</t>
  </si>
  <si>
    <t>244</t>
  </si>
  <si>
    <t>352</t>
  </si>
  <si>
    <t>Московський</t>
  </si>
  <si>
    <t>196 а</t>
  </si>
  <si>
    <t>Науки</t>
  </si>
  <si>
    <t>12</t>
  </si>
  <si>
    <t>Ювілейний</t>
  </si>
  <si>
    <t>57 а</t>
  </si>
  <si>
    <t>Херсон</t>
  </si>
  <si>
    <t>Торгова</t>
  </si>
  <si>
    <t>Ушакова</t>
  </si>
  <si>
    <t>30/1</t>
  </si>
  <si>
    <t>Хмельницький</t>
  </si>
  <si>
    <t>Героїв Майдану</t>
  </si>
  <si>
    <t>9/1</t>
  </si>
  <si>
    <t>Зарічанська</t>
  </si>
  <si>
    <t>11/4</t>
  </si>
  <si>
    <t>Проскурівська</t>
  </si>
  <si>
    <t xml:space="preserve">11 </t>
  </si>
  <si>
    <t>Черкаси</t>
  </si>
  <si>
    <t xml:space="preserve">258 </t>
  </si>
  <si>
    <t>30 років Перемоги</t>
  </si>
  <si>
    <t>Чернівці</t>
  </si>
  <si>
    <t>Міцкевича</t>
  </si>
  <si>
    <t>Небесної Сотні</t>
  </si>
  <si>
    <t xml:space="preserve">22 </t>
  </si>
  <si>
    <t>Чернігів</t>
  </si>
  <si>
    <t>Гонча</t>
  </si>
  <si>
    <t>Рокосовського</t>
  </si>
  <si>
    <t>96</t>
  </si>
  <si>
    <t>м. Харків, Салтовское (вул. Героїв Праці, 24-А)</t>
  </si>
  <si>
    <t>м. Одеса, вул. Рішельєвська, 11</t>
  </si>
  <si>
    <t>Рішельєвська</t>
  </si>
  <si>
    <t>вул.</t>
  </si>
  <si>
    <t xml:space="preserve">ул. </t>
  </si>
  <si>
    <t>пр-т</t>
  </si>
  <si>
    <t>площ</t>
  </si>
  <si>
    <t>буль</t>
  </si>
  <si>
    <t>Стол</t>
  </si>
  <si>
    <t>майд</t>
  </si>
  <si>
    <t>пров</t>
  </si>
  <si>
    <t>62 к</t>
  </si>
  <si>
    <t>16 Коворкинг</t>
  </si>
  <si>
    <t>25 а</t>
  </si>
  <si>
    <t>31 а</t>
  </si>
  <si>
    <t>39/8</t>
  </si>
  <si>
    <t>1 б</t>
  </si>
  <si>
    <t>81 а</t>
  </si>
  <si>
    <t xml:space="preserve">2 е </t>
  </si>
  <si>
    <t>7/1</t>
  </si>
  <si>
    <t>24-А</t>
  </si>
  <si>
    <t xml:space="preserve">3 </t>
  </si>
  <si>
    <t>Людвіга Свободи</t>
  </si>
  <si>
    <t xml:space="preserve">79 </t>
  </si>
  <si>
    <t>1/1</t>
  </si>
  <si>
    <t>29</t>
  </si>
  <si>
    <t xml:space="preserve">20 </t>
  </si>
  <si>
    <t xml:space="preserve">62 </t>
  </si>
  <si>
    <t>Севастополя</t>
  </si>
  <si>
    <t>Липківського</t>
  </si>
  <si>
    <t>Хмельницького</t>
  </si>
  <si>
    <t>Мельника</t>
  </si>
  <si>
    <t>вул</t>
  </si>
  <si>
    <t>Барикадна</t>
  </si>
  <si>
    <t>Героїв Праці</t>
  </si>
  <si>
    <t xml:space="preserve">вул. </t>
  </si>
  <si>
    <t>Дашкевича</t>
  </si>
  <si>
    <t>Корольова</t>
  </si>
  <si>
    <t>Бандери</t>
  </si>
  <si>
    <t>Окіпної</t>
  </si>
  <si>
    <t>Яворницького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</si>
</sst>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1"/>
      <charset val="204"/>
    </font>
    <font>
      <sz val="10"/>
      <color rgb="FF000000"/>
      <name val="Calibri1"/>
      <charset val="204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6" fillId="0" borderId="0"/>
    <xf numFmtId="0" fontId="18" fillId="0" borderId="0"/>
    <xf numFmtId="0" fontId="21" fillId="0" borderId="0"/>
    <xf numFmtId="0" fontId="23" fillId="0" borderId="0"/>
  </cellStyleXfs>
  <cellXfs count="259">
    <xf numFmtId="0" fontId="0" fillId="0" borderId="0" xfId="0"/>
    <xf numFmtId="0" fontId="0" fillId="6" borderId="0" xfId="0" applyFill="1"/>
    <xf numFmtId="0" fontId="9" fillId="0" borderId="0" xfId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6" xfId="0" applyFill="1" applyBorder="1" applyAlignment="1">
      <alignment horizontal="left"/>
    </xf>
    <xf numFmtId="0" fontId="7" fillId="6" borderId="4" xfId="0" applyFont="1" applyFill="1" applyBorder="1"/>
    <xf numFmtId="0" fontId="0" fillId="6" borderId="9" xfId="0" applyFill="1" applyBorder="1"/>
    <xf numFmtId="0" fontId="0" fillId="0" borderId="19" xfId="0" applyBorder="1"/>
    <xf numFmtId="0" fontId="7" fillId="6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0" borderId="23" xfId="1" applyBorder="1"/>
    <xf numFmtId="0" fontId="0" fillId="0" borderId="24" xfId="0" applyBorder="1"/>
    <xf numFmtId="0" fontId="0" fillId="6" borderId="7" xfId="0" applyFill="1" applyBorder="1"/>
    <xf numFmtId="0" fontId="9" fillId="0" borderId="25" xfId="1" applyBorder="1"/>
    <xf numFmtId="0" fontId="0" fillId="6" borderId="8" xfId="0" applyFill="1" applyBorder="1"/>
    <xf numFmtId="0" fontId="7" fillId="6" borderId="9" xfId="0" applyFont="1" applyFill="1" applyBorder="1"/>
    <xf numFmtId="0" fontId="0" fillId="0" borderId="25" xfId="0" applyBorder="1"/>
    <xf numFmtId="0" fontId="9" fillId="0" borderId="21" xfId="1" applyBorder="1"/>
    <xf numFmtId="0" fontId="7" fillId="6" borderId="3" xfId="0" applyFont="1" applyFill="1" applyBorder="1"/>
    <xf numFmtId="0" fontId="12" fillId="0" borderId="23" xfId="1" applyFont="1" applyBorder="1"/>
    <xf numFmtId="0" fontId="7" fillId="0" borderId="25" xfId="0" applyFont="1" applyBorder="1"/>
    <xf numFmtId="0" fontId="13" fillId="0" borderId="23" xfId="1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0" fillId="3" borderId="21" xfId="0" applyFill="1" applyBorder="1"/>
    <xf numFmtId="0" fontId="0" fillId="0" borderId="13" xfId="0" applyBorder="1"/>
    <xf numFmtId="0" fontId="0" fillId="0" borderId="27" xfId="0" applyBorder="1"/>
    <xf numFmtId="0" fontId="0" fillId="6" borderId="28" xfId="0" applyFill="1" applyBorder="1"/>
    <xf numFmtId="0" fontId="7" fillId="6" borderId="26" xfId="0" applyFont="1" applyFill="1" applyBorder="1"/>
    <xf numFmtId="0" fontId="9" fillId="0" borderId="14" xfId="1" applyBorder="1"/>
    <xf numFmtId="0" fontId="0" fillId="6" borderId="29" xfId="0" applyFill="1" applyBorder="1"/>
    <xf numFmtId="0" fontId="7" fillId="3" borderId="20" xfId="0" applyFont="1" applyFill="1" applyBorder="1"/>
    <xf numFmtId="0" fontId="7" fillId="3" borderId="21" xfId="0" applyFont="1" applyFill="1" applyBorder="1"/>
    <xf numFmtId="0" fontId="0" fillId="3" borderId="23" xfId="0" applyFill="1" applyBorder="1"/>
    <xf numFmtId="0" fontId="0" fillId="6" borderId="21" xfId="0" applyFill="1" applyBorder="1"/>
    <xf numFmtId="0" fontId="9" fillId="6" borderId="23" xfId="1" applyFill="1" applyBorder="1"/>
    <xf numFmtId="1" fontId="0" fillId="6" borderId="6" xfId="0" applyNumberFormat="1" applyFill="1" applyBorder="1" applyAlignment="1">
      <alignment horizontal="left"/>
    </xf>
    <xf numFmtId="0" fontId="5" fillId="0" borderId="21" xfId="0" applyFont="1" applyBorder="1"/>
    <xf numFmtId="0" fontId="5" fillId="6" borderId="6" xfId="0" applyFont="1" applyFill="1" applyBorder="1"/>
    <xf numFmtId="0" fontId="0" fillId="0" borderId="33" xfId="0" applyBorder="1"/>
    <xf numFmtId="0" fontId="9" fillId="0" borderId="34" xfId="1" applyBorder="1"/>
    <xf numFmtId="0" fontId="0" fillId="3" borderId="1" xfId="0" applyFill="1" applyBorder="1"/>
    <xf numFmtId="0" fontId="8" fillId="6" borderId="5" xfId="0" applyFont="1" applyFill="1" applyBorder="1"/>
    <xf numFmtId="1" fontId="8" fillId="6" borderId="6" xfId="0" applyNumberFormat="1" applyFont="1" applyFill="1" applyBorder="1" applyAlignment="1">
      <alignment horizontal="left"/>
    </xf>
    <xf numFmtId="0" fontId="8" fillId="6" borderId="6" xfId="0" applyFont="1" applyFill="1" applyBorder="1"/>
    <xf numFmtId="0" fontId="0" fillId="0" borderId="0" xfId="0" applyBorder="1"/>
    <xf numFmtId="0" fontId="0" fillId="4" borderId="36" xfId="0" applyFill="1" applyBorder="1"/>
    <xf numFmtId="0" fontId="9" fillId="0" borderId="13" xfId="1" applyBorder="1"/>
    <xf numFmtId="0" fontId="0" fillId="3" borderId="2" xfId="0" applyFill="1" applyBorder="1"/>
    <xf numFmtId="0" fontId="7" fillId="3" borderId="26" xfId="0" applyFont="1" applyFill="1" applyBorder="1"/>
    <xf numFmtId="0" fontId="0" fillId="0" borderId="15" xfId="0" applyBorder="1"/>
    <xf numFmtId="0" fontId="7" fillId="0" borderId="20" xfId="0" applyFont="1" applyBorder="1"/>
    <xf numFmtId="0" fontId="0" fillId="0" borderId="35" xfId="0" applyBorder="1"/>
    <xf numFmtId="0" fontId="0" fillId="6" borderId="24" xfId="0" applyFill="1" applyBorder="1"/>
    <xf numFmtId="0" fontId="0" fillId="3" borderId="13" xfId="0" applyFill="1" applyBorder="1"/>
    <xf numFmtId="0" fontId="6" fillId="6" borderId="1" xfId="0" applyFont="1" applyFill="1" applyBorder="1"/>
    <xf numFmtId="0" fontId="7" fillId="8" borderId="9" xfId="0" applyFont="1" applyFill="1" applyBorder="1"/>
    <xf numFmtId="0" fontId="7" fillId="9" borderId="9" xfId="0" applyFont="1" applyFill="1" applyBorder="1"/>
    <xf numFmtId="0" fontId="7" fillId="9" borderId="4" xfId="0" applyFont="1" applyFill="1" applyBorder="1"/>
    <xf numFmtId="0" fontId="0" fillId="0" borderId="5" xfId="0" applyFill="1" applyBorder="1"/>
    <xf numFmtId="0" fontId="7" fillId="9" borderId="4" xfId="0" applyFont="1" applyFill="1" applyBorder="1" applyAlignment="1">
      <alignment wrapText="1"/>
    </xf>
    <xf numFmtId="0" fontId="7" fillId="9" borderId="18" xfId="0" applyFont="1" applyFill="1" applyBorder="1"/>
    <xf numFmtId="0" fontId="7" fillId="9" borderId="20" xfId="0" applyFont="1" applyFill="1" applyBorder="1"/>
    <xf numFmtId="0" fontId="0" fillId="6" borderId="6" xfId="0" applyNumberFormat="1" applyFill="1" applyBorder="1" applyAlignment="1">
      <alignment horizontal="left"/>
    </xf>
    <xf numFmtId="0" fontId="0" fillId="0" borderId="5" xfId="0" applyFont="1" applyFill="1" applyBorder="1"/>
    <xf numFmtId="0" fontId="0" fillId="0" borderId="6" xfId="0" applyFont="1" applyFill="1" applyBorder="1"/>
    <xf numFmtId="0" fontId="6" fillId="6" borderId="5" xfId="0" applyFont="1" applyFill="1" applyBorder="1"/>
    <xf numFmtId="0" fontId="7" fillId="8" borderId="4" xfId="0" applyFont="1" applyFill="1" applyBorder="1"/>
    <xf numFmtId="0" fontId="6" fillId="6" borderId="6" xfId="0" applyFont="1" applyFill="1" applyBorder="1"/>
    <xf numFmtId="0" fontId="9" fillId="6" borderId="16" xfId="1" applyFill="1" applyBorder="1" applyAlignment="1"/>
    <xf numFmtId="0" fontId="9" fillId="6" borderId="38" xfId="1" applyFill="1" applyBorder="1" applyAlignment="1"/>
    <xf numFmtId="0" fontId="9" fillId="6" borderId="17" xfId="1" applyFill="1" applyBorder="1" applyAlignment="1"/>
    <xf numFmtId="0" fontId="0" fillId="6" borderId="39" xfId="0" applyFill="1" applyBorder="1"/>
    <xf numFmtId="0" fontId="11" fillId="0" borderId="37" xfId="0" applyFont="1" applyFill="1" applyBorder="1"/>
    <xf numFmtId="0" fontId="0" fillId="6" borderId="6" xfId="0" applyFont="1" applyFill="1" applyBorder="1"/>
    <xf numFmtId="0" fontId="0" fillId="6" borderId="5" xfId="0" applyFont="1" applyFill="1" applyBorder="1"/>
    <xf numFmtId="0" fontId="5" fillId="0" borderId="23" xfId="0" applyFont="1" applyBorder="1"/>
    <xf numFmtId="1" fontId="0" fillId="6" borderId="6" xfId="0" applyNumberForma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vertical="top"/>
    </xf>
    <xf numFmtId="0" fontId="11" fillId="0" borderId="42" xfId="0" applyFont="1" applyFill="1" applyBorder="1"/>
    <xf numFmtId="1" fontId="6" fillId="6" borderId="6" xfId="0" applyNumberFormat="1" applyFont="1" applyFill="1" applyBorder="1" applyAlignment="1">
      <alignment horizontal="left"/>
    </xf>
    <xf numFmtId="1" fontId="0" fillId="6" borderId="6" xfId="0" applyNumberFormat="1" applyFont="1" applyFill="1" applyBorder="1" applyAlignment="1">
      <alignment horizontal="left"/>
    </xf>
    <xf numFmtId="1" fontId="0" fillId="6" borderId="8" xfId="0" applyNumberFormat="1" applyFill="1" applyBorder="1" applyAlignment="1">
      <alignment horizontal="left"/>
    </xf>
    <xf numFmtId="0" fontId="6" fillId="6" borderId="7" xfId="0" applyFont="1" applyFill="1" applyBorder="1"/>
    <xf numFmtId="1" fontId="0" fillId="6" borderId="2" xfId="0" applyNumberFormat="1" applyFill="1" applyBorder="1" applyAlignment="1">
      <alignment horizontal="left"/>
    </xf>
    <xf numFmtId="0" fontId="9" fillId="0" borderId="15" xfId="1" applyBorder="1"/>
    <xf numFmtId="0" fontId="9" fillId="6" borderId="6" xfId="1" applyFill="1" applyBorder="1"/>
    <xf numFmtId="1" fontId="8" fillId="6" borderId="8" xfId="0" applyNumberFormat="1" applyFont="1" applyFill="1" applyBorder="1" applyAlignment="1">
      <alignment horizontal="left"/>
    </xf>
    <xf numFmtId="0" fontId="3" fillId="6" borderId="5" xfId="0" applyFont="1" applyFill="1" applyBorder="1"/>
    <xf numFmtId="0" fontId="11" fillId="0" borderId="37" xfId="2" applyFont="1" applyFill="1" applyBorder="1"/>
    <xf numFmtId="164" fontId="6" fillId="6" borderId="8" xfId="0" applyNumberFormat="1" applyFont="1" applyFill="1" applyBorder="1" applyAlignment="1">
      <alignment horizontal="left"/>
    </xf>
    <xf numFmtId="0" fontId="11" fillId="0" borderId="37" xfId="2" applyFont="1" applyFill="1" applyBorder="1"/>
    <xf numFmtId="1" fontId="0" fillId="6" borderId="29" xfId="0" applyNumberForma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11" fillId="0" borderId="37" xfId="2" applyFont="1" applyFill="1" applyBorder="1"/>
    <xf numFmtId="0" fontId="0" fillId="6" borderId="8" xfId="0" applyFont="1" applyFill="1" applyBorder="1"/>
    <xf numFmtId="0" fontId="11" fillId="0" borderId="37" xfId="2" applyFont="1" applyFill="1" applyBorder="1"/>
    <xf numFmtId="0" fontId="0" fillId="6" borderId="5" xfId="0" applyFont="1" applyFill="1" applyBorder="1" applyAlignment="1">
      <alignment wrapText="1"/>
    </xf>
    <xf numFmtId="1" fontId="0" fillId="6" borderId="8" xfId="0" applyNumberFormat="1" applyFill="1" applyBorder="1" applyAlignment="1">
      <alignment horizontal="left" wrapText="1"/>
    </xf>
    <xf numFmtId="0" fontId="0" fillId="6" borderId="41" xfId="0" applyFill="1" applyBorder="1" applyAlignment="1">
      <alignment horizontal="left"/>
    </xf>
    <xf numFmtId="0" fontId="0" fillId="6" borderId="25" xfId="0" applyFill="1" applyBorder="1"/>
    <xf numFmtId="0" fontId="6" fillId="6" borderId="6" xfId="0" applyFont="1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11" fillId="0" borderId="37" xfId="2" applyFont="1" applyFill="1" applyBorder="1"/>
    <xf numFmtId="0" fontId="0" fillId="6" borderId="2" xfId="0" applyFill="1" applyBorder="1" applyAlignment="1">
      <alignment horizontal="left"/>
    </xf>
    <xf numFmtId="0" fontId="0" fillId="6" borderId="9" xfId="0" applyFont="1" applyFill="1" applyBorder="1"/>
    <xf numFmtId="0" fontId="10" fillId="6" borderId="4" xfId="0" applyFont="1" applyFill="1" applyBorder="1"/>
    <xf numFmtId="0" fontId="2" fillId="0" borderId="37" xfId="2" applyFont="1" applyFill="1" applyBorder="1"/>
    <xf numFmtId="0" fontId="2" fillId="6" borderId="6" xfId="0" applyFont="1" applyFill="1" applyBorder="1"/>
    <xf numFmtId="0" fontId="9" fillId="6" borderId="14" xfId="1" applyFill="1" applyBorder="1"/>
    <xf numFmtId="0" fontId="9" fillId="6" borderId="27" xfId="1" applyFill="1" applyBorder="1"/>
    <xf numFmtId="0" fontId="14" fillId="6" borderId="3" xfId="0" applyFont="1" applyFill="1" applyBorder="1"/>
    <xf numFmtId="0" fontId="0" fillId="6" borderId="46" xfId="0" applyFill="1" applyBorder="1"/>
    <xf numFmtId="0" fontId="9" fillId="0" borderId="25" xfId="1" applyBorder="1"/>
    <xf numFmtId="0" fontId="11" fillId="2" borderId="37" xfId="2" applyFont="1" applyFill="1" applyBorder="1"/>
    <xf numFmtId="0" fontId="11" fillId="0" borderId="43" xfId="2" applyFont="1" applyBorder="1"/>
    <xf numFmtId="0" fontId="11" fillId="0" borderId="44" xfId="2" applyFont="1" applyBorder="1"/>
    <xf numFmtId="0" fontId="14" fillId="6" borderId="20" xfId="0" applyFont="1" applyFill="1" applyBorder="1"/>
    <xf numFmtId="0" fontId="0" fillId="6" borderId="22" xfId="0" applyFill="1" applyBorder="1"/>
    <xf numFmtId="0" fontId="0" fillId="6" borderId="19" xfId="0" applyFill="1" applyBorder="1"/>
    <xf numFmtId="0" fontId="9" fillId="6" borderId="21" xfId="1" applyFill="1" applyBorder="1"/>
    <xf numFmtId="0" fontId="9" fillId="6" borderId="25" xfId="1" applyFill="1" applyBorder="1"/>
    <xf numFmtId="0" fontId="0" fillId="0" borderId="34" xfId="0" applyBorder="1"/>
    <xf numFmtId="0" fontId="7" fillId="6" borderId="11" xfId="0" applyFont="1" applyFill="1" applyBorder="1"/>
    <xf numFmtId="0" fontId="7" fillId="6" borderId="19" xfId="4" applyFont="1" applyFill="1" applyBorder="1"/>
    <xf numFmtId="0" fontId="7" fillId="6" borderId="1" xfId="0" applyFont="1" applyFill="1" applyBorder="1"/>
    <xf numFmtId="0" fontId="9" fillId="0" borderId="17" xfId="1" applyBorder="1"/>
    <xf numFmtId="0" fontId="9" fillId="0" borderId="37" xfId="1" applyBorder="1"/>
    <xf numFmtId="0" fontId="9" fillId="0" borderId="43" xfId="1" applyBorder="1"/>
    <xf numFmtId="0" fontId="9" fillId="0" borderId="44" xfId="1" applyBorder="1"/>
    <xf numFmtId="0" fontId="0" fillId="0" borderId="16" xfId="0" applyBorder="1"/>
    <xf numFmtId="0" fontId="0" fillId="3" borderId="39" xfId="0" applyFill="1" applyBorder="1"/>
    <xf numFmtId="0" fontId="0" fillId="6" borderId="50" xfId="0" applyFill="1" applyBorder="1"/>
    <xf numFmtId="0" fontId="0" fillId="6" borderId="16" xfId="0" applyFill="1" applyBorder="1"/>
    <xf numFmtId="0" fontId="7" fillId="6" borderId="49" xfId="0" applyFont="1" applyFill="1" applyBorder="1"/>
    <xf numFmtId="0" fontId="4" fillId="6" borderId="12" xfId="0" applyFont="1" applyFill="1" applyBorder="1"/>
    <xf numFmtId="0" fontId="2" fillId="6" borderId="5" xfId="0" applyFont="1" applyFill="1" applyBorder="1"/>
    <xf numFmtId="0" fontId="14" fillId="8" borderId="20" xfId="0" applyFont="1" applyFill="1" applyBorder="1"/>
    <xf numFmtId="0" fontId="7" fillId="6" borderId="7" xfId="0" applyFont="1" applyFill="1" applyBorder="1"/>
    <xf numFmtId="0" fontId="14" fillId="8" borderId="3" xfId="0" applyFont="1" applyFill="1" applyBorder="1"/>
    <xf numFmtId="0" fontId="14" fillId="9" borderId="20" xfId="0" applyFont="1" applyFill="1" applyBorder="1"/>
    <xf numFmtId="0" fontId="7" fillId="6" borderId="31" xfId="0" applyFont="1" applyFill="1" applyBorder="1"/>
    <xf numFmtId="0" fontId="7" fillId="6" borderId="32" xfId="0" applyFont="1" applyFill="1" applyBorder="1"/>
    <xf numFmtId="0" fontId="7" fillId="6" borderId="2" xfId="0" applyFont="1" applyFill="1" applyBorder="1"/>
    <xf numFmtId="0" fontId="14" fillId="9" borderId="3" xfId="0" applyFont="1" applyFill="1" applyBorder="1"/>
    <xf numFmtId="0" fontId="14" fillId="7" borderId="20" xfId="0" applyFont="1" applyFill="1" applyBorder="1"/>
    <xf numFmtId="0" fontId="7" fillId="6" borderId="1" xfId="0" applyFont="1" applyFill="1" applyBorder="1" applyAlignment="1">
      <alignment wrapText="1"/>
    </xf>
    <xf numFmtId="0" fontId="17" fillId="9" borderId="20" xfId="0" applyFont="1" applyFill="1" applyBorder="1"/>
    <xf numFmtId="0" fontId="14" fillId="9" borderId="26" xfId="0" applyFont="1" applyFill="1" applyBorder="1"/>
    <xf numFmtId="0" fontId="10" fillId="5" borderId="20" xfId="0" applyFont="1" applyFill="1" applyBorder="1"/>
    <xf numFmtId="0" fontId="7" fillId="5" borderId="20" xfId="0" applyFont="1" applyFill="1" applyBorder="1"/>
    <xf numFmtId="0" fontId="14" fillId="9" borderId="40" xfId="0" applyFont="1" applyFill="1" applyBorder="1"/>
    <xf numFmtId="0" fontId="14" fillId="0" borderId="20" xfId="0" applyFont="1" applyFill="1" applyBorder="1"/>
    <xf numFmtId="0" fontId="7" fillId="0" borderId="1" xfId="0" applyFont="1" applyFill="1" applyBorder="1"/>
    <xf numFmtId="0" fontId="7" fillId="0" borderId="7" xfId="0" applyFont="1" applyFill="1" applyBorder="1"/>
    <xf numFmtId="0" fontId="7" fillId="5" borderId="3" xfId="0" applyFont="1" applyFill="1" applyBorder="1"/>
    <xf numFmtId="0" fontId="14" fillId="6" borderId="30" xfId="0" applyFont="1" applyFill="1" applyBorder="1"/>
    <xf numFmtId="0" fontId="14" fillId="6" borderId="10" xfId="4" applyFont="1" applyFill="1" applyBorder="1"/>
    <xf numFmtId="0" fontId="7" fillId="6" borderId="2" xfId="4" applyFont="1" applyFill="1" applyBorder="1"/>
    <xf numFmtId="0" fontId="7" fillId="6" borderId="7" xfId="4" applyFont="1" applyFill="1" applyBorder="1"/>
    <xf numFmtId="0" fontId="14" fillId="6" borderId="10" xfId="0" applyFont="1" applyFill="1" applyBorder="1"/>
    <xf numFmtId="0" fontId="7" fillId="6" borderId="12" xfId="0" applyFont="1" applyFill="1" applyBorder="1"/>
    <xf numFmtId="0" fontId="14" fillId="6" borderId="26" xfId="0" applyFont="1" applyFill="1" applyBorder="1"/>
    <xf numFmtId="0" fontId="7" fillId="6" borderId="28" xfId="0" applyFont="1" applyFill="1" applyBorder="1"/>
    <xf numFmtId="0" fontId="14" fillId="0" borderId="20" xfId="0" applyFont="1" applyBorder="1"/>
    <xf numFmtId="0" fontId="14" fillId="0" borderId="10" xfId="0" applyFont="1" applyBorder="1"/>
    <xf numFmtId="0" fontId="7" fillId="0" borderId="2" xfId="0" applyFont="1" applyBorder="1"/>
    <xf numFmtId="0" fontId="7" fillId="4" borderId="3" xfId="0" applyFont="1" applyFill="1" applyBorder="1"/>
    <xf numFmtId="0" fontId="7" fillId="0" borderId="0" xfId="0" applyFont="1"/>
    <xf numFmtId="14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1" fillId="6" borderId="8" xfId="0" applyFont="1" applyFill="1" applyBorder="1"/>
    <xf numFmtId="0" fontId="8" fillId="6" borderId="8" xfId="0" applyFont="1" applyFill="1" applyBorder="1"/>
    <xf numFmtId="0" fontId="11" fillId="6" borderId="37" xfId="2" applyFont="1" applyFill="1" applyBorder="1"/>
    <xf numFmtId="0" fontId="11" fillId="6" borderId="45" xfId="2" applyFont="1" applyFill="1" applyBorder="1"/>
    <xf numFmtId="0" fontId="7" fillId="6" borderId="10" xfId="0" applyFont="1" applyFill="1" applyBorder="1"/>
    <xf numFmtId="0" fontId="11" fillId="6" borderId="48" xfId="2" applyFont="1" applyFill="1" applyBorder="1"/>
    <xf numFmtId="0" fontId="1" fillId="6" borderId="3" xfId="0" applyFont="1" applyFill="1" applyBorder="1"/>
    <xf numFmtId="0" fontId="10" fillId="6" borderId="47" xfId="2" applyFont="1" applyFill="1" applyBorder="1"/>
    <xf numFmtId="0" fontId="14" fillId="8" borderId="47" xfId="0" applyFont="1" applyFill="1" applyBorder="1"/>
    <xf numFmtId="0" fontId="7" fillId="6" borderId="0" xfId="0" applyFont="1" applyFill="1" applyBorder="1"/>
    <xf numFmtId="0" fontId="7" fillId="6" borderId="51" xfId="0" applyFont="1" applyFill="1" applyBorder="1"/>
    <xf numFmtId="0" fontId="14" fillId="8" borderId="0" xfId="0" applyFont="1" applyFill="1" applyBorder="1"/>
    <xf numFmtId="0" fontId="14" fillId="9" borderId="47" xfId="0" applyFont="1" applyFill="1" applyBorder="1"/>
    <xf numFmtId="0" fontId="14" fillId="9" borderId="0" xfId="0" applyFont="1" applyFill="1" applyBorder="1"/>
    <xf numFmtId="0" fontId="14" fillId="7" borderId="47" xfId="0" applyFont="1" applyFill="1" applyBorder="1"/>
    <xf numFmtId="0" fontId="7" fillId="6" borderId="0" xfId="0" applyFont="1" applyFill="1" applyBorder="1" applyAlignment="1">
      <alignment wrapText="1"/>
    </xf>
    <xf numFmtId="0" fontId="7" fillId="9" borderId="47" xfId="0" applyFont="1" applyFill="1" applyBorder="1"/>
    <xf numFmtId="0" fontId="17" fillId="9" borderId="47" xfId="0" applyFont="1" applyFill="1" applyBorder="1"/>
    <xf numFmtId="0" fontId="10" fillId="5" borderId="47" xfId="0" applyFont="1" applyFill="1" applyBorder="1"/>
    <xf numFmtId="0" fontId="7" fillId="5" borderId="47" xfId="0" applyFont="1" applyFill="1" applyBorder="1"/>
    <xf numFmtId="0" fontId="14" fillId="6" borderId="47" xfId="0" applyFont="1" applyFill="1" applyBorder="1"/>
    <xf numFmtId="0" fontId="14" fillId="0" borderId="47" xfId="0" applyFont="1" applyFill="1" applyBorder="1"/>
    <xf numFmtId="0" fontId="7" fillId="0" borderId="0" xfId="0" applyFont="1" applyFill="1" applyBorder="1"/>
    <xf numFmtId="0" fontId="14" fillId="6" borderId="0" xfId="0" applyFont="1" applyFill="1" applyBorder="1"/>
    <xf numFmtId="0" fontId="7" fillId="6" borderId="52" xfId="0" applyFont="1" applyFill="1" applyBorder="1"/>
    <xf numFmtId="0" fontId="7" fillId="6" borderId="53" xfId="0" applyFont="1" applyFill="1" applyBorder="1"/>
    <xf numFmtId="0" fontId="7" fillId="6" borderId="54" xfId="0" applyFont="1" applyFill="1" applyBorder="1"/>
    <xf numFmtId="0" fontId="7" fillId="5" borderId="0" xfId="0" applyFont="1" applyFill="1" applyBorder="1"/>
    <xf numFmtId="0" fontId="14" fillId="6" borderId="47" xfId="4" applyFont="1" applyFill="1" applyBorder="1"/>
    <xf numFmtId="0" fontId="7" fillId="6" borderId="0" xfId="4" applyFont="1" applyFill="1" applyBorder="1"/>
    <xf numFmtId="0" fontId="7" fillId="6" borderId="51" xfId="4" applyFont="1" applyFill="1" applyBorder="1"/>
    <xf numFmtId="0" fontId="14" fillId="0" borderId="47" xfId="0" applyFont="1" applyBorder="1"/>
    <xf numFmtId="0" fontId="7" fillId="0" borderId="32" xfId="0" applyFont="1" applyBorder="1"/>
    <xf numFmtId="1" fontId="14" fillId="8" borderId="47" xfId="0" applyNumberFormat="1" applyFont="1" applyFill="1" applyBorder="1"/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7" fillId="0" borderId="51" xfId="0" applyFont="1" applyBorder="1"/>
    <xf numFmtId="0" fontId="7" fillId="6" borderId="0" xfId="4" applyFont="1" applyFill="1"/>
    <xf numFmtId="0" fontId="7" fillId="4" borderId="0" xfId="0" applyFont="1" applyFill="1"/>
    <xf numFmtId="0" fontId="7" fillId="0" borderId="0" xfId="0" applyFont="1" applyBorder="1"/>
    <xf numFmtId="0" fontId="14" fillId="8" borderId="47" xfId="0" applyFont="1" applyFill="1" applyBorder="1" applyAlignment="1">
      <alignment wrapText="1"/>
    </xf>
    <xf numFmtId="0" fontId="14" fillId="8" borderId="10" xfId="0" applyFont="1" applyFill="1" applyBorder="1"/>
    <xf numFmtId="0" fontId="0" fillId="0" borderId="1" xfId="0" applyBorder="1"/>
    <xf numFmtId="0" fontId="7" fillId="8" borderId="1" xfId="0" applyFont="1" applyFill="1" applyBorder="1"/>
    <xf numFmtId="0" fontId="14" fillId="8" borderId="1" xfId="0" applyFont="1" applyFill="1" applyBorder="1"/>
    <xf numFmtId="0" fontId="7" fillId="0" borderId="1" xfId="0" applyFont="1" applyBorder="1"/>
    <xf numFmtId="1" fontId="14" fillId="8" borderId="1" xfId="0" applyNumberFormat="1" applyFont="1" applyFill="1" applyBorder="1"/>
    <xf numFmtId="0" fontId="9" fillId="0" borderId="1" xfId="1" applyBorder="1"/>
    <xf numFmtId="0" fontId="7" fillId="9" borderId="1" xfId="0" applyFont="1" applyFill="1" applyBorder="1"/>
    <xf numFmtId="0" fontId="14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14" fillId="7" borderId="1" xfId="0" applyFont="1" applyFill="1" applyBorder="1"/>
    <xf numFmtId="0" fontId="17" fillId="9" borderId="1" xfId="0" applyFont="1" applyFill="1" applyBorder="1"/>
    <xf numFmtId="0" fontId="7" fillId="3" borderId="1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5" fillId="0" borderId="1" xfId="0" applyFont="1" applyBorder="1"/>
    <xf numFmtId="0" fontId="14" fillId="6" borderId="1" xfId="0" applyFont="1" applyFill="1" applyBorder="1"/>
    <xf numFmtId="0" fontId="14" fillId="0" borderId="1" xfId="0" applyFont="1" applyFill="1" applyBorder="1"/>
    <xf numFmtId="0" fontId="9" fillId="6" borderId="1" xfId="1" applyFill="1" applyBorder="1" applyAlignment="1"/>
    <xf numFmtId="1" fontId="14" fillId="2" borderId="1" xfId="0" applyNumberFormat="1" applyFont="1" applyFill="1" applyBorder="1"/>
    <xf numFmtId="0" fontId="14" fillId="8" borderId="1" xfId="0" applyFont="1" applyFill="1" applyBorder="1" applyAlignment="1">
      <alignment wrapText="1"/>
    </xf>
    <xf numFmtId="0" fontId="10" fillId="6" borderId="1" xfId="0" applyFont="1" applyFill="1" applyBorder="1"/>
    <xf numFmtId="0" fontId="7" fillId="2" borderId="0" xfId="0" applyFont="1" applyFill="1"/>
    <xf numFmtId="0" fontId="7" fillId="2" borderId="36" xfId="0" applyFont="1" applyFill="1" applyBorder="1"/>
    <xf numFmtId="0" fontId="7" fillId="2" borderId="0" xfId="0" applyFont="1" applyFill="1" applyBorder="1"/>
    <xf numFmtId="0" fontId="19" fillId="11" borderId="55" xfId="5" applyFont="1" applyFill="1" applyBorder="1" applyAlignment="1">
      <alignment horizontal="center" vertical="center"/>
    </xf>
    <xf numFmtId="0" fontId="19" fillId="11" borderId="55" xfId="5" applyFont="1" applyFill="1" applyBorder="1" applyAlignment="1">
      <alignment horizontal="center" vertical="center" wrapText="1"/>
    </xf>
    <xf numFmtId="0" fontId="18" fillId="0" borderId="0" xfId="5"/>
    <xf numFmtId="0" fontId="20" fillId="0" borderId="55" xfId="5" applyFont="1" applyBorder="1"/>
    <xf numFmtId="0" fontId="20" fillId="8" borderId="55" xfId="5" applyFont="1" applyFill="1" applyBorder="1" applyAlignment="1">
      <alignment horizontal="center" vertical="center"/>
    </xf>
    <xf numFmtId="0" fontId="22" fillId="8" borderId="1" xfId="6" applyFont="1" applyFill="1" applyBorder="1" applyAlignment="1">
      <alignment horizontal="left" vertical="center" wrapText="1"/>
    </xf>
    <xf numFmtId="1" fontId="22" fillId="8" borderId="0" xfId="6" applyNumberFormat="1" applyFont="1" applyFill="1" applyAlignment="1">
      <alignment horizontal="left" vertical="center" wrapText="1"/>
    </xf>
    <xf numFmtId="0" fontId="18" fillId="0" borderId="0" xfId="5" applyAlignment="1">
      <alignment horizontal="center" vertical="center"/>
    </xf>
    <xf numFmtId="49" fontId="22" fillId="8" borderId="0" xfId="6" applyNumberFormat="1" applyFont="1" applyFill="1" applyAlignment="1">
      <alignment horizontal="left" vertical="center" wrapText="1"/>
    </xf>
    <xf numFmtId="3" fontId="22" fillId="8" borderId="1" xfId="6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12" borderId="1" xfId="0" applyFont="1" applyFill="1" applyBorder="1"/>
    <xf numFmtId="0" fontId="14" fillId="12" borderId="0" xfId="0" applyFont="1" applyFill="1" applyBorder="1"/>
    <xf numFmtId="0" fontId="7" fillId="12" borderId="1" xfId="0" applyFont="1" applyFill="1" applyBorder="1" applyAlignment="1">
      <alignment wrapText="1"/>
    </xf>
    <xf numFmtId="49" fontId="7" fillId="9" borderId="1" xfId="0" applyNumberFormat="1" applyFont="1" applyFill="1" applyBorder="1"/>
    <xf numFmtId="49" fontId="18" fillId="0" borderId="0" xfId="5" applyNumberFormat="1"/>
    <xf numFmtId="49" fontId="7" fillId="12" borderId="1" xfId="0" applyNumberFormat="1" applyFont="1" applyFill="1" applyBorder="1"/>
  </cellXfs>
  <cellStyles count="8">
    <cellStyle name="Гиперссылка" xfId="1" builtinId="8"/>
    <cellStyle name="Гиперссылка 2" xfId="3"/>
    <cellStyle name="Звичайний 2" xfId="5"/>
    <cellStyle name="Звичайний 3" xfId="7"/>
    <cellStyle name="Звичайний 6" xfId="6"/>
    <cellStyle name="Обычный" xfId="0" builtinId="0"/>
    <cellStyle name="Обычный 2" xfId="2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.zarudna\AppData\Local\Microsoft\Windows\Temporary%20Internet%20Files\Content.Outlook\JV5S45F3\&#1056;&#1072;&#1089;&#1087;&#1088;&#1077;&#1076;&#1077;&#1083;&#1077;&#1085;&#1080;&#1077;%20&#1087;&#1083;&#1072;&#1082;&#1072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  <sheetName val="Заказ"/>
      <sheetName val="Дозаказ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+</v>
          </cell>
        </row>
        <row r="2">
          <cell r="A2" t="str">
            <v>-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rina.S.Onischuk@alfabank.kiev.ua" TargetMode="External"/><Relationship Id="rId13" Type="http://schemas.openxmlformats.org/officeDocument/2006/relationships/hyperlink" Target="mailto:Tatyana.Voronina@alfabank.kiev.ua" TargetMode="External"/><Relationship Id="rId18" Type="http://schemas.openxmlformats.org/officeDocument/2006/relationships/hyperlink" Target="mailto:Dmitriy.Reznichenko@alfabank.kiev.ua" TargetMode="External"/><Relationship Id="rId3" Type="http://schemas.openxmlformats.org/officeDocument/2006/relationships/hyperlink" Target="mailto:Irina.Seniv@alfabank.kiev.ua" TargetMode="External"/><Relationship Id="rId21" Type="http://schemas.openxmlformats.org/officeDocument/2006/relationships/hyperlink" Target="mailto:TChubareva@alfabank.kiev.ua" TargetMode="External"/><Relationship Id="rId7" Type="http://schemas.openxmlformats.org/officeDocument/2006/relationships/hyperlink" Target="mailto:Vladislav.Petrenko@alfabank.kiev.ua" TargetMode="External"/><Relationship Id="rId12" Type="http://schemas.openxmlformats.org/officeDocument/2006/relationships/hyperlink" Target="mailto:Ulyana.Godovanets@alfabank.kiev.ua" TargetMode="External"/><Relationship Id="rId17" Type="http://schemas.openxmlformats.org/officeDocument/2006/relationships/hyperlink" Target="mailto:Maryana.Mironova@alfabank.kiev.ua" TargetMode="External"/><Relationship Id="rId2" Type="http://schemas.openxmlformats.org/officeDocument/2006/relationships/hyperlink" Target="mailto:%20Anna.A.Skripka@alfabank.kiev.ua" TargetMode="External"/><Relationship Id="rId16" Type="http://schemas.openxmlformats.org/officeDocument/2006/relationships/hyperlink" Target="mailto:Sergey.Kravchenko@alfabank.kiev.ua" TargetMode="External"/><Relationship Id="rId20" Type="http://schemas.openxmlformats.org/officeDocument/2006/relationships/hyperlink" Target="mailto:Oksana.Murkovich@alfabank.kiev.ua" TargetMode="External"/><Relationship Id="rId1" Type="http://schemas.openxmlformats.org/officeDocument/2006/relationships/hyperlink" Target="mailto:%20Irina.Timoshenko@alfabank.kiev.ua" TargetMode="External"/><Relationship Id="rId6" Type="http://schemas.openxmlformats.org/officeDocument/2006/relationships/hyperlink" Target="mailto:Inna.Sitnik@alfabank.kiev.com.ua" TargetMode="External"/><Relationship Id="rId11" Type="http://schemas.openxmlformats.org/officeDocument/2006/relationships/hyperlink" Target="mailto:Lyudmila.Akimova@alfabank.kiev.ua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Tatyana.Belyakova@alfabank.kiev.ua" TargetMode="External"/><Relationship Id="rId15" Type="http://schemas.openxmlformats.org/officeDocument/2006/relationships/hyperlink" Target="mailto:Viktoriya.Makarchenko@alfabank.kiev.ua" TargetMode="External"/><Relationship Id="rId23" Type="http://schemas.openxmlformats.org/officeDocument/2006/relationships/hyperlink" Target="mailto:Olena.Balaniuk@alfabank.kiev.ua" TargetMode="External"/><Relationship Id="rId10" Type="http://schemas.openxmlformats.org/officeDocument/2006/relationships/hyperlink" Target="mailto:Inna.Perepelitsa@alfabank.kiev.ua" TargetMode="External"/><Relationship Id="rId19" Type="http://schemas.openxmlformats.org/officeDocument/2006/relationships/hyperlink" Target="mailto:Irina.Klyushnik@alfabank.kiev.ua" TargetMode="External"/><Relationship Id="rId4" Type="http://schemas.openxmlformats.org/officeDocument/2006/relationships/hyperlink" Target="mailto:Irina.V.Tereschenko@alfabank.kiev.ua" TargetMode="External"/><Relationship Id="rId9" Type="http://schemas.openxmlformats.org/officeDocument/2006/relationships/hyperlink" Target="mailto:Darina.Zhulanova@alfabank.kiev.ua" TargetMode="External"/><Relationship Id="rId14" Type="http://schemas.openxmlformats.org/officeDocument/2006/relationships/hyperlink" Target="mailto:Olga.Melnik@alfabank.kiev.ua" TargetMode="External"/><Relationship Id="rId22" Type="http://schemas.openxmlformats.org/officeDocument/2006/relationships/hyperlink" Target="mailto:Inna.Kruk@alfabank.kiev.u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%20Marina.Babich@alfabank.kiev.ua" TargetMode="External"/><Relationship Id="rId21" Type="http://schemas.openxmlformats.org/officeDocument/2006/relationships/hyperlink" Target="mailto:%20Oleg.Belan@alfabank.kiev.ua" TargetMode="External"/><Relationship Id="rId42" Type="http://schemas.openxmlformats.org/officeDocument/2006/relationships/hyperlink" Target="mailto:Mariya.Belen@alfabank.kiev.ua" TargetMode="External"/><Relationship Id="rId63" Type="http://schemas.openxmlformats.org/officeDocument/2006/relationships/hyperlink" Target="mailto:%20Tatyana.Ermakova@alfabank.kiev.ua" TargetMode="External"/><Relationship Id="rId84" Type="http://schemas.openxmlformats.org/officeDocument/2006/relationships/hyperlink" Target="mailto:%20Evgeniy.Plensak@alfabank.kiev.ua" TargetMode="External"/><Relationship Id="rId138" Type="http://schemas.openxmlformats.org/officeDocument/2006/relationships/hyperlink" Target="mailto:Olga.Melnik@alfabank.kiev.ua" TargetMode="External"/><Relationship Id="rId159" Type="http://schemas.openxmlformats.org/officeDocument/2006/relationships/hyperlink" Target="mailto:Elena.Lischinskaya@alfabank.kiev.ua" TargetMode="External"/><Relationship Id="rId170" Type="http://schemas.openxmlformats.org/officeDocument/2006/relationships/hyperlink" Target="mailto:AShinkovskaya@alfabank.kiev.ua" TargetMode="External"/><Relationship Id="rId107" Type="http://schemas.openxmlformats.org/officeDocument/2006/relationships/hyperlink" Target="mailto:%20Oksana.Kodatskaya@alfabank.kiev.ua" TargetMode="External"/><Relationship Id="rId11" Type="http://schemas.openxmlformats.org/officeDocument/2006/relationships/hyperlink" Target="mailto:%20Anna.Rudneva-Odarenko@alfabank.kiev.ua" TargetMode="External"/><Relationship Id="rId32" Type="http://schemas.openxmlformats.org/officeDocument/2006/relationships/hyperlink" Target="mailto:%20Oksana.Astapova@alfabank.kiev.ua" TargetMode="External"/><Relationship Id="rId53" Type="http://schemas.openxmlformats.org/officeDocument/2006/relationships/hyperlink" Target="mailto:%20Alla.A.Kurilo@alfabank.kiev.ua" TargetMode="External"/><Relationship Id="rId74" Type="http://schemas.openxmlformats.org/officeDocument/2006/relationships/hyperlink" Target="mailto:%20Svetlana.Scherbanyuk@alfabank.kiev.ua" TargetMode="External"/><Relationship Id="rId128" Type="http://schemas.openxmlformats.org/officeDocument/2006/relationships/hyperlink" Target="mailto:Inna.Sitnik@alfabank.kiev.com.ua" TargetMode="External"/><Relationship Id="rId149" Type="http://schemas.openxmlformats.org/officeDocument/2006/relationships/hyperlink" Target="mailto:TPapach@alfabank.kiev.ua" TargetMode="External"/><Relationship Id="rId5" Type="http://schemas.openxmlformats.org/officeDocument/2006/relationships/hyperlink" Target="mailto:%20Vitaliy.Larionov@alfabank.kiev.ua" TargetMode="External"/><Relationship Id="rId95" Type="http://schemas.openxmlformats.org/officeDocument/2006/relationships/hyperlink" Target="mailto:%20Valentina.Fedchik@alfabank.kiev.ua" TargetMode="External"/><Relationship Id="rId160" Type="http://schemas.openxmlformats.org/officeDocument/2006/relationships/hyperlink" Target="mailto:Oksana.Murkovich@alfabank.kiev.ua" TargetMode="External"/><Relationship Id="rId22" Type="http://schemas.openxmlformats.org/officeDocument/2006/relationships/hyperlink" Target="mailto:%20Aleksandr.Koshay@alfabank.kiev.ua" TargetMode="External"/><Relationship Id="rId43" Type="http://schemas.openxmlformats.org/officeDocument/2006/relationships/hyperlink" Target="mailto:%20Oksana.Khalus@alfabank.kiev.ua" TargetMode="External"/><Relationship Id="rId64" Type="http://schemas.openxmlformats.org/officeDocument/2006/relationships/hyperlink" Target="mailto:%20Nadezhda.Dyadenko@alfabank.kiev.ua" TargetMode="External"/><Relationship Id="rId118" Type="http://schemas.openxmlformats.org/officeDocument/2006/relationships/hyperlink" Target="mailto:%20Yuliya.Stepanskaya@alfabank.kiev.ua" TargetMode="External"/><Relationship Id="rId139" Type="http://schemas.openxmlformats.org/officeDocument/2006/relationships/hyperlink" Target="mailto:Elena.Bortnitskaya@alfabank.kiev.ua" TargetMode="External"/><Relationship Id="rId85" Type="http://schemas.openxmlformats.org/officeDocument/2006/relationships/hyperlink" Target="mailto:%20Aleksandr.Yaschenko@alfabank.kiev.ua" TargetMode="External"/><Relationship Id="rId150" Type="http://schemas.openxmlformats.org/officeDocument/2006/relationships/hyperlink" Target="mailto:Viktoriya.Mima@alfabank.kiev.ua" TargetMode="External"/><Relationship Id="rId171" Type="http://schemas.openxmlformats.org/officeDocument/2006/relationships/hyperlink" Target="mailto:Olena.Balaniuk@alfabank.kiev.ua" TargetMode="External"/><Relationship Id="rId12" Type="http://schemas.openxmlformats.org/officeDocument/2006/relationships/hyperlink" Target="mailto:%20Yuliya.Veligodskaya@alfabank.kiev.ua" TargetMode="External"/><Relationship Id="rId33" Type="http://schemas.openxmlformats.org/officeDocument/2006/relationships/hyperlink" Target="mailto:%20Ivan.Rishko@alfabank.kiev.ua" TargetMode="External"/><Relationship Id="rId108" Type="http://schemas.openxmlformats.org/officeDocument/2006/relationships/hyperlink" Target="mailto:%20Yuliya.Danchuk@alfabank.kiev.ua" TargetMode="External"/><Relationship Id="rId129" Type="http://schemas.openxmlformats.org/officeDocument/2006/relationships/hyperlink" Target="mailto:Vladislav.Petrenko@alfabank.kiev.ua" TargetMode="External"/><Relationship Id="rId54" Type="http://schemas.openxmlformats.org/officeDocument/2006/relationships/hyperlink" Target="mailto:%20Sergey.A.Ivanov@alfabank.kiev.ua" TargetMode="External"/><Relationship Id="rId75" Type="http://schemas.openxmlformats.org/officeDocument/2006/relationships/hyperlink" Target="mailto:%20Lyudmila.Pamanskaya@alfabank.kiev.ua" TargetMode="External"/><Relationship Id="rId96" Type="http://schemas.openxmlformats.org/officeDocument/2006/relationships/hyperlink" Target="mailto:%20Tatyana.Derkach@alfabank.kiev.ua" TargetMode="External"/><Relationship Id="rId140" Type="http://schemas.openxmlformats.org/officeDocument/2006/relationships/hyperlink" Target="mailto:Viktoriya.Makarchenko@alfabank.kiev.ua" TargetMode="External"/><Relationship Id="rId161" Type="http://schemas.openxmlformats.org/officeDocument/2006/relationships/hyperlink" Target="mailto:Valeriya.Fisenko@alfabank.kiev.ua" TargetMode="External"/><Relationship Id="rId1" Type="http://schemas.openxmlformats.org/officeDocument/2006/relationships/hyperlink" Target="mailto:%20Irina.Shvets@alfabank.kiev.ua" TargetMode="External"/><Relationship Id="rId6" Type="http://schemas.openxmlformats.org/officeDocument/2006/relationships/hyperlink" Target="mailto:%20Ulyana.Zhuravleva@alfabank.kiev.ua" TargetMode="External"/><Relationship Id="rId23" Type="http://schemas.openxmlformats.org/officeDocument/2006/relationships/hyperlink" Target="mailto:%20Sergey.Rozhnyatovskiy@alfabank.kiev.ua" TargetMode="External"/><Relationship Id="rId28" Type="http://schemas.openxmlformats.org/officeDocument/2006/relationships/hyperlink" Target="mailto:%20Evgeniy.Zhadan@alfabank.kiev.ua" TargetMode="External"/><Relationship Id="rId49" Type="http://schemas.openxmlformats.org/officeDocument/2006/relationships/hyperlink" Target="mailto:%20Irina.VKuzmenko@alfabank.kiev.ua" TargetMode="External"/><Relationship Id="rId114" Type="http://schemas.openxmlformats.org/officeDocument/2006/relationships/hyperlink" Target="mailto:%20Y.Markelova@alfabank.kiev.ua" TargetMode="External"/><Relationship Id="rId119" Type="http://schemas.openxmlformats.org/officeDocument/2006/relationships/hyperlink" Target="mailto:Ekaterina.Cheban@alfabank.kiev.ua" TargetMode="External"/><Relationship Id="rId44" Type="http://schemas.openxmlformats.org/officeDocument/2006/relationships/hyperlink" Target="mailto:%20Nataliya.Usta@alfabank.kiev.ua" TargetMode="External"/><Relationship Id="rId60" Type="http://schemas.openxmlformats.org/officeDocument/2006/relationships/hyperlink" Target="mailto:%20Anna.Maryukhnich@alfabank.kiev.ua" TargetMode="External"/><Relationship Id="rId65" Type="http://schemas.openxmlformats.org/officeDocument/2006/relationships/hyperlink" Target="mailto:%20Marina.Turchenko@alfabank.kiev.ua" TargetMode="External"/><Relationship Id="rId81" Type="http://schemas.openxmlformats.org/officeDocument/2006/relationships/hyperlink" Target="mailto:%20Marta.Vaschuk@alfabank.kiev.ua" TargetMode="External"/><Relationship Id="rId86" Type="http://schemas.openxmlformats.org/officeDocument/2006/relationships/hyperlink" Target="mailto:%20Svetlana.Chernoivanenko@alfabank.kiev.ua" TargetMode="External"/><Relationship Id="rId130" Type="http://schemas.openxmlformats.org/officeDocument/2006/relationships/hyperlink" Target="mailto:Irina.S.Onischuk@alfabank.kiev.ua" TargetMode="External"/><Relationship Id="rId135" Type="http://schemas.openxmlformats.org/officeDocument/2006/relationships/hyperlink" Target="mailto:Lyudmila.Akimova@alfabank.kiev.ua" TargetMode="External"/><Relationship Id="rId151" Type="http://schemas.openxmlformats.org/officeDocument/2006/relationships/hyperlink" Target="mailto:Dmitriy.Reznichenko@alfabank.kiev.ua" TargetMode="External"/><Relationship Id="rId156" Type="http://schemas.openxmlformats.org/officeDocument/2006/relationships/hyperlink" Target="mailto:Emma.Palyanitsa@alfabank.kiev.ua" TargetMode="External"/><Relationship Id="rId172" Type="http://schemas.openxmlformats.org/officeDocument/2006/relationships/hyperlink" Target="mailto:Darya.Shturma@alfabank.kiev.ua" TargetMode="External"/><Relationship Id="rId13" Type="http://schemas.openxmlformats.org/officeDocument/2006/relationships/hyperlink" Target="mailto:%20Elena.Maksimets@alfabank.kiev.ua" TargetMode="External"/><Relationship Id="rId18" Type="http://schemas.openxmlformats.org/officeDocument/2006/relationships/hyperlink" Target="mailto:%20Tatyana.Shishko@alfabank.kiev.ua" TargetMode="External"/><Relationship Id="rId39" Type="http://schemas.openxmlformats.org/officeDocument/2006/relationships/hyperlink" Target="mailto:%20Elena.Dotsenko@alfabank.kiev.ua" TargetMode="External"/><Relationship Id="rId109" Type="http://schemas.openxmlformats.org/officeDocument/2006/relationships/hyperlink" Target="mailto:%20Ekaterina.Kolyada@alfabank.kiev.ua" TargetMode="External"/><Relationship Id="rId34" Type="http://schemas.openxmlformats.org/officeDocument/2006/relationships/hyperlink" Target="mailto:%20Sergey.Gogenko@alfabank.kiev.ua" TargetMode="External"/><Relationship Id="rId50" Type="http://schemas.openxmlformats.org/officeDocument/2006/relationships/hyperlink" Target="mailto:%20Tatyana.Zaporozhets@alfabank.kiev.ua" TargetMode="External"/><Relationship Id="rId55" Type="http://schemas.openxmlformats.org/officeDocument/2006/relationships/hyperlink" Target="mailto:%20Sergey.Khrumalo@alfabank.kiev.ua" TargetMode="External"/><Relationship Id="rId76" Type="http://schemas.openxmlformats.org/officeDocument/2006/relationships/hyperlink" Target="mailto:%20Tatyana.Radchenko@alfabank.kiev.ua" TargetMode="External"/><Relationship Id="rId97" Type="http://schemas.openxmlformats.org/officeDocument/2006/relationships/hyperlink" Target="mailto:%20Oleg.Andriychuk@alfabank.kiev.ua" TargetMode="External"/><Relationship Id="rId104" Type="http://schemas.openxmlformats.org/officeDocument/2006/relationships/hyperlink" Target="mailto:%20Olena.Bagenova@alfabank.kiev.ua" TargetMode="External"/><Relationship Id="rId120" Type="http://schemas.openxmlformats.org/officeDocument/2006/relationships/hyperlink" Target="mailto:Irina.Seniv@alfabank.kiev.ua" TargetMode="External"/><Relationship Id="rId125" Type="http://schemas.openxmlformats.org/officeDocument/2006/relationships/hyperlink" Target="mailto:Aleksey.Khvatov@alfabank.kiev.ua" TargetMode="External"/><Relationship Id="rId141" Type="http://schemas.openxmlformats.org/officeDocument/2006/relationships/hyperlink" Target="mailto:Alla.Simonovich@alfabank.kiev.ua" TargetMode="External"/><Relationship Id="rId146" Type="http://schemas.openxmlformats.org/officeDocument/2006/relationships/hyperlink" Target="mailto:NataliyaRomanyuk@alfabank.kiev.ua" TargetMode="External"/><Relationship Id="rId167" Type="http://schemas.openxmlformats.org/officeDocument/2006/relationships/hyperlink" Target="mailto:Mariya.Khoroshun@alfabank.kiev.ua" TargetMode="External"/><Relationship Id="rId7" Type="http://schemas.openxmlformats.org/officeDocument/2006/relationships/hyperlink" Target="mailto:%20Oksana.Belik@alfabank.kiev.ua" TargetMode="External"/><Relationship Id="rId71" Type="http://schemas.openxmlformats.org/officeDocument/2006/relationships/hyperlink" Target="mailto:%20Marianna.Kolotiy@alfabank.kiev.ua" TargetMode="External"/><Relationship Id="rId92" Type="http://schemas.openxmlformats.org/officeDocument/2006/relationships/hyperlink" Target="mailto:%20Irina.Lisenko@alfabank.kiev.ua" TargetMode="External"/><Relationship Id="rId162" Type="http://schemas.openxmlformats.org/officeDocument/2006/relationships/hyperlink" Target="mailto:TChubareva@alfabank.kiev.ua" TargetMode="External"/><Relationship Id="rId2" Type="http://schemas.openxmlformats.org/officeDocument/2006/relationships/hyperlink" Target="mailto:%20Anna.Shvets@alfabank.kiev.ua" TargetMode="External"/><Relationship Id="rId29" Type="http://schemas.openxmlformats.org/officeDocument/2006/relationships/hyperlink" Target="mailto:%20Viktoriya.Sirotenko@alfabank.kiev.ua" TargetMode="External"/><Relationship Id="rId24" Type="http://schemas.openxmlformats.org/officeDocument/2006/relationships/hyperlink" Target="mailto:%20Tatyana.Mikhaylyuk@alfabank.kiev.ua" TargetMode="External"/><Relationship Id="rId40" Type="http://schemas.openxmlformats.org/officeDocument/2006/relationships/hyperlink" Target="mailto:%20Natalya.Shevchenko@alfabank.kiev.ua" TargetMode="External"/><Relationship Id="rId45" Type="http://schemas.openxmlformats.org/officeDocument/2006/relationships/hyperlink" Target="mailto:%20Miroslava.Dovzhanin@alfabank.kiev.ua" TargetMode="External"/><Relationship Id="rId66" Type="http://schemas.openxmlformats.org/officeDocument/2006/relationships/hyperlink" Target="mailto:%20OBondarenko@alfabank.kiev.ua" TargetMode="External"/><Relationship Id="rId87" Type="http://schemas.openxmlformats.org/officeDocument/2006/relationships/hyperlink" Target="mailto:Viktoriya.Kanichenko@alfabank.kiev.ua" TargetMode="External"/><Relationship Id="rId110" Type="http://schemas.openxmlformats.org/officeDocument/2006/relationships/hyperlink" Target="mailto:%20Elena.Sidun@alfabank.kiev.ua" TargetMode="External"/><Relationship Id="rId115" Type="http://schemas.openxmlformats.org/officeDocument/2006/relationships/hyperlink" Target="mailto:%20Pavel.Chekanskiy@alfabank.kiev.ua" TargetMode="External"/><Relationship Id="rId131" Type="http://schemas.openxmlformats.org/officeDocument/2006/relationships/hyperlink" Target="mailto:Darina.Zhulanova@alfabank.kiev.ua" TargetMode="External"/><Relationship Id="rId136" Type="http://schemas.openxmlformats.org/officeDocument/2006/relationships/hyperlink" Target="mailto:Ulyana.Godovanets@alfabank.kiev.ua" TargetMode="External"/><Relationship Id="rId157" Type="http://schemas.openxmlformats.org/officeDocument/2006/relationships/hyperlink" Target="mailto:Alla.Kovalchuk@alfabank.kiev.ua" TargetMode="External"/><Relationship Id="rId61" Type="http://schemas.openxmlformats.org/officeDocument/2006/relationships/hyperlink" Target="mailto:%20Elena.N.Kozachenko@alfabank.kiev.ua" TargetMode="External"/><Relationship Id="rId82" Type="http://schemas.openxmlformats.org/officeDocument/2006/relationships/hyperlink" Target="mailto:%20Bogdan.Vakar@alfabank.kiev.ua" TargetMode="External"/><Relationship Id="rId152" Type="http://schemas.openxmlformats.org/officeDocument/2006/relationships/hyperlink" Target="mailto:Vladimir.Zhadan@alfabank.kiev.ua" TargetMode="External"/><Relationship Id="rId173" Type="http://schemas.openxmlformats.org/officeDocument/2006/relationships/hyperlink" Target="mailto:Darya.Balabanova@alfabank.kiev.ua" TargetMode="External"/><Relationship Id="rId19" Type="http://schemas.openxmlformats.org/officeDocument/2006/relationships/hyperlink" Target="mailto:%20Alla.Sevostyanova@alfabank.kiev.ua" TargetMode="External"/><Relationship Id="rId14" Type="http://schemas.openxmlformats.org/officeDocument/2006/relationships/hyperlink" Target="mailto:%20Viktor.Gutsol@alfabank.kiev.ua" TargetMode="External"/><Relationship Id="rId30" Type="http://schemas.openxmlformats.org/officeDocument/2006/relationships/hyperlink" Target="mailto:%20Elena.Meleshenko@alfabank.kiev.ua" TargetMode="External"/><Relationship Id="rId35" Type="http://schemas.openxmlformats.org/officeDocument/2006/relationships/hyperlink" Target="mailto:%20Lesya.Boyko@alfabank.kiev.ua" TargetMode="External"/><Relationship Id="rId56" Type="http://schemas.openxmlformats.org/officeDocument/2006/relationships/hyperlink" Target="mailto:%20Irina.Tikhonenko@alfabank.kiev.ua" TargetMode="External"/><Relationship Id="rId77" Type="http://schemas.openxmlformats.org/officeDocument/2006/relationships/hyperlink" Target="mailto:%20Tatyana.Sakhno@alfabank.kiev.ua" TargetMode="External"/><Relationship Id="rId100" Type="http://schemas.openxmlformats.org/officeDocument/2006/relationships/hyperlink" Target="mailto:%20Oksana.Gaidamaka@alfabank.kiev.ua" TargetMode="External"/><Relationship Id="rId105" Type="http://schemas.openxmlformats.org/officeDocument/2006/relationships/hyperlink" Target="mailto:%20Valeriy.Karavatskiy@alfabank.kiev.ua" TargetMode="External"/><Relationship Id="rId126" Type="http://schemas.openxmlformats.org/officeDocument/2006/relationships/hyperlink" Target="mailto:Tatyana.Belyakova@alfabank.kiev.ua" TargetMode="External"/><Relationship Id="rId147" Type="http://schemas.openxmlformats.org/officeDocument/2006/relationships/hyperlink" Target="mailto:Myroslava.Pavlyshyn@alfabank.kiev.ua" TargetMode="External"/><Relationship Id="rId168" Type="http://schemas.openxmlformats.org/officeDocument/2006/relationships/hyperlink" Target="mailto:Inna.Kruk@alfabank.kiev.ua" TargetMode="External"/><Relationship Id="rId8" Type="http://schemas.openxmlformats.org/officeDocument/2006/relationships/hyperlink" Target="mailto:%20Natalya.Kokina@alfabank.kiev.ua" TargetMode="External"/><Relationship Id="rId51" Type="http://schemas.openxmlformats.org/officeDocument/2006/relationships/hyperlink" Target="mailto:%20Elena.Khomenko@alfabank.kiev.ua" TargetMode="External"/><Relationship Id="rId72" Type="http://schemas.openxmlformats.org/officeDocument/2006/relationships/hyperlink" Target="mailto:%20Khristina.Foroshivskaya@alfabank.kiev.ua" TargetMode="External"/><Relationship Id="rId93" Type="http://schemas.openxmlformats.org/officeDocument/2006/relationships/hyperlink" Target="mailto:%20Oksana.Murkovich@alfabank.kiev.ua" TargetMode="External"/><Relationship Id="rId98" Type="http://schemas.openxmlformats.org/officeDocument/2006/relationships/hyperlink" Target="mailto:%20Elena.Skvortsova@alfabank.kiev.ua" TargetMode="External"/><Relationship Id="rId121" Type="http://schemas.openxmlformats.org/officeDocument/2006/relationships/hyperlink" Target="mailto:Andrey.Payos@alfabank.kiev.ua" TargetMode="External"/><Relationship Id="rId142" Type="http://schemas.openxmlformats.org/officeDocument/2006/relationships/hyperlink" Target="mailto:Sergey.Kravchenko@alfabank.kiev.ua" TargetMode="External"/><Relationship Id="rId163" Type="http://schemas.openxmlformats.org/officeDocument/2006/relationships/hyperlink" Target="mailto:EDzyokish@alfabank.kiev.ua" TargetMode="External"/><Relationship Id="rId3" Type="http://schemas.openxmlformats.org/officeDocument/2006/relationships/hyperlink" Target="mailto:Natalya.Tarasenko@alfabank.kiev.ua" TargetMode="External"/><Relationship Id="rId25" Type="http://schemas.openxmlformats.org/officeDocument/2006/relationships/hyperlink" Target="mailto:%20Natalya.R.Bondarchuk@alfabank.kiev.ua" TargetMode="External"/><Relationship Id="rId46" Type="http://schemas.openxmlformats.org/officeDocument/2006/relationships/hyperlink" Target="mailto:%20Yuliya.Slobodyan@alfabank.kiev.ua" TargetMode="External"/><Relationship Id="rId67" Type="http://schemas.openxmlformats.org/officeDocument/2006/relationships/hyperlink" Target="mailto:%20Yuriy.Shlyakhovoy@alfabank.kiev.ua" TargetMode="External"/><Relationship Id="rId116" Type="http://schemas.openxmlformats.org/officeDocument/2006/relationships/hyperlink" Target="mailto:%20Nelya.Martsinovskaya@alfabank.kiev.ua" TargetMode="External"/><Relationship Id="rId137" Type="http://schemas.openxmlformats.org/officeDocument/2006/relationships/hyperlink" Target="mailto:Tatyana.Voronina@alfabank.kiev.ua" TargetMode="External"/><Relationship Id="rId158" Type="http://schemas.openxmlformats.org/officeDocument/2006/relationships/hyperlink" Target="mailto:Zoya.Vasileva@alfabank.kiev.ua" TargetMode="External"/><Relationship Id="rId20" Type="http://schemas.openxmlformats.org/officeDocument/2006/relationships/hyperlink" Target="mailto:%20Nataliya.Budnikevich@alfabank.kiev.ua" TargetMode="External"/><Relationship Id="rId41" Type="http://schemas.openxmlformats.org/officeDocument/2006/relationships/hyperlink" Target="mailto:%20Gyulnara.Rarik@alfabank.kiev.ua" TargetMode="External"/><Relationship Id="rId62" Type="http://schemas.openxmlformats.org/officeDocument/2006/relationships/hyperlink" Target="mailto:%20Igor.Kormilo@alfabank.kiev.ua" TargetMode="External"/><Relationship Id="rId83" Type="http://schemas.openxmlformats.org/officeDocument/2006/relationships/hyperlink" Target="mailto:%20Viktoriya.Chepernataya@alfabank.kiev.ua" TargetMode="External"/><Relationship Id="rId88" Type="http://schemas.openxmlformats.org/officeDocument/2006/relationships/hyperlink" Target="mailto:%20Aleksandra.Oreshkina@alfabank.kiev.ua" TargetMode="External"/><Relationship Id="rId111" Type="http://schemas.openxmlformats.org/officeDocument/2006/relationships/hyperlink" Target="mailto:%20Anna.Peresipkina@alfabank.kiev.ua" TargetMode="External"/><Relationship Id="rId132" Type="http://schemas.openxmlformats.org/officeDocument/2006/relationships/hyperlink" Target="mailto:Inna.Perepelitsa@alfabank.kiev.ua" TargetMode="External"/><Relationship Id="rId153" Type="http://schemas.openxmlformats.org/officeDocument/2006/relationships/hyperlink" Target="mailto:Irina.Klyushnik@alfabank.kiev.ua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mailto:%20Vyacheslav.Povstyaniy@alfabank.kiev.ua" TargetMode="External"/><Relationship Id="rId36" Type="http://schemas.openxmlformats.org/officeDocument/2006/relationships/hyperlink" Target="mailto:%20Olga.Sheyko@alfabank.kiev.ua" TargetMode="External"/><Relationship Id="rId57" Type="http://schemas.openxmlformats.org/officeDocument/2006/relationships/hyperlink" Target="mailto:%20Viktoriya.Emelyanova@alfabank.kiev.ua" TargetMode="External"/><Relationship Id="rId106" Type="http://schemas.openxmlformats.org/officeDocument/2006/relationships/hyperlink" Target="mailto:%20Olga.Lapka@alfabank.kiev.ua" TargetMode="External"/><Relationship Id="rId127" Type="http://schemas.openxmlformats.org/officeDocument/2006/relationships/hyperlink" Target="mailto:Anna.Griban@alfabank.kiev.ua" TargetMode="External"/><Relationship Id="rId10" Type="http://schemas.openxmlformats.org/officeDocument/2006/relationships/hyperlink" Target="mailto:%20Valentina.Godlevskaya@alfabank.kiev.ua" TargetMode="External"/><Relationship Id="rId31" Type="http://schemas.openxmlformats.org/officeDocument/2006/relationships/hyperlink" Target="mailto:%20Aleksandr.Dolina@alfabank.kiev.ua" TargetMode="External"/><Relationship Id="rId52" Type="http://schemas.openxmlformats.org/officeDocument/2006/relationships/hyperlink" Target="mailto:%20Sergey.A.Ivanov@alfabank.kiev.ua" TargetMode="External"/><Relationship Id="rId73" Type="http://schemas.openxmlformats.org/officeDocument/2006/relationships/hyperlink" Target="mailto:%20Lesya.Gerey@alfabank.kiev.ua" TargetMode="External"/><Relationship Id="rId78" Type="http://schemas.openxmlformats.org/officeDocument/2006/relationships/hyperlink" Target="mailto:%20Oksana.Tsitsima@alfabank.kiev.ua" TargetMode="External"/><Relationship Id="rId94" Type="http://schemas.openxmlformats.org/officeDocument/2006/relationships/hyperlink" Target="mailto:%20Viktoriya.Berislavskaya@alfabank.kiev.ua" TargetMode="External"/><Relationship Id="rId99" Type="http://schemas.openxmlformats.org/officeDocument/2006/relationships/hyperlink" Target="mailto:%20Anna.A.Skripka@alfabank.kiev.ua" TargetMode="External"/><Relationship Id="rId101" Type="http://schemas.openxmlformats.org/officeDocument/2006/relationships/hyperlink" Target="mailto:%20Nataliya.E.Smirnova@alfabank.kiev.ua" TargetMode="External"/><Relationship Id="rId122" Type="http://schemas.openxmlformats.org/officeDocument/2006/relationships/hyperlink" Target="mailto:IVlVisloguzova@alfabank.kiev.ua" TargetMode="External"/><Relationship Id="rId143" Type="http://schemas.openxmlformats.org/officeDocument/2006/relationships/hyperlink" Target="mailto:%20Sergey.Stryukov@alfabank.kiev.ua" TargetMode="External"/><Relationship Id="rId148" Type="http://schemas.openxmlformats.org/officeDocument/2006/relationships/hyperlink" Target="mailto:Myroslava.Pavlyshyn@alfabank.kiev.ua" TargetMode="External"/><Relationship Id="rId164" Type="http://schemas.openxmlformats.org/officeDocument/2006/relationships/hyperlink" Target="mailto:Anna.Bondaruk@alfabank.kiev.ua" TargetMode="External"/><Relationship Id="rId169" Type="http://schemas.openxmlformats.org/officeDocument/2006/relationships/hyperlink" Target="mailto:Tatiana.Kukunova@alfabank.kiev.ua" TargetMode="External"/><Relationship Id="rId4" Type="http://schemas.openxmlformats.org/officeDocument/2006/relationships/hyperlink" Target="mailto:%20Marina.Gvozdeva@alfabank.kiev.ua" TargetMode="External"/><Relationship Id="rId9" Type="http://schemas.openxmlformats.org/officeDocument/2006/relationships/hyperlink" Target="mailto:%20Irina.Timoshenko@alfabank.kiev.ua" TargetMode="External"/><Relationship Id="rId26" Type="http://schemas.openxmlformats.org/officeDocument/2006/relationships/hyperlink" Target="mailto:%20Olga.Brischuk@alfabank.kiev.ua" TargetMode="External"/><Relationship Id="rId47" Type="http://schemas.openxmlformats.org/officeDocument/2006/relationships/hyperlink" Target="mailto:%20Oleg.Korobeychenko@alfabank.kiev.ua" TargetMode="External"/><Relationship Id="rId68" Type="http://schemas.openxmlformats.org/officeDocument/2006/relationships/hyperlink" Target="mailto:%20Dmitriy.Khmel@alfabank.kiev.ua" TargetMode="External"/><Relationship Id="rId89" Type="http://schemas.openxmlformats.org/officeDocument/2006/relationships/hyperlink" Target="mailto:%20Tatyana.Kudryavets@alfabank.kiev.ua" TargetMode="External"/><Relationship Id="rId112" Type="http://schemas.openxmlformats.org/officeDocument/2006/relationships/hyperlink" Target="mailto:%20Tatyana.Malitskaya@alfabank.kiev.ua" TargetMode="External"/><Relationship Id="rId133" Type="http://schemas.openxmlformats.org/officeDocument/2006/relationships/hyperlink" Target="mailto:Mikhail.Tikhonov@alfabank.kiev.ua" TargetMode="External"/><Relationship Id="rId154" Type="http://schemas.openxmlformats.org/officeDocument/2006/relationships/hyperlink" Target="mailto:Evgeniy.Kolesnikov@alfabank.kiev.ua" TargetMode="External"/><Relationship Id="rId16" Type="http://schemas.openxmlformats.org/officeDocument/2006/relationships/hyperlink" Target="mailto:%20Tatyana.Rudenko@alfabank.kiev.ua" TargetMode="External"/><Relationship Id="rId37" Type="http://schemas.openxmlformats.org/officeDocument/2006/relationships/hyperlink" Target="mailto:%20Anzhelika.Vodolazskaya@alfabank.kiev.ua" TargetMode="External"/><Relationship Id="rId58" Type="http://schemas.openxmlformats.org/officeDocument/2006/relationships/hyperlink" Target="mailto:%20Elena.Zagrevskaya@alfabank.kiev.ua" TargetMode="External"/><Relationship Id="rId79" Type="http://schemas.openxmlformats.org/officeDocument/2006/relationships/hyperlink" Target="mailto:%20Y.Suvorova@alfabank.kiev.ua" TargetMode="External"/><Relationship Id="rId102" Type="http://schemas.openxmlformats.org/officeDocument/2006/relationships/hyperlink" Target="mailto:%20Aleksandr.Trofimov@alfabank.kiev.ua" TargetMode="External"/><Relationship Id="rId123" Type="http://schemas.openxmlformats.org/officeDocument/2006/relationships/hyperlink" Target="mailto:YMartinyuk@alfabank.kiev.ua" TargetMode="External"/><Relationship Id="rId144" Type="http://schemas.openxmlformats.org/officeDocument/2006/relationships/hyperlink" Target="mailto:Irina.Koval@alfabank.kiev.ua" TargetMode="External"/><Relationship Id="rId90" Type="http://schemas.openxmlformats.org/officeDocument/2006/relationships/hyperlink" Target="mailto:%20Yuliya.Tsiganok@alfabank.kiev.ua" TargetMode="External"/><Relationship Id="rId165" Type="http://schemas.openxmlformats.org/officeDocument/2006/relationships/hyperlink" Target="mailto:IGalitskaya@alfabank.kiev.ua" TargetMode="External"/><Relationship Id="rId27" Type="http://schemas.openxmlformats.org/officeDocument/2006/relationships/hyperlink" Target="mailto:%20Anna.Tokarenko@alfabank.kiev.ua" TargetMode="External"/><Relationship Id="rId48" Type="http://schemas.openxmlformats.org/officeDocument/2006/relationships/hyperlink" Target="mailto:%20Igor.Adamenko@alfabank.kiev.ua" TargetMode="External"/><Relationship Id="rId69" Type="http://schemas.openxmlformats.org/officeDocument/2006/relationships/hyperlink" Target="mailto:%20Eva.Zavidova@alfabank.kiev.ua" TargetMode="External"/><Relationship Id="rId113" Type="http://schemas.openxmlformats.org/officeDocument/2006/relationships/hyperlink" Target="mailto:%20Lyubov.Melnichuk@alfabank.kiev.ua" TargetMode="External"/><Relationship Id="rId134" Type="http://schemas.openxmlformats.org/officeDocument/2006/relationships/hyperlink" Target="mailto:Andrey.Kalyuzhniy@alfabank.kiev.ua" TargetMode="External"/><Relationship Id="rId80" Type="http://schemas.openxmlformats.org/officeDocument/2006/relationships/hyperlink" Target="mailto:%20Irina.Gruschak@alfabank.kiev.ua" TargetMode="External"/><Relationship Id="rId155" Type="http://schemas.openxmlformats.org/officeDocument/2006/relationships/hyperlink" Target="mailto:Irina.Seroklin@alfabank.kiev.ua" TargetMode="External"/><Relationship Id="rId17" Type="http://schemas.openxmlformats.org/officeDocument/2006/relationships/hyperlink" Target="mailto:%20Valentina.Finitskaya@alfabank.kiev.ua" TargetMode="External"/><Relationship Id="rId38" Type="http://schemas.openxmlformats.org/officeDocument/2006/relationships/hyperlink" Target="mailto:%20Svetlana.Zaspa@alfabank.kiev.ua" TargetMode="External"/><Relationship Id="rId59" Type="http://schemas.openxmlformats.org/officeDocument/2006/relationships/hyperlink" Target="mailto:%20Marina.Bentsa@alfabank.kiev.ua" TargetMode="External"/><Relationship Id="rId103" Type="http://schemas.openxmlformats.org/officeDocument/2006/relationships/hyperlink" Target="mailto:%20Aleksandr.Trofimov@alfabank.kiev.ua" TargetMode="External"/><Relationship Id="rId124" Type="http://schemas.openxmlformats.org/officeDocument/2006/relationships/hyperlink" Target="mailto:Irina.V.Tereschenko@alfabank.kiev.ua" TargetMode="External"/><Relationship Id="rId70" Type="http://schemas.openxmlformats.org/officeDocument/2006/relationships/hyperlink" Target="mailto:%20Anna.Kolesnikova@alfabank.kiev.ua" TargetMode="External"/><Relationship Id="rId91" Type="http://schemas.openxmlformats.org/officeDocument/2006/relationships/hyperlink" Target="mailto:%20Anna.Sarieva@alfabank.kiev.ua" TargetMode="External"/><Relationship Id="rId145" Type="http://schemas.openxmlformats.org/officeDocument/2006/relationships/hyperlink" Target="mailto:Maryana.Mironova@alfabank.kiev.ua" TargetMode="External"/><Relationship Id="rId166" Type="http://schemas.openxmlformats.org/officeDocument/2006/relationships/hyperlink" Target="mailto:Oksana.Ferents@alfabank.kiev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M161"/>
  <sheetViews>
    <sheetView tabSelected="1" topLeftCell="B1" zoomScale="115" zoomScaleNormal="115" workbookViewId="0">
      <pane xSplit="1" ySplit="2" topLeftCell="C144" activePane="bottomRight" state="frozen"/>
      <selection activeCell="B1" sqref="B1"/>
      <selection pane="topRight" activeCell="C1" sqref="C1"/>
      <selection pane="bottomLeft" activeCell="B3" sqref="B3"/>
      <selection pane="bottomRight" activeCell="B15" sqref="B15:B158"/>
    </sheetView>
  </sheetViews>
  <sheetFormatPr defaultColWidth="8.85546875" defaultRowHeight="15"/>
  <cols>
    <col min="1" max="1" width="4" style="244" customWidth="1"/>
    <col min="2" max="2" width="7.5703125" style="249" customWidth="1"/>
    <col min="3" max="3" width="21.28515625" style="244" customWidth="1"/>
    <col min="4" max="4" width="40.42578125" style="244" bestFit="1" customWidth="1"/>
    <col min="5" max="5" width="30.140625" style="244" customWidth="1"/>
    <col min="6" max="6" width="10.85546875" style="244" customWidth="1"/>
    <col min="7" max="7" width="9.140625" style="244" customWidth="1"/>
    <col min="8" max="8" width="10" style="244" bestFit="1" customWidth="1"/>
    <col min="9" max="9" width="34" style="244" bestFit="1" customWidth="1"/>
    <col min="10" max="12" width="19.5703125" style="244" customWidth="1"/>
    <col min="13" max="1019" width="9.140625" style="244" customWidth="1"/>
    <col min="1020" max="1020" width="10.28515625" style="244" customWidth="1"/>
    <col min="1021" max="1021" width="9.140625" style="244" customWidth="1"/>
    <col min="1022" max="16384" width="8.85546875" style="244"/>
  </cols>
  <sheetData>
    <row r="2" spans="1:13" ht="25.5">
      <c r="A2" s="242" t="s">
        <v>1073</v>
      </c>
      <c r="B2" s="242" t="s">
        <v>1074</v>
      </c>
      <c r="C2" s="242" t="s">
        <v>1075</v>
      </c>
      <c r="D2" s="243" t="s">
        <v>1076</v>
      </c>
      <c r="E2" s="243" t="s">
        <v>1077</v>
      </c>
      <c r="F2" s="243" t="s">
        <v>1078</v>
      </c>
      <c r="G2" s="243" t="s">
        <v>1079</v>
      </c>
      <c r="H2" s="243" t="s">
        <v>1080</v>
      </c>
      <c r="I2" s="243" t="s">
        <v>1081</v>
      </c>
      <c r="J2" s="243" t="s">
        <v>1082</v>
      </c>
      <c r="K2" s="243" t="s">
        <v>1083</v>
      </c>
      <c r="L2" s="243"/>
    </row>
    <row r="3" spans="1:13" ht="14.25" customHeight="1">
      <c r="A3" s="245">
        <v>1</v>
      </c>
      <c r="B3" s="246">
        <v>1001</v>
      </c>
      <c r="C3" s="244" t="s">
        <v>1030</v>
      </c>
      <c r="D3" s="247" t="s">
        <v>1031</v>
      </c>
      <c r="E3" s="247" t="s">
        <v>1032</v>
      </c>
      <c r="F3" s="247">
        <v>7</v>
      </c>
      <c r="G3" s="247">
        <v>1</v>
      </c>
      <c r="H3" s="251">
        <v>1</v>
      </c>
      <c r="I3" s="220" t="s">
        <v>622</v>
      </c>
      <c r="J3" s="222" t="s">
        <v>889</v>
      </c>
      <c r="K3" s="250" t="s">
        <v>1084</v>
      </c>
      <c r="L3" s="248"/>
      <c r="M3" s="248"/>
    </row>
    <row r="4" spans="1:13" ht="14.25" customHeight="1">
      <c r="A4" s="245">
        <v>2</v>
      </c>
      <c r="B4" s="246">
        <f>B3+1</f>
        <v>1002</v>
      </c>
      <c r="C4" s="244" t="s">
        <v>1036</v>
      </c>
      <c r="D4" s="247" t="s">
        <v>1031</v>
      </c>
      <c r="E4" s="247" t="s">
        <v>1037</v>
      </c>
      <c r="F4" s="247" t="s">
        <v>1045</v>
      </c>
      <c r="G4" s="247">
        <v>1</v>
      </c>
      <c r="H4" s="251">
        <v>1</v>
      </c>
      <c r="I4" s="220" t="s">
        <v>652</v>
      </c>
      <c r="J4" s="222" t="s">
        <v>890</v>
      </c>
      <c r="K4" s="250" t="s">
        <v>1085</v>
      </c>
      <c r="L4" s="248"/>
      <c r="M4" s="248"/>
    </row>
    <row r="5" spans="1:13" ht="14.25" customHeight="1">
      <c r="A5" s="245">
        <v>3</v>
      </c>
      <c r="B5" s="246">
        <f t="shared" ref="B5:B68" si="0">B4+1</f>
        <v>1003</v>
      </c>
      <c r="C5" s="244" t="s">
        <v>1047</v>
      </c>
      <c r="D5" s="247" t="s">
        <v>1031</v>
      </c>
      <c r="E5" s="247" t="s">
        <v>1038</v>
      </c>
      <c r="F5" s="247">
        <v>5</v>
      </c>
      <c r="G5" s="247">
        <v>1</v>
      </c>
      <c r="H5" s="251">
        <v>1</v>
      </c>
      <c r="I5" s="220" t="s">
        <v>273</v>
      </c>
      <c r="J5" s="222" t="s">
        <v>274</v>
      </c>
      <c r="K5" s="250">
        <v>22000</v>
      </c>
      <c r="L5" s="248"/>
      <c r="M5" s="248"/>
    </row>
    <row r="6" spans="1:13" ht="14.25" customHeight="1">
      <c r="A6" s="245">
        <v>4</v>
      </c>
      <c r="B6" s="246">
        <f t="shared" si="0"/>
        <v>1004</v>
      </c>
      <c r="C6" s="244" t="s">
        <v>1048</v>
      </c>
      <c r="D6" s="247" t="s">
        <v>1060</v>
      </c>
      <c r="E6" s="247" t="s">
        <v>1062</v>
      </c>
      <c r="F6" s="247" t="s">
        <v>1063</v>
      </c>
      <c r="G6" s="247">
        <v>1</v>
      </c>
      <c r="H6" s="251">
        <v>1</v>
      </c>
      <c r="I6" s="220" t="s">
        <v>275</v>
      </c>
      <c r="J6" s="222" t="s">
        <v>276</v>
      </c>
      <c r="K6" s="250">
        <v>23223</v>
      </c>
      <c r="L6" s="248"/>
      <c r="M6" s="248"/>
    </row>
    <row r="7" spans="1:13" ht="14.25" customHeight="1">
      <c r="A7" s="245">
        <v>5</v>
      </c>
      <c r="B7" s="246">
        <f t="shared" si="0"/>
        <v>1005</v>
      </c>
      <c r="C7" s="244" t="s">
        <v>1049</v>
      </c>
      <c r="D7" s="247" t="s">
        <v>1064</v>
      </c>
      <c r="E7" s="247" t="s">
        <v>1061</v>
      </c>
      <c r="F7" s="247" t="s">
        <v>1065</v>
      </c>
      <c r="G7" s="247">
        <v>1</v>
      </c>
      <c r="H7" s="251">
        <v>1</v>
      </c>
      <c r="I7" s="220" t="s">
        <v>3</v>
      </c>
      <c r="J7" s="222" t="s">
        <v>4</v>
      </c>
      <c r="K7" s="250" t="s">
        <v>1086</v>
      </c>
      <c r="L7" s="248"/>
      <c r="M7" s="248"/>
    </row>
    <row r="8" spans="1:13" ht="14.25" customHeight="1">
      <c r="A8" s="245">
        <v>6</v>
      </c>
      <c r="B8" s="246">
        <f t="shared" si="0"/>
        <v>1006</v>
      </c>
      <c r="C8" s="244" t="s">
        <v>1066</v>
      </c>
      <c r="D8" s="247" t="s">
        <v>1064</v>
      </c>
      <c r="E8" s="247" t="s">
        <v>1056</v>
      </c>
      <c r="F8" s="247">
        <v>46</v>
      </c>
      <c r="G8" s="247">
        <v>1</v>
      </c>
      <c r="H8" s="251">
        <v>1</v>
      </c>
      <c r="I8" s="220" t="s">
        <v>5</v>
      </c>
      <c r="J8" s="222" t="s">
        <v>277</v>
      </c>
      <c r="K8" s="250" t="s">
        <v>1093</v>
      </c>
      <c r="L8" s="248"/>
      <c r="M8" s="248"/>
    </row>
    <row r="9" spans="1:13" ht="14.25" customHeight="1">
      <c r="A9" s="245">
        <v>7</v>
      </c>
      <c r="B9" s="246">
        <f t="shared" si="0"/>
        <v>1007</v>
      </c>
      <c r="C9" s="244" t="s">
        <v>1050</v>
      </c>
      <c r="D9" s="247" t="s">
        <v>1031</v>
      </c>
      <c r="E9" s="247" t="s">
        <v>1039</v>
      </c>
      <c r="F9" s="247">
        <v>33</v>
      </c>
      <c r="G9" s="247">
        <v>1</v>
      </c>
      <c r="H9" s="251">
        <v>1</v>
      </c>
      <c r="I9" s="220" t="s">
        <v>6</v>
      </c>
      <c r="J9" s="222" t="s">
        <v>7</v>
      </c>
      <c r="K9" s="250">
        <v>50076</v>
      </c>
      <c r="L9" s="248"/>
      <c r="M9" s="248"/>
    </row>
    <row r="10" spans="1:13" ht="14.25" customHeight="1">
      <c r="A10" s="245">
        <v>8</v>
      </c>
      <c r="B10" s="246">
        <f t="shared" si="0"/>
        <v>1008</v>
      </c>
      <c r="C10" s="244" t="s">
        <v>1050</v>
      </c>
      <c r="D10" s="247" t="s">
        <v>1031</v>
      </c>
      <c r="E10" s="247" t="s">
        <v>1040</v>
      </c>
      <c r="F10" s="247" t="s">
        <v>1063</v>
      </c>
      <c r="G10" s="247">
        <v>1</v>
      </c>
      <c r="H10" s="251">
        <v>1</v>
      </c>
      <c r="I10" s="220" t="s">
        <v>9</v>
      </c>
      <c r="J10" s="222" t="s">
        <v>891</v>
      </c>
      <c r="K10" s="250" t="s">
        <v>1087</v>
      </c>
      <c r="L10" s="248"/>
      <c r="M10" s="248"/>
    </row>
    <row r="11" spans="1:13" ht="14.25" customHeight="1">
      <c r="A11" s="245">
        <v>9</v>
      </c>
      <c r="B11" s="246">
        <f t="shared" si="0"/>
        <v>1009</v>
      </c>
      <c r="C11" s="244" t="s">
        <v>1050</v>
      </c>
      <c r="D11" s="247" t="s">
        <v>1064</v>
      </c>
      <c r="E11" s="247" t="s">
        <v>1068</v>
      </c>
      <c r="F11" s="247" t="s">
        <v>1069</v>
      </c>
      <c r="G11" s="247">
        <v>1</v>
      </c>
      <c r="H11" s="251">
        <v>1</v>
      </c>
      <c r="I11" s="220" t="s">
        <v>11</v>
      </c>
      <c r="J11" s="222" t="s">
        <v>12</v>
      </c>
      <c r="K11" s="250" t="s">
        <v>1087</v>
      </c>
      <c r="L11" s="248"/>
      <c r="M11" s="248"/>
    </row>
    <row r="12" spans="1:13" ht="14.25" customHeight="1">
      <c r="A12" s="245">
        <v>10</v>
      </c>
      <c r="B12" s="246">
        <f t="shared" si="0"/>
        <v>1010</v>
      </c>
      <c r="C12" s="244" t="s">
        <v>1051</v>
      </c>
      <c r="D12" s="247" t="s">
        <v>1031</v>
      </c>
      <c r="E12" s="247" t="s">
        <v>1041</v>
      </c>
      <c r="F12" s="247" t="s">
        <v>1070</v>
      </c>
      <c r="G12" s="247">
        <v>1</v>
      </c>
      <c r="H12" s="251">
        <v>1</v>
      </c>
      <c r="I12" s="220" t="s">
        <v>14</v>
      </c>
      <c r="J12" s="222" t="s">
        <v>15</v>
      </c>
      <c r="K12" s="250" t="s">
        <v>1088</v>
      </c>
      <c r="L12" s="248"/>
      <c r="M12" s="248"/>
    </row>
    <row r="13" spans="1:13" ht="14.25" customHeight="1">
      <c r="A13" s="245">
        <v>11</v>
      </c>
      <c r="B13" s="246">
        <f t="shared" si="0"/>
        <v>1011</v>
      </c>
      <c r="C13" s="244" t="s">
        <v>1052</v>
      </c>
      <c r="D13" s="247" t="s">
        <v>1031</v>
      </c>
      <c r="E13" s="247" t="s">
        <v>1042</v>
      </c>
      <c r="F13" s="247">
        <v>9</v>
      </c>
      <c r="G13" s="247">
        <v>1</v>
      </c>
      <c r="H13" s="251">
        <v>1</v>
      </c>
      <c r="I13" s="220" t="s">
        <v>17</v>
      </c>
      <c r="J13" s="222" t="s">
        <v>18</v>
      </c>
      <c r="K13" s="250" t="s">
        <v>1089</v>
      </c>
      <c r="L13" s="248"/>
      <c r="M13" s="248"/>
    </row>
    <row r="14" spans="1:13" ht="14.25" customHeight="1">
      <c r="A14" s="245">
        <v>12</v>
      </c>
      <c r="B14" s="246">
        <f t="shared" si="0"/>
        <v>1012</v>
      </c>
      <c r="C14" s="244" t="s">
        <v>1053</v>
      </c>
      <c r="D14" s="247" t="s">
        <v>1031</v>
      </c>
      <c r="E14" s="247" t="s">
        <v>1072</v>
      </c>
      <c r="F14" s="247">
        <v>25</v>
      </c>
      <c r="G14" s="247">
        <v>1</v>
      </c>
      <c r="H14" s="251">
        <v>1</v>
      </c>
      <c r="I14" s="220" t="s">
        <v>759</v>
      </c>
      <c r="J14" s="222" t="s">
        <v>823</v>
      </c>
      <c r="K14" s="250" t="s">
        <v>1090</v>
      </c>
      <c r="L14" s="248"/>
      <c r="M14" s="248"/>
    </row>
    <row r="15" spans="1:13" ht="14.25" customHeight="1">
      <c r="A15" s="245">
        <v>13</v>
      </c>
      <c r="B15" s="246">
        <f t="shared" si="0"/>
        <v>1013</v>
      </c>
      <c r="C15" s="244" t="s">
        <v>1054</v>
      </c>
      <c r="D15" s="247" t="s">
        <v>1031</v>
      </c>
      <c r="E15" s="247" t="s">
        <v>1043</v>
      </c>
      <c r="F15" s="247">
        <v>37</v>
      </c>
      <c r="G15" s="247">
        <v>1</v>
      </c>
      <c r="H15" s="251">
        <v>1</v>
      </c>
      <c r="I15" s="220" t="s">
        <v>598</v>
      </c>
      <c r="J15" s="222" t="s">
        <v>892</v>
      </c>
      <c r="K15" s="250" t="s">
        <v>1091</v>
      </c>
      <c r="L15" s="248"/>
      <c r="M15" s="248"/>
    </row>
    <row r="16" spans="1:13" ht="14.25" customHeight="1">
      <c r="A16" s="245">
        <v>14</v>
      </c>
      <c r="B16" s="246">
        <f t="shared" si="0"/>
        <v>1014</v>
      </c>
      <c r="C16" s="244" t="s">
        <v>1055</v>
      </c>
      <c r="D16" s="247" t="s">
        <v>1031</v>
      </c>
      <c r="E16" s="247" t="s">
        <v>1044</v>
      </c>
      <c r="F16" s="247" t="s">
        <v>1046</v>
      </c>
      <c r="G16" s="247">
        <v>1</v>
      </c>
      <c r="H16" s="251">
        <v>1</v>
      </c>
      <c r="I16" s="220" t="s">
        <v>599</v>
      </c>
      <c r="J16" s="222" t="s">
        <v>600</v>
      </c>
      <c r="K16" s="250" t="s">
        <v>1092</v>
      </c>
      <c r="L16" s="248"/>
      <c r="M16" s="248"/>
    </row>
    <row r="17" spans="2:8">
      <c r="B17" s="246">
        <f t="shared" si="0"/>
        <v>1015</v>
      </c>
      <c r="C17" s="224" t="s">
        <v>1096</v>
      </c>
      <c r="D17" s="224" t="s">
        <v>1310</v>
      </c>
      <c r="E17" s="224" t="s">
        <v>1097</v>
      </c>
      <c r="F17" s="224" t="s">
        <v>1098</v>
      </c>
      <c r="G17" s="224">
        <v>1</v>
      </c>
      <c r="H17" s="219">
        <f t="shared" ref="H17:H80" si="1">H16</f>
        <v>1</v>
      </c>
    </row>
    <row r="18" spans="2:8">
      <c r="B18" s="246">
        <f t="shared" si="0"/>
        <v>1016</v>
      </c>
      <c r="C18" s="224" t="s">
        <v>1096</v>
      </c>
      <c r="D18" s="224" t="s">
        <v>1310</v>
      </c>
      <c r="E18" s="224" t="s">
        <v>1099</v>
      </c>
      <c r="F18" s="224" t="s">
        <v>1100</v>
      </c>
      <c r="G18" s="224">
        <v>1</v>
      </c>
      <c r="H18" s="219">
        <f t="shared" si="1"/>
        <v>1</v>
      </c>
    </row>
    <row r="19" spans="2:8">
      <c r="B19" s="246">
        <f t="shared" si="0"/>
        <v>1017</v>
      </c>
      <c r="C19" s="224" t="s">
        <v>1096</v>
      </c>
      <c r="D19" s="224" t="s">
        <v>1310</v>
      </c>
      <c r="E19" s="224" t="s">
        <v>1101</v>
      </c>
      <c r="F19" s="224" t="s">
        <v>1320</v>
      </c>
      <c r="G19" s="224">
        <v>1</v>
      </c>
      <c r="H19" s="219">
        <f t="shared" si="1"/>
        <v>1</v>
      </c>
    </row>
    <row r="20" spans="2:8">
      <c r="B20" s="246">
        <f t="shared" si="0"/>
        <v>1018</v>
      </c>
      <c r="C20" s="224" t="s">
        <v>1102</v>
      </c>
      <c r="D20" s="224" t="s">
        <v>1310</v>
      </c>
      <c r="E20" s="224" t="s">
        <v>1103</v>
      </c>
      <c r="F20" s="224" t="s">
        <v>1104</v>
      </c>
      <c r="G20" s="224">
        <v>1</v>
      </c>
      <c r="H20" s="219">
        <f t="shared" si="1"/>
        <v>1</v>
      </c>
    </row>
    <row r="21" spans="2:8">
      <c r="B21" s="246">
        <f t="shared" si="0"/>
        <v>1019</v>
      </c>
      <c r="C21" s="224" t="s">
        <v>1102</v>
      </c>
      <c r="D21" s="224" t="s">
        <v>1310</v>
      </c>
      <c r="E21" s="224" t="s">
        <v>1105</v>
      </c>
      <c r="F21" s="224" t="s">
        <v>1318</v>
      </c>
      <c r="G21" s="224">
        <v>1</v>
      </c>
      <c r="H21" s="219">
        <f t="shared" si="1"/>
        <v>1</v>
      </c>
    </row>
    <row r="22" spans="2:8">
      <c r="B22" s="246">
        <f t="shared" si="0"/>
        <v>1020</v>
      </c>
      <c r="C22" s="224" t="s">
        <v>1102</v>
      </c>
      <c r="D22" s="224" t="s">
        <v>1310</v>
      </c>
      <c r="E22" s="224" t="s">
        <v>1106</v>
      </c>
      <c r="F22" s="224" t="s">
        <v>1107</v>
      </c>
      <c r="G22" s="224">
        <v>1</v>
      </c>
      <c r="H22" s="219">
        <f t="shared" si="1"/>
        <v>1</v>
      </c>
    </row>
    <row r="23" spans="2:8">
      <c r="B23" s="246">
        <f t="shared" si="0"/>
        <v>1021</v>
      </c>
      <c r="C23" s="224" t="s">
        <v>1102</v>
      </c>
      <c r="D23" s="224" t="s">
        <v>1310</v>
      </c>
      <c r="E23" s="224" t="s">
        <v>1108</v>
      </c>
      <c r="F23" s="224" t="s">
        <v>1109</v>
      </c>
      <c r="G23" s="224">
        <v>1</v>
      </c>
      <c r="H23" s="219">
        <f t="shared" si="1"/>
        <v>1</v>
      </c>
    </row>
    <row r="24" spans="2:8">
      <c r="B24" s="246">
        <f t="shared" si="0"/>
        <v>1022</v>
      </c>
      <c r="C24" s="224" t="s">
        <v>1102</v>
      </c>
      <c r="D24" s="224" t="s">
        <v>1311</v>
      </c>
      <c r="E24" s="224" t="s">
        <v>1340</v>
      </c>
      <c r="F24" s="224" t="s">
        <v>1319</v>
      </c>
      <c r="G24" s="224">
        <v>1</v>
      </c>
      <c r="H24" s="219">
        <f t="shared" si="1"/>
        <v>1</v>
      </c>
    </row>
    <row r="25" spans="2:8">
      <c r="B25" s="246">
        <f t="shared" si="0"/>
        <v>1023</v>
      </c>
      <c r="C25" s="224" t="s">
        <v>1102</v>
      </c>
      <c r="D25" s="224" t="s">
        <v>1310</v>
      </c>
      <c r="E25" s="224" t="s">
        <v>1110</v>
      </c>
      <c r="F25" s="224" t="s">
        <v>1111</v>
      </c>
      <c r="G25" s="224">
        <v>1</v>
      </c>
      <c r="H25" s="219">
        <f t="shared" si="1"/>
        <v>1</v>
      </c>
    </row>
    <row r="26" spans="2:8">
      <c r="B26" s="246">
        <f t="shared" si="0"/>
        <v>1024</v>
      </c>
      <c r="C26" s="224" t="s">
        <v>1102</v>
      </c>
      <c r="D26" s="224" t="s">
        <v>1310</v>
      </c>
      <c r="E26" s="224" t="s">
        <v>1112</v>
      </c>
      <c r="F26" s="224" t="s">
        <v>1113</v>
      </c>
      <c r="G26" s="224">
        <v>1</v>
      </c>
      <c r="H26" s="219">
        <f t="shared" si="1"/>
        <v>1</v>
      </c>
    </row>
    <row r="27" spans="2:8">
      <c r="B27" s="246">
        <f t="shared" si="0"/>
        <v>1025</v>
      </c>
      <c r="C27" s="224" t="s">
        <v>1102</v>
      </c>
      <c r="D27" s="224" t="s">
        <v>1310</v>
      </c>
      <c r="E27" s="224" t="s">
        <v>1114</v>
      </c>
      <c r="F27" s="224" t="s">
        <v>1115</v>
      </c>
      <c r="G27" s="224">
        <v>1</v>
      </c>
      <c r="H27" s="219">
        <f t="shared" si="1"/>
        <v>1</v>
      </c>
    </row>
    <row r="28" spans="2:8">
      <c r="B28" s="246">
        <f t="shared" si="0"/>
        <v>1026</v>
      </c>
      <c r="C28" s="224" t="s">
        <v>1102</v>
      </c>
      <c r="D28" s="224" t="s">
        <v>1310</v>
      </c>
      <c r="E28" s="224" t="s">
        <v>1116</v>
      </c>
      <c r="F28" s="224" t="s">
        <v>1098</v>
      </c>
      <c r="G28" s="224">
        <v>1</v>
      </c>
      <c r="H28" s="219">
        <f t="shared" si="1"/>
        <v>1</v>
      </c>
    </row>
    <row r="29" spans="2:8">
      <c r="B29" s="246">
        <f t="shared" si="0"/>
        <v>1027</v>
      </c>
      <c r="C29" s="224" t="s">
        <v>1102</v>
      </c>
      <c r="D29" s="224" t="s">
        <v>1312</v>
      </c>
      <c r="E29" s="224" t="s">
        <v>1347</v>
      </c>
      <c r="F29" s="224" t="s">
        <v>1117</v>
      </c>
      <c r="G29" s="224">
        <v>1</v>
      </c>
      <c r="H29" s="219">
        <f t="shared" si="1"/>
        <v>1</v>
      </c>
    </row>
    <row r="30" spans="2:8">
      <c r="B30" s="246">
        <f t="shared" si="0"/>
        <v>1028</v>
      </c>
      <c r="C30" s="224" t="s">
        <v>1102</v>
      </c>
      <c r="D30" s="224" t="s">
        <v>1312</v>
      </c>
      <c r="E30" s="224" t="s">
        <v>1347</v>
      </c>
      <c r="F30" s="224" t="s">
        <v>1118</v>
      </c>
      <c r="G30" s="224">
        <v>1</v>
      </c>
      <c r="H30" s="219">
        <f t="shared" si="1"/>
        <v>1</v>
      </c>
    </row>
    <row r="31" spans="2:8">
      <c r="B31" s="246">
        <f t="shared" si="0"/>
        <v>1029</v>
      </c>
      <c r="C31" s="224" t="s">
        <v>1102</v>
      </c>
      <c r="D31" s="224" t="s">
        <v>1312</v>
      </c>
      <c r="E31" s="224" t="s">
        <v>1119</v>
      </c>
      <c r="F31" s="224" t="s">
        <v>1120</v>
      </c>
      <c r="G31" s="224">
        <v>1</v>
      </c>
      <c r="H31" s="219">
        <f t="shared" si="1"/>
        <v>1</v>
      </c>
    </row>
    <row r="32" spans="2:8">
      <c r="B32" s="246">
        <f t="shared" si="0"/>
        <v>1030</v>
      </c>
      <c r="C32" s="224" t="s">
        <v>1121</v>
      </c>
      <c r="D32" s="224" t="s">
        <v>1310</v>
      </c>
      <c r="E32" s="224" t="s">
        <v>1122</v>
      </c>
      <c r="F32" s="224">
        <v>64</v>
      </c>
      <c r="G32" s="224">
        <v>1</v>
      </c>
      <c r="H32" s="219">
        <f t="shared" si="1"/>
        <v>1</v>
      </c>
    </row>
    <row r="33" spans="2:8">
      <c r="B33" s="246">
        <f t="shared" si="0"/>
        <v>1031</v>
      </c>
      <c r="C33" s="224" t="s">
        <v>1121</v>
      </c>
      <c r="D33" s="224" t="s">
        <v>1310</v>
      </c>
      <c r="E33" s="224" t="s">
        <v>1123</v>
      </c>
      <c r="F33" s="224" t="s">
        <v>1124</v>
      </c>
      <c r="G33" s="224">
        <v>1</v>
      </c>
      <c r="H33" s="219">
        <f t="shared" si="1"/>
        <v>1</v>
      </c>
    </row>
    <row r="34" spans="2:8">
      <c r="B34" s="246">
        <f t="shared" si="0"/>
        <v>1032</v>
      </c>
      <c r="C34" s="224" t="s">
        <v>1125</v>
      </c>
      <c r="D34" s="224" t="s">
        <v>1310</v>
      </c>
      <c r="E34" s="224" t="s">
        <v>1126</v>
      </c>
      <c r="F34" s="224" t="s">
        <v>1127</v>
      </c>
      <c r="G34" s="224">
        <v>1</v>
      </c>
      <c r="H34" s="219">
        <f t="shared" si="1"/>
        <v>1</v>
      </c>
    </row>
    <row r="35" spans="2:8">
      <c r="B35" s="246">
        <f t="shared" si="0"/>
        <v>1033</v>
      </c>
      <c r="C35" s="224" t="s">
        <v>1125</v>
      </c>
      <c r="D35" s="224" t="s">
        <v>1310</v>
      </c>
      <c r="E35" s="224" t="s">
        <v>1128</v>
      </c>
      <c r="F35" s="224" t="s">
        <v>1129</v>
      </c>
      <c r="G35" s="224">
        <v>1</v>
      </c>
      <c r="H35" s="219">
        <f t="shared" si="1"/>
        <v>1</v>
      </c>
    </row>
    <row r="36" spans="2:8">
      <c r="B36" s="246">
        <f t="shared" si="0"/>
        <v>1034</v>
      </c>
      <c r="C36" s="224" t="s">
        <v>1125</v>
      </c>
      <c r="D36" s="224" t="s">
        <v>1310</v>
      </c>
      <c r="E36" s="224" t="s">
        <v>1130</v>
      </c>
      <c r="F36" s="224" t="s">
        <v>1321</v>
      </c>
      <c r="G36" s="224">
        <v>180</v>
      </c>
      <c r="H36" s="219">
        <f t="shared" si="1"/>
        <v>1</v>
      </c>
    </row>
    <row r="37" spans="2:8">
      <c r="B37" s="246">
        <f t="shared" si="0"/>
        <v>1035</v>
      </c>
      <c r="C37" s="224" t="s">
        <v>1125</v>
      </c>
      <c r="D37" s="224" t="s">
        <v>1312</v>
      </c>
      <c r="E37" s="224" t="s">
        <v>1131</v>
      </c>
      <c r="F37" s="224" t="s">
        <v>1132</v>
      </c>
      <c r="G37" s="224">
        <v>1</v>
      </c>
      <c r="H37" s="219">
        <f t="shared" si="1"/>
        <v>1</v>
      </c>
    </row>
    <row r="38" spans="2:8">
      <c r="B38" s="246">
        <f t="shared" si="0"/>
        <v>1036</v>
      </c>
      <c r="C38" s="224" t="s">
        <v>1125</v>
      </c>
      <c r="D38" s="224" t="s">
        <v>1312</v>
      </c>
      <c r="E38" s="224" t="s">
        <v>1131</v>
      </c>
      <c r="F38" s="224" t="s">
        <v>1133</v>
      </c>
      <c r="G38" s="224">
        <v>1</v>
      </c>
      <c r="H38" s="219">
        <f t="shared" si="1"/>
        <v>1</v>
      </c>
    </row>
    <row r="39" spans="2:8">
      <c r="B39" s="246">
        <f t="shared" si="0"/>
        <v>1037</v>
      </c>
      <c r="C39" s="224" t="s">
        <v>1125</v>
      </c>
      <c r="D39" s="224" t="s">
        <v>1312</v>
      </c>
      <c r="E39" s="224" t="s">
        <v>1131</v>
      </c>
      <c r="F39" s="224" t="s">
        <v>1134</v>
      </c>
      <c r="G39" s="224">
        <v>1</v>
      </c>
      <c r="H39" s="219">
        <f t="shared" si="1"/>
        <v>1</v>
      </c>
    </row>
    <row r="40" spans="2:8">
      <c r="B40" s="246">
        <f t="shared" si="0"/>
        <v>1038</v>
      </c>
      <c r="C40" s="224" t="s">
        <v>1135</v>
      </c>
      <c r="D40" s="224" t="s">
        <v>1310</v>
      </c>
      <c r="E40" s="224" t="s">
        <v>1136</v>
      </c>
      <c r="F40" s="224" t="s">
        <v>1137</v>
      </c>
      <c r="G40" s="224">
        <v>1</v>
      </c>
      <c r="H40" s="219">
        <f t="shared" si="1"/>
        <v>1</v>
      </c>
    </row>
    <row r="41" spans="2:8">
      <c r="B41" s="246">
        <f t="shared" si="0"/>
        <v>1039</v>
      </c>
      <c r="C41" s="224" t="s">
        <v>1135</v>
      </c>
      <c r="D41" s="224" t="s">
        <v>1339</v>
      </c>
      <c r="E41" s="224" t="s">
        <v>1338</v>
      </c>
      <c r="F41" s="224" t="s">
        <v>1138</v>
      </c>
      <c r="G41" s="224">
        <v>1</v>
      </c>
      <c r="H41" s="219">
        <f t="shared" si="1"/>
        <v>1</v>
      </c>
    </row>
    <row r="42" spans="2:8">
      <c r="B42" s="246">
        <f t="shared" si="0"/>
        <v>1040</v>
      </c>
      <c r="C42" s="224" t="s">
        <v>1135</v>
      </c>
      <c r="D42" s="224" t="s">
        <v>1313</v>
      </c>
      <c r="E42" s="224" t="s">
        <v>1139</v>
      </c>
      <c r="F42" s="224" t="s">
        <v>1140</v>
      </c>
      <c r="G42" s="224">
        <v>1</v>
      </c>
      <c r="H42" s="219">
        <f t="shared" si="1"/>
        <v>1</v>
      </c>
    </row>
    <row r="43" spans="2:8">
      <c r="B43" s="246">
        <f t="shared" si="0"/>
        <v>1041</v>
      </c>
      <c r="C43" s="224" t="s">
        <v>1141</v>
      </c>
      <c r="D43" s="224" t="s">
        <v>1310</v>
      </c>
      <c r="E43" s="224" t="s">
        <v>1142</v>
      </c>
      <c r="F43" s="224" t="s">
        <v>1143</v>
      </c>
      <c r="G43" s="224">
        <v>1</v>
      </c>
      <c r="H43" s="219">
        <f t="shared" si="1"/>
        <v>1</v>
      </c>
    </row>
    <row r="44" spans="2:8">
      <c r="B44" s="246">
        <f t="shared" si="0"/>
        <v>1042</v>
      </c>
      <c r="C44" s="224" t="s">
        <v>1144</v>
      </c>
      <c r="D44" s="224" t="s">
        <v>1310</v>
      </c>
      <c r="E44" s="224" t="s">
        <v>1145</v>
      </c>
      <c r="F44" s="224" t="s">
        <v>1146</v>
      </c>
      <c r="G44" s="224">
        <v>1</v>
      </c>
      <c r="H44" s="219">
        <f t="shared" si="1"/>
        <v>1</v>
      </c>
    </row>
    <row r="45" spans="2:8">
      <c r="B45" s="246">
        <f t="shared" si="0"/>
        <v>1043</v>
      </c>
      <c r="C45" s="224" t="s">
        <v>1144</v>
      </c>
      <c r="D45" s="224" t="s">
        <v>1310</v>
      </c>
      <c r="E45" s="224" t="s">
        <v>1101</v>
      </c>
      <c r="F45" s="224" t="s">
        <v>1109</v>
      </c>
      <c r="G45" s="224">
        <v>1</v>
      </c>
      <c r="H45" s="219">
        <f t="shared" si="1"/>
        <v>1</v>
      </c>
    </row>
    <row r="46" spans="2:8">
      <c r="B46" s="246">
        <f t="shared" si="0"/>
        <v>1044</v>
      </c>
      <c r="C46" s="224" t="s">
        <v>1030</v>
      </c>
      <c r="D46" s="224" t="s">
        <v>1314</v>
      </c>
      <c r="E46" s="224" t="s">
        <v>1147</v>
      </c>
      <c r="F46" s="224" t="s">
        <v>1148</v>
      </c>
      <c r="G46" s="224">
        <v>1</v>
      </c>
      <c r="H46" s="219">
        <f t="shared" si="1"/>
        <v>1</v>
      </c>
    </row>
    <row r="47" spans="2:8">
      <c r="B47" s="246">
        <f t="shared" si="0"/>
        <v>1045</v>
      </c>
      <c r="C47" s="224" t="s">
        <v>1030</v>
      </c>
      <c r="D47" s="224" t="s">
        <v>1314</v>
      </c>
      <c r="E47" s="224" t="s">
        <v>1037</v>
      </c>
      <c r="F47" s="224" t="s">
        <v>1098</v>
      </c>
      <c r="G47" s="224">
        <v>1</v>
      </c>
      <c r="H47" s="219">
        <f t="shared" si="1"/>
        <v>1</v>
      </c>
    </row>
    <row r="48" spans="2:8">
      <c r="B48" s="246">
        <f t="shared" si="0"/>
        <v>1046</v>
      </c>
      <c r="C48" s="224" t="s">
        <v>1030</v>
      </c>
      <c r="D48" s="224" t="s">
        <v>1310</v>
      </c>
      <c r="E48" s="224" t="s">
        <v>1337</v>
      </c>
      <c r="F48" s="224" t="s">
        <v>1149</v>
      </c>
      <c r="G48" s="224">
        <v>1</v>
      </c>
      <c r="H48" s="219">
        <f t="shared" si="1"/>
        <v>1</v>
      </c>
    </row>
    <row r="49" spans="2:8">
      <c r="B49" s="246">
        <f t="shared" si="0"/>
        <v>1047</v>
      </c>
      <c r="C49" s="224" t="s">
        <v>1030</v>
      </c>
      <c r="D49" s="224" t="s">
        <v>1310</v>
      </c>
      <c r="E49" s="224" t="s">
        <v>1337</v>
      </c>
      <c r="F49" s="224" t="s">
        <v>1150</v>
      </c>
      <c r="G49" s="224">
        <v>1</v>
      </c>
      <c r="H49" s="219">
        <f t="shared" si="1"/>
        <v>1</v>
      </c>
    </row>
    <row r="50" spans="2:8">
      <c r="B50" s="246">
        <f t="shared" si="0"/>
        <v>1048</v>
      </c>
      <c r="C50" s="224" t="s">
        <v>1030</v>
      </c>
      <c r="D50" s="224" t="s">
        <v>1310</v>
      </c>
      <c r="E50" s="224" t="s">
        <v>1151</v>
      </c>
      <c r="F50" s="224">
        <v>6</v>
      </c>
      <c r="G50" s="224">
        <v>1</v>
      </c>
      <c r="H50" s="219">
        <f t="shared" si="1"/>
        <v>1</v>
      </c>
    </row>
    <row r="51" spans="2:8">
      <c r="B51" s="246">
        <f t="shared" si="0"/>
        <v>1049</v>
      </c>
      <c r="C51" s="224" t="s">
        <v>1030</v>
      </c>
      <c r="D51" s="224" t="s">
        <v>1310</v>
      </c>
      <c r="E51" s="224" t="s">
        <v>1152</v>
      </c>
      <c r="F51" s="224" t="s">
        <v>1153</v>
      </c>
      <c r="G51" s="224">
        <v>1</v>
      </c>
      <c r="H51" s="219">
        <f t="shared" si="1"/>
        <v>1</v>
      </c>
    </row>
    <row r="52" spans="2:8">
      <c r="B52" s="246">
        <f t="shared" si="0"/>
        <v>1050</v>
      </c>
      <c r="C52" s="224" t="s">
        <v>1030</v>
      </c>
      <c r="D52" s="224" t="s">
        <v>1310</v>
      </c>
      <c r="E52" s="224" t="s">
        <v>1154</v>
      </c>
      <c r="F52" s="224" t="s">
        <v>1155</v>
      </c>
      <c r="G52" s="224">
        <v>1</v>
      </c>
      <c r="H52" s="219">
        <f t="shared" si="1"/>
        <v>1</v>
      </c>
    </row>
    <row r="53" spans="2:8">
      <c r="B53" s="246">
        <f t="shared" si="0"/>
        <v>1051</v>
      </c>
      <c r="C53" s="224" t="s">
        <v>1030</v>
      </c>
      <c r="D53" s="224" t="s">
        <v>1310</v>
      </c>
      <c r="E53" s="224" t="s">
        <v>1156</v>
      </c>
      <c r="F53" s="224">
        <v>11</v>
      </c>
      <c r="G53" s="224">
        <v>1</v>
      </c>
      <c r="H53" s="219">
        <f t="shared" si="1"/>
        <v>1</v>
      </c>
    </row>
    <row r="54" spans="2:8">
      <c r="B54" s="246">
        <f t="shared" si="0"/>
        <v>1052</v>
      </c>
      <c r="C54" s="224" t="s">
        <v>1030</v>
      </c>
      <c r="D54" s="224" t="s">
        <v>1310</v>
      </c>
      <c r="E54" s="224" t="s">
        <v>1157</v>
      </c>
      <c r="F54" s="224">
        <v>119</v>
      </c>
      <c r="G54" s="224">
        <v>1</v>
      </c>
      <c r="H54" s="219">
        <f t="shared" si="1"/>
        <v>1</v>
      </c>
    </row>
    <row r="55" spans="2:8">
      <c r="B55" s="246">
        <f t="shared" si="0"/>
        <v>1053</v>
      </c>
      <c r="C55" s="224" t="s">
        <v>1030</v>
      </c>
      <c r="D55" s="224" t="s">
        <v>1310</v>
      </c>
      <c r="E55" s="224" t="s">
        <v>1158</v>
      </c>
      <c r="F55" s="224" t="s">
        <v>1159</v>
      </c>
      <c r="G55" s="224">
        <v>1</v>
      </c>
      <c r="H55" s="219">
        <f t="shared" si="1"/>
        <v>1</v>
      </c>
    </row>
    <row r="56" spans="2:8">
      <c r="B56" s="246">
        <f t="shared" si="0"/>
        <v>1054</v>
      </c>
      <c r="C56" s="224" t="s">
        <v>1030</v>
      </c>
      <c r="D56" s="224" t="s">
        <v>1310</v>
      </c>
      <c r="E56" s="224" t="s">
        <v>1158</v>
      </c>
      <c r="F56" s="224" t="s">
        <v>1160</v>
      </c>
      <c r="G56" s="224">
        <v>1</v>
      </c>
      <c r="H56" s="219">
        <f t="shared" si="1"/>
        <v>1</v>
      </c>
    </row>
    <row r="57" spans="2:8">
      <c r="B57" s="246">
        <f t="shared" si="0"/>
        <v>1055</v>
      </c>
      <c r="C57" s="224" t="s">
        <v>1030</v>
      </c>
      <c r="D57" s="224" t="s">
        <v>1310</v>
      </c>
      <c r="E57" s="224" t="s">
        <v>1336</v>
      </c>
      <c r="F57" s="224" t="s">
        <v>1161</v>
      </c>
      <c r="G57" s="224">
        <v>1</v>
      </c>
      <c r="H57" s="219">
        <f t="shared" si="1"/>
        <v>1</v>
      </c>
    </row>
    <row r="58" spans="2:8">
      <c r="B58" s="246">
        <f t="shared" si="0"/>
        <v>1056</v>
      </c>
      <c r="C58" s="224" t="s">
        <v>1030</v>
      </c>
      <c r="D58" s="224" t="s">
        <v>1310</v>
      </c>
      <c r="E58" s="224" t="s">
        <v>1335</v>
      </c>
      <c r="F58" s="224" t="s">
        <v>1322</v>
      </c>
      <c r="G58" s="224">
        <v>1</v>
      </c>
      <c r="H58" s="219">
        <v>3</v>
      </c>
    </row>
    <row r="59" spans="2:8">
      <c r="B59" s="246">
        <f t="shared" si="0"/>
        <v>1057</v>
      </c>
      <c r="C59" s="224" t="s">
        <v>1030</v>
      </c>
      <c r="D59" s="224" t="s">
        <v>1310</v>
      </c>
      <c r="E59" s="224" t="s">
        <v>1038</v>
      </c>
      <c r="F59" s="224">
        <v>12</v>
      </c>
      <c r="G59" s="224">
        <v>1</v>
      </c>
      <c r="H59" s="219">
        <v>1</v>
      </c>
    </row>
    <row r="60" spans="2:8">
      <c r="B60" s="246">
        <f t="shared" si="0"/>
        <v>1058</v>
      </c>
      <c r="C60" s="224" t="s">
        <v>1030</v>
      </c>
      <c r="D60" s="224" t="s">
        <v>1310</v>
      </c>
      <c r="E60" s="224" t="s">
        <v>1162</v>
      </c>
      <c r="F60" s="224" t="s">
        <v>1163</v>
      </c>
      <c r="G60" s="224">
        <v>1</v>
      </c>
      <c r="H60" s="219">
        <f t="shared" si="1"/>
        <v>1</v>
      </c>
    </row>
    <row r="61" spans="2:8">
      <c r="B61" s="246">
        <f t="shared" si="0"/>
        <v>1059</v>
      </c>
      <c r="C61" s="224" t="s">
        <v>1030</v>
      </c>
      <c r="D61" s="224" t="s">
        <v>1310</v>
      </c>
      <c r="E61" s="224" t="s">
        <v>1164</v>
      </c>
      <c r="F61" s="224" t="s">
        <v>1165</v>
      </c>
      <c r="G61" s="224">
        <v>1</v>
      </c>
      <c r="H61" s="219">
        <f t="shared" si="1"/>
        <v>1</v>
      </c>
    </row>
    <row r="62" spans="2:8">
      <c r="B62" s="246">
        <f t="shared" si="0"/>
        <v>1060</v>
      </c>
      <c r="C62" s="224" t="s">
        <v>1030</v>
      </c>
      <c r="D62" s="224" t="s">
        <v>1310</v>
      </c>
      <c r="E62" s="224" t="s">
        <v>1166</v>
      </c>
      <c r="F62" s="224" t="s">
        <v>1323</v>
      </c>
      <c r="G62" s="224">
        <v>1</v>
      </c>
      <c r="H62" s="219">
        <f t="shared" si="1"/>
        <v>1</v>
      </c>
    </row>
    <row r="63" spans="2:8">
      <c r="B63" s="246">
        <f t="shared" si="0"/>
        <v>1061</v>
      </c>
      <c r="C63" s="224" t="s">
        <v>1030</v>
      </c>
      <c r="D63" s="224" t="s">
        <v>1310</v>
      </c>
      <c r="E63" s="224" t="s">
        <v>1167</v>
      </c>
      <c r="F63" s="224" t="s">
        <v>1168</v>
      </c>
      <c r="G63" s="224">
        <v>1</v>
      </c>
      <c r="H63" s="219">
        <f t="shared" si="1"/>
        <v>1</v>
      </c>
    </row>
    <row r="64" spans="2:8">
      <c r="B64" s="246">
        <f t="shared" si="0"/>
        <v>1062</v>
      </c>
      <c r="C64" s="224" t="s">
        <v>1030</v>
      </c>
      <c r="D64" s="224" t="s">
        <v>1310</v>
      </c>
      <c r="E64" s="224" t="s">
        <v>1169</v>
      </c>
      <c r="F64" s="224" t="s">
        <v>1170</v>
      </c>
      <c r="G64" s="224">
        <v>1</v>
      </c>
      <c r="H64" s="219">
        <f t="shared" si="1"/>
        <v>1</v>
      </c>
    </row>
    <row r="65" spans="2:8">
      <c r="B65" s="246">
        <f t="shared" si="0"/>
        <v>1063</v>
      </c>
      <c r="C65" s="224" t="s">
        <v>1030</v>
      </c>
      <c r="D65" s="224" t="s">
        <v>1310</v>
      </c>
      <c r="E65" s="224" t="s">
        <v>1171</v>
      </c>
      <c r="F65" s="224" t="s">
        <v>1324</v>
      </c>
      <c r="G65" s="224">
        <v>207</v>
      </c>
      <c r="H65" s="219">
        <f t="shared" si="1"/>
        <v>1</v>
      </c>
    </row>
    <row r="66" spans="2:8">
      <c r="B66" s="246">
        <f t="shared" si="0"/>
        <v>1064</v>
      </c>
      <c r="C66" s="224" t="s">
        <v>1030</v>
      </c>
      <c r="D66" s="224" t="s">
        <v>1310</v>
      </c>
      <c r="E66" s="224" t="s">
        <v>1172</v>
      </c>
      <c r="F66" s="224" t="s">
        <v>1173</v>
      </c>
      <c r="G66" s="224">
        <v>1</v>
      </c>
      <c r="H66" s="219">
        <f t="shared" si="1"/>
        <v>1</v>
      </c>
    </row>
    <row r="67" spans="2:8">
      <c r="B67" s="246">
        <f t="shared" si="0"/>
        <v>1065</v>
      </c>
      <c r="C67" s="224" t="s">
        <v>1030</v>
      </c>
      <c r="D67" s="224" t="s">
        <v>1310</v>
      </c>
      <c r="E67" s="224" t="s">
        <v>1174</v>
      </c>
      <c r="F67" s="224" t="s">
        <v>1175</v>
      </c>
      <c r="G67" s="224">
        <v>1</v>
      </c>
      <c r="H67" s="219">
        <f t="shared" si="1"/>
        <v>1</v>
      </c>
    </row>
    <row r="68" spans="2:8">
      <c r="B68" s="246">
        <f t="shared" si="0"/>
        <v>1066</v>
      </c>
      <c r="C68" s="224" t="s">
        <v>1030</v>
      </c>
      <c r="D68" s="224" t="s">
        <v>1310</v>
      </c>
      <c r="E68" s="224" t="s">
        <v>1176</v>
      </c>
      <c r="F68" s="224" t="s">
        <v>1138</v>
      </c>
      <c r="G68" s="224">
        <v>1</v>
      </c>
      <c r="H68" s="219">
        <f t="shared" si="1"/>
        <v>1</v>
      </c>
    </row>
    <row r="69" spans="2:8">
      <c r="B69" s="246">
        <f t="shared" ref="B69:B132" si="2">B68+1</f>
        <v>1067</v>
      </c>
      <c r="C69" s="224" t="s">
        <v>1030</v>
      </c>
      <c r="D69" s="224" t="s">
        <v>1310</v>
      </c>
      <c r="E69" s="224" t="s">
        <v>1346</v>
      </c>
      <c r="F69" s="224" t="s">
        <v>1177</v>
      </c>
      <c r="G69" s="224">
        <v>1</v>
      </c>
      <c r="H69" s="219">
        <f t="shared" si="1"/>
        <v>1</v>
      </c>
    </row>
    <row r="70" spans="2:8">
      <c r="B70" s="246">
        <f t="shared" si="2"/>
        <v>1068</v>
      </c>
      <c r="C70" s="224" t="s">
        <v>1030</v>
      </c>
      <c r="D70" s="224" t="s">
        <v>1310</v>
      </c>
      <c r="E70" s="224" t="s">
        <v>1178</v>
      </c>
      <c r="F70" s="224" t="s">
        <v>1179</v>
      </c>
      <c r="G70" s="224">
        <v>1</v>
      </c>
      <c r="H70" s="219">
        <f t="shared" si="1"/>
        <v>1</v>
      </c>
    </row>
    <row r="71" spans="2:8">
      <c r="B71" s="246">
        <f t="shared" si="2"/>
        <v>1069</v>
      </c>
      <c r="C71" s="224" t="s">
        <v>1030</v>
      </c>
      <c r="D71" s="224" t="s">
        <v>1310</v>
      </c>
      <c r="E71" s="224" t="s">
        <v>1180</v>
      </c>
      <c r="F71" s="224" t="s">
        <v>1181</v>
      </c>
      <c r="G71" s="224">
        <v>1</v>
      </c>
      <c r="H71" s="219">
        <f t="shared" si="1"/>
        <v>1</v>
      </c>
    </row>
    <row r="72" spans="2:8">
      <c r="B72" s="246">
        <f t="shared" si="2"/>
        <v>1070</v>
      </c>
      <c r="C72" s="224" t="s">
        <v>1030</v>
      </c>
      <c r="D72" s="224" t="s">
        <v>1312</v>
      </c>
      <c r="E72" s="224" t="s">
        <v>1182</v>
      </c>
      <c r="F72" s="224" t="s">
        <v>1183</v>
      </c>
      <c r="G72" s="224">
        <v>1</v>
      </c>
      <c r="H72" s="219">
        <f t="shared" si="1"/>
        <v>1</v>
      </c>
    </row>
    <row r="73" spans="2:8">
      <c r="B73" s="246">
        <f t="shared" si="2"/>
        <v>1071</v>
      </c>
      <c r="C73" s="224" t="s">
        <v>1030</v>
      </c>
      <c r="D73" s="224" t="s">
        <v>1312</v>
      </c>
      <c r="E73" s="224" t="s">
        <v>1184</v>
      </c>
      <c r="F73" s="224" t="s">
        <v>1185</v>
      </c>
      <c r="G73" s="224">
        <v>1</v>
      </c>
      <c r="H73" s="219">
        <f t="shared" si="1"/>
        <v>1</v>
      </c>
    </row>
    <row r="74" spans="2:8">
      <c r="B74" s="246">
        <f t="shared" si="2"/>
        <v>1072</v>
      </c>
      <c r="C74" s="224" t="s">
        <v>1030</v>
      </c>
      <c r="D74" s="224" t="s">
        <v>1312</v>
      </c>
      <c r="E74" s="224" t="s">
        <v>1186</v>
      </c>
      <c r="F74" s="224" t="s">
        <v>1187</v>
      </c>
      <c r="G74" s="224">
        <v>1</v>
      </c>
      <c r="H74" s="219">
        <f t="shared" si="1"/>
        <v>1</v>
      </c>
    </row>
    <row r="75" spans="2:8">
      <c r="B75" s="246">
        <f t="shared" si="2"/>
        <v>1073</v>
      </c>
      <c r="C75" s="224" t="s">
        <v>1030</v>
      </c>
      <c r="D75" s="224" t="s">
        <v>1312</v>
      </c>
      <c r="E75" s="224" t="s">
        <v>1186</v>
      </c>
      <c r="F75" s="224" t="s">
        <v>1188</v>
      </c>
      <c r="G75" s="224">
        <v>1</v>
      </c>
      <c r="H75" s="219">
        <f t="shared" si="1"/>
        <v>1</v>
      </c>
    </row>
    <row r="76" spans="2:8">
      <c r="B76" s="246">
        <f t="shared" si="2"/>
        <v>1074</v>
      </c>
      <c r="C76" s="224" t="s">
        <v>1030</v>
      </c>
      <c r="D76" s="224" t="s">
        <v>1312</v>
      </c>
      <c r="E76" s="224" t="s">
        <v>1189</v>
      </c>
      <c r="F76" s="224" t="s">
        <v>1190</v>
      </c>
      <c r="G76" s="224">
        <v>1</v>
      </c>
      <c r="H76" s="219">
        <f t="shared" si="1"/>
        <v>1</v>
      </c>
    </row>
    <row r="77" spans="2:8">
      <c r="B77" s="246">
        <f t="shared" si="2"/>
        <v>1075</v>
      </c>
      <c r="C77" s="224" t="s">
        <v>1030</v>
      </c>
      <c r="D77" s="224" t="s">
        <v>1312</v>
      </c>
      <c r="E77" s="224" t="s">
        <v>1123</v>
      </c>
      <c r="F77" s="224" t="s">
        <v>1191</v>
      </c>
      <c r="G77" s="224">
        <v>1</v>
      </c>
      <c r="H77" s="219">
        <f t="shared" si="1"/>
        <v>1</v>
      </c>
    </row>
    <row r="78" spans="2:8">
      <c r="B78" s="246">
        <f t="shared" si="2"/>
        <v>1076</v>
      </c>
      <c r="C78" s="224" t="s">
        <v>1030</v>
      </c>
      <c r="D78" s="224" t="s">
        <v>1312</v>
      </c>
      <c r="E78" s="224" t="s">
        <v>1123</v>
      </c>
      <c r="F78" s="224" t="s">
        <v>1192</v>
      </c>
      <c r="G78" s="224">
        <v>1</v>
      </c>
      <c r="H78" s="219">
        <f t="shared" si="1"/>
        <v>1</v>
      </c>
    </row>
    <row r="79" spans="2:8">
      <c r="B79" s="246">
        <f t="shared" si="2"/>
        <v>1077</v>
      </c>
      <c r="C79" s="224" t="s">
        <v>1030</v>
      </c>
      <c r="D79" s="224" t="s">
        <v>1312</v>
      </c>
      <c r="E79" s="224" t="s">
        <v>1193</v>
      </c>
      <c r="F79" s="224" t="s">
        <v>1194</v>
      </c>
      <c r="G79" s="224">
        <v>1</v>
      </c>
      <c r="H79" s="219">
        <f t="shared" si="1"/>
        <v>1</v>
      </c>
    </row>
    <row r="80" spans="2:8">
      <c r="B80" s="246">
        <f t="shared" si="2"/>
        <v>1078</v>
      </c>
      <c r="C80" s="224" t="s">
        <v>1030</v>
      </c>
      <c r="D80" s="224" t="s">
        <v>1312</v>
      </c>
      <c r="E80" s="224" t="s">
        <v>1345</v>
      </c>
      <c r="F80" s="224" t="s">
        <v>1196</v>
      </c>
      <c r="G80" s="224">
        <v>1</v>
      </c>
      <c r="H80" s="219">
        <f t="shared" si="1"/>
        <v>1</v>
      </c>
    </row>
    <row r="81" spans="2:8">
      <c r="B81" s="246">
        <f t="shared" si="2"/>
        <v>1079</v>
      </c>
      <c r="C81" s="224" t="s">
        <v>1030</v>
      </c>
      <c r="D81" s="224" t="s">
        <v>1312</v>
      </c>
      <c r="E81" s="224" t="s">
        <v>1197</v>
      </c>
      <c r="F81" s="224" t="s">
        <v>1198</v>
      </c>
      <c r="G81" s="224">
        <v>1</v>
      </c>
      <c r="H81" s="219">
        <f t="shared" ref="H81:H144" si="3">H80</f>
        <v>1</v>
      </c>
    </row>
    <row r="82" spans="2:8">
      <c r="B82" s="246">
        <f t="shared" si="2"/>
        <v>1080</v>
      </c>
      <c r="C82" s="224" t="s">
        <v>1030</v>
      </c>
      <c r="D82" s="224" t="s">
        <v>1315</v>
      </c>
      <c r="E82" s="224" t="s">
        <v>1060</v>
      </c>
      <c r="F82" s="224" t="s">
        <v>1199</v>
      </c>
      <c r="G82" s="224">
        <v>1</v>
      </c>
      <c r="H82" s="219">
        <f t="shared" si="3"/>
        <v>1</v>
      </c>
    </row>
    <row r="83" spans="2:8">
      <c r="B83" s="246">
        <f t="shared" si="2"/>
        <v>1081</v>
      </c>
      <c r="C83" s="224" t="s">
        <v>1200</v>
      </c>
      <c r="D83" s="224" t="s">
        <v>1310</v>
      </c>
      <c r="E83" s="224" t="s">
        <v>1201</v>
      </c>
      <c r="F83" s="224" t="s">
        <v>1202</v>
      </c>
      <c r="G83" s="224">
        <v>1</v>
      </c>
      <c r="H83" s="219">
        <f t="shared" si="3"/>
        <v>1</v>
      </c>
    </row>
    <row r="84" spans="2:8">
      <c r="B84" s="246">
        <f t="shared" si="2"/>
        <v>1082</v>
      </c>
      <c r="C84" s="224" t="s">
        <v>1200</v>
      </c>
      <c r="D84" s="224" t="s">
        <v>1312</v>
      </c>
      <c r="E84" s="224" t="s">
        <v>1203</v>
      </c>
      <c r="F84" s="224" t="s">
        <v>1204</v>
      </c>
      <c r="G84" s="224">
        <v>1</v>
      </c>
      <c r="H84" s="219">
        <f t="shared" si="3"/>
        <v>1</v>
      </c>
    </row>
    <row r="85" spans="2:8">
      <c r="B85" s="246">
        <f t="shared" si="2"/>
        <v>1083</v>
      </c>
      <c r="C85" s="224" t="s">
        <v>1205</v>
      </c>
      <c r="D85" s="224" t="s">
        <v>1310</v>
      </c>
      <c r="E85" s="224" t="s">
        <v>1206</v>
      </c>
      <c r="F85" s="224" t="s">
        <v>1207</v>
      </c>
      <c r="G85" s="224">
        <v>1</v>
      </c>
      <c r="H85" s="219">
        <f t="shared" si="3"/>
        <v>1</v>
      </c>
    </row>
    <row r="86" spans="2:8">
      <c r="B86" s="246">
        <f t="shared" si="2"/>
        <v>1084</v>
      </c>
      <c r="C86" s="224" t="s">
        <v>1205</v>
      </c>
      <c r="D86" s="224" t="s">
        <v>1310</v>
      </c>
      <c r="E86" s="224" t="s">
        <v>1208</v>
      </c>
      <c r="F86" s="224" t="s">
        <v>1179</v>
      </c>
      <c r="G86" s="224">
        <v>1</v>
      </c>
      <c r="H86" s="219">
        <f t="shared" si="3"/>
        <v>1</v>
      </c>
    </row>
    <row r="87" spans="2:8">
      <c r="B87" s="246">
        <f t="shared" si="2"/>
        <v>1085</v>
      </c>
      <c r="C87" s="224" t="s">
        <v>1205</v>
      </c>
      <c r="D87" s="224" t="s">
        <v>1310</v>
      </c>
      <c r="E87" s="224" t="s">
        <v>1209</v>
      </c>
      <c r="F87" s="224" t="s">
        <v>1210</v>
      </c>
      <c r="G87" s="224">
        <v>1</v>
      </c>
      <c r="H87" s="219">
        <f t="shared" si="3"/>
        <v>1</v>
      </c>
    </row>
    <row r="88" spans="2:8">
      <c r="B88" s="246">
        <f t="shared" si="2"/>
        <v>1086</v>
      </c>
      <c r="C88" s="224" t="s">
        <v>1205</v>
      </c>
      <c r="D88" s="224" t="s">
        <v>1313</v>
      </c>
      <c r="E88" s="224" t="s">
        <v>1211</v>
      </c>
      <c r="F88" s="224">
        <v>13</v>
      </c>
      <c r="G88" s="224">
        <v>1</v>
      </c>
      <c r="H88" s="219">
        <f t="shared" si="3"/>
        <v>1</v>
      </c>
    </row>
    <row r="89" spans="2:8">
      <c r="B89" s="246">
        <f t="shared" si="2"/>
        <v>1087</v>
      </c>
      <c r="C89" s="224" t="s">
        <v>1205</v>
      </c>
      <c r="D89" s="224" t="s">
        <v>1313</v>
      </c>
      <c r="E89" s="224" t="s">
        <v>1212</v>
      </c>
      <c r="F89" s="224" t="s">
        <v>1213</v>
      </c>
      <c r="G89" s="224">
        <v>1</v>
      </c>
      <c r="H89" s="219">
        <f t="shared" si="3"/>
        <v>1</v>
      </c>
    </row>
    <row r="90" spans="2:8">
      <c r="B90" s="246">
        <f t="shared" si="2"/>
        <v>1088</v>
      </c>
      <c r="C90" s="224" t="s">
        <v>1205</v>
      </c>
      <c r="D90" s="224" t="s">
        <v>1312</v>
      </c>
      <c r="E90" s="224" t="s">
        <v>1238</v>
      </c>
      <c r="F90" s="224" t="s">
        <v>1214</v>
      </c>
      <c r="G90" s="224">
        <v>1</v>
      </c>
      <c r="H90" s="219">
        <f t="shared" si="3"/>
        <v>1</v>
      </c>
    </row>
    <row r="91" spans="2:8">
      <c r="B91" s="246">
        <f t="shared" si="2"/>
        <v>1089</v>
      </c>
      <c r="C91" s="224" t="s">
        <v>1215</v>
      </c>
      <c r="D91" s="224" t="s">
        <v>1310</v>
      </c>
      <c r="E91" s="224" t="s">
        <v>1142</v>
      </c>
      <c r="F91" s="224" t="s">
        <v>1325</v>
      </c>
      <c r="G91" s="224">
        <v>1</v>
      </c>
      <c r="H91" s="219">
        <f t="shared" si="3"/>
        <v>1</v>
      </c>
    </row>
    <row r="92" spans="2:8">
      <c r="B92" s="246">
        <f t="shared" si="2"/>
        <v>1090</v>
      </c>
      <c r="C92" s="224" t="s">
        <v>1215</v>
      </c>
      <c r="D92" s="224" t="s">
        <v>1310</v>
      </c>
      <c r="E92" s="224" t="s">
        <v>1216</v>
      </c>
      <c r="F92" s="224" t="s">
        <v>1217</v>
      </c>
      <c r="G92" s="224">
        <v>1</v>
      </c>
      <c r="H92" s="219">
        <f t="shared" si="3"/>
        <v>1</v>
      </c>
    </row>
    <row r="93" spans="2:8">
      <c r="B93" s="246">
        <f t="shared" si="2"/>
        <v>1091</v>
      </c>
      <c r="C93" s="224" t="s">
        <v>1215</v>
      </c>
      <c r="D93" s="224" t="s">
        <v>1310</v>
      </c>
      <c r="E93" s="224" t="s">
        <v>1037</v>
      </c>
      <c r="F93" s="224" t="s">
        <v>1218</v>
      </c>
      <c r="G93" s="224">
        <v>1</v>
      </c>
      <c r="H93" s="219">
        <f t="shared" si="3"/>
        <v>1</v>
      </c>
    </row>
    <row r="94" spans="2:8">
      <c r="B94" s="246">
        <f t="shared" si="2"/>
        <v>1092</v>
      </c>
      <c r="C94" s="224" t="s">
        <v>1219</v>
      </c>
      <c r="D94" s="224" t="s">
        <v>1314</v>
      </c>
      <c r="E94" s="224" t="s">
        <v>1220</v>
      </c>
      <c r="F94" s="224" t="s">
        <v>1221</v>
      </c>
      <c r="G94" s="224">
        <v>1</v>
      </c>
      <c r="H94" s="219">
        <f t="shared" si="3"/>
        <v>1</v>
      </c>
    </row>
    <row r="95" spans="2:8">
      <c r="B95" s="246">
        <f t="shared" si="2"/>
        <v>1093</v>
      </c>
      <c r="C95" s="224" t="s">
        <v>1219</v>
      </c>
      <c r="D95" s="224" t="s">
        <v>1310</v>
      </c>
      <c r="E95" s="224" t="s">
        <v>1344</v>
      </c>
      <c r="F95" s="224" t="s">
        <v>1222</v>
      </c>
      <c r="G95" s="224">
        <v>1</v>
      </c>
      <c r="H95" s="219">
        <f t="shared" si="3"/>
        <v>1</v>
      </c>
    </row>
    <row r="96" spans="2:8">
      <c r="B96" s="246">
        <f t="shared" si="2"/>
        <v>1094</v>
      </c>
      <c r="C96" s="224" t="s">
        <v>1219</v>
      </c>
      <c r="D96" s="224" t="s">
        <v>1310</v>
      </c>
      <c r="E96" s="224" t="s">
        <v>1223</v>
      </c>
      <c r="F96" s="224" t="s">
        <v>1224</v>
      </c>
      <c r="G96" s="224">
        <v>1</v>
      </c>
      <c r="H96" s="219">
        <f t="shared" si="3"/>
        <v>1</v>
      </c>
    </row>
    <row r="97" spans="2:8">
      <c r="B97" s="246">
        <f t="shared" si="2"/>
        <v>1095</v>
      </c>
      <c r="C97" s="224" t="s">
        <v>1219</v>
      </c>
      <c r="D97" s="224" t="s">
        <v>1310</v>
      </c>
      <c r="E97" s="224" t="s">
        <v>1225</v>
      </c>
      <c r="F97" s="224" t="s">
        <v>1226</v>
      </c>
      <c r="G97" s="224">
        <v>1</v>
      </c>
      <c r="H97" s="219">
        <f t="shared" si="3"/>
        <v>1</v>
      </c>
    </row>
    <row r="98" spans="2:8">
      <c r="B98" s="246">
        <f t="shared" si="2"/>
        <v>1096</v>
      </c>
      <c r="C98" s="224" t="s">
        <v>1219</v>
      </c>
      <c r="D98" s="224" t="s">
        <v>1310</v>
      </c>
      <c r="E98" s="224" t="s">
        <v>1227</v>
      </c>
      <c r="F98" s="224" t="s">
        <v>1228</v>
      </c>
      <c r="G98" s="224">
        <v>1</v>
      </c>
      <c r="H98" s="219">
        <f t="shared" si="3"/>
        <v>1</v>
      </c>
    </row>
    <row r="99" spans="2:8">
      <c r="B99" s="246">
        <f t="shared" si="2"/>
        <v>1097</v>
      </c>
      <c r="C99" s="224" t="s">
        <v>1219</v>
      </c>
      <c r="D99" s="224" t="s">
        <v>1310</v>
      </c>
      <c r="E99" s="224" t="s">
        <v>1229</v>
      </c>
      <c r="F99" s="224">
        <v>75</v>
      </c>
      <c r="G99" s="224">
        <v>1</v>
      </c>
      <c r="H99" s="219">
        <f t="shared" si="3"/>
        <v>1</v>
      </c>
    </row>
    <row r="100" spans="2:8">
      <c r="B100" s="246">
        <f t="shared" si="2"/>
        <v>1098</v>
      </c>
      <c r="C100" s="224" t="s">
        <v>1219</v>
      </c>
      <c r="D100" s="224" t="s">
        <v>1310</v>
      </c>
      <c r="E100" s="224" t="s">
        <v>1230</v>
      </c>
      <c r="F100" s="224" t="s">
        <v>1231</v>
      </c>
      <c r="G100" s="224">
        <v>1</v>
      </c>
      <c r="H100" s="219">
        <f t="shared" si="3"/>
        <v>1</v>
      </c>
    </row>
    <row r="101" spans="2:8">
      <c r="B101" s="246">
        <f t="shared" si="2"/>
        <v>1099</v>
      </c>
      <c r="C101" s="224" t="s">
        <v>1219</v>
      </c>
      <c r="D101" s="224" t="s">
        <v>1310</v>
      </c>
      <c r="E101" s="224" t="s">
        <v>1232</v>
      </c>
      <c r="F101" s="224" t="s">
        <v>1153</v>
      </c>
      <c r="G101" s="224">
        <v>1</v>
      </c>
      <c r="H101" s="219">
        <f t="shared" si="3"/>
        <v>1</v>
      </c>
    </row>
    <row r="102" spans="2:8">
      <c r="B102" s="246">
        <f t="shared" si="2"/>
        <v>1100</v>
      </c>
      <c r="C102" s="224" t="s">
        <v>1219</v>
      </c>
      <c r="D102" s="224" t="s">
        <v>1310</v>
      </c>
      <c r="E102" s="224" t="s">
        <v>1233</v>
      </c>
      <c r="F102" s="224" t="s">
        <v>1111</v>
      </c>
      <c r="G102" s="224">
        <v>1</v>
      </c>
      <c r="H102" s="219">
        <f t="shared" si="3"/>
        <v>1</v>
      </c>
    </row>
    <row r="103" spans="2:8">
      <c r="B103" s="246">
        <f t="shared" si="2"/>
        <v>1101</v>
      </c>
      <c r="C103" s="224" t="s">
        <v>1219</v>
      </c>
      <c r="D103" s="224" t="s">
        <v>1310</v>
      </c>
      <c r="E103" s="224" t="s">
        <v>1234</v>
      </c>
      <c r="F103" s="224" t="s">
        <v>1111</v>
      </c>
      <c r="G103" s="224">
        <v>1</v>
      </c>
      <c r="H103" s="219">
        <f t="shared" si="3"/>
        <v>1</v>
      </c>
    </row>
    <row r="104" spans="2:8">
      <c r="B104" s="246">
        <f t="shared" si="2"/>
        <v>1102</v>
      </c>
      <c r="C104" s="224" t="s">
        <v>1219</v>
      </c>
      <c r="D104" s="224" t="s">
        <v>1310</v>
      </c>
      <c r="E104" s="224" t="s">
        <v>1309</v>
      </c>
      <c r="F104" s="224" t="s">
        <v>1109</v>
      </c>
      <c r="G104" s="224"/>
      <c r="H104" s="219">
        <f t="shared" si="3"/>
        <v>1</v>
      </c>
    </row>
    <row r="105" spans="2:8">
      <c r="B105" s="246">
        <f t="shared" si="2"/>
        <v>1103</v>
      </c>
      <c r="C105" s="224" t="s">
        <v>1219</v>
      </c>
      <c r="D105" s="224" t="s">
        <v>1312</v>
      </c>
      <c r="E105" s="224" t="s">
        <v>1235</v>
      </c>
      <c r="F105" s="224" t="s">
        <v>1236</v>
      </c>
      <c r="G105" s="224">
        <v>1</v>
      </c>
      <c r="H105" s="219">
        <f t="shared" si="3"/>
        <v>1</v>
      </c>
    </row>
    <row r="106" spans="2:8">
      <c r="B106" s="246">
        <f t="shared" si="2"/>
        <v>1104</v>
      </c>
      <c r="C106" s="224" t="s">
        <v>1219</v>
      </c>
      <c r="D106" s="224" t="s">
        <v>1312</v>
      </c>
      <c r="E106" s="224" t="s">
        <v>1037</v>
      </c>
      <c r="F106" s="224" t="s">
        <v>1107</v>
      </c>
      <c r="G106" s="224">
        <v>1</v>
      </c>
      <c r="H106" s="219">
        <f t="shared" si="3"/>
        <v>1</v>
      </c>
    </row>
    <row r="107" spans="2:8">
      <c r="B107" s="246">
        <f t="shared" si="2"/>
        <v>1105</v>
      </c>
      <c r="C107" s="224" t="s">
        <v>1237</v>
      </c>
      <c r="D107" s="224" t="s">
        <v>1310</v>
      </c>
      <c r="E107" s="224" t="s">
        <v>1197</v>
      </c>
      <c r="F107" s="256">
        <v>43</v>
      </c>
      <c r="G107" s="224">
        <v>1</v>
      </c>
      <c r="H107" s="219">
        <f t="shared" si="3"/>
        <v>1</v>
      </c>
    </row>
    <row r="108" spans="2:8">
      <c r="B108" s="246">
        <f t="shared" si="2"/>
        <v>1106</v>
      </c>
      <c r="C108" s="224" t="s">
        <v>1237</v>
      </c>
      <c r="D108" s="224" t="s">
        <v>1310</v>
      </c>
      <c r="E108" s="224" t="s">
        <v>1238</v>
      </c>
      <c r="F108" s="256" t="s">
        <v>1239</v>
      </c>
      <c r="G108" s="224">
        <v>1</v>
      </c>
      <c r="H108" s="219">
        <f t="shared" si="3"/>
        <v>1</v>
      </c>
    </row>
    <row r="109" spans="2:8">
      <c r="B109" s="246">
        <f t="shared" si="2"/>
        <v>1107</v>
      </c>
      <c r="C109" s="224" t="s">
        <v>1237</v>
      </c>
      <c r="D109" s="224" t="s">
        <v>1312</v>
      </c>
      <c r="E109" s="224" t="s">
        <v>1240</v>
      </c>
      <c r="F109" s="256" t="s">
        <v>1241</v>
      </c>
      <c r="G109" s="224">
        <v>1</v>
      </c>
      <c r="H109" s="219">
        <f t="shared" si="3"/>
        <v>1</v>
      </c>
    </row>
    <row r="110" spans="2:8">
      <c r="B110" s="246">
        <f t="shared" si="2"/>
        <v>1108</v>
      </c>
      <c r="C110" s="224" t="s">
        <v>1242</v>
      </c>
      <c r="D110" s="224" t="s">
        <v>1310</v>
      </c>
      <c r="E110" s="224" t="s">
        <v>1243</v>
      </c>
      <c r="F110" s="256">
        <v>3</v>
      </c>
      <c r="G110" s="224">
        <v>1</v>
      </c>
      <c r="H110" s="219">
        <f t="shared" si="3"/>
        <v>1</v>
      </c>
    </row>
    <row r="111" spans="2:8">
      <c r="B111" s="246">
        <f t="shared" si="2"/>
        <v>1109</v>
      </c>
      <c r="C111" s="224" t="s">
        <v>1242</v>
      </c>
      <c r="D111" s="224" t="s">
        <v>1310</v>
      </c>
      <c r="E111" s="224" t="s">
        <v>1244</v>
      </c>
      <c r="F111" s="256" t="s">
        <v>1245</v>
      </c>
      <c r="G111" s="224">
        <v>1</v>
      </c>
      <c r="H111" s="219">
        <f t="shared" si="3"/>
        <v>1</v>
      </c>
    </row>
    <row r="112" spans="2:8">
      <c r="B112" s="246">
        <f t="shared" si="2"/>
        <v>1110</v>
      </c>
      <c r="C112" s="224" t="s">
        <v>1242</v>
      </c>
      <c r="D112" s="224" t="s">
        <v>1310</v>
      </c>
      <c r="E112" s="224" t="s">
        <v>1246</v>
      </c>
      <c r="F112" s="256" t="s">
        <v>1247</v>
      </c>
      <c r="G112" s="224">
        <v>1</v>
      </c>
      <c r="H112" s="219">
        <f t="shared" si="3"/>
        <v>1</v>
      </c>
    </row>
    <row r="113" spans="2:8">
      <c r="B113" s="246">
        <f t="shared" si="2"/>
        <v>1111</v>
      </c>
      <c r="C113" s="224" t="s">
        <v>1248</v>
      </c>
      <c r="D113" s="224" t="s">
        <v>1310</v>
      </c>
      <c r="E113" s="224" t="s">
        <v>1249</v>
      </c>
      <c r="F113" s="256" t="s">
        <v>1250</v>
      </c>
      <c r="G113" s="224">
        <v>1</v>
      </c>
      <c r="H113" s="219">
        <f t="shared" si="3"/>
        <v>1</v>
      </c>
    </row>
    <row r="114" spans="2:8">
      <c r="B114" s="246">
        <f t="shared" si="2"/>
        <v>1112</v>
      </c>
      <c r="C114" s="224" t="s">
        <v>1248</v>
      </c>
      <c r="D114" s="224" t="s">
        <v>1310</v>
      </c>
      <c r="E114" s="224" t="s">
        <v>1116</v>
      </c>
      <c r="F114" s="256" t="s">
        <v>1100</v>
      </c>
      <c r="G114" s="224">
        <v>1</v>
      </c>
      <c r="H114" s="219">
        <f t="shared" si="3"/>
        <v>1</v>
      </c>
    </row>
    <row r="115" spans="2:8">
      <c r="B115" s="246">
        <f t="shared" si="2"/>
        <v>1113</v>
      </c>
      <c r="C115" s="224" t="s">
        <v>1251</v>
      </c>
      <c r="D115" s="224" t="s">
        <v>1310</v>
      </c>
      <c r="E115" s="224" t="s">
        <v>1252</v>
      </c>
      <c r="F115" s="256" t="s">
        <v>1253</v>
      </c>
      <c r="G115" s="224">
        <v>1</v>
      </c>
      <c r="H115" s="219">
        <f t="shared" si="3"/>
        <v>1</v>
      </c>
    </row>
    <row r="116" spans="2:8">
      <c r="B116" s="246">
        <f t="shared" si="2"/>
        <v>1114</v>
      </c>
      <c r="C116" s="224" t="s">
        <v>1251</v>
      </c>
      <c r="D116" s="224" t="s">
        <v>1310</v>
      </c>
      <c r="E116" s="224" t="s">
        <v>1254</v>
      </c>
      <c r="F116" s="256" t="s">
        <v>1204</v>
      </c>
      <c r="G116" s="224">
        <v>1</v>
      </c>
      <c r="H116" s="219">
        <f t="shared" si="3"/>
        <v>1</v>
      </c>
    </row>
    <row r="117" spans="2:8">
      <c r="B117" s="246">
        <f t="shared" si="2"/>
        <v>1115</v>
      </c>
      <c r="C117" s="224" t="s">
        <v>1251</v>
      </c>
      <c r="D117" s="224" t="s">
        <v>1310</v>
      </c>
      <c r="E117" s="224" t="s">
        <v>1255</v>
      </c>
      <c r="F117" s="256" t="s">
        <v>1204</v>
      </c>
      <c r="G117" s="224">
        <v>1</v>
      </c>
      <c r="H117" s="219">
        <f t="shared" si="3"/>
        <v>1</v>
      </c>
    </row>
    <row r="118" spans="2:8">
      <c r="B118" s="246">
        <f t="shared" si="2"/>
        <v>1116</v>
      </c>
      <c r="C118" s="224" t="s">
        <v>1256</v>
      </c>
      <c r="D118" s="224" t="s">
        <v>1310</v>
      </c>
      <c r="E118" s="224" t="s">
        <v>1257</v>
      </c>
      <c r="F118" s="256" t="s">
        <v>1326</v>
      </c>
      <c r="G118" s="224">
        <v>1</v>
      </c>
      <c r="H118" s="219">
        <f t="shared" si="3"/>
        <v>1</v>
      </c>
    </row>
    <row r="119" spans="2:8">
      <c r="B119" s="246">
        <f t="shared" si="2"/>
        <v>1117</v>
      </c>
      <c r="C119" s="224" t="s">
        <v>1256</v>
      </c>
      <c r="D119" s="224" t="s">
        <v>1310</v>
      </c>
      <c r="E119" s="224" t="s">
        <v>1258</v>
      </c>
      <c r="F119" s="256" t="s">
        <v>1098</v>
      </c>
      <c r="G119" s="224">
        <v>1</v>
      </c>
      <c r="H119" s="219">
        <f t="shared" si="3"/>
        <v>1</v>
      </c>
    </row>
    <row r="120" spans="2:8">
      <c r="B120" s="246">
        <f t="shared" si="2"/>
        <v>1118</v>
      </c>
      <c r="C120" s="224" t="s">
        <v>1256</v>
      </c>
      <c r="D120" s="224" t="s">
        <v>1310</v>
      </c>
      <c r="E120" s="224" t="s">
        <v>1259</v>
      </c>
      <c r="F120" s="256" t="s">
        <v>1260</v>
      </c>
      <c r="G120" s="224">
        <v>1</v>
      </c>
      <c r="H120" s="219">
        <f t="shared" si="3"/>
        <v>1</v>
      </c>
    </row>
    <row r="121" spans="2:8">
      <c r="B121" s="246">
        <f t="shared" si="2"/>
        <v>1119</v>
      </c>
      <c r="C121" s="224" t="s">
        <v>1256</v>
      </c>
      <c r="D121" s="224" t="s">
        <v>1310</v>
      </c>
      <c r="E121" s="224" t="s">
        <v>1261</v>
      </c>
      <c r="F121" s="256" t="s">
        <v>1194</v>
      </c>
      <c r="G121" s="224">
        <v>1</v>
      </c>
      <c r="H121" s="219">
        <f t="shared" si="3"/>
        <v>1</v>
      </c>
    </row>
    <row r="122" spans="2:8">
      <c r="B122" s="246">
        <f t="shared" si="2"/>
        <v>1120</v>
      </c>
      <c r="C122" s="224" t="s">
        <v>1262</v>
      </c>
      <c r="D122" s="224" t="s">
        <v>1310</v>
      </c>
      <c r="E122" s="224" t="s">
        <v>1263</v>
      </c>
      <c r="F122" s="256" t="s">
        <v>1245</v>
      </c>
      <c r="G122" s="224">
        <v>1</v>
      </c>
      <c r="H122" s="219">
        <f t="shared" si="3"/>
        <v>1</v>
      </c>
    </row>
    <row r="123" spans="2:8">
      <c r="B123" s="246">
        <f t="shared" si="2"/>
        <v>1121</v>
      </c>
      <c r="C123" s="253" t="s">
        <v>1262</v>
      </c>
      <c r="D123" s="253" t="s">
        <v>1342</v>
      </c>
      <c r="E123" s="253" t="s">
        <v>1341</v>
      </c>
      <c r="F123" s="258" t="s">
        <v>1327</v>
      </c>
      <c r="G123" s="253">
        <v>1</v>
      </c>
      <c r="H123" s="253">
        <f t="shared" si="3"/>
        <v>1</v>
      </c>
    </row>
    <row r="124" spans="2:8">
      <c r="B124" s="246">
        <f t="shared" si="2"/>
        <v>1122</v>
      </c>
      <c r="C124" s="224" t="s">
        <v>1262</v>
      </c>
      <c r="D124" s="224" t="s">
        <v>1310</v>
      </c>
      <c r="E124" s="224" t="s">
        <v>1264</v>
      </c>
      <c r="F124" s="256" t="s">
        <v>1265</v>
      </c>
      <c r="G124" s="224">
        <v>1</v>
      </c>
      <c r="H124" s="219">
        <f t="shared" si="3"/>
        <v>1</v>
      </c>
    </row>
    <row r="125" spans="2:8">
      <c r="B125" s="246">
        <f t="shared" si="2"/>
        <v>1123</v>
      </c>
      <c r="C125" s="224" t="s">
        <v>1262</v>
      </c>
      <c r="D125" s="224" t="s">
        <v>1310</v>
      </c>
      <c r="E125" s="224" t="s">
        <v>1266</v>
      </c>
      <c r="F125" s="256" t="s">
        <v>1138</v>
      </c>
      <c r="G125" s="224">
        <v>1</v>
      </c>
      <c r="H125" s="219">
        <f t="shared" si="3"/>
        <v>1</v>
      </c>
    </row>
    <row r="126" spans="2:8">
      <c r="B126" s="246">
        <f t="shared" si="2"/>
        <v>1124</v>
      </c>
      <c r="C126" s="224" t="s">
        <v>1262</v>
      </c>
      <c r="D126" s="224" t="s">
        <v>1310</v>
      </c>
      <c r="E126" s="224" t="s">
        <v>1267</v>
      </c>
      <c r="F126" s="256" t="s">
        <v>1115</v>
      </c>
      <c r="G126" s="224">
        <v>1</v>
      </c>
      <c r="H126" s="219">
        <f t="shared" si="3"/>
        <v>1</v>
      </c>
    </row>
    <row r="127" spans="2:8">
      <c r="B127" s="246">
        <f t="shared" si="2"/>
        <v>1125</v>
      </c>
      <c r="C127" s="224" t="s">
        <v>1262</v>
      </c>
      <c r="D127" s="224" t="s">
        <v>1310</v>
      </c>
      <c r="E127" s="224" t="s">
        <v>1268</v>
      </c>
      <c r="F127" s="256" t="s">
        <v>1328</v>
      </c>
      <c r="G127" s="224">
        <v>1</v>
      </c>
      <c r="H127" s="219">
        <f t="shared" si="3"/>
        <v>1</v>
      </c>
    </row>
    <row r="128" spans="2:8">
      <c r="B128" s="246">
        <f t="shared" si="2"/>
        <v>1126</v>
      </c>
      <c r="C128" s="224" t="s">
        <v>1262</v>
      </c>
      <c r="D128" s="224" t="s">
        <v>1310</v>
      </c>
      <c r="E128" s="224" t="s">
        <v>1269</v>
      </c>
      <c r="F128" s="256" t="s">
        <v>1213</v>
      </c>
      <c r="G128" s="224">
        <v>1</v>
      </c>
      <c r="H128" s="219">
        <f t="shared" si="3"/>
        <v>1</v>
      </c>
    </row>
    <row r="129" spans="2:8">
      <c r="B129" s="246">
        <f t="shared" si="2"/>
        <v>1127</v>
      </c>
      <c r="C129" s="224" t="s">
        <v>1262</v>
      </c>
      <c r="D129" s="224" t="s">
        <v>1310</v>
      </c>
      <c r="E129" s="224" t="s">
        <v>1270</v>
      </c>
      <c r="F129" s="256" t="s">
        <v>1181</v>
      </c>
      <c r="G129" s="224">
        <v>1</v>
      </c>
      <c r="H129" s="219">
        <f t="shared" si="3"/>
        <v>1</v>
      </c>
    </row>
    <row r="130" spans="2:8">
      <c r="B130" s="246">
        <f t="shared" si="2"/>
        <v>1128</v>
      </c>
      <c r="C130" s="224" t="s">
        <v>1262</v>
      </c>
      <c r="D130" s="224" t="s">
        <v>1310</v>
      </c>
      <c r="E130" s="224" t="s">
        <v>1271</v>
      </c>
      <c r="F130" s="256" t="s">
        <v>1115</v>
      </c>
      <c r="G130" s="224">
        <v>1</v>
      </c>
      <c r="H130" s="219">
        <f t="shared" si="3"/>
        <v>1</v>
      </c>
    </row>
    <row r="131" spans="2:8">
      <c r="B131" s="246">
        <f t="shared" si="2"/>
        <v>1129</v>
      </c>
      <c r="C131" s="224" t="s">
        <v>1262</v>
      </c>
      <c r="D131" s="224" t="s">
        <v>1316</v>
      </c>
      <c r="E131" s="224" t="s">
        <v>1272</v>
      </c>
      <c r="F131" s="256" t="s">
        <v>1273</v>
      </c>
      <c r="G131" s="224">
        <v>1</v>
      </c>
      <c r="H131" s="219">
        <f t="shared" si="3"/>
        <v>1</v>
      </c>
    </row>
    <row r="132" spans="2:8">
      <c r="B132" s="246">
        <f t="shared" si="2"/>
        <v>1130</v>
      </c>
      <c r="C132" s="224" t="s">
        <v>1262</v>
      </c>
      <c r="D132" s="224" t="s">
        <v>1313</v>
      </c>
      <c r="E132" s="224" t="s">
        <v>1274</v>
      </c>
      <c r="F132" s="256" t="s">
        <v>1098</v>
      </c>
      <c r="G132" s="224">
        <v>1</v>
      </c>
      <c r="H132" s="219">
        <f t="shared" si="3"/>
        <v>1</v>
      </c>
    </row>
    <row r="133" spans="2:8">
      <c r="B133" s="246">
        <f t="shared" ref="B133:B158" si="4">B132+1</f>
        <v>1131</v>
      </c>
      <c r="C133" s="224" t="s">
        <v>1262</v>
      </c>
      <c r="D133" s="224" t="s">
        <v>1316</v>
      </c>
      <c r="E133" s="224" t="s">
        <v>1056</v>
      </c>
      <c r="F133" s="256" t="s">
        <v>1179</v>
      </c>
      <c r="G133" s="224">
        <v>1</v>
      </c>
      <c r="H133" s="219">
        <f t="shared" si="3"/>
        <v>1</v>
      </c>
    </row>
    <row r="134" spans="2:8">
      <c r="B134" s="246">
        <f t="shared" si="4"/>
        <v>1132</v>
      </c>
      <c r="C134" s="224" t="s">
        <v>1262</v>
      </c>
      <c r="D134" s="224" t="s">
        <v>1317</v>
      </c>
      <c r="E134" s="224" t="s">
        <v>1275</v>
      </c>
      <c r="F134" s="256" t="s">
        <v>1098</v>
      </c>
      <c r="G134" s="224">
        <v>1</v>
      </c>
      <c r="H134" s="219">
        <f t="shared" si="3"/>
        <v>1</v>
      </c>
    </row>
    <row r="135" spans="2:8">
      <c r="B135" s="246">
        <f t="shared" si="4"/>
        <v>1133</v>
      </c>
      <c r="C135" s="224" t="s">
        <v>1262</v>
      </c>
      <c r="D135" s="224" t="s">
        <v>1312</v>
      </c>
      <c r="E135" s="224" t="s">
        <v>1276</v>
      </c>
      <c r="F135" s="256" t="s">
        <v>1277</v>
      </c>
      <c r="G135" s="224">
        <v>1</v>
      </c>
      <c r="H135" s="219">
        <f t="shared" si="3"/>
        <v>1</v>
      </c>
    </row>
    <row r="136" spans="2:8">
      <c r="B136" s="246">
        <f t="shared" si="4"/>
        <v>1134</v>
      </c>
      <c r="C136" s="224" t="s">
        <v>1262</v>
      </c>
      <c r="D136" s="224" t="s">
        <v>1312</v>
      </c>
      <c r="E136" s="224" t="s">
        <v>1276</v>
      </c>
      <c r="F136" s="256" t="s">
        <v>1278</v>
      </c>
      <c r="G136" s="224">
        <v>1</v>
      </c>
      <c r="H136" s="219">
        <f t="shared" si="3"/>
        <v>1</v>
      </c>
    </row>
    <row r="137" spans="2:8">
      <c r="B137" s="246">
        <f t="shared" si="4"/>
        <v>1135</v>
      </c>
      <c r="C137" s="224" t="s">
        <v>1262</v>
      </c>
      <c r="D137" s="224" t="s">
        <v>1312</v>
      </c>
      <c r="E137" s="224" t="s">
        <v>1329</v>
      </c>
      <c r="F137" s="256" t="s">
        <v>1161</v>
      </c>
      <c r="G137" s="224">
        <v>1</v>
      </c>
      <c r="H137" s="219">
        <f t="shared" si="3"/>
        <v>1</v>
      </c>
    </row>
    <row r="138" spans="2:8">
      <c r="B138" s="246">
        <f t="shared" si="4"/>
        <v>1136</v>
      </c>
      <c r="C138" s="224" t="s">
        <v>1262</v>
      </c>
      <c r="D138" s="224" t="s">
        <v>1312</v>
      </c>
      <c r="E138" s="224" t="s">
        <v>1279</v>
      </c>
      <c r="F138" s="256" t="s">
        <v>1280</v>
      </c>
      <c r="G138" s="224">
        <v>1</v>
      </c>
      <c r="H138" s="219">
        <f t="shared" si="3"/>
        <v>1</v>
      </c>
    </row>
    <row r="139" spans="2:8">
      <c r="B139" s="246">
        <f t="shared" si="4"/>
        <v>1137</v>
      </c>
      <c r="C139" s="224" t="s">
        <v>1262</v>
      </c>
      <c r="D139" s="224" t="s">
        <v>1312</v>
      </c>
      <c r="E139" s="224" t="s">
        <v>1281</v>
      </c>
      <c r="F139" s="256" t="s">
        <v>1282</v>
      </c>
      <c r="G139" s="224">
        <v>1</v>
      </c>
      <c r="H139" s="219">
        <f t="shared" si="3"/>
        <v>1</v>
      </c>
    </row>
    <row r="140" spans="2:8">
      <c r="B140" s="246">
        <f t="shared" si="4"/>
        <v>1138</v>
      </c>
      <c r="C140" s="224" t="s">
        <v>1262</v>
      </c>
      <c r="D140" s="224" t="s">
        <v>1312</v>
      </c>
      <c r="E140" s="224" t="s">
        <v>1283</v>
      </c>
      <c r="F140" s="256" t="s">
        <v>1284</v>
      </c>
      <c r="G140" s="224">
        <v>1</v>
      </c>
      <c r="H140" s="219">
        <f t="shared" si="3"/>
        <v>1</v>
      </c>
    </row>
    <row r="141" spans="2:8">
      <c r="B141" s="246">
        <f t="shared" si="4"/>
        <v>1139</v>
      </c>
      <c r="C141" s="224" t="s">
        <v>1285</v>
      </c>
      <c r="D141" s="224" t="s">
        <v>1310</v>
      </c>
      <c r="E141" s="224" t="s">
        <v>1286</v>
      </c>
      <c r="F141" s="256" t="s">
        <v>1224</v>
      </c>
      <c r="G141" s="224">
        <v>1</v>
      </c>
      <c r="H141" s="219">
        <f t="shared" si="3"/>
        <v>1</v>
      </c>
    </row>
    <row r="142" spans="2:8">
      <c r="B142" s="246">
        <f t="shared" si="4"/>
        <v>1140</v>
      </c>
      <c r="C142" s="224" t="s">
        <v>1285</v>
      </c>
      <c r="D142" s="224" t="s">
        <v>1310</v>
      </c>
      <c r="E142" s="224" t="s">
        <v>1287</v>
      </c>
      <c r="F142" s="256" t="s">
        <v>1288</v>
      </c>
      <c r="G142" s="224">
        <v>1</v>
      </c>
      <c r="H142" s="219">
        <f t="shared" si="3"/>
        <v>1</v>
      </c>
    </row>
    <row r="143" spans="2:8">
      <c r="B143" s="246">
        <f t="shared" si="4"/>
        <v>1141</v>
      </c>
      <c r="C143" s="224" t="s">
        <v>1285</v>
      </c>
      <c r="D143" s="224" t="s">
        <v>1310</v>
      </c>
      <c r="E143" s="224" t="s">
        <v>1287</v>
      </c>
      <c r="F143" s="256" t="s">
        <v>1330</v>
      </c>
      <c r="G143" s="224">
        <v>1</v>
      </c>
      <c r="H143" s="219">
        <f t="shared" si="3"/>
        <v>1</v>
      </c>
    </row>
    <row r="144" spans="2:8">
      <c r="B144" s="246">
        <f t="shared" si="4"/>
        <v>1142</v>
      </c>
      <c r="C144" s="224" t="s">
        <v>1289</v>
      </c>
      <c r="D144" s="224" t="s">
        <v>1310</v>
      </c>
      <c r="E144" s="224" t="s">
        <v>1290</v>
      </c>
      <c r="F144" s="256" t="s">
        <v>1260</v>
      </c>
      <c r="G144" s="224">
        <v>1</v>
      </c>
      <c r="H144" s="219">
        <f t="shared" si="3"/>
        <v>1</v>
      </c>
    </row>
    <row r="145" spans="2:8">
      <c r="B145" s="246">
        <f t="shared" si="4"/>
        <v>1143</v>
      </c>
      <c r="C145" s="224" t="s">
        <v>1289</v>
      </c>
      <c r="D145" s="224" t="s">
        <v>1310</v>
      </c>
      <c r="E145" s="224" t="s">
        <v>1290</v>
      </c>
      <c r="F145" s="256" t="s">
        <v>1291</v>
      </c>
      <c r="G145" s="224">
        <v>1</v>
      </c>
      <c r="H145" s="219">
        <f t="shared" ref="H145:H158" si="5">H144</f>
        <v>1</v>
      </c>
    </row>
    <row r="146" spans="2:8">
      <c r="B146" s="246">
        <f t="shared" si="4"/>
        <v>1144</v>
      </c>
      <c r="C146" s="224" t="s">
        <v>1289</v>
      </c>
      <c r="D146" s="224" t="s">
        <v>1310</v>
      </c>
      <c r="E146" s="224" t="s">
        <v>1292</v>
      </c>
      <c r="F146" s="256" t="s">
        <v>1293</v>
      </c>
      <c r="G146" s="224">
        <v>1</v>
      </c>
      <c r="H146" s="219">
        <f t="shared" si="5"/>
        <v>1</v>
      </c>
    </row>
    <row r="147" spans="2:8">
      <c r="B147" s="246">
        <f t="shared" si="4"/>
        <v>1145</v>
      </c>
      <c r="C147" s="224" t="s">
        <v>1289</v>
      </c>
      <c r="D147" s="224" t="s">
        <v>1310</v>
      </c>
      <c r="E147" s="224" t="s">
        <v>1294</v>
      </c>
      <c r="F147" s="256" t="s">
        <v>1198</v>
      </c>
      <c r="G147" s="224">
        <v>1</v>
      </c>
      <c r="H147" s="219">
        <f t="shared" si="5"/>
        <v>1</v>
      </c>
    </row>
    <row r="148" spans="2:8">
      <c r="B148" s="246">
        <f t="shared" si="4"/>
        <v>1146</v>
      </c>
      <c r="C148" s="224" t="s">
        <v>1289</v>
      </c>
      <c r="D148" s="224" t="s">
        <v>1310</v>
      </c>
      <c r="E148" s="224" t="s">
        <v>1195</v>
      </c>
      <c r="F148" s="256" t="s">
        <v>1331</v>
      </c>
      <c r="G148" s="224">
        <v>1</v>
      </c>
      <c r="H148" s="219">
        <f t="shared" si="5"/>
        <v>1</v>
      </c>
    </row>
    <row r="149" spans="2:8">
      <c r="B149" s="246">
        <f t="shared" si="4"/>
        <v>1147</v>
      </c>
      <c r="C149" s="224" t="s">
        <v>1289</v>
      </c>
      <c r="D149" s="224" t="s">
        <v>1310</v>
      </c>
      <c r="E149" s="224" t="s">
        <v>1037</v>
      </c>
      <c r="F149" s="256" t="s">
        <v>1295</v>
      </c>
      <c r="G149" s="224">
        <v>1</v>
      </c>
      <c r="H149" s="219">
        <f t="shared" si="5"/>
        <v>1</v>
      </c>
    </row>
    <row r="150" spans="2:8">
      <c r="B150" s="246">
        <f t="shared" si="4"/>
        <v>1148</v>
      </c>
      <c r="C150" s="224" t="s">
        <v>1296</v>
      </c>
      <c r="D150" s="224" t="s">
        <v>1314</v>
      </c>
      <c r="E150" s="224" t="s">
        <v>1037</v>
      </c>
      <c r="F150" s="256" t="s">
        <v>1297</v>
      </c>
      <c r="G150" s="224">
        <v>1</v>
      </c>
      <c r="H150" s="219">
        <f t="shared" si="5"/>
        <v>1</v>
      </c>
    </row>
    <row r="151" spans="2:8">
      <c r="B151" s="246">
        <f t="shared" si="4"/>
        <v>1149</v>
      </c>
      <c r="C151" s="224" t="s">
        <v>1296</v>
      </c>
      <c r="D151" s="224" t="s">
        <v>1310</v>
      </c>
      <c r="E151" s="224" t="s">
        <v>1298</v>
      </c>
      <c r="F151" s="256" t="s">
        <v>1332</v>
      </c>
      <c r="G151" s="224">
        <v>1</v>
      </c>
      <c r="H151" s="219">
        <f t="shared" si="5"/>
        <v>1</v>
      </c>
    </row>
    <row r="152" spans="2:8">
      <c r="B152" s="246">
        <f t="shared" si="4"/>
        <v>1150</v>
      </c>
      <c r="C152" s="224" t="s">
        <v>1296</v>
      </c>
      <c r="D152" s="224" t="s">
        <v>1310</v>
      </c>
      <c r="E152" s="224" t="s">
        <v>1343</v>
      </c>
      <c r="F152" s="256" t="s">
        <v>1333</v>
      </c>
      <c r="G152" s="224">
        <v>1</v>
      </c>
      <c r="H152" s="219">
        <f t="shared" si="5"/>
        <v>1</v>
      </c>
    </row>
    <row r="153" spans="2:8">
      <c r="B153" s="246">
        <f t="shared" si="4"/>
        <v>1151</v>
      </c>
      <c r="C153" s="224" t="s">
        <v>1299</v>
      </c>
      <c r="D153" s="224" t="s">
        <v>1310</v>
      </c>
      <c r="E153" s="224" t="s">
        <v>1300</v>
      </c>
      <c r="F153" s="256" t="s">
        <v>1098</v>
      </c>
      <c r="G153" s="224">
        <v>1</v>
      </c>
      <c r="H153" s="219">
        <f t="shared" si="5"/>
        <v>1</v>
      </c>
    </row>
    <row r="154" spans="2:8">
      <c r="B154" s="246">
        <f t="shared" si="4"/>
        <v>1152</v>
      </c>
      <c r="C154" s="224" t="s">
        <v>1299</v>
      </c>
      <c r="D154" s="224" t="s">
        <v>1310</v>
      </c>
      <c r="E154" s="224" t="s">
        <v>1301</v>
      </c>
      <c r="F154" s="256" t="s">
        <v>1302</v>
      </c>
      <c r="G154" s="224">
        <v>1</v>
      </c>
      <c r="H154" s="219">
        <f t="shared" si="5"/>
        <v>1</v>
      </c>
    </row>
    <row r="155" spans="2:8">
      <c r="B155" s="246">
        <f t="shared" si="4"/>
        <v>1153</v>
      </c>
      <c r="C155" s="224" t="s">
        <v>1303</v>
      </c>
      <c r="D155" s="224" t="s">
        <v>1310</v>
      </c>
      <c r="E155" s="224" t="s">
        <v>1304</v>
      </c>
      <c r="F155" s="256" t="s">
        <v>1115</v>
      </c>
      <c r="G155" s="224">
        <v>1</v>
      </c>
      <c r="H155" s="219">
        <f t="shared" si="5"/>
        <v>1</v>
      </c>
    </row>
    <row r="156" spans="2:8">
      <c r="B156" s="246">
        <f t="shared" si="4"/>
        <v>1154</v>
      </c>
      <c r="C156" s="224" t="s">
        <v>1303</v>
      </c>
      <c r="D156" s="224" t="s">
        <v>1310</v>
      </c>
      <c r="E156" s="224" t="s">
        <v>1305</v>
      </c>
      <c r="F156" s="256" t="s">
        <v>1199</v>
      </c>
      <c r="G156" s="224">
        <v>1</v>
      </c>
      <c r="H156" s="219">
        <f t="shared" si="5"/>
        <v>1</v>
      </c>
    </row>
    <row r="157" spans="2:8">
      <c r="B157" s="246">
        <f t="shared" si="4"/>
        <v>1155</v>
      </c>
      <c r="C157" s="224" t="s">
        <v>1303</v>
      </c>
      <c r="D157" s="224" t="s">
        <v>1312</v>
      </c>
      <c r="E157" s="224" t="s">
        <v>1123</v>
      </c>
      <c r="F157" s="256" t="s">
        <v>1334</v>
      </c>
      <c r="G157" s="224">
        <v>1</v>
      </c>
      <c r="H157" s="219">
        <f t="shared" si="5"/>
        <v>1</v>
      </c>
    </row>
    <row r="158" spans="2:8">
      <c r="B158" s="246">
        <f t="shared" si="4"/>
        <v>1156</v>
      </c>
      <c r="C158" s="224" t="s">
        <v>1303</v>
      </c>
      <c r="D158" s="224" t="s">
        <v>1312</v>
      </c>
      <c r="E158" s="224" t="s">
        <v>1123</v>
      </c>
      <c r="F158" s="256" t="s">
        <v>1306</v>
      </c>
      <c r="G158" s="224">
        <v>1</v>
      </c>
      <c r="H158" s="219">
        <f t="shared" si="5"/>
        <v>1</v>
      </c>
    </row>
    <row r="159" spans="2:8">
      <c r="F159" s="257"/>
    </row>
    <row r="160" spans="2:8">
      <c r="F160" s="257"/>
    </row>
    <row r="161" spans="6:6">
      <c r="F161" s="257"/>
    </row>
  </sheetData>
  <autoFilter ref="A2:K16"/>
  <pageMargins left="0.70000000000000007" right="0.70000000000000007" top="1.1437007874015752" bottom="1.1437007874015752" header="0.75000000000000011" footer="0.75000000000000011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view="pageBreakPreview" zoomScaleNormal="103" zoomScaleSheetLayoutView="100" workbookViewId="0">
      <pane xSplit="2" ySplit="2" topLeftCell="C129" activePane="bottomRight" state="frozen"/>
      <selection pane="topRight" activeCell="C1" sqref="C1"/>
      <selection pane="bottomLeft" activeCell="A2" sqref="A2"/>
      <selection pane="bottomRight" activeCell="B154" sqref="B154"/>
    </sheetView>
  </sheetViews>
  <sheetFormatPr defaultRowHeight="15"/>
  <cols>
    <col min="2" max="2" width="70.7109375" customWidth="1"/>
    <col min="3" max="3" width="7.85546875" customWidth="1"/>
    <col min="4" max="4" width="12.42578125" customWidth="1"/>
    <col min="5" max="5" width="40.42578125" bestFit="1" customWidth="1"/>
    <col min="6" max="6" width="15.85546875" customWidth="1"/>
    <col min="7" max="8" width="12.42578125" customWidth="1"/>
    <col min="9" max="11" width="12.42578125" style="173" customWidth="1"/>
    <col min="12" max="12" width="16.140625" style="173" customWidth="1"/>
    <col min="13" max="13" width="19.5703125" style="173" bestFit="1" customWidth="1"/>
    <col min="14" max="14" width="49.42578125" style="173" bestFit="1" customWidth="1"/>
    <col min="15" max="15" width="13.7109375" style="173" bestFit="1" customWidth="1"/>
    <col min="16" max="16" width="41.140625" bestFit="1" customWidth="1"/>
  </cols>
  <sheetData>
    <row r="1" spans="1:16" ht="15.75" thickBot="1">
      <c r="B1" s="240" t="s">
        <v>525</v>
      </c>
      <c r="C1" s="241"/>
      <c r="D1" s="241"/>
      <c r="E1" s="241"/>
      <c r="F1" s="241"/>
      <c r="G1" s="241"/>
      <c r="H1" s="241"/>
      <c r="I1" s="239">
        <f>SUM(I3:I236)</f>
        <v>3852</v>
      </c>
      <c r="J1" s="239">
        <f>SUM(J3:J236)</f>
        <v>595</v>
      </c>
      <c r="K1" s="239">
        <f>SUM(K3:K236)</f>
        <v>11</v>
      </c>
      <c r="L1" s="239">
        <f t="shared" ref="L1:M1" si="0">SUM(L3:L236)</f>
        <v>9468.2159999999785</v>
      </c>
      <c r="M1" s="239">
        <f t="shared" si="0"/>
        <v>63137.836799999975</v>
      </c>
      <c r="N1" s="239"/>
      <c r="O1" s="239"/>
      <c r="P1" s="239"/>
    </row>
    <row r="2" spans="1:16" ht="36.75" customHeight="1">
      <c r="B2" s="217">
        <f>SUM(M:M)</f>
        <v>126275.67360000058</v>
      </c>
      <c r="C2" s="187" t="s">
        <v>1094</v>
      </c>
      <c r="D2" s="254" t="s">
        <v>1057</v>
      </c>
      <c r="E2" s="254" t="s">
        <v>1095</v>
      </c>
      <c r="F2" s="254" t="s">
        <v>1035</v>
      </c>
      <c r="G2" s="254" t="s">
        <v>1034</v>
      </c>
      <c r="H2" s="187" t="s">
        <v>1033</v>
      </c>
      <c r="I2" s="174" t="s">
        <v>628</v>
      </c>
      <c r="J2" s="217">
        <v>2.4580000000000002</v>
      </c>
      <c r="K2" s="187" t="s">
        <v>1029</v>
      </c>
      <c r="L2" s="174" t="s">
        <v>887</v>
      </c>
      <c r="M2" s="174" t="s">
        <v>888</v>
      </c>
      <c r="N2" s="217"/>
      <c r="O2" s="174"/>
      <c r="P2" s="175" t="s">
        <v>821</v>
      </c>
    </row>
    <row r="3" spans="1:16">
      <c r="A3" s="218">
        <v>1</v>
      </c>
      <c r="B3" s="219" t="s">
        <v>621</v>
      </c>
      <c r="C3" s="219" t="s">
        <v>1058</v>
      </c>
      <c r="D3" s="253" t="s">
        <v>1030</v>
      </c>
      <c r="E3" s="253" t="s">
        <v>1031</v>
      </c>
      <c r="F3" s="253" t="s">
        <v>1032</v>
      </c>
      <c r="G3" s="253">
        <v>7</v>
      </c>
      <c r="H3" s="219">
        <v>1</v>
      </c>
      <c r="I3" s="220">
        <v>8</v>
      </c>
      <c r="J3" s="221">
        <f>ROUNDUP(I3/8,0)</f>
        <v>1</v>
      </c>
      <c r="K3" s="221">
        <f>IF(J3&gt;11,ROUNDUP(J3/18,0),0)</f>
        <v>0</v>
      </c>
      <c r="L3" s="220">
        <f t="shared" ref="L3:L66" si="1">I3*$J$2</f>
        <v>19.664000000000001</v>
      </c>
      <c r="M3" s="220">
        <f t="shared" ref="M3:M66" si="2">IF(I3&gt;0,(L3*4+3+20+40)*1.2,0)</f>
        <v>169.9872</v>
      </c>
      <c r="N3" s="220" t="s">
        <v>622</v>
      </c>
      <c r="O3" s="222" t="s">
        <v>889</v>
      </c>
      <c r="P3" s="223" t="s">
        <v>623</v>
      </c>
    </row>
    <row r="4" spans="1:16">
      <c r="A4" s="218">
        <v>2</v>
      </c>
      <c r="B4" s="219" t="s">
        <v>651</v>
      </c>
      <c r="C4" s="219" t="s">
        <v>1058</v>
      </c>
      <c r="D4" s="253" t="s">
        <v>1036</v>
      </c>
      <c r="E4" s="253" t="s">
        <v>1031</v>
      </c>
      <c r="F4" s="253" t="s">
        <v>1037</v>
      </c>
      <c r="G4" s="253" t="s">
        <v>1045</v>
      </c>
      <c r="H4" s="219">
        <f>H3</f>
        <v>1</v>
      </c>
      <c r="I4" s="220">
        <v>12</v>
      </c>
      <c r="J4" s="221">
        <f t="shared" ref="J4:J67" si="3">ROUNDUP(I4/8,0)</f>
        <v>2</v>
      </c>
      <c r="K4" s="221">
        <f t="shared" ref="K4:K67" si="4">IF(J4&gt;11,ROUNDUP(J4/18,0),0)</f>
        <v>0</v>
      </c>
      <c r="L4" s="220">
        <f t="shared" si="1"/>
        <v>29.496000000000002</v>
      </c>
      <c r="M4" s="220">
        <f t="shared" si="2"/>
        <v>217.1808</v>
      </c>
      <c r="N4" s="220" t="s">
        <v>652</v>
      </c>
      <c r="O4" s="222" t="s">
        <v>890</v>
      </c>
      <c r="P4" s="218" t="s">
        <v>653</v>
      </c>
    </row>
    <row r="5" spans="1:16">
      <c r="A5" s="218">
        <v>3</v>
      </c>
      <c r="B5" s="219" t="s">
        <v>0</v>
      </c>
      <c r="C5" s="219" t="s">
        <v>1058</v>
      </c>
      <c r="D5" s="253" t="s">
        <v>1047</v>
      </c>
      <c r="E5" s="253" t="s">
        <v>1031</v>
      </c>
      <c r="F5" s="253" t="s">
        <v>1038</v>
      </c>
      <c r="G5" s="253">
        <v>5</v>
      </c>
      <c r="H5" s="219">
        <f t="shared" ref="H5:H68" si="5">H4</f>
        <v>1</v>
      </c>
      <c r="I5" s="220">
        <v>4</v>
      </c>
      <c r="J5" s="221">
        <f t="shared" si="3"/>
        <v>1</v>
      </c>
      <c r="K5" s="221">
        <f t="shared" si="4"/>
        <v>0</v>
      </c>
      <c r="L5" s="220">
        <f t="shared" si="1"/>
        <v>9.8320000000000007</v>
      </c>
      <c r="M5" s="220">
        <f t="shared" si="2"/>
        <v>122.7936</v>
      </c>
      <c r="N5" s="220" t="s">
        <v>273</v>
      </c>
      <c r="O5" s="222" t="s">
        <v>274</v>
      </c>
      <c r="P5" s="218" t="s">
        <v>343</v>
      </c>
    </row>
    <row r="6" spans="1:16">
      <c r="A6" s="218">
        <v>4</v>
      </c>
      <c r="B6" s="224" t="s">
        <v>1</v>
      </c>
      <c r="C6" s="224" t="s">
        <v>1059</v>
      </c>
      <c r="D6" s="253" t="s">
        <v>1048</v>
      </c>
      <c r="E6" s="253" t="s">
        <v>1060</v>
      </c>
      <c r="F6" s="253" t="s">
        <v>1062</v>
      </c>
      <c r="G6" s="253" t="s">
        <v>1063</v>
      </c>
      <c r="H6" s="219">
        <f t="shared" si="5"/>
        <v>1</v>
      </c>
      <c r="I6" s="225">
        <v>6</v>
      </c>
      <c r="J6" s="221">
        <f t="shared" si="3"/>
        <v>1</v>
      </c>
      <c r="K6" s="221">
        <f t="shared" si="4"/>
        <v>0</v>
      </c>
      <c r="L6" s="220">
        <f t="shared" si="1"/>
        <v>14.748000000000001</v>
      </c>
      <c r="M6" s="220">
        <f t="shared" si="2"/>
        <v>146.3904</v>
      </c>
      <c r="N6" s="220" t="s">
        <v>275</v>
      </c>
      <c r="O6" s="222" t="s">
        <v>276</v>
      </c>
      <c r="P6" s="218" t="s">
        <v>344</v>
      </c>
    </row>
    <row r="7" spans="1:16">
      <c r="A7" s="218">
        <v>5</v>
      </c>
      <c r="B7" s="224" t="s">
        <v>2</v>
      </c>
      <c r="C7" s="224" t="s">
        <v>1058</v>
      </c>
      <c r="D7" s="253" t="s">
        <v>1049</v>
      </c>
      <c r="E7" s="253" t="s">
        <v>1064</v>
      </c>
      <c r="F7" s="253" t="s">
        <v>1061</v>
      </c>
      <c r="G7" s="253" t="s">
        <v>1065</v>
      </c>
      <c r="H7" s="219">
        <f t="shared" si="5"/>
        <v>1</v>
      </c>
      <c r="I7" s="225">
        <v>9</v>
      </c>
      <c r="J7" s="221">
        <f t="shared" si="3"/>
        <v>2</v>
      </c>
      <c r="K7" s="221">
        <f t="shared" si="4"/>
        <v>0</v>
      </c>
      <c r="L7" s="220">
        <f t="shared" si="1"/>
        <v>22.122</v>
      </c>
      <c r="M7" s="220">
        <f t="shared" si="2"/>
        <v>181.78559999999999</v>
      </c>
      <c r="N7" s="220" t="s">
        <v>3</v>
      </c>
      <c r="O7" s="222" t="s">
        <v>4</v>
      </c>
      <c r="P7" s="218" t="s">
        <v>345</v>
      </c>
    </row>
    <row r="8" spans="1:16">
      <c r="A8" s="218">
        <v>6</v>
      </c>
      <c r="B8" s="224" t="s">
        <v>822</v>
      </c>
      <c r="C8" s="224" t="s">
        <v>1058</v>
      </c>
      <c r="D8" s="253" t="s">
        <v>1066</v>
      </c>
      <c r="E8" s="253" t="s">
        <v>1064</v>
      </c>
      <c r="F8" s="253" t="s">
        <v>1056</v>
      </c>
      <c r="G8" s="253" t="s">
        <v>1067</v>
      </c>
      <c r="H8" s="219">
        <f t="shared" si="5"/>
        <v>1</v>
      </c>
      <c r="I8" s="225">
        <v>12</v>
      </c>
      <c r="J8" s="221">
        <f t="shared" si="3"/>
        <v>2</v>
      </c>
      <c r="K8" s="221">
        <f t="shared" si="4"/>
        <v>0</v>
      </c>
      <c r="L8" s="220">
        <f t="shared" si="1"/>
        <v>29.496000000000002</v>
      </c>
      <c r="M8" s="220">
        <f t="shared" si="2"/>
        <v>217.1808</v>
      </c>
      <c r="N8" s="220" t="s">
        <v>5</v>
      </c>
      <c r="O8" s="222" t="s">
        <v>277</v>
      </c>
      <c r="P8" s="218" t="s">
        <v>346</v>
      </c>
    </row>
    <row r="9" spans="1:16">
      <c r="A9" s="218">
        <v>7</v>
      </c>
      <c r="B9" s="224" t="s">
        <v>483</v>
      </c>
      <c r="C9" s="224" t="s">
        <v>1058</v>
      </c>
      <c r="D9" s="253" t="s">
        <v>1050</v>
      </c>
      <c r="E9" s="253" t="s">
        <v>1031</v>
      </c>
      <c r="F9" s="253" t="s">
        <v>1039</v>
      </c>
      <c r="G9" s="253">
        <v>33</v>
      </c>
      <c r="H9" s="219">
        <f t="shared" si="5"/>
        <v>1</v>
      </c>
      <c r="I9" s="225">
        <v>6</v>
      </c>
      <c r="J9" s="221">
        <f t="shared" si="3"/>
        <v>1</v>
      </c>
      <c r="K9" s="221">
        <f t="shared" si="4"/>
        <v>0</v>
      </c>
      <c r="L9" s="220">
        <f t="shared" si="1"/>
        <v>14.748000000000001</v>
      </c>
      <c r="M9" s="220">
        <f t="shared" si="2"/>
        <v>146.3904</v>
      </c>
      <c r="N9" s="220" t="s">
        <v>6</v>
      </c>
      <c r="O9" s="222" t="s">
        <v>7</v>
      </c>
      <c r="P9" s="218" t="s">
        <v>347</v>
      </c>
    </row>
    <row r="10" spans="1:16">
      <c r="A10" s="218">
        <v>8</v>
      </c>
      <c r="B10" s="224" t="s">
        <v>8</v>
      </c>
      <c r="C10" s="224" t="s">
        <v>1058</v>
      </c>
      <c r="D10" s="253" t="s">
        <v>1050</v>
      </c>
      <c r="E10" s="253" t="s">
        <v>1031</v>
      </c>
      <c r="F10" s="253" t="s">
        <v>1040</v>
      </c>
      <c r="G10" s="253" t="s">
        <v>1063</v>
      </c>
      <c r="H10" s="219">
        <f t="shared" si="5"/>
        <v>1</v>
      </c>
      <c r="I10" s="225">
        <v>27</v>
      </c>
      <c r="J10" s="221">
        <f t="shared" si="3"/>
        <v>4</v>
      </c>
      <c r="K10" s="221">
        <f t="shared" si="4"/>
        <v>0</v>
      </c>
      <c r="L10" s="220">
        <f t="shared" si="1"/>
        <v>66.366</v>
      </c>
      <c r="M10" s="220">
        <f t="shared" si="2"/>
        <v>394.15679999999998</v>
      </c>
      <c r="N10" s="220" t="s">
        <v>9</v>
      </c>
      <c r="O10" s="222" t="s">
        <v>891</v>
      </c>
      <c r="P10" s="218" t="s">
        <v>348</v>
      </c>
    </row>
    <row r="11" spans="1:16">
      <c r="A11" s="218">
        <v>9</v>
      </c>
      <c r="B11" s="224" t="s">
        <v>789</v>
      </c>
      <c r="C11" s="224" t="s">
        <v>1058</v>
      </c>
      <c r="D11" s="253" t="s">
        <v>1050</v>
      </c>
      <c r="E11" s="253" t="s">
        <v>1064</v>
      </c>
      <c r="F11" s="253" t="s">
        <v>1068</v>
      </c>
      <c r="G11" s="253" t="s">
        <v>1069</v>
      </c>
      <c r="H11" s="219">
        <f t="shared" si="5"/>
        <v>1</v>
      </c>
      <c r="I11" s="225">
        <f>15+2</f>
        <v>17</v>
      </c>
      <c r="J11" s="221">
        <f t="shared" si="3"/>
        <v>3</v>
      </c>
      <c r="K11" s="221">
        <f t="shared" si="4"/>
        <v>0</v>
      </c>
      <c r="L11" s="220">
        <f t="shared" si="1"/>
        <v>41.786000000000001</v>
      </c>
      <c r="M11" s="220">
        <f t="shared" si="2"/>
        <v>276.1728</v>
      </c>
      <c r="N11" s="220" t="s">
        <v>11</v>
      </c>
      <c r="O11" s="222" t="s">
        <v>12</v>
      </c>
      <c r="P11" s="218" t="s">
        <v>349</v>
      </c>
    </row>
    <row r="12" spans="1:16">
      <c r="A12" s="218">
        <v>10</v>
      </c>
      <c r="B12" s="224" t="s">
        <v>13</v>
      </c>
      <c r="C12" s="224" t="s">
        <v>1058</v>
      </c>
      <c r="D12" s="253" t="s">
        <v>1051</v>
      </c>
      <c r="E12" s="253" t="s">
        <v>1031</v>
      </c>
      <c r="F12" s="253" t="s">
        <v>1041</v>
      </c>
      <c r="G12" s="253" t="s">
        <v>1070</v>
      </c>
      <c r="H12" s="219">
        <f t="shared" si="5"/>
        <v>1</v>
      </c>
      <c r="I12" s="225">
        <v>7</v>
      </c>
      <c r="J12" s="221">
        <f t="shared" si="3"/>
        <v>1</v>
      </c>
      <c r="K12" s="221">
        <f t="shared" si="4"/>
        <v>0</v>
      </c>
      <c r="L12" s="220">
        <f t="shared" si="1"/>
        <v>17.206000000000003</v>
      </c>
      <c r="M12" s="220">
        <f t="shared" si="2"/>
        <v>158.18880000000001</v>
      </c>
      <c r="N12" s="220" t="s">
        <v>14</v>
      </c>
      <c r="O12" s="222" t="s">
        <v>15</v>
      </c>
      <c r="P12" s="218" t="s">
        <v>350</v>
      </c>
    </row>
    <row r="13" spans="1:16" ht="30">
      <c r="A13" s="218">
        <v>11</v>
      </c>
      <c r="B13" s="226" t="s">
        <v>16</v>
      </c>
      <c r="C13" s="226" t="s">
        <v>1058</v>
      </c>
      <c r="D13" s="255" t="s">
        <v>1052</v>
      </c>
      <c r="E13" s="255" t="s">
        <v>1031</v>
      </c>
      <c r="F13" s="255" t="s">
        <v>1042</v>
      </c>
      <c r="G13" s="255">
        <v>9</v>
      </c>
      <c r="H13" s="219">
        <f t="shared" si="5"/>
        <v>1</v>
      </c>
      <c r="I13" s="225">
        <v>4</v>
      </c>
      <c r="J13" s="221">
        <f t="shared" si="3"/>
        <v>1</v>
      </c>
      <c r="K13" s="221">
        <f t="shared" si="4"/>
        <v>0</v>
      </c>
      <c r="L13" s="220">
        <f t="shared" si="1"/>
        <v>9.8320000000000007</v>
      </c>
      <c r="M13" s="220">
        <f t="shared" si="2"/>
        <v>122.7936</v>
      </c>
      <c r="N13" s="220" t="s">
        <v>17</v>
      </c>
      <c r="O13" s="222" t="s">
        <v>18</v>
      </c>
      <c r="P13" s="218" t="s">
        <v>351</v>
      </c>
    </row>
    <row r="14" spans="1:16">
      <c r="A14" s="218">
        <v>12</v>
      </c>
      <c r="B14" s="224" t="s">
        <v>19</v>
      </c>
      <c r="C14" s="224" t="s">
        <v>1071</v>
      </c>
      <c r="D14" s="253" t="s">
        <v>1053</v>
      </c>
      <c r="E14" s="253" t="s">
        <v>1031</v>
      </c>
      <c r="F14" s="253" t="s">
        <v>1072</v>
      </c>
      <c r="G14" s="253">
        <v>25</v>
      </c>
      <c r="H14" s="219">
        <f t="shared" si="5"/>
        <v>1</v>
      </c>
      <c r="I14" s="225">
        <v>6</v>
      </c>
      <c r="J14" s="221">
        <f t="shared" si="3"/>
        <v>1</v>
      </c>
      <c r="K14" s="221">
        <f t="shared" si="4"/>
        <v>0</v>
      </c>
      <c r="L14" s="220">
        <f t="shared" si="1"/>
        <v>14.748000000000001</v>
      </c>
      <c r="M14" s="220">
        <f t="shared" si="2"/>
        <v>146.3904</v>
      </c>
      <c r="N14" s="220" t="s">
        <v>759</v>
      </c>
      <c r="O14" s="222" t="s">
        <v>823</v>
      </c>
      <c r="P14" s="218" t="s">
        <v>760</v>
      </c>
    </row>
    <row r="15" spans="1:16">
      <c r="A15" s="218">
        <v>13</v>
      </c>
      <c r="B15" s="224" t="s">
        <v>20</v>
      </c>
      <c r="C15" s="224" t="s">
        <v>1058</v>
      </c>
      <c r="D15" s="253" t="s">
        <v>1054</v>
      </c>
      <c r="E15" s="253" t="s">
        <v>1031</v>
      </c>
      <c r="F15" s="253" t="s">
        <v>1043</v>
      </c>
      <c r="G15" s="253">
        <v>37</v>
      </c>
      <c r="H15" s="219">
        <f t="shared" si="5"/>
        <v>1</v>
      </c>
      <c r="I15" s="225">
        <v>6</v>
      </c>
      <c r="J15" s="221">
        <f t="shared" si="3"/>
        <v>1</v>
      </c>
      <c r="K15" s="221">
        <f t="shared" si="4"/>
        <v>0</v>
      </c>
      <c r="L15" s="220">
        <f t="shared" si="1"/>
        <v>14.748000000000001</v>
      </c>
      <c r="M15" s="220">
        <f t="shared" si="2"/>
        <v>146.3904</v>
      </c>
      <c r="N15" s="220" t="s">
        <v>598</v>
      </c>
      <c r="O15" s="222" t="s">
        <v>892</v>
      </c>
      <c r="P15" s="223" t="s">
        <v>624</v>
      </c>
    </row>
    <row r="16" spans="1:16">
      <c r="A16" s="218">
        <v>14</v>
      </c>
      <c r="B16" s="224" t="s">
        <v>629</v>
      </c>
      <c r="C16" s="224" t="s">
        <v>1058</v>
      </c>
      <c r="D16" s="253" t="s">
        <v>1055</v>
      </c>
      <c r="E16" s="253" t="s">
        <v>1031</v>
      </c>
      <c r="F16" s="253" t="s">
        <v>1044</v>
      </c>
      <c r="G16" s="253" t="s">
        <v>1046</v>
      </c>
      <c r="H16" s="219">
        <f t="shared" si="5"/>
        <v>1</v>
      </c>
      <c r="I16" s="225">
        <v>4</v>
      </c>
      <c r="J16" s="221">
        <f t="shared" si="3"/>
        <v>1</v>
      </c>
      <c r="K16" s="221">
        <f t="shared" si="4"/>
        <v>0</v>
      </c>
      <c r="L16" s="220">
        <f t="shared" si="1"/>
        <v>9.8320000000000007</v>
      </c>
      <c r="M16" s="220">
        <f t="shared" si="2"/>
        <v>122.7936</v>
      </c>
      <c r="N16" s="220" t="s">
        <v>599</v>
      </c>
      <c r="O16" s="222" t="s">
        <v>600</v>
      </c>
      <c r="P16" s="223" t="s">
        <v>352</v>
      </c>
    </row>
    <row r="17" spans="1:16">
      <c r="A17" s="218">
        <v>15</v>
      </c>
      <c r="B17" s="224" t="s">
        <v>278</v>
      </c>
      <c r="C17" s="224"/>
      <c r="D17" s="224"/>
      <c r="E17" s="224"/>
      <c r="F17" s="224"/>
      <c r="G17" s="224"/>
      <c r="H17" s="219">
        <f t="shared" si="5"/>
        <v>1</v>
      </c>
      <c r="I17" s="225">
        <v>9</v>
      </c>
      <c r="J17" s="221">
        <f t="shared" si="3"/>
        <v>2</v>
      </c>
      <c r="K17" s="221">
        <f t="shared" si="4"/>
        <v>0</v>
      </c>
      <c r="L17" s="220">
        <f t="shared" si="1"/>
        <v>22.122</v>
      </c>
      <c r="M17" s="220">
        <f t="shared" si="2"/>
        <v>181.78559999999999</v>
      </c>
      <c r="N17" s="220" t="s">
        <v>279</v>
      </c>
      <c r="O17" s="222" t="s">
        <v>280</v>
      </c>
      <c r="P17" s="218" t="s">
        <v>353</v>
      </c>
    </row>
    <row r="18" spans="1:16">
      <c r="A18" s="218">
        <v>16</v>
      </c>
      <c r="B18" s="224" t="s">
        <v>507</v>
      </c>
      <c r="C18" s="224"/>
      <c r="D18" s="224"/>
      <c r="E18" s="224"/>
      <c r="F18" s="224"/>
      <c r="G18" s="224"/>
      <c r="H18" s="219">
        <f t="shared" si="5"/>
        <v>1</v>
      </c>
      <c r="I18" s="225">
        <v>17</v>
      </c>
      <c r="J18" s="221">
        <f t="shared" si="3"/>
        <v>3</v>
      </c>
      <c r="K18" s="221">
        <f t="shared" si="4"/>
        <v>0</v>
      </c>
      <c r="L18" s="220">
        <f t="shared" si="1"/>
        <v>41.786000000000001</v>
      </c>
      <c r="M18" s="220">
        <f t="shared" si="2"/>
        <v>276.1728</v>
      </c>
      <c r="N18" s="220" t="s">
        <v>21</v>
      </c>
      <c r="O18" s="222" t="s">
        <v>22</v>
      </c>
      <c r="P18" s="218" t="s">
        <v>354</v>
      </c>
    </row>
    <row r="19" spans="1:16">
      <c r="A19" s="218">
        <v>17</v>
      </c>
      <c r="B19" s="224" t="s">
        <v>23</v>
      </c>
      <c r="C19" s="224"/>
      <c r="D19" s="224"/>
      <c r="E19" s="224"/>
      <c r="F19" s="224"/>
      <c r="G19" s="224"/>
      <c r="H19" s="219">
        <f t="shared" si="5"/>
        <v>1</v>
      </c>
      <c r="I19" s="225">
        <v>7</v>
      </c>
      <c r="J19" s="221">
        <f t="shared" si="3"/>
        <v>1</v>
      </c>
      <c r="K19" s="221">
        <f t="shared" si="4"/>
        <v>0</v>
      </c>
      <c r="L19" s="220">
        <f t="shared" si="1"/>
        <v>17.206000000000003</v>
      </c>
      <c r="M19" s="220">
        <f t="shared" si="2"/>
        <v>158.18880000000001</v>
      </c>
      <c r="N19" s="220" t="s">
        <v>676</v>
      </c>
      <c r="O19" s="222" t="s">
        <v>824</v>
      </c>
      <c r="P19" s="218" t="s">
        <v>677</v>
      </c>
    </row>
    <row r="20" spans="1:16">
      <c r="A20" s="218">
        <v>18</v>
      </c>
      <c r="B20" s="224" t="s">
        <v>281</v>
      </c>
      <c r="C20" s="224"/>
      <c r="D20" s="224"/>
      <c r="E20" s="224"/>
      <c r="F20" s="224"/>
      <c r="G20" s="224"/>
      <c r="H20" s="219">
        <f t="shared" si="5"/>
        <v>1</v>
      </c>
      <c r="I20" s="225">
        <v>12</v>
      </c>
      <c r="J20" s="221">
        <f t="shared" si="3"/>
        <v>2</v>
      </c>
      <c r="K20" s="221">
        <f t="shared" si="4"/>
        <v>0</v>
      </c>
      <c r="L20" s="220">
        <f t="shared" si="1"/>
        <v>29.496000000000002</v>
      </c>
      <c r="M20" s="220">
        <f t="shared" si="2"/>
        <v>217.1808</v>
      </c>
      <c r="N20" s="220" t="s">
        <v>24</v>
      </c>
      <c r="O20" s="222" t="s">
        <v>893</v>
      </c>
      <c r="P20" s="218" t="s">
        <v>355</v>
      </c>
    </row>
    <row r="21" spans="1:16">
      <c r="A21" s="218">
        <v>19</v>
      </c>
      <c r="B21" s="224" t="s">
        <v>25</v>
      </c>
      <c r="C21" s="224"/>
      <c r="D21" s="224"/>
      <c r="E21" s="224"/>
      <c r="F21" s="224"/>
      <c r="G21" s="224"/>
      <c r="H21" s="219">
        <f t="shared" si="5"/>
        <v>1</v>
      </c>
      <c r="I21" s="225">
        <v>16</v>
      </c>
      <c r="J21" s="221">
        <f t="shared" si="3"/>
        <v>2</v>
      </c>
      <c r="K21" s="221">
        <f t="shared" si="4"/>
        <v>0</v>
      </c>
      <c r="L21" s="220">
        <f t="shared" si="1"/>
        <v>39.328000000000003</v>
      </c>
      <c r="M21" s="220">
        <f t="shared" si="2"/>
        <v>264.37439999999998</v>
      </c>
      <c r="N21" s="220" t="s">
        <v>601</v>
      </c>
      <c r="O21" s="222" t="s">
        <v>602</v>
      </c>
      <c r="P21" s="218" t="s">
        <v>356</v>
      </c>
    </row>
    <row r="22" spans="1:16">
      <c r="A22" s="218">
        <v>20</v>
      </c>
      <c r="B22" s="224" t="s">
        <v>26</v>
      </c>
      <c r="C22" s="224"/>
      <c r="D22" s="224"/>
      <c r="E22" s="224"/>
      <c r="F22" s="224"/>
      <c r="G22" s="224"/>
      <c r="H22" s="219">
        <f t="shared" si="5"/>
        <v>1</v>
      </c>
      <c r="I22" s="225">
        <v>11</v>
      </c>
      <c r="J22" s="221">
        <f t="shared" si="3"/>
        <v>2</v>
      </c>
      <c r="K22" s="221">
        <f t="shared" si="4"/>
        <v>0</v>
      </c>
      <c r="L22" s="220">
        <f t="shared" si="1"/>
        <v>27.038000000000004</v>
      </c>
      <c r="M22" s="220">
        <f t="shared" si="2"/>
        <v>205.38240000000002</v>
      </c>
      <c r="N22" s="220" t="s">
        <v>27</v>
      </c>
      <c r="O22" s="222" t="s">
        <v>28</v>
      </c>
      <c r="P22" s="218" t="s">
        <v>357</v>
      </c>
    </row>
    <row r="23" spans="1:16">
      <c r="A23" s="218">
        <v>21</v>
      </c>
      <c r="B23" s="224" t="s">
        <v>29</v>
      </c>
      <c r="C23" s="224"/>
      <c r="D23" s="224"/>
      <c r="E23" s="224"/>
      <c r="F23" s="224"/>
      <c r="G23" s="224"/>
      <c r="H23" s="219">
        <f t="shared" si="5"/>
        <v>1</v>
      </c>
      <c r="I23" s="225">
        <v>12</v>
      </c>
      <c r="J23" s="221">
        <f t="shared" si="3"/>
        <v>2</v>
      </c>
      <c r="K23" s="221">
        <f t="shared" si="4"/>
        <v>0</v>
      </c>
      <c r="L23" s="220">
        <f t="shared" si="1"/>
        <v>29.496000000000002</v>
      </c>
      <c r="M23" s="220">
        <f t="shared" si="2"/>
        <v>217.1808</v>
      </c>
      <c r="N23" s="220" t="s">
        <v>30</v>
      </c>
      <c r="O23" s="222" t="s">
        <v>31</v>
      </c>
      <c r="P23" s="218" t="s">
        <v>358</v>
      </c>
    </row>
    <row r="24" spans="1:16">
      <c r="A24" s="218">
        <v>22</v>
      </c>
      <c r="B24" s="224" t="s">
        <v>32</v>
      </c>
      <c r="C24" s="224"/>
      <c r="D24" s="224"/>
      <c r="E24" s="224"/>
      <c r="F24" s="224"/>
      <c r="G24" s="224"/>
      <c r="H24" s="219">
        <f t="shared" si="5"/>
        <v>1</v>
      </c>
      <c r="I24" s="225">
        <v>6</v>
      </c>
      <c r="J24" s="221">
        <f t="shared" si="3"/>
        <v>1</v>
      </c>
      <c r="K24" s="221">
        <f t="shared" si="4"/>
        <v>0</v>
      </c>
      <c r="L24" s="220">
        <f t="shared" si="1"/>
        <v>14.748000000000001</v>
      </c>
      <c r="M24" s="220">
        <f t="shared" si="2"/>
        <v>146.3904</v>
      </c>
      <c r="N24" s="220" t="s">
        <v>33</v>
      </c>
      <c r="O24" s="222" t="s">
        <v>566</v>
      </c>
      <c r="P24" s="218" t="s">
        <v>359</v>
      </c>
    </row>
    <row r="25" spans="1:16">
      <c r="A25" s="218">
        <v>23</v>
      </c>
      <c r="B25" s="224" t="s">
        <v>34</v>
      </c>
      <c r="C25" s="224"/>
      <c r="D25" s="224"/>
      <c r="E25" s="224"/>
      <c r="F25" s="224"/>
      <c r="G25" s="224"/>
      <c r="H25" s="219">
        <f t="shared" si="5"/>
        <v>1</v>
      </c>
      <c r="I25" s="225">
        <v>5</v>
      </c>
      <c r="J25" s="221">
        <f t="shared" si="3"/>
        <v>1</v>
      </c>
      <c r="K25" s="221">
        <f t="shared" si="4"/>
        <v>0</v>
      </c>
      <c r="L25" s="220">
        <f t="shared" si="1"/>
        <v>12.290000000000001</v>
      </c>
      <c r="M25" s="220">
        <f t="shared" si="2"/>
        <v>134.59199999999998</v>
      </c>
      <c r="N25" s="220" t="s">
        <v>35</v>
      </c>
      <c r="O25" s="222" t="s">
        <v>36</v>
      </c>
      <c r="P25" s="218" t="s">
        <v>360</v>
      </c>
    </row>
    <row r="26" spans="1:16">
      <c r="A26" s="218">
        <v>24</v>
      </c>
      <c r="B26" s="224" t="s">
        <v>37</v>
      </c>
      <c r="C26" s="224"/>
      <c r="D26" s="224"/>
      <c r="E26" s="224"/>
      <c r="F26" s="224"/>
      <c r="G26" s="224"/>
      <c r="H26" s="219">
        <f t="shared" si="5"/>
        <v>1</v>
      </c>
      <c r="I26" s="225">
        <v>5</v>
      </c>
      <c r="J26" s="221">
        <f t="shared" si="3"/>
        <v>1</v>
      </c>
      <c r="K26" s="221">
        <f t="shared" si="4"/>
        <v>0</v>
      </c>
      <c r="L26" s="220">
        <f t="shared" si="1"/>
        <v>12.290000000000001</v>
      </c>
      <c r="M26" s="220">
        <f t="shared" si="2"/>
        <v>134.59199999999998</v>
      </c>
      <c r="N26" s="220" t="s">
        <v>38</v>
      </c>
      <c r="O26" s="222" t="s">
        <v>39</v>
      </c>
      <c r="P26" s="218" t="s">
        <v>361</v>
      </c>
    </row>
    <row r="27" spans="1:16">
      <c r="A27" s="218">
        <v>25</v>
      </c>
      <c r="B27" s="224" t="s">
        <v>694</v>
      </c>
      <c r="C27" s="224"/>
      <c r="D27" s="224"/>
      <c r="E27" s="224"/>
      <c r="F27" s="224"/>
      <c r="G27" s="224"/>
      <c r="H27" s="219">
        <f t="shared" si="5"/>
        <v>1</v>
      </c>
      <c r="I27" s="225">
        <v>11</v>
      </c>
      <c r="J27" s="221">
        <f t="shared" si="3"/>
        <v>2</v>
      </c>
      <c r="K27" s="221">
        <f t="shared" si="4"/>
        <v>0</v>
      </c>
      <c r="L27" s="220">
        <f t="shared" si="1"/>
        <v>27.038000000000004</v>
      </c>
      <c r="M27" s="220">
        <f t="shared" si="2"/>
        <v>205.38240000000002</v>
      </c>
      <c r="N27" s="220" t="s">
        <v>603</v>
      </c>
      <c r="O27" s="222" t="s">
        <v>604</v>
      </c>
      <c r="P27" s="218" t="s">
        <v>362</v>
      </c>
    </row>
    <row r="28" spans="1:16">
      <c r="A28" s="218">
        <v>26</v>
      </c>
      <c r="B28" s="224" t="s">
        <v>569</v>
      </c>
      <c r="C28" s="224"/>
      <c r="D28" s="224"/>
      <c r="E28" s="224"/>
      <c r="F28" s="224"/>
      <c r="G28" s="224"/>
      <c r="H28" s="219">
        <f t="shared" si="5"/>
        <v>1</v>
      </c>
      <c r="I28" s="225">
        <v>6</v>
      </c>
      <c r="J28" s="221">
        <f t="shared" si="3"/>
        <v>1</v>
      </c>
      <c r="K28" s="221">
        <f t="shared" si="4"/>
        <v>0</v>
      </c>
      <c r="L28" s="220">
        <f t="shared" si="1"/>
        <v>14.748000000000001</v>
      </c>
      <c r="M28" s="220">
        <f t="shared" si="2"/>
        <v>146.3904</v>
      </c>
      <c r="N28" s="220" t="s">
        <v>40</v>
      </c>
      <c r="O28" s="222" t="s">
        <v>825</v>
      </c>
      <c r="P28" s="218" t="s">
        <v>363</v>
      </c>
    </row>
    <row r="29" spans="1:16">
      <c r="A29" s="218">
        <v>27</v>
      </c>
      <c r="B29" s="224" t="s">
        <v>41</v>
      </c>
      <c r="C29" s="224"/>
      <c r="D29" s="224"/>
      <c r="E29" s="224"/>
      <c r="F29" s="224"/>
      <c r="G29" s="224"/>
      <c r="H29" s="219">
        <f t="shared" si="5"/>
        <v>1</v>
      </c>
      <c r="I29" s="227">
        <v>11</v>
      </c>
      <c r="J29" s="221">
        <f t="shared" si="3"/>
        <v>2</v>
      </c>
      <c r="K29" s="221">
        <f t="shared" si="4"/>
        <v>0</v>
      </c>
      <c r="L29" s="220">
        <f t="shared" si="1"/>
        <v>27.038000000000004</v>
      </c>
      <c r="M29" s="220">
        <f t="shared" si="2"/>
        <v>205.38240000000002</v>
      </c>
      <c r="N29" s="220" t="s">
        <v>42</v>
      </c>
      <c r="O29" s="222" t="s">
        <v>43</v>
      </c>
      <c r="P29" s="218" t="s">
        <v>364</v>
      </c>
    </row>
    <row r="30" spans="1:16">
      <c r="A30" s="218">
        <v>28</v>
      </c>
      <c r="B30" s="224" t="s">
        <v>44</v>
      </c>
      <c r="C30" s="224"/>
      <c r="D30" s="224"/>
      <c r="E30" s="224"/>
      <c r="F30" s="224"/>
      <c r="G30" s="224"/>
      <c r="H30" s="219">
        <f t="shared" si="5"/>
        <v>1</v>
      </c>
      <c r="I30" s="225">
        <v>7</v>
      </c>
      <c r="J30" s="221">
        <f t="shared" si="3"/>
        <v>1</v>
      </c>
      <c r="K30" s="221">
        <f t="shared" si="4"/>
        <v>0</v>
      </c>
      <c r="L30" s="220">
        <f t="shared" si="1"/>
        <v>17.206000000000003</v>
      </c>
      <c r="M30" s="220">
        <f t="shared" si="2"/>
        <v>158.18880000000001</v>
      </c>
      <c r="N30" s="220" t="s">
        <v>45</v>
      </c>
      <c r="O30" s="222" t="s">
        <v>46</v>
      </c>
      <c r="P30" s="218" t="s">
        <v>365</v>
      </c>
    </row>
    <row r="31" spans="1:16">
      <c r="A31" s="218">
        <v>29</v>
      </c>
      <c r="B31" s="224" t="s">
        <v>792</v>
      </c>
      <c r="C31" s="224"/>
      <c r="D31" s="224"/>
      <c r="E31" s="224"/>
      <c r="F31" s="224"/>
      <c r="G31" s="224"/>
      <c r="H31" s="219">
        <f t="shared" si="5"/>
        <v>1</v>
      </c>
      <c r="I31" s="225">
        <f>12+2</f>
        <v>14</v>
      </c>
      <c r="J31" s="221">
        <f t="shared" si="3"/>
        <v>2</v>
      </c>
      <c r="K31" s="221">
        <f t="shared" si="4"/>
        <v>0</v>
      </c>
      <c r="L31" s="220">
        <f t="shared" si="1"/>
        <v>34.412000000000006</v>
      </c>
      <c r="M31" s="220">
        <f t="shared" si="2"/>
        <v>240.77760000000001</v>
      </c>
      <c r="N31" s="220" t="s">
        <v>47</v>
      </c>
      <c r="O31" s="222" t="s">
        <v>48</v>
      </c>
      <c r="P31" s="218" t="s">
        <v>366</v>
      </c>
    </row>
    <row r="32" spans="1:16">
      <c r="A32" s="218">
        <v>30</v>
      </c>
      <c r="B32" s="224" t="s">
        <v>596</v>
      </c>
      <c r="C32" s="224"/>
      <c r="D32" s="224"/>
      <c r="E32" s="224"/>
      <c r="F32" s="224"/>
      <c r="G32" s="224"/>
      <c r="H32" s="219">
        <f t="shared" si="5"/>
        <v>1</v>
      </c>
      <c r="I32" s="225">
        <v>6</v>
      </c>
      <c r="J32" s="221">
        <f t="shared" si="3"/>
        <v>1</v>
      </c>
      <c r="K32" s="221">
        <f t="shared" si="4"/>
        <v>0</v>
      </c>
      <c r="L32" s="220">
        <f t="shared" si="1"/>
        <v>14.748000000000001</v>
      </c>
      <c r="M32" s="220">
        <f t="shared" si="2"/>
        <v>146.3904</v>
      </c>
      <c r="N32" s="220" t="s">
        <v>485</v>
      </c>
      <c r="O32" s="222" t="s">
        <v>597</v>
      </c>
      <c r="P32" s="223" t="s">
        <v>486</v>
      </c>
    </row>
    <row r="33" spans="1:18">
      <c r="A33" s="218">
        <v>31</v>
      </c>
      <c r="B33" s="224" t="s">
        <v>766</v>
      </c>
      <c r="C33" s="224"/>
      <c r="D33" s="224"/>
      <c r="E33" s="224"/>
      <c r="F33" s="224"/>
      <c r="G33" s="224"/>
      <c r="H33" s="219">
        <f t="shared" si="5"/>
        <v>1</v>
      </c>
      <c r="I33" s="225">
        <f>10+4</f>
        <v>14</v>
      </c>
      <c r="J33" s="221">
        <f t="shared" si="3"/>
        <v>2</v>
      </c>
      <c r="K33" s="221">
        <f t="shared" si="4"/>
        <v>0</v>
      </c>
      <c r="L33" s="220">
        <f t="shared" si="1"/>
        <v>34.412000000000006</v>
      </c>
      <c r="M33" s="220">
        <f t="shared" si="2"/>
        <v>240.77760000000001</v>
      </c>
      <c r="N33" s="220" t="s">
        <v>71</v>
      </c>
      <c r="O33" s="222" t="s">
        <v>72</v>
      </c>
      <c r="P33" s="218" t="s">
        <v>367</v>
      </c>
    </row>
    <row r="34" spans="1:18">
      <c r="A34" s="218">
        <v>32</v>
      </c>
      <c r="B34" s="224" t="s">
        <v>767</v>
      </c>
      <c r="C34" s="224"/>
      <c r="D34" s="224"/>
      <c r="E34" s="224"/>
      <c r="F34" s="224"/>
      <c r="G34" s="224"/>
      <c r="H34" s="219">
        <f t="shared" si="5"/>
        <v>1</v>
      </c>
      <c r="I34" s="225">
        <f>7+4</f>
        <v>11</v>
      </c>
      <c r="J34" s="221">
        <f t="shared" si="3"/>
        <v>2</v>
      </c>
      <c r="K34" s="221">
        <f t="shared" si="4"/>
        <v>0</v>
      </c>
      <c r="L34" s="220">
        <f t="shared" si="1"/>
        <v>27.038000000000004</v>
      </c>
      <c r="M34" s="220">
        <f t="shared" si="2"/>
        <v>205.38240000000002</v>
      </c>
      <c r="N34" s="220" t="s">
        <v>49</v>
      </c>
      <c r="O34" s="222" t="s">
        <v>50</v>
      </c>
      <c r="P34" s="218" t="s">
        <v>368</v>
      </c>
    </row>
    <row r="35" spans="1:18">
      <c r="A35" s="218">
        <v>33</v>
      </c>
      <c r="B35" s="224" t="s">
        <v>768</v>
      </c>
      <c r="C35" s="224"/>
      <c r="D35" s="224"/>
      <c r="E35" s="224"/>
      <c r="F35" s="224"/>
      <c r="G35" s="224"/>
      <c r="H35" s="219">
        <f t="shared" si="5"/>
        <v>1</v>
      </c>
      <c r="I35" s="225">
        <f>15+4</f>
        <v>19</v>
      </c>
      <c r="J35" s="221">
        <f t="shared" si="3"/>
        <v>3</v>
      </c>
      <c r="K35" s="221">
        <f t="shared" si="4"/>
        <v>0</v>
      </c>
      <c r="L35" s="220">
        <f t="shared" si="1"/>
        <v>46.702000000000005</v>
      </c>
      <c r="M35" s="220">
        <f t="shared" si="2"/>
        <v>299.76960000000003</v>
      </c>
      <c r="N35" s="220" t="s">
        <v>51</v>
      </c>
      <c r="O35" s="222" t="s">
        <v>52</v>
      </c>
      <c r="P35" s="218" t="s">
        <v>369</v>
      </c>
    </row>
    <row r="36" spans="1:18">
      <c r="A36" s="218">
        <v>34</v>
      </c>
      <c r="B36" s="224" t="s">
        <v>53</v>
      </c>
      <c r="C36" s="224"/>
      <c r="D36" s="224"/>
      <c r="E36" s="224"/>
      <c r="F36" s="224"/>
      <c r="G36" s="224"/>
      <c r="H36" s="219">
        <f t="shared" si="5"/>
        <v>1</v>
      </c>
      <c r="I36" s="225">
        <v>6</v>
      </c>
      <c r="J36" s="221">
        <f t="shared" si="3"/>
        <v>1</v>
      </c>
      <c r="K36" s="221">
        <f t="shared" si="4"/>
        <v>0</v>
      </c>
      <c r="L36" s="220">
        <f t="shared" si="1"/>
        <v>14.748000000000001</v>
      </c>
      <c r="M36" s="220">
        <f t="shared" si="2"/>
        <v>146.3904</v>
      </c>
      <c r="N36" s="220" t="s">
        <v>54</v>
      </c>
      <c r="O36" s="222" t="s">
        <v>625</v>
      </c>
      <c r="P36" s="218" t="s">
        <v>370</v>
      </c>
    </row>
    <row r="37" spans="1:18">
      <c r="A37" s="218">
        <v>35</v>
      </c>
      <c r="B37" s="224" t="s">
        <v>282</v>
      </c>
      <c r="C37" s="224"/>
      <c r="D37" s="224"/>
      <c r="E37" s="224"/>
      <c r="F37" s="224"/>
      <c r="G37" s="224"/>
      <c r="H37" s="219">
        <f t="shared" si="5"/>
        <v>1</v>
      </c>
      <c r="I37" s="225">
        <v>6</v>
      </c>
      <c r="J37" s="221">
        <f t="shared" si="3"/>
        <v>1</v>
      </c>
      <c r="K37" s="221">
        <f t="shared" si="4"/>
        <v>0</v>
      </c>
      <c r="L37" s="220">
        <f t="shared" si="1"/>
        <v>14.748000000000001</v>
      </c>
      <c r="M37" s="220">
        <f t="shared" si="2"/>
        <v>146.3904</v>
      </c>
      <c r="N37" s="220" t="s">
        <v>55</v>
      </c>
      <c r="O37" s="222" t="s">
        <v>894</v>
      </c>
      <c r="P37" s="218" t="s">
        <v>371</v>
      </c>
    </row>
    <row r="38" spans="1:18">
      <c r="A38" s="218">
        <v>36</v>
      </c>
      <c r="B38" s="224" t="s">
        <v>807</v>
      </c>
      <c r="C38" s="224"/>
      <c r="D38" s="224"/>
      <c r="E38" s="224"/>
      <c r="F38" s="224"/>
      <c r="G38" s="224"/>
      <c r="H38" s="219">
        <f t="shared" si="5"/>
        <v>1</v>
      </c>
      <c r="I38" s="225">
        <f>5+2</f>
        <v>7</v>
      </c>
      <c r="J38" s="221">
        <f t="shared" si="3"/>
        <v>1</v>
      </c>
      <c r="K38" s="221">
        <f t="shared" si="4"/>
        <v>0</v>
      </c>
      <c r="L38" s="220">
        <f t="shared" si="1"/>
        <v>17.206000000000003</v>
      </c>
      <c r="M38" s="220">
        <f t="shared" si="2"/>
        <v>158.18880000000001</v>
      </c>
      <c r="N38" s="220" t="s">
        <v>283</v>
      </c>
      <c r="O38" s="222" t="s">
        <v>284</v>
      </c>
      <c r="P38" s="218" t="s">
        <v>372</v>
      </c>
    </row>
    <row r="39" spans="1:18">
      <c r="A39" s="218">
        <v>37</v>
      </c>
      <c r="B39" s="224" t="s">
        <v>477</v>
      </c>
      <c r="C39" s="224"/>
      <c r="D39" s="224"/>
      <c r="E39" s="224"/>
      <c r="F39" s="224"/>
      <c r="G39" s="224"/>
      <c r="H39" s="219">
        <f t="shared" si="5"/>
        <v>1</v>
      </c>
      <c r="I39" s="224">
        <v>4</v>
      </c>
      <c r="J39" s="221">
        <f t="shared" si="3"/>
        <v>1</v>
      </c>
      <c r="K39" s="221">
        <f t="shared" si="4"/>
        <v>0</v>
      </c>
      <c r="L39" s="220">
        <f t="shared" si="1"/>
        <v>9.8320000000000007</v>
      </c>
      <c r="M39" s="220">
        <f t="shared" si="2"/>
        <v>122.7936</v>
      </c>
      <c r="N39" s="220" t="s">
        <v>285</v>
      </c>
      <c r="O39" s="222" t="s">
        <v>327</v>
      </c>
      <c r="P39" s="218" t="s">
        <v>373</v>
      </c>
    </row>
    <row r="40" spans="1:18">
      <c r="A40" s="218">
        <v>38</v>
      </c>
      <c r="B40" s="224" t="s">
        <v>769</v>
      </c>
      <c r="C40" s="224"/>
      <c r="D40" s="224"/>
      <c r="E40" s="224"/>
      <c r="F40" s="224"/>
      <c r="G40" s="224"/>
      <c r="H40" s="219">
        <f t="shared" si="5"/>
        <v>1</v>
      </c>
      <c r="I40" s="225">
        <f>8+4</f>
        <v>12</v>
      </c>
      <c r="J40" s="221">
        <f t="shared" si="3"/>
        <v>2</v>
      </c>
      <c r="K40" s="221">
        <f t="shared" si="4"/>
        <v>0</v>
      </c>
      <c r="L40" s="220">
        <f t="shared" si="1"/>
        <v>29.496000000000002</v>
      </c>
      <c r="M40" s="220">
        <f t="shared" si="2"/>
        <v>217.1808</v>
      </c>
      <c r="N40" s="220" t="s">
        <v>57</v>
      </c>
      <c r="O40" s="222" t="s">
        <v>58</v>
      </c>
      <c r="P40" s="218" t="s">
        <v>374</v>
      </c>
    </row>
    <row r="41" spans="1:18">
      <c r="A41" s="218">
        <v>39</v>
      </c>
      <c r="B41" s="224" t="s">
        <v>60</v>
      </c>
      <c r="C41" s="224"/>
      <c r="D41" s="224"/>
      <c r="E41" s="224"/>
      <c r="F41" s="224"/>
      <c r="G41" s="224"/>
      <c r="H41" s="219">
        <f t="shared" si="5"/>
        <v>1</v>
      </c>
      <c r="I41" s="225">
        <v>23</v>
      </c>
      <c r="J41" s="221">
        <f t="shared" si="3"/>
        <v>3</v>
      </c>
      <c r="K41" s="221">
        <f t="shared" si="4"/>
        <v>0</v>
      </c>
      <c r="L41" s="220">
        <f t="shared" si="1"/>
        <v>56.534000000000006</v>
      </c>
      <c r="M41" s="220">
        <f t="shared" si="2"/>
        <v>346.96320000000003</v>
      </c>
      <c r="N41" s="220" t="s">
        <v>605</v>
      </c>
      <c r="O41" s="222" t="s">
        <v>59</v>
      </c>
      <c r="P41" s="218" t="s">
        <v>375</v>
      </c>
    </row>
    <row r="42" spans="1:18">
      <c r="A42" s="218">
        <v>40</v>
      </c>
      <c r="B42" s="224" t="s">
        <v>61</v>
      </c>
      <c r="C42" s="224"/>
      <c r="D42" s="224"/>
      <c r="E42" s="224"/>
      <c r="F42" s="224"/>
      <c r="G42" s="224"/>
      <c r="H42" s="219">
        <f t="shared" si="5"/>
        <v>1</v>
      </c>
      <c r="I42" s="225">
        <v>6</v>
      </c>
      <c r="J42" s="221">
        <f t="shared" si="3"/>
        <v>1</v>
      </c>
      <c r="K42" s="221">
        <f t="shared" si="4"/>
        <v>0</v>
      </c>
      <c r="L42" s="220">
        <f t="shared" si="1"/>
        <v>14.748000000000001</v>
      </c>
      <c r="M42" s="220">
        <f t="shared" si="2"/>
        <v>146.3904</v>
      </c>
      <c r="N42" s="220" t="s">
        <v>62</v>
      </c>
      <c r="O42" s="222" t="s">
        <v>895</v>
      </c>
      <c r="P42" s="218" t="s">
        <v>376</v>
      </c>
    </row>
    <row r="43" spans="1:18">
      <c r="A43" s="218">
        <v>41</v>
      </c>
      <c r="B43" s="224" t="s">
        <v>64</v>
      </c>
      <c r="C43" s="224"/>
      <c r="D43" s="224"/>
      <c r="E43" s="224"/>
      <c r="F43" s="224"/>
      <c r="G43" s="224"/>
      <c r="H43" s="219">
        <f t="shared" si="5"/>
        <v>1</v>
      </c>
      <c r="I43" s="225">
        <v>5</v>
      </c>
      <c r="J43" s="221">
        <f t="shared" si="3"/>
        <v>1</v>
      </c>
      <c r="K43" s="221">
        <f t="shared" si="4"/>
        <v>0</v>
      </c>
      <c r="L43" s="220">
        <f t="shared" si="1"/>
        <v>12.290000000000001</v>
      </c>
      <c r="M43" s="220">
        <f t="shared" si="2"/>
        <v>134.59199999999998</v>
      </c>
      <c r="N43" s="220" t="s">
        <v>65</v>
      </c>
      <c r="O43" s="222" t="s">
        <v>896</v>
      </c>
      <c r="P43" s="218" t="s">
        <v>378</v>
      </c>
    </row>
    <row r="44" spans="1:18">
      <c r="A44" s="218">
        <v>42</v>
      </c>
      <c r="B44" s="224" t="s">
        <v>342</v>
      </c>
      <c r="C44" s="224"/>
      <c r="D44" s="224"/>
      <c r="E44" s="224"/>
      <c r="F44" s="224"/>
      <c r="G44" s="224"/>
      <c r="H44" s="219">
        <f t="shared" si="5"/>
        <v>1</v>
      </c>
      <c r="I44" s="225">
        <v>13</v>
      </c>
      <c r="J44" s="221">
        <f t="shared" si="3"/>
        <v>2</v>
      </c>
      <c r="K44" s="221">
        <f t="shared" si="4"/>
        <v>0</v>
      </c>
      <c r="L44" s="220">
        <f t="shared" si="1"/>
        <v>31.954000000000001</v>
      </c>
      <c r="M44" s="220">
        <f t="shared" si="2"/>
        <v>228.97919999999999</v>
      </c>
      <c r="N44" s="220" t="s">
        <v>67</v>
      </c>
      <c r="O44" s="222" t="s">
        <v>68</v>
      </c>
      <c r="P44" s="218" t="s">
        <v>379</v>
      </c>
    </row>
    <row r="45" spans="1:18">
      <c r="A45" s="218">
        <v>43</v>
      </c>
      <c r="B45" s="224" t="s">
        <v>820</v>
      </c>
      <c r="C45" s="224"/>
      <c r="D45" s="224"/>
      <c r="E45" s="224"/>
      <c r="F45" s="224"/>
      <c r="G45" s="224"/>
      <c r="H45" s="219">
        <f t="shared" si="5"/>
        <v>1</v>
      </c>
      <c r="I45" s="225">
        <v>8</v>
      </c>
      <c r="J45" s="221">
        <f t="shared" si="3"/>
        <v>1</v>
      </c>
      <c r="K45" s="221">
        <f t="shared" si="4"/>
        <v>0</v>
      </c>
      <c r="L45" s="220">
        <f t="shared" si="1"/>
        <v>19.664000000000001</v>
      </c>
      <c r="M45" s="220">
        <f t="shared" si="2"/>
        <v>169.9872</v>
      </c>
      <c r="N45" s="220" t="s">
        <v>69</v>
      </c>
      <c r="O45" s="222" t="s">
        <v>70</v>
      </c>
      <c r="P45" s="218" t="s">
        <v>380</v>
      </c>
    </row>
    <row r="46" spans="1:18">
      <c r="A46" s="218">
        <v>44</v>
      </c>
      <c r="B46" s="224" t="s">
        <v>802</v>
      </c>
      <c r="C46" s="224"/>
      <c r="D46" s="224"/>
      <c r="E46" s="224"/>
      <c r="F46" s="224"/>
      <c r="G46" s="224"/>
      <c r="H46" s="219">
        <f t="shared" si="5"/>
        <v>1</v>
      </c>
      <c r="I46" s="225">
        <f>5+2</f>
        <v>7</v>
      </c>
      <c r="J46" s="221">
        <f t="shared" si="3"/>
        <v>1</v>
      </c>
      <c r="K46" s="221">
        <f t="shared" si="4"/>
        <v>0</v>
      </c>
      <c r="L46" s="220">
        <f t="shared" si="1"/>
        <v>17.206000000000003</v>
      </c>
      <c r="M46" s="220">
        <f t="shared" si="2"/>
        <v>158.18880000000001</v>
      </c>
      <c r="N46" s="220" t="s">
        <v>729</v>
      </c>
      <c r="O46" s="222" t="s">
        <v>897</v>
      </c>
      <c r="P46" s="218" t="s">
        <v>730</v>
      </c>
    </row>
    <row r="47" spans="1:18">
      <c r="A47" s="218">
        <v>45</v>
      </c>
      <c r="B47" s="224" t="s">
        <v>524</v>
      </c>
      <c r="C47" s="224"/>
      <c r="D47" s="224"/>
      <c r="E47" s="224"/>
      <c r="F47" s="224"/>
      <c r="G47" s="224"/>
      <c r="H47" s="219">
        <f t="shared" si="5"/>
        <v>1</v>
      </c>
      <c r="I47" s="228">
        <v>6</v>
      </c>
      <c r="J47" s="221">
        <f t="shared" si="3"/>
        <v>1</v>
      </c>
      <c r="K47" s="221">
        <f t="shared" si="4"/>
        <v>0</v>
      </c>
      <c r="L47" s="220">
        <f t="shared" si="1"/>
        <v>14.748000000000001</v>
      </c>
      <c r="M47" s="220">
        <f t="shared" si="2"/>
        <v>146.3904</v>
      </c>
      <c r="N47" s="220" t="s">
        <v>487</v>
      </c>
      <c r="O47" s="222" t="s">
        <v>561</v>
      </c>
      <c r="P47" s="218" t="s">
        <v>381</v>
      </c>
    </row>
    <row r="48" spans="1:18">
      <c r="A48" s="218">
        <v>46</v>
      </c>
      <c r="B48" s="224" t="s">
        <v>73</v>
      </c>
      <c r="C48" s="224" t="str">
        <f>LEFT(B48,SEARCH(",", B48,1)-1)</f>
        <v>м. Вінниця</v>
      </c>
      <c r="D48" s="253" t="str">
        <f>MID(C48,4,LEN(C48)-3)</f>
        <v>Вінниця</v>
      </c>
      <c r="E48" s="253" t="str">
        <f>MID(B48,  SEARCH(",",B48) + 2, SEARCH(",", B48, SEARCH(",",B48)+1) - SEARCH(",",B48) - 2)</f>
        <v>вул. Пирогова</v>
      </c>
      <c r="F48" s="253" t="str">
        <f>MID(E48,SEARCH(" ", E48,1)+1, LEN(E48)-SEARCH(" ", E48,1)+1)</f>
        <v>Пирогова</v>
      </c>
      <c r="G48" s="253" t="str">
        <f>R48</f>
        <v>2</v>
      </c>
      <c r="H48" s="219">
        <f t="shared" si="5"/>
        <v>1</v>
      </c>
      <c r="I48" s="225">
        <v>8</v>
      </c>
      <c r="J48" s="221">
        <f t="shared" si="3"/>
        <v>1</v>
      </c>
      <c r="K48" s="221">
        <f t="shared" si="4"/>
        <v>0</v>
      </c>
      <c r="L48" s="220">
        <f t="shared" si="1"/>
        <v>19.664000000000001</v>
      </c>
      <c r="M48" s="220">
        <f t="shared" si="2"/>
        <v>169.9872</v>
      </c>
      <c r="N48" s="220" t="s">
        <v>74</v>
      </c>
      <c r="O48" s="222" t="s">
        <v>75</v>
      </c>
      <c r="P48" s="218" t="s">
        <v>382</v>
      </c>
      <c r="Q48">
        <f>MIN(SEARCH({0,1,2,3,4,5,6,7,8,9},B48&amp;"0123456789"))</f>
        <v>28</v>
      </c>
      <c r="R48" s="252" t="str">
        <f>RIGHT(B48,LEN(B48) - Q48 +1)</f>
        <v>2</v>
      </c>
    </row>
    <row r="49" spans="1:18">
      <c r="A49" s="218">
        <v>47</v>
      </c>
      <c r="B49" s="224" t="s">
        <v>76</v>
      </c>
      <c r="C49" s="224" t="str">
        <f t="shared" ref="C49:C112" si="6">LEFT(B49,SEARCH(",", B49,1)-1)</f>
        <v>м. Вінниця</v>
      </c>
      <c r="D49" s="253" t="str">
        <f t="shared" ref="D49:D112" si="7">MID(C49,4,LEN(C49)-3)</f>
        <v>Вінниця</v>
      </c>
      <c r="E49" s="253" t="str">
        <f t="shared" ref="E49:E112" si="8">MID(B49,  SEARCH(",",B49) + 2, SEARCH(",", B49, SEARCH(",",B49)+1) - SEARCH(",",B49) - 2)</f>
        <v>вул. Привокзальна</v>
      </c>
      <c r="F49" s="253" t="str">
        <f t="shared" ref="F49:F112" si="9">MID(E49,SEARCH(" ", E49,1)+1, LEN(E49)-SEARCH(" ", E49,1)+1)</f>
        <v>Привокзальна</v>
      </c>
      <c r="G49" s="253" t="str">
        <f t="shared" ref="G49:G112" si="10">R49</f>
        <v>2/1</v>
      </c>
      <c r="H49" s="219">
        <f t="shared" si="5"/>
        <v>1</v>
      </c>
      <c r="I49" s="225">
        <v>12</v>
      </c>
      <c r="J49" s="221">
        <f t="shared" si="3"/>
        <v>2</v>
      </c>
      <c r="K49" s="221">
        <f t="shared" si="4"/>
        <v>0</v>
      </c>
      <c r="L49" s="220">
        <f t="shared" si="1"/>
        <v>29.496000000000002</v>
      </c>
      <c r="M49" s="220">
        <f t="shared" si="2"/>
        <v>217.1808</v>
      </c>
      <c r="N49" s="220" t="s">
        <v>77</v>
      </c>
      <c r="O49" s="222" t="s">
        <v>78</v>
      </c>
      <c r="P49" s="218" t="s">
        <v>383</v>
      </c>
      <c r="Q49">
        <f>MIN(SEARCH({0,1,2,3,4,5,6,7,8,9},B49&amp;"0123456789"))</f>
        <v>32</v>
      </c>
      <c r="R49" s="252" t="str">
        <f t="shared" ref="R49:R112" si="11">RIGHT(B49,LEN(B49) - Q49 +1)</f>
        <v>2/1</v>
      </c>
    </row>
    <row r="50" spans="1:18">
      <c r="A50" s="218">
        <v>48</v>
      </c>
      <c r="B50" s="224" t="s">
        <v>774</v>
      </c>
      <c r="C50" s="224" t="str">
        <f t="shared" si="6"/>
        <v>м. Вінниця</v>
      </c>
      <c r="D50" s="253" t="str">
        <f t="shared" si="7"/>
        <v>Вінниця</v>
      </c>
      <c r="E50" s="253" t="str">
        <f t="shared" si="8"/>
        <v>вул. Хмельницьке шосе</v>
      </c>
      <c r="F50" s="253" t="str">
        <f t="shared" si="9"/>
        <v>Хмельницьке шосе</v>
      </c>
      <c r="G50" s="253" t="str">
        <f t="shared" si="10"/>
        <v>25 а (+4 для співробітниць ІКЦ)</v>
      </c>
      <c r="H50" s="219">
        <f t="shared" si="5"/>
        <v>1</v>
      </c>
      <c r="I50" s="225">
        <f>35+9</f>
        <v>44</v>
      </c>
      <c r="J50" s="221">
        <f t="shared" si="3"/>
        <v>6</v>
      </c>
      <c r="K50" s="221">
        <f t="shared" si="4"/>
        <v>0</v>
      </c>
      <c r="L50" s="220">
        <f t="shared" si="1"/>
        <v>108.15200000000002</v>
      </c>
      <c r="M50" s="220">
        <f t="shared" si="2"/>
        <v>594.7296</v>
      </c>
      <c r="N50" s="220" t="s">
        <v>79</v>
      </c>
      <c r="O50" s="222" t="s">
        <v>80</v>
      </c>
      <c r="P50" s="218" t="s">
        <v>384</v>
      </c>
      <c r="Q50">
        <f>MIN(SEARCH({0,1,2,3,4,5,6,7,8,9},B50&amp;"0123456789"))</f>
        <v>36</v>
      </c>
      <c r="R50" s="252" t="str">
        <f t="shared" si="11"/>
        <v>25 а (+4 для співробітниць ІКЦ)</v>
      </c>
    </row>
    <row r="51" spans="1:18">
      <c r="A51" s="218">
        <v>49</v>
      </c>
      <c r="B51" s="224" t="s">
        <v>270</v>
      </c>
      <c r="C51" s="224" t="str">
        <f t="shared" si="6"/>
        <v>м. Дніпро</v>
      </c>
      <c r="D51" s="253" t="str">
        <f t="shared" si="7"/>
        <v>Дніпро</v>
      </c>
      <c r="E51" s="253" t="str">
        <f t="shared" si="8"/>
        <v>вул. Березинська</v>
      </c>
      <c r="F51" s="253" t="str">
        <f t="shared" si="9"/>
        <v>Березинська</v>
      </c>
      <c r="G51" s="253" t="str">
        <f t="shared" si="10"/>
        <v>64 а</v>
      </c>
      <c r="H51" s="219">
        <f t="shared" si="5"/>
        <v>1</v>
      </c>
      <c r="I51" s="225">
        <v>4</v>
      </c>
      <c r="J51" s="221">
        <f t="shared" si="3"/>
        <v>1</v>
      </c>
      <c r="K51" s="221">
        <f t="shared" si="4"/>
        <v>0</v>
      </c>
      <c r="L51" s="220">
        <f t="shared" si="1"/>
        <v>9.8320000000000007</v>
      </c>
      <c r="M51" s="220">
        <f t="shared" si="2"/>
        <v>122.7936</v>
      </c>
      <c r="N51" s="220" t="s">
        <v>271</v>
      </c>
      <c r="O51" s="222" t="s">
        <v>272</v>
      </c>
      <c r="P51" s="218" t="s">
        <v>385</v>
      </c>
      <c r="Q51">
        <f>MIN(SEARCH({0,1,2,3,4,5,6,7,8,9},B51&amp;"0123456789"))</f>
        <v>30</v>
      </c>
      <c r="R51" s="252" t="str">
        <f t="shared" si="11"/>
        <v>64 а</v>
      </c>
    </row>
    <row r="52" spans="1:18">
      <c r="A52" s="218">
        <v>50</v>
      </c>
      <c r="B52" s="224" t="s">
        <v>481</v>
      </c>
      <c r="C52" s="224" t="str">
        <f t="shared" si="6"/>
        <v>м. Дніпро</v>
      </c>
      <c r="D52" s="253" t="str">
        <f t="shared" si="7"/>
        <v>Дніпро</v>
      </c>
      <c r="E52" s="253" t="str">
        <f t="shared" si="8"/>
        <v>вул. Запорізьке шосе</v>
      </c>
      <c r="F52" s="253" t="str">
        <f t="shared" si="9"/>
        <v>Запорізьке шосе</v>
      </c>
      <c r="G52" s="253" t="str">
        <f t="shared" si="10"/>
        <v>62 к (Епіцентр)</v>
      </c>
      <c r="H52" s="219">
        <f t="shared" si="5"/>
        <v>1</v>
      </c>
      <c r="I52" s="225">
        <v>6</v>
      </c>
      <c r="J52" s="221">
        <f t="shared" si="3"/>
        <v>1</v>
      </c>
      <c r="K52" s="221">
        <f t="shared" si="4"/>
        <v>0</v>
      </c>
      <c r="L52" s="220">
        <f t="shared" si="1"/>
        <v>14.748000000000001</v>
      </c>
      <c r="M52" s="220">
        <f t="shared" si="2"/>
        <v>146.3904</v>
      </c>
      <c r="N52" s="220" t="s">
        <v>898</v>
      </c>
      <c r="O52" s="222" t="s">
        <v>899</v>
      </c>
      <c r="P52" s="218" t="s">
        <v>386</v>
      </c>
      <c r="Q52">
        <f>MIN(SEARCH({0,1,2,3,4,5,6,7,8,9},B52&amp;"0123456789"))</f>
        <v>34</v>
      </c>
      <c r="R52" s="252" t="str">
        <f t="shared" si="11"/>
        <v>62 к (Епіцентр)</v>
      </c>
    </row>
    <row r="53" spans="1:18">
      <c r="A53" s="218">
        <v>51</v>
      </c>
      <c r="B53" s="224" t="s">
        <v>83</v>
      </c>
      <c r="C53" s="224" t="str">
        <f t="shared" si="6"/>
        <v>м. Дніпро</v>
      </c>
      <c r="D53" s="253" t="str">
        <f t="shared" si="7"/>
        <v>Дніпро</v>
      </c>
      <c r="E53" s="253" t="str">
        <f t="shared" si="8"/>
        <v>вул. Ливарна</v>
      </c>
      <c r="F53" s="253" t="str">
        <f t="shared" si="9"/>
        <v>Ливарна</v>
      </c>
      <c r="G53" s="253" t="str">
        <f t="shared" si="10"/>
        <v>15</v>
      </c>
      <c r="H53" s="219">
        <f t="shared" si="5"/>
        <v>1</v>
      </c>
      <c r="I53" s="225">
        <v>7</v>
      </c>
      <c r="J53" s="221">
        <f t="shared" si="3"/>
        <v>1</v>
      </c>
      <c r="K53" s="221">
        <f t="shared" si="4"/>
        <v>0</v>
      </c>
      <c r="L53" s="220">
        <f t="shared" si="1"/>
        <v>17.206000000000003</v>
      </c>
      <c r="M53" s="220">
        <f t="shared" si="2"/>
        <v>158.18880000000001</v>
      </c>
      <c r="N53" s="220" t="s">
        <v>632</v>
      </c>
      <c r="O53" s="222" t="s">
        <v>84</v>
      </c>
      <c r="P53" s="223" t="s">
        <v>393</v>
      </c>
      <c r="Q53">
        <f>MIN(SEARCH({0,1,2,3,4,5,6,7,8,9},B53&amp;"0123456789"))</f>
        <v>26</v>
      </c>
      <c r="R53" s="252" t="str">
        <f t="shared" si="11"/>
        <v>15</v>
      </c>
    </row>
    <row r="54" spans="1:18">
      <c r="A54" s="218">
        <v>52</v>
      </c>
      <c r="B54" s="229" t="s">
        <v>85</v>
      </c>
      <c r="C54" s="224" t="str">
        <f t="shared" si="6"/>
        <v>м. Дніпро</v>
      </c>
      <c r="D54" s="253" t="str">
        <f t="shared" si="7"/>
        <v>Дніпро</v>
      </c>
      <c r="E54" s="253" t="str">
        <f t="shared" si="8"/>
        <v>вул. Мечникова</v>
      </c>
      <c r="F54" s="253" t="str">
        <f t="shared" si="9"/>
        <v>Мечникова</v>
      </c>
      <c r="G54" s="253" t="str">
        <f t="shared" si="10"/>
        <v>11</v>
      </c>
      <c r="H54" s="219">
        <f t="shared" si="5"/>
        <v>1</v>
      </c>
      <c r="I54" s="230">
        <v>114</v>
      </c>
      <c r="J54" s="221">
        <f t="shared" si="3"/>
        <v>15</v>
      </c>
      <c r="K54" s="221">
        <f t="shared" si="4"/>
        <v>1</v>
      </c>
      <c r="L54" s="220">
        <f t="shared" si="1"/>
        <v>280.21200000000005</v>
      </c>
      <c r="M54" s="220">
        <f t="shared" si="2"/>
        <v>1420.6176000000003</v>
      </c>
      <c r="N54" s="220" t="s">
        <v>640</v>
      </c>
      <c r="O54" s="222" t="s">
        <v>639</v>
      </c>
      <c r="P54" s="46" t="s">
        <v>388</v>
      </c>
      <c r="Q54">
        <f>MIN(SEARCH({0,1,2,3,4,5,6,7,8,9},B54&amp;"0123456789"))</f>
        <v>28</v>
      </c>
      <c r="R54" s="252" t="str">
        <f t="shared" si="11"/>
        <v>11</v>
      </c>
    </row>
    <row r="55" spans="1:18">
      <c r="A55" s="218">
        <v>53</v>
      </c>
      <c r="B55" s="229" t="s">
        <v>675</v>
      </c>
      <c r="C55" s="224" t="str">
        <f t="shared" si="6"/>
        <v>м. Дніпро</v>
      </c>
      <c r="D55" s="253" t="str">
        <f t="shared" si="7"/>
        <v>Дніпро</v>
      </c>
      <c r="E55" s="253" t="str">
        <f t="shared" si="8"/>
        <v>ул. Барикадна 16</v>
      </c>
      <c r="F55" s="253" t="str">
        <f t="shared" si="9"/>
        <v>Барикадна 16</v>
      </c>
      <c r="G55" s="253" t="str">
        <f t="shared" si="10"/>
        <v>16, Коворкинг Creative State of Dnipro</v>
      </c>
      <c r="H55" s="219">
        <f t="shared" si="5"/>
        <v>1</v>
      </c>
      <c r="I55" s="231">
        <v>58</v>
      </c>
      <c r="J55" s="221">
        <f t="shared" si="3"/>
        <v>8</v>
      </c>
      <c r="K55" s="221">
        <f t="shared" si="4"/>
        <v>0</v>
      </c>
      <c r="L55" s="220">
        <f t="shared" si="1"/>
        <v>142.56400000000002</v>
      </c>
      <c r="M55" s="220">
        <f t="shared" si="2"/>
        <v>759.9072000000001</v>
      </c>
      <c r="N55" s="220" t="s">
        <v>900</v>
      </c>
      <c r="O55" s="222" t="s">
        <v>594</v>
      </c>
      <c r="P55" s="46" t="s">
        <v>488</v>
      </c>
      <c r="Q55">
        <f>MIN(SEARCH({0,1,2,3,4,5,6,7,8,9},B55&amp;"0123456789"))</f>
        <v>26</v>
      </c>
      <c r="R55" s="252" t="str">
        <f t="shared" si="11"/>
        <v>16, Коворкинг Creative State of Dnipro</v>
      </c>
    </row>
    <row r="56" spans="1:18">
      <c r="A56" s="218">
        <v>54</v>
      </c>
      <c r="B56" s="229" t="s">
        <v>86</v>
      </c>
      <c r="C56" s="224" t="str">
        <f t="shared" si="6"/>
        <v>м. Дніпро</v>
      </c>
      <c r="D56" s="253" t="str">
        <f t="shared" si="7"/>
        <v>Дніпро</v>
      </c>
      <c r="E56" s="253" t="str">
        <f t="shared" si="8"/>
        <v>вул. Молодогвардійська</v>
      </c>
      <c r="F56" s="253" t="str">
        <f t="shared" si="9"/>
        <v>Молодогвардійська</v>
      </c>
      <c r="G56" s="253" t="str">
        <f t="shared" si="10"/>
        <v>6</v>
      </c>
      <c r="H56" s="219">
        <f t="shared" si="5"/>
        <v>1</v>
      </c>
      <c r="I56" s="231">
        <v>176</v>
      </c>
      <c r="J56" s="221">
        <f t="shared" si="3"/>
        <v>22</v>
      </c>
      <c r="K56" s="221">
        <f t="shared" si="4"/>
        <v>2</v>
      </c>
      <c r="L56" s="220">
        <f t="shared" si="1"/>
        <v>432.60800000000006</v>
      </c>
      <c r="M56" s="220">
        <f t="shared" si="2"/>
        <v>2152.1184000000003</v>
      </c>
      <c r="N56" s="220" t="s">
        <v>607</v>
      </c>
      <c r="O56" s="222" t="s">
        <v>608</v>
      </c>
      <c r="P56" s="46" t="s">
        <v>389</v>
      </c>
      <c r="Q56">
        <f>MIN(SEARCH({0,1,2,3,4,5,6,7,8,9},B56&amp;"0123456789"))</f>
        <v>36</v>
      </c>
      <c r="R56" s="252" t="str">
        <f t="shared" si="11"/>
        <v>6</v>
      </c>
    </row>
    <row r="57" spans="1:18">
      <c r="A57" s="218">
        <v>55</v>
      </c>
      <c r="B57" s="224" t="s">
        <v>286</v>
      </c>
      <c r="C57" s="224" t="str">
        <f t="shared" si="6"/>
        <v>м. Дніпро</v>
      </c>
      <c r="D57" s="253" t="str">
        <f t="shared" si="7"/>
        <v>Дніпро</v>
      </c>
      <c r="E57" s="253" t="str">
        <f t="shared" si="8"/>
        <v>вул. Січеславська Набережна</v>
      </c>
      <c r="F57" s="253" t="str">
        <f t="shared" si="9"/>
        <v>Січеславська Набережна</v>
      </c>
      <c r="G57" s="253" t="str">
        <f t="shared" si="10"/>
        <v xml:space="preserve">27 </v>
      </c>
      <c r="H57" s="219">
        <f t="shared" si="5"/>
        <v>1</v>
      </c>
      <c r="I57" s="225">
        <v>6</v>
      </c>
      <c r="J57" s="221">
        <f t="shared" si="3"/>
        <v>1</v>
      </c>
      <c r="K57" s="221">
        <f t="shared" si="4"/>
        <v>0</v>
      </c>
      <c r="L57" s="220">
        <f t="shared" si="1"/>
        <v>14.748000000000001</v>
      </c>
      <c r="M57" s="220">
        <f t="shared" si="2"/>
        <v>146.3904</v>
      </c>
      <c r="N57" s="220" t="s">
        <v>609</v>
      </c>
      <c r="O57" s="222" t="s">
        <v>610</v>
      </c>
      <c r="P57" s="218" t="s">
        <v>633</v>
      </c>
      <c r="Q57">
        <f>MIN(SEARCH({0,1,2,3,4,5,6,7,8,9},B57&amp;"0123456789"))</f>
        <v>41</v>
      </c>
      <c r="R57" s="252" t="str">
        <f t="shared" si="11"/>
        <v xml:space="preserve">27 </v>
      </c>
    </row>
    <row r="58" spans="1:18">
      <c r="A58" s="218">
        <v>56</v>
      </c>
      <c r="B58" s="224" t="s">
        <v>87</v>
      </c>
      <c r="C58" s="224" t="str">
        <f t="shared" si="6"/>
        <v>м. Дніпро</v>
      </c>
      <c r="D58" s="253" t="str">
        <f t="shared" si="7"/>
        <v>Дніпро</v>
      </c>
      <c r="E58" s="253" t="str">
        <f t="shared" si="8"/>
        <v>вул. Титова</v>
      </c>
      <c r="F58" s="253" t="str">
        <f t="shared" si="9"/>
        <v>Титова</v>
      </c>
      <c r="G58" s="253" t="str">
        <f t="shared" si="10"/>
        <v>17</v>
      </c>
      <c r="H58" s="219">
        <f t="shared" si="5"/>
        <v>1</v>
      </c>
      <c r="I58" s="225">
        <v>8</v>
      </c>
      <c r="J58" s="221">
        <f t="shared" si="3"/>
        <v>1</v>
      </c>
      <c r="K58" s="221">
        <f t="shared" si="4"/>
        <v>0</v>
      </c>
      <c r="L58" s="220">
        <f t="shared" si="1"/>
        <v>19.664000000000001</v>
      </c>
      <c r="M58" s="220">
        <f t="shared" si="2"/>
        <v>169.9872</v>
      </c>
      <c r="N58" s="220" t="s">
        <v>637</v>
      </c>
      <c r="O58" s="222" t="s">
        <v>901</v>
      </c>
      <c r="P58" s="223" t="s">
        <v>638</v>
      </c>
      <c r="Q58">
        <f>MIN(SEARCH({0,1,2,3,4,5,6,7,8,9},B58&amp;"0123456789"))</f>
        <v>25</v>
      </c>
      <c r="R58" s="252" t="str">
        <f t="shared" si="11"/>
        <v>17</v>
      </c>
    </row>
    <row r="59" spans="1:18">
      <c r="A59" s="218">
        <v>57</v>
      </c>
      <c r="B59" s="224" t="s">
        <v>88</v>
      </c>
      <c r="C59" s="224" t="str">
        <f t="shared" si="6"/>
        <v>м. Дніпро</v>
      </c>
      <c r="D59" s="253" t="str">
        <f t="shared" si="7"/>
        <v>Дніпро</v>
      </c>
      <c r="E59" s="253" t="str">
        <f t="shared" si="8"/>
        <v>вул. Харківська</v>
      </c>
      <c r="F59" s="253" t="str">
        <f t="shared" si="9"/>
        <v>Харківська</v>
      </c>
      <c r="G59" s="253" t="str">
        <f t="shared" si="10"/>
        <v>2</v>
      </c>
      <c r="H59" s="219">
        <f t="shared" si="5"/>
        <v>1</v>
      </c>
      <c r="I59" s="225">
        <v>13</v>
      </c>
      <c r="J59" s="221">
        <f t="shared" si="3"/>
        <v>2</v>
      </c>
      <c r="K59" s="221">
        <f t="shared" si="4"/>
        <v>0</v>
      </c>
      <c r="L59" s="220">
        <f t="shared" si="1"/>
        <v>31.954000000000001</v>
      </c>
      <c r="M59" s="220">
        <f t="shared" si="2"/>
        <v>228.97919999999999</v>
      </c>
      <c r="N59" s="220" t="s">
        <v>89</v>
      </c>
      <c r="O59" s="222" t="s">
        <v>90</v>
      </c>
      <c r="P59" s="218" t="s">
        <v>390</v>
      </c>
      <c r="Q59">
        <f>MIN(SEARCH({0,1,2,3,4,5,6,7,8,9},B59&amp;"0123456789"))</f>
        <v>29</v>
      </c>
      <c r="R59" s="252" t="str">
        <f t="shared" si="11"/>
        <v>2</v>
      </c>
    </row>
    <row r="60" spans="1:18">
      <c r="A60" s="218">
        <v>58</v>
      </c>
      <c r="B60" s="224" t="s">
        <v>636</v>
      </c>
      <c r="C60" s="224" t="str">
        <f t="shared" si="6"/>
        <v>м. Дніпро</v>
      </c>
      <c r="D60" s="253" t="str">
        <f t="shared" si="7"/>
        <v>Дніпро</v>
      </c>
      <c r="E60" s="253" t="str">
        <f t="shared" si="8"/>
        <v>пр-т Д. Яворницького</v>
      </c>
      <c r="F60" s="253" t="str">
        <f t="shared" si="9"/>
        <v>Д. Яворницького</v>
      </c>
      <c r="G60" s="253" t="str">
        <f t="shared" si="10"/>
        <v>109-а</v>
      </c>
      <c r="H60" s="219">
        <f t="shared" si="5"/>
        <v>1</v>
      </c>
      <c r="I60" s="225">
        <v>9</v>
      </c>
      <c r="J60" s="221">
        <f t="shared" si="3"/>
        <v>2</v>
      </c>
      <c r="K60" s="221">
        <f t="shared" si="4"/>
        <v>0</v>
      </c>
      <c r="L60" s="220">
        <f t="shared" si="1"/>
        <v>22.122</v>
      </c>
      <c r="M60" s="220">
        <f t="shared" si="2"/>
        <v>181.78559999999999</v>
      </c>
      <c r="N60" s="220" t="s">
        <v>611</v>
      </c>
      <c r="O60" s="222" t="s">
        <v>612</v>
      </c>
      <c r="P60" s="218" t="s">
        <v>391</v>
      </c>
      <c r="Q60">
        <f>MIN(SEARCH({0,1,2,3,4,5,6,7,8,9},B60&amp;"0123456789"))</f>
        <v>34</v>
      </c>
      <c r="R60" s="252" t="str">
        <f t="shared" si="11"/>
        <v>109-а</v>
      </c>
    </row>
    <row r="61" spans="1:18">
      <c r="A61" s="218">
        <v>59</v>
      </c>
      <c r="B61" s="224" t="s">
        <v>91</v>
      </c>
      <c r="C61" s="224" t="str">
        <f t="shared" si="6"/>
        <v>м. Дніпро</v>
      </c>
      <c r="D61" s="253" t="str">
        <f t="shared" si="7"/>
        <v>Дніпро</v>
      </c>
      <c r="E61" s="253" t="str">
        <f t="shared" si="8"/>
        <v>пр-т Д. Яворницького</v>
      </c>
      <c r="F61" s="253" t="str">
        <f t="shared" si="9"/>
        <v>Д. Яворницького</v>
      </c>
      <c r="G61" s="253" t="str">
        <f t="shared" si="10"/>
        <v>66</v>
      </c>
      <c r="H61" s="219">
        <f t="shared" si="5"/>
        <v>1</v>
      </c>
      <c r="I61" s="225">
        <v>7</v>
      </c>
      <c r="J61" s="221">
        <f t="shared" si="3"/>
        <v>1</v>
      </c>
      <c r="K61" s="221">
        <f t="shared" si="4"/>
        <v>0</v>
      </c>
      <c r="L61" s="220">
        <f t="shared" si="1"/>
        <v>17.206000000000003</v>
      </c>
      <c r="M61" s="220">
        <f t="shared" si="2"/>
        <v>158.18880000000001</v>
      </c>
      <c r="N61" s="220" t="s">
        <v>92</v>
      </c>
      <c r="O61" s="222" t="s">
        <v>93</v>
      </c>
      <c r="P61" s="218" t="s">
        <v>392</v>
      </c>
      <c r="Q61">
        <f>MIN(SEARCH({0,1,2,3,4,5,6,7,8,9},B61&amp;"0123456789"))</f>
        <v>34</v>
      </c>
      <c r="R61" s="252" t="str">
        <f t="shared" si="11"/>
        <v>66</v>
      </c>
    </row>
    <row r="62" spans="1:18">
      <c r="A62" s="218">
        <v>60</v>
      </c>
      <c r="B62" s="224" t="s">
        <v>634</v>
      </c>
      <c r="C62" s="224" t="str">
        <f t="shared" si="6"/>
        <v>м. Дніпро</v>
      </c>
      <c r="D62" s="253" t="str">
        <f t="shared" si="7"/>
        <v>Дніпро</v>
      </c>
      <c r="E62" s="253" t="str">
        <f t="shared" si="8"/>
        <v>пр-т Слобожанський</v>
      </c>
      <c r="F62" s="253" t="str">
        <f t="shared" si="9"/>
        <v>Слобожанський</v>
      </c>
      <c r="G62" s="253" t="str">
        <f t="shared" si="10"/>
        <v>40а</v>
      </c>
      <c r="H62" s="219">
        <f t="shared" si="5"/>
        <v>1</v>
      </c>
      <c r="I62" s="225">
        <v>12</v>
      </c>
      <c r="J62" s="221">
        <f t="shared" si="3"/>
        <v>2</v>
      </c>
      <c r="K62" s="221">
        <f t="shared" si="4"/>
        <v>0</v>
      </c>
      <c r="L62" s="220">
        <f t="shared" si="1"/>
        <v>29.496000000000002</v>
      </c>
      <c r="M62" s="220">
        <f t="shared" si="2"/>
        <v>217.1808</v>
      </c>
      <c r="N62" s="220" t="s">
        <v>635</v>
      </c>
      <c r="O62" s="222" t="s">
        <v>826</v>
      </c>
      <c r="P62" s="232" t="s">
        <v>393</v>
      </c>
      <c r="Q62">
        <f>MIN(SEARCH({0,1,2,3,4,5,6,7,8,9},B62&amp;"0123456789"))</f>
        <v>32</v>
      </c>
      <c r="R62" s="252" t="str">
        <f t="shared" si="11"/>
        <v>40а</v>
      </c>
    </row>
    <row r="63" spans="1:18">
      <c r="A63" s="218">
        <v>61</v>
      </c>
      <c r="B63" s="224" t="s">
        <v>781</v>
      </c>
      <c r="C63" s="224" t="str">
        <f t="shared" si="6"/>
        <v>м. Житомир</v>
      </c>
      <c r="D63" s="253" t="str">
        <f t="shared" si="7"/>
        <v>Житомир</v>
      </c>
      <c r="E63" s="253" t="str">
        <f t="shared" si="8"/>
        <v>вул. Київська</v>
      </c>
      <c r="F63" s="253" t="str">
        <f t="shared" si="9"/>
        <v>Київська</v>
      </c>
      <c r="G63" s="253" t="str">
        <f t="shared" si="10"/>
        <v>64 (+4 для співробітниць ІКЦ+Коростень)</v>
      </c>
      <c r="H63" s="219">
        <f t="shared" si="5"/>
        <v>1</v>
      </c>
      <c r="I63" s="225">
        <f>6+2+2</f>
        <v>10</v>
      </c>
      <c r="J63" s="221">
        <f t="shared" si="3"/>
        <v>2</v>
      </c>
      <c r="K63" s="221">
        <f t="shared" si="4"/>
        <v>0</v>
      </c>
      <c r="L63" s="220">
        <f t="shared" si="1"/>
        <v>24.580000000000002</v>
      </c>
      <c r="M63" s="220">
        <f t="shared" si="2"/>
        <v>193.58399999999997</v>
      </c>
      <c r="N63" s="220" t="s">
        <v>559</v>
      </c>
      <c r="O63" s="222" t="s">
        <v>560</v>
      </c>
      <c r="P63" s="223" t="s">
        <v>644</v>
      </c>
      <c r="Q63">
        <f>MIN(SEARCH({0,1,2,3,4,5,6,7,8,9},B63&amp;"0123456789"))</f>
        <v>28</v>
      </c>
      <c r="R63" s="252" t="str">
        <f t="shared" si="11"/>
        <v>64 (+4 для співробітниць ІКЦ+Коростень)</v>
      </c>
    </row>
    <row r="64" spans="1:18">
      <c r="A64" s="218">
        <v>62</v>
      </c>
      <c r="B64" s="224" t="s">
        <v>642</v>
      </c>
      <c r="C64" s="224" t="str">
        <f t="shared" si="6"/>
        <v>м. Житомир</v>
      </c>
      <c r="D64" s="253" t="str">
        <f t="shared" si="7"/>
        <v>Житомир</v>
      </c>
      <c r="E64" s="253" t="str">
        <f t="shared" si="8"/>
        <v>вул. Перемоги</v>
      </c>
      <c r="F64" s="253" t="str">
        <f t="shared" si="9"/>
        <v>Перемоги</v>
      </c>
      <c r="G64" s="253" t="str">
        <f t="shared" si="10"/>
        <v>7а</v>
      </c>
      <c r="H64" s="219">
        <f t="shared" si="5"/>
        <v>1</v>
      </c>
      <c r="I64" s="225">
        <v>43</v>
      </c>
      <c r="J64" s="221">
        <f t="shared" si="3"/>
        <v>6</v>
      </c>
      <c r="K64" s="221">
        <f t="shared" si="4"/>
        <v>0</v>
      </c>
      <c r="L64" s="220">
        <f t="shared" si="1"/>
        <v>105.694</v>
      </c>
      <c r="M64" s="220">
        <f t="shared" si="2"/>
        <v>582.93119999999999</v>
      </c>
      <c r="N64" s="220" t="s">
        <v>613</v>
      </c>
      <c r="O64" s="222" t="s">
        <v>614</v>
      </c>
      <c r="P64" s="218" t="s">
        <v>643</v>
      </c>
      <c r="Q64">
        <f>MIN(SEARCH({0,1,2,3,4,5,6,7,8,9},B64&amp;"0123456789"))</f>
        <v>28</v>
      </c>
      <c r="R64" s="252" t="str">
        <f t="shared" si="11"/>
        <v>7а</v>
      </c>
    </row>
    <row r="65" spans="1:18">
      <c r="A65" s="218">
        <v>63</v>
      </c>
      <c r="B65" s="224" t="s">
        <v>819</v>
      </c>
      <c r="C65" s="224" t="str">
        <f t="shared" si="6"/>
        <v>м. Запоріжжя</v>
      </c>
      <c r="D65" s="253" t="str">
        <f t="shared" si="7"/>
        <v>Запоріжжя</v>
      </c>
      <c r="E65" s="253" t="str">
        <f t="shared" si="8"/>
        <v>вул. Запорізька</v>
      </c>
      <c r="F65" s="253" t="str">
        <f t="shared" si="9"/>
        <v>Запорізька</v>
      </c>
      <c r="G65" s="253" t="str">
        <f t="shared" si="10"/>
        <v xml:space="preserve">1 в </v>
      </c>
      <c r="H65" s="219">
        <f t="shared" si="5"/>
        <v>1</v>
      </c>
      <c r="I65" s="225">
        <v>5</v>
      </c>
      <c r="J65" s="221">
        <f t="shared" si="3"/>
        <v>1</v>
      </c>
      <c r="K65" s="221">
        <f t="shared" si="4"/>
        <v>0</v>
      </c>
      <c r="L65" s="220">
        <f t="shared" si="1"/>
        <v>12.290000000000001</v>
      </c>
      <c r="M65" s="220">
        <f t="shared" si="2"/>
        <v>134.59199999999998</v>
      </c>
      <c r="N65" s="220" t="s">
        <v>94</v>
      </c>
      <c r="O65" s="222" t="s">
        <v>95</v>
      </c>
      <c r="P65" s="218" t="s">
        <v>394</v>
      </c>
      <c r="Q65">
        <f>MIN(SEARCH({0,1,2,3,4,5,6,7,8,9},B65&amp;"0123456789"))</f>
        <v>32</v>
      </c>
      <c r="R65" s="252" t="str">
        <f t="shared" si="11"/>
        <v xml:space="preserve">1 в </v>
      </c>
    </row>
    <row r="66" spans="1:18">
      <c r="A66" s="218">
        <v>64</v>
      </c>
      <c r="B66" s="224" t="s">
        <v>615</v>
      </c>
      <c r="C66" s="224" t="str">
        <f t="shared" si="6"/>
        <v>м. Запоріжжя</v>
      </c>
      <c r="D66" s="253" t="str">
        <f t="shared" si="7"/>
        <v>Запоріжжя</v>
      </c>
      <c r="E66" s="253" t="str">
        <f t="shared" si="8"/>
        <v>вул. Почтова</v>
      </c>
      <c r="F66" s="253" t="str">
        <f t="shared" si="9"/>
        <v>Почтова</v>
      </c>
      <c r="G66" s="253" t="str">
        <f t="shared" si="10"/>
        <v>115</v>
      </c>
      <c r="H66" s="219">
        <f t="shared" si="5"/>
        <v>1</v>
      </c>
      <c r="I66" s="225">
        <v>12</v>
      </c>
      <c r="J66" s="221">
        <f t="shared" si="3"/>
        <v>2</v>
      </c>
      <c r="K66" s="221">
        <f t="shared" si="4"/>
        <v>0</v>
      </c>
      <c r="L66" s="220">
        <f t="shared" si="1"/>
        <v>29.496000000000002</v>
      </c>
      <c r="M66" s="220">
        <f t="shared" si="2"/>
        <v>217.1808</v>
      </c>
      <c r="N66" s="220" t="s">
        <v>902</v>
      </c>
      <c r="O66" s="222" t="s">
        <v>97</v>
      </c>
      <c r="P66" s="218" t="s">
        <v>395</v>
      </c>
      <c r="Q66">
        <f>MIN(SEARCH({0,1,2,3,4,5,6,7,8,9},B66&amp;"0123456789"))</f>
        <v>29</v>
      </c>
      <c r="R66" s="252" t="str">
        <f t="shared" si="11"/>
        <v>115</v>
      </c>
    </row>
    <row r="67" spans="1:18">
      <c r="A67" s="218">
        <v>65</v>
      </c>
      <c r="B67" s="224" t="s">
        <v>588</v>
      </c>
      <c r="C67" s="224" t="str">
        <f t="shared" si="6"/>
        <v>м. Запоріжжя</v>
      </c>
      <c r="D67" s="253" t="str">
        <f t="shared" si="7"/>
        <v>Запоріжжя</v>
      </c>
      <c r="E67" s="253" t="str">
        <f t="shared" si="8"/>
        <v>вул. Сталеварів</v>
      </c>
      <c r="F67" s="253" t="str">
        <f t="shared" si="9"/>
        <v>Сталеварів</v>
      </c>
      <c r="G67" s="253" t="str">
        <f t="shared" si="10"/>
        <v>31 а, кімнати № 1, 179, 180</v>
      </c>
      <c r="H67" s="219">
        <f t="shared" si="5"/>
        <v>1</v>
      </c>
      <c r="I67" s="225">
        <v>4</v>
      </c>
      <c r="J67" s="221">
        <f t="shared" si="3"/>
        <v>1</v>
      </c>
      <c r="K67" s="221">
        <f t="shared" si="4"/>
        <v>0</v>
      </c>
      <c r="L67" s="220">
        <f t="shared" ref="L67:L130" si="12">I67*$J$2</f>
        <v>9.8320000000000007</v>
      </c>
      <c r="M67" s="220">
        <f t="shared" ref="M67:M130" si="13">IF(I67&gt;0,(L67*4+3+20+40)*1.2,0)</f>
        <v>122.7936</v>
      </c>
      <c r="N67" s="220" t="s">
        <v>287</v>
      </c>
      <c r="O67" s="222" t="s">
        <v>288</v>
      </c>
      <c r="P67" s="218" t="s">
        <v>396</v>
      </c>
      <c r="Q67">
        <f>MIN(SEARCH({0,1,2,3,4,5,6,7,8,9},B67&amp;"0123456789"))</f>
        <v>32</v>
      </c>
      <c r="R67" s="252" t="str">
        <f t="shared" si="11"/>
        <v>31 а, кімнати № 1, 179, 180</v>
      </c>
    </row>
    <row r="68" spans="1:18">
      <c r="A68" s="218">
        <v>66</v>
      </c>
      <c r="B68" s="224" t="s">
        <v>98</v>
      </c>
      <c r="C68" s="224" t="str">
        <f t="shared" si="6"/>
        <v>м. Запоріжжя</v>
      </c>
      <c r="D68" s="253" t="str">
        <f t="shared" si="7"/>
        <v>Запоріжжя</v>
      </c>
      <c r="E68" s="253" t="str">
        <f t="shared" si="8"/>
        <v>пр-т Соборний</v>
      </c>
      <c r="F68" s="253" t="str">
        <f t="shared" si="9"/>
        <v>Соборний</v>
      </c>
      <c r="G68" s="253" t="str">
        <f t="shared" si="10"/>
        <v>141</v>
      </c>
      <c r="H68" s="219">
        <f t="shared" si="5"/>
        <v>1</v>
      </c>
      <c r="I68" s="225">
        <v>23</v>
      </c>
      <c r="J68" s="221">
        <f t="shared" ref="J68:J131" si="14">ROUNDUP(I68/8,0)</f>
        <v>3</v>
      </c>
      <c r="K68" s="221">
        <f t="shared" ref="K68:K131" si="15">IF(J68&gt;11,ROUNDUP(J68/18,0),0)</f>
        <v>0</v>
      </c>
      <c r="L68" s="220">
        <f t="shared" si="12"/>
        <v>56.534000000000006</v>
      </c>
      <c r="M68" s="220">
        <f t="shared" si="13"/>
        <v>346.96320000000003</v>
      </c>
      <c r="N68" s="220" t="s">
        <v>645</v>
      </c>
      <c r="O68" s="222" t="s">
        <v>903</v>
      </c>
      <c r="P68" s="223" t="s">
        <v>646</v>
      </c>
      <c r="Q68">
        <f>MIN(SEARCH({0,1,2,3,4,5,6,7,8,9},B68&amp;"0123456789"))</f>
        <v>30</v>
      </c>
      <c r="R68" s="252" t="str">
        <f t="shared" si="11"/>
        <v>141</v>
      </c>
    </row>
    <row r="69" spans="1:18">
      <c r="A69" s="218">
        <v>67</v>
      </c>
      <c r="B69" s="224" t="s">
        <v>289</v>
      </c>
      <c r="C69" s="224" t="str">
        <f t="shared" si="6"/>
        <v>м. Запоріжжя</v>
      </c>
      <c r="D69" s="253" t="str">
        <f t="shared" si="7"/>
        <v>Запоріжжя</v>
      </c>
      <c r="E69" s="253" t="str">
        <f t="shared" si="8"/>
        <v>пр-т Соборний</v>
      </c>
      <c r="F69" s="253" t="str">
        <f t="shared" si="9"/>
        <v>Соборний</v>
      </c>
      <c r="G69" s="253" t="str">
        <f t="shared" si="10"/>
        <v>185</v>
      </c>
      <c r="H69" s="219">
        <f t="shared" ref="H69:H132" si="16">H68</f>
        <v>1</v>
      </c>
      <c r="I69" s="225">
        <v>13</v>
      </c>
      <c r="J69" s="221">
        <f t="shared" si="14"/>
        <v>2</v>
      </c>
      <c r="K69" s="221">
        <f t="shared" si="15"/>
        <v>0</v>
      </c>
      <c r="L69" s="220">
        <f t="shared" si="12"/>
        <v>31.954000000000001</v>
      </c>
      <c r="M69" s="220">
        <f t="shared" si="13"/>
        <v>228.97919999999999</v>
      </c>
      <c r="N69" s="220" t="s">
        <v>99</v>
      </c>
      <c r="O69" s="222" t="s">
        <v>100</v>
      </c>
      <c r="P69" s="218" t="s">
        <v>397</v>
      </c>
      <c r="Q69">
        <f>MIN(SEARCH({0,1,2,3,4,5,6,7,8,9},B69&amp;"0123456789"))</f>
        <v>30</v>
      </c>
      <c r="R69" s="252" t="str">
        <f t="shared" si="11"/>
        <v>185</v>
      </c>
    </row>
    <row r="70" spans="1:18">
      <c r="A70" s="218">
        <v>68</v>
      </c>
      <c r="B70" s="224" t="s">
        <v>101</v>
      </c>
      <c r="C70" s="224" t="str">
        <f t="shared" si="6"/>
        <v>м. Запоріжжя</v>
      </c>
      <c r="D70" s="253" t="str">
        <f t="shared" si="7"/>
        <v>Запоріжжя</v>
      </c>
      <c r="E70" s="253" t="str">
        <f t="shared" si="8"/>
        <v>пр-т Соборний</v>
      </c>
      <c r="F70" s="253" t="str">
        <f t="shared" si="9"/>
        <v>Соборний</v>
      </c>
      <c r="G70" s="253" t="str">
        <f t="shared" si="10"/>
        <v>44</v>
      </c>
      <c r="H70" s="219">
        <f t="shared" si="16"/>
        <v>1</v>
      </c>
      <c r="I70" s="225">
        <v>20</v>
      </c>
      <c r="J70" s="221">
        <f t="shared" si="14"/>
        <v>3</v>
      </c>
      <c r="K70" s="221">
        <f t="shared" si="15"/>
        <v>0</v>
      </c>
      <c r="L70" s="220">
        <f t="shared" si="12"/>
        <v>49.160000000000004</v>
      </c>
      <c r="M70" s="220">
        <f t="shared" si="13"/>
        <v>311.56799999999998</v>
      </c>
      <c r="N70" s="220" t="s">
        <v>102</v>
      </c>
      <c r="O70" s="222" t="s">
        <v>103</v>
      </c>
      <c r="P70" s="218" t="s">
        <v>398</v>
      </c>
      <c r="Q70">
        <f>MIN(SEARCH({0,1,2,3,4,5,6,7,8,9},B70&amp;"0123456789"))</f>
        <v>30</v>
      </c>
      <c r="R70" s="252" t="str">
        <f t="shared" si="11"/>
        <v>44</v>
      </c>
    </row>
    <row r="71" spans="1:18">
      <c r="A71" s="218">
        <v>69</v>
      </c>
      <c r="B71" s="224" t="s">
        <v>474</v>
      </c>
      <c r="C71" s="224" t="str">
        <f t="shared" si="6"/>
        <v>м. Івано-Франківськ</v>
      </c>
      <c r="D71" s="253" t="str">
        <f t="shared" si="7"/>
        <v>Івано-Франківськ</v>
      </c>
      <c r="E71" s="253" t="str">
        <f t="shared" si="8"/>
        <v>вул. Івасюка</v>
      </c>
      <c r="F71" s="253" t="str">
        <f t="shared" si="9"/>
        <v>Івасюка</v>
      </c>
      <c r="G71" s="253" t="str">
        <f t="shared" si="10"/>
        <v xml:space="preserve">17  </v>
      </c>
      <c r="H71" s="219">
        <f t="shared" si="16"/>
        <v>1</v>
      </c>
      <c r="I71" s="225">
        <v>5</v>
      </c>
      <c r="J71" s="221">
        <f t="shared" si="14"/>
        <v>1</v>
      </c>
      <c r="K71" s="221">
        <f t="shared" si="15"/>
        <v>0</v>
      </c>
      <c r="L71" s="220">
        <f t="shared" si="12"/>
        <v>12.290000000000001</v>
      </c>
      <c r="M71" s="220">
        <f t="shared" si="13"/>
        <v>134.59199999999998</v>
      </c>
      <c r="N71" s="220" t="s">
        <v>104</v>
      </c>
      <c r="O71" s="222" t="s">
        <v>105</v>
      </c>
      <c r="P71" s="3" t="s">
        <v>399</v>
      </c>
      <c r="Q71">
        <f>MIN(SEARCH({0,1,2,3,4,5,6,7,8,9},B71&amp;"0123456789"))</f>
        <v>36</v>
      </c>
      <c r="R71" s="252" t="str">
        <f t="shared" si="11"/>
        <v xml:space="preserve">17  </v>
      </c>
    </row>
    <row r="72" spans="1:18">
      <c r="A72" s="218">
        <v>70</v>
      </c>
      <c r="B72" s="224" t="s">
        <v>647</v>
      </c>
      <c r="C72" s="224" t="str">
        <f t="shared" si="6"/>
        <v>м. Івано-Франківськ</v>
      </c>
      <c r="D72" s="253" t="str">
        <f t="shared" si="7"/>
        <v>Івано-Франківськ</v>
      </c>
      <c r="E72" s="253" t="str">
        <f t="shared" si="8"/>
        <v xml:space="preserve"> вул.Мельника</v>
      </c>
      <c r="F72" s="253" t="str">
        <f t="shared" si="9"/>
        <v>вул.Мельника</v>
      </c>
      <c r="G72" s="253" t="str">
        <f t="shared" si="10"/>
        <v>10</v>
      </c>
      <c r="H72" s="219">
        <f t="shared" si="16"/>
        <v>1</v>
      </c>
      <c r="I72" s="225">
        <v>11</v>
      </c>
      <c r="J72" s="221">
        <f t="shared" si="14"/>
        <v>2</v>
      </c>
      <c r="K72" s="221">
        <f t="shared" si="15"/>
        <v>0</v>
      </c>
      <c r="L72" s="220">
        <f t="shared" si="12"/>
        <v>27.038000000000004</v>
      </c>
      <c r="M72" s="220">
        <f t="shared" si="13"/>
        <v>205.38240000000002</v>
      </c>
      <c r="N72" s="220" t="s">
        <v>616</v>
      </c>
      <c r="O72" s="222" t="s">
        <v>618</v>
      </c>
      <c r="P72" s="223" t="s">
        <v>648</v>
      </c>
      <c r="Q72">
        <f>MIN(SEARCH({0,1,2,3,4,5,6,7,8,9},B72&amp;"0123456789"))</f>
        <v>37</v>
      </c>
      <c r="R72" s="252" t="str">
        <f t="shared" si="11"/>
        <v>10</v>
      </c>
    </row>
    <row r="73" spans="1:18">
      <c r="A73" s="218">
        <v>71</v>
      </c>
      <c r="B73" s="224" t="s">
        <v>617</v>
      </c>
      <c r="C73" s="224" t="str">
        <f t="shared" si="6"/>
        <v>м. Івано-Франківськ</v>
      </c>
      <c r="D73" s="253" t="str">
        <f t="shared" si="7"/>
        <v>Івано-Франківськ</v>
      </c>
      <c r="E73" s="253" t="str">
        <f t="shared" si="8"/>
        <v>площа Міцькевича</v>
      </c>
      <c r="F73" s="253" t="str">
        <f t="shared" si="9"/>
        <v>Міцькевича</v>
      </c>
      <c r="G73" s="253" t="str">
        <f t="shared" si="10"/>
        <v>8</v>
      </c>
      <c r="H73" s="219">
        <f t="shared" si="16"/>
        <v>1</v>
      </c>
      <c r="I73" s="225">
        <v>18</v>
      </c>
      <c r="J73" s="221">
        <f t="shared" si="14"/>
        <v>3</v>
      </c>
      <c r="K73" s="221">
        <f t="shared" si="15"/>
        <v>0</v>
      </c>
      <c r="L73" s="220">
        <f t="shared" si="12"/>
        <v>44.244</v>
      </c>
      <c r="M73" s="220">
        <f t="shared" si="13"/>
        <v>287.97120000000001</v>
      </c>
      <c r="N73" s="220" t="s">
        <v>106</v>
      </c>
      <c r="O73" s="222" t="s">
        <v>107</v>
      </c>
      <c r="P73" s="218" t="s">
        <v>400</v>
      </c>
      <c r="Q73">
        <f>MIN(SEARCH({0,1,2,3,4,5,6,7,8,9},B73&amp;"0123456789"))</f>
        <v>40</v>
      </c>
      <c r="R73" s="252" t="str">
        <f t="shared" si="11"/>
        <v>8</v>
      </c>
    </row>
    <row r="74" spans="1:18">
      <c r="A74" s="218">
        <v>72</v>
      </c>
      <c r="B74" s="224" t="s">
        <v>108</v>
      </c>
      <c r="C74" s="224" t="str">
        <f t="shared" si="6"/>
        <v>м. Кам’янець-Подільський</v>
      </c>
      <c r="D74" s="253" t="str">
        <f t="shared" si="7"/>
        <v>Кам’янець-Подільський</v>
      </c>
      <c r="E74" s="253" t="str">
        <f t="shared" si="8"/>
        <v>вул. Соборна</v>
      </c>
      <c r="F74" s="253" t="str">
        <f t="shared" si="9"/>
        <v>Соборна</v>
      </c>
      <c r="G74" s="253" t="str">
        <f t="shared" si="10"/>
        <v>12/1</v>
      </c>
      <c r="H74" s="219">
        <f t="shared" si="16"/>
        <v>1</v>
      </c>
      <c r="I74" s="225">
        <v>9</v>
      </c>
      <c r="J74" s="221">
        <f t="shared" si="14"/>
        <v>2</v>
      </c>
      <c r="K74" s="221">
        <f t="shared" si="15"/>
        <v>0</v>
      </c>
      <c r="L74" s="220">
        <f t="shared" si="12"/>
        <v>22.122</v>
      </c>
      <c r="M74" s="220">
        <f t="shared" si="13"/>
        <v>181.78559999999999</v>
      </c>
      <c r="N74" s="220" t="s">
        <v>109</v>
      </c>
      <c r="O74" s="222" t="s">
        <v>110</v>
      </c>
      <c r="P74" s="218" t="s">
        <v>401</v>
      </c>
      <c r="Q74">
        <f>MIN(SEARCH({0,1,2,3,4,5,6,7,8,9},B74&amp;"0123456789"))</f>
        <v>41</v>
      </c>
      <c r="R74" s="252" t="str">
        <f t="shared" si="11"/>
        <v>12/1</v>
      </c>
    </row>
    <row r="75" spans="1:18">
      <c r="A75" s="218">
        <v>73</v>
      </c>
      <c r="B75" s="224" t="s">
        <v>111</v>
      </c>
      <c r="C75" s="224" t="str">
        <f t="shared" si="6"/>
        <v>м. Кам'янець-Подільський</v>
      </c>
      <c r="D75" s="253" t="str">
        <f t="shared" si="7"/>
        <v>Кам'янець-Подільський</v>
      </c>
      <c r="E75" s="253" t="str">
        <f t="shared" si="8"/>
        <v>вул. Лесі Українки</v>
      </c>
      <c r="F75" s="253" t="str">
        <f t="shared" si="9"/>
        <v>Лесі Українки</v>
      </c>
      <c r="G75" s="253" t="str">
        <f t="shared" si="10"/>
        <v>31</v>
      </c>
      <c r="H75" s="219">
        <f t="shared" si="16"/>
        <v>1</v>
      </c>
      <c r="I75" s="225">
        <v>9</v>
      </c>
      <c r="J75" s="221">
        <f t="shared" si="14"/>
        <v>2</v>
      </c>
      <c r="K75" s="221">
        <f t="shared" si="15"/>
        <v>0</v>
      </c>
      <c r="L75" s="220">
        <f t="shared" si="12"/>
        <v>22.122</v>
      </c>
      <c r="M75" s="220">
        <f t="shared" si="13"/>
        <v>181.78559999999999</v>
      </c>
      <c r="N75" s="220" t="s">
        <v>654</v>
      </c>
      <c r="O75" s="222" t="s">
        <v>904</v>
      </c>
      <c r="P75" s="223" t="s">
        <v>656</v>
      </c>
      <c r="Q75">
        <f>MIN(SEARCH({0,1,2,3,4,5,6,7,8,9},B75&amp;"0123456789"))</f>
        <v>47</v>
      </c>
      <c r="R75" s="252" t="str">
        <f t="shared" si="11"/>
        <v>31</v>
      </c>
    </row>
    <row r="76" spans="1:18">
      <c r="A76" s="218">
        <v>74</v>
      </c>
      <c r="B76" s="224" t="s">
        <v>112</v>
      </c>
      <c r="C76" s="224" t="str">
        <f t="shared" si="6"/>
        <v>м. Кам'янець-Подільський</v>
      </c>
      <c r="D76" s="253" t="str">
        <f t="shared" si="7"/>
        <v>Кам'янець-Подільський</v>
      </c>
      <c r="E76" s="253" t="str">
        <f t="shared" si="8"/>
        <v>вул. Хмельницьке шосе</v>
      </c>
      <c r="F76" s="253" t="str">
        <f t="shared" si="9"/>
        <v>Хмельницьке шосе</v>
      </c>
      <c r="G76" s="253" t="str">
        <f t="shared" si="10"/>
        <v>11</v>
      </c>
      <c r="H76" s="219">
        <f t="shared" si="16"/>
        <v>1</v>
      </c>
      <c r="I76" s="225">
        <v>6</v>
      </c>
      <c r="J76" s="221">
        <f t="shared" si="14"/>
        <v>1</v>
      </c>
      <c r="K76" s="221">
        <f t="shared" si="15"/>
        <v>0</v>
      </c>
      <c r="L76" s="220">
        <f t="shared" si="12"/>
        <v>14.748000000000001</v>
      </c>
      <c r="M76" s="220">
        <f t="shared" si="13"/>
        <v>146.3904</v>
      </c>
      <c r="N76" s="220" t="s">
        <v>905</v>
      </c>
      <c r="O76" s="222" t="s">
        <v>906</v>
      </c>
      <c r="P76" s="218" t="s">
        <v>402</v>
      </c>
      <c r="Q76">
        <f>MIN(SEARCH({0,1,2,3,4,5,6,7,8,9},B76&amp;"0123456789"))</f>
        <v>50</v>
      </c>
      <c r="R76" s="252" t="str">
        <f t="shared" si="11"/>
        <v>11</v>
      </c>
    </row>
    <row r="77" spans="1:18">
      <c r="A77" s="218">
        <v>75</v>
      </c>
      <c r="B77" s="224" t="s">
        <v>113</v>
      </c>
      <c r="C77" s="224" t="str">
        <f t="shared" si="6"/>
        <v>м. Київ</v>
      </c>
      <c r="D77" s="253" t="str">
        <f t="shared" si="7"/>
        <v>Київ</v>
      </c>
      <c r="E77" s="253" t="str">
        <f t="shared" si="8"/>
        <v>бульвар Перова</v>
      </c>
      <c r="F77" s="253" t="str">
        <f t="shared" si="9"/>
        <v>Перова</v>
      </c>
      <c r="G77" s="253" t="str">
        <f t="shared" si="10"/>
        <v>32</v>
      </c>
      <c r="H77" s="219">
        <f t="shared" si="16"/>
        <v>1</v>
      </c>
      <c r="I77" s="225">
        <v>7</v>
      </c>
      <c r="J77" s="221">
        <f t="shared" si="14"/>
        <v>1</v>
      </c>
      <c r="K77" s="221">
        <f t="shared" si="15"/>
        <v>0</v>
      </c>
      <c r="L77" s="220">
        <f t="shared" si="12"/>
        <v>17.206000000000003</v>
      </c>
      <c r="M77" s="220">
        <f t="shared" si="13"/>
        <v>158.18880000000001</v>
      </c>
      <c r="N77" s="220" t="s">
        <v>290</v>
      </c>
      <c r="O77" s="222" t="s">
        <v>291</v>
      </c>
      <c r="P77" s="218" t="s">
        <v>403</v>
      </c>
      <c r="Q77">
        <f>MIN(SEARCH({0,1,2,3,4,5,6,7,8,9},B77&amp;"0123456789"))</f>
        <v>26</v>
      </c>
      <c r="R77" s="252" t="str">
        <f t="shared" si="11"/>
        <v>32</v>
      </c>
    </row>
    <row r="78" spans="1:18">
      <c r="A78" s="218">
        <v>76</v>
      </c>
      <c r="B78" s="224" t="s">
        <v>114</v>
      </c>
      <c r="C78" s="224" t="str">
        <f t="shared" si="6"/>
        <v>м. Київ</v>
      </c>
      <c r="D78" s="253" t="str">
        <f t="shared" si="7"/>
        <v>Київ</v>
      </c>
      <c r="E78" s="253" t="str">
        <f t="shared" si="8"/>
        <v>бульвар Шевченка</v>
      </c>
      <c r="F78" s="253" t="str">
        <f t="shared" si="9"/>
        <v>Шевченка</v>
      </c>
      <c r="G78" s="253" t="str">
        <f t="shared" si="10"/>
        <v>2</v>
      </c>
      <c r="H78" s="219">
        <f t="shared" si="16"/>
        <v>1</v>
      </c>
      <c r="I78" s="225">
        <v>19</v>
      </c>
      <c r="J78" s="221">
        <f t="shared" si="14"/>
        <v>3</v>
      </c>
      <c r="K78" s="221">
        <f t="shared" si="15"/>
        <v>0</v>
      </c>
      <c r="L78" s="220">
        <f t="shared" si="12"/>
        <v>46.702000000000005</v>
      </c>
      <c r="M78" s="220">
        <f t="shared" si="13"/>
        <v>299.76960000000003</v>
      </c>
      <c r="N78" s="220" t="s">
        <v>334</v>
      </c>
      <c r="O78" s="222" t="s">
        <v>335</v>
      </c>
      <c r="P78" s="218" t="s">
        <v>404</v>
      </c>
      <c r="Q78">
        <f>MIN(SEARCH({0,1,2,3,4,5,6,7,8,9},B78&amp;"0123456789"))</f>
        <v>28</v>
      </c>
      <c r="R78" s="252" t="str">
        <f t="shared" si="11"/>
        <v>2</v>
      </c>
    </row>
    <row r="79" spans="1:18">
      <c r="A79" s="218">
        <v>77</v>
      </c>
      <c r="B79" s="224" t="s">
        <v>115</v>
      </c>
      <c r="C79" s="224" t="str">
        <f t="shared" si="6"/>
        <v>м. Київ</v>
      </c>
      <c r="D79" s="253" t="str">
        <f t="shared" si="7"/>
        <v>Київ</v>
      </c>
      <c r="E79" s="253" t="str">
        <f t="shared" si="8"/>
        <v>вул. Б. Хмельницького</v>
      </c>
      <c r="F79" s="253" t="str">
        <f t="shared" si="9"/>
        <v>Б. Хмельницького</v>
      </c>
      <c r="G79" s="253" t="str">
        <f t="shared" si="10"/>
        <v>17/52 а</v>
      </c>
      <c r="H79" s="219">
        <f t="shared" si="16"/>
        <v>1</v>
      </c>
      <c r="I79" s="225">
        <v>9</v>
      </c>
      <c r="J79" s="221">
        <f t="shared" si="14"/>
        <v>2</v>
      </c>
      <c r="K79" s="221">
        <f t="shared" si="15"/>
        <v>0</v>
      </c>
      <c r="L79" s="220">
        <f t="shared" si="12"/>
        <v>22.122</v>
      </c>
      <c r="M79" s="220">
        <f t="shared" si="13"/>
        <v>181.78559999999999</v>
      </c>
      <c r="N79" s="220" t="s">
        <v>619</v>
      </c>
      <c r="O79" s="222" t="s">
        <v>907</v>
      </c>
      <c r="P79" s="223" t="s">
        <v>593</v>
      </c>
      <c r="Q79">
        <f>MIN(SEARCH({0,1,2,3,4,5,6,7,8,9},B79&amp;"0123456789"))</f>
        <v>33</v>
      </c>
      <c r="R79" s="252" t="str">
        <f t="shared" si="11"/>
        <v>17/52 а</v>
      </c>
    </row>
    <row r="80" spans="1:18">
      <c r="A80" s="218">
        <v>78</v>
      </c>
      <c r="B80" s="224" t="s">
        <v>116</v>
      </c>
      <c r="C80" s="224" t="str">
        <f t="shared" si="6"/>
        <v>м. Київ</v>
      </c>
      <c r="D80" s="253" t="str">
        <f t="shared" si="7"/>
        <v>Київ</v>
      </c>
      <c r="E80" s="253" t="str">
        <f t="shared" si="8"/>
        <v>вул. Б. Хмельницького</v>
      </c>
      <c r="F80" s="253" t="str">
        <f t="shared" si="9"/>
        <v>Б. Хмельницького</v>
      </c>
      <c r="G80" s="253" t="str">
        <f t="shared" si="10"/>
        <v>62</v>
      </c>
      <c r="H80" s="219">
        <f t="shared" si="16"/>
        <v>1</v>
      </c>
      <c r="I80" s="225">
        <v>27</v>
      </c>
      <c r="J80" s="221">
        <f t="shared" si="14"/>
        <v>4</v>
      </c>
      <c r="K80" s="221">
        <f t="shared" si="15"/>
        <v>0</v>
      </c>
      <c r="L80" s="220">
        <f t="shared" si="12"/>
        <v>66.366</v>
      </c>
      <c r="M80" s="220">
        <f t="shared" si="13"/>
        <v>394.15679999999998</v>
      </c>
      <c r="N80" s="220" t="s">
        <v>673</v>
      </c>
      <c r="O80" s="222" t="s">
        <v>827</v>
      </c>
      <c r="P80" s="218" t="s">
        <v>674</v>
      </c>
      <c r="Q80">
        <f>MIN(SEARCH({0,1,2,3,4,5,6,7,8,9},B80&amp;"0123456789"))</f>
        <v>33</v>
      </c>
      <c r="R80" s="252" t="str">
        <f t="shared" si="11"/>
        <v>62</v>
      </c>
    </row>
    <row r="81" spans="1:18">
      <c r="A81" s="218">
        <v>79</v>
      </c>
      <c r="B81" s="224" t="s">
        <v>117</v>
      </c>
      <c r="C81" s="224" t="str">
        <f t="shared" si="6"/>
        <v>м. Київ</v>
      </c>
      <c r="D81" s="253" t="str">
        <f t="shared" si="7"/>
        <v>Київ</v>
      </c>
      <c r="E81" s="253" t="str">
        <f t="shared" si="8"/>
        <v>вул. Берковецька</v>
      </c>
      <c r="F81" s="253" t="str">
        <f t="shared" si="9"/>
        <v>Берковецька</v>
      </c>
      <c r="G81" s="253" t="str">
        <f t="shared" si="10"/>
        <v>6 в (Епіцентр)</v>
      </c>
      <c r="H81" s="219">
        <f t="shared" si="16"/>
        <v>1</v>
      </c>
      <c r="I81" s="225">
        <v>6</v>
      </c>
      <c r="J81" s="221">
        <f t="shared" si="14"/>
        <v>1</v>
      </c>
      <c r="K81" s="221">
        <f t="shared" si="15"/>
        <v>0</v>
      </c>
      <c r="L81" s="220">
        <f t="shared" si="12"/>
        <v>14.748000000000001</v>
      </c>
      <c r="M81" s="220">
        <f t="shared" si="13"/>
        <v>146.3904</v>
      </c>
      <c r="N81" s="220" t="s">
        <v>292</v>
      </c>
      <c r="O81" s="222" t="s">
        <v>293</v>
      </c>
      <c r="P81" s="218" t="s">
        <v>405</v>
      </c>
      <c r="Q81">
        <f>MIN(SEARCH({0,1,2,3,4,5,6,7,8,9},B81&amp;"0123456789"))</f>
        <v>28</v>
      </c>
      <c r="R81" s="252" t="str">
        <f t="shared" si="11"/>
        <v>6 в (Епіцентр)</v>
      </c>
    </row>
    <row r="82" spans="1:18">
      <c r="A82" s="218">
        <v>80</v>
      </c>
      <c r="B82" s="224" t="s">
        <v>118</v>
      </c>
      <c r="C82" s="224" t="str">
        <f t="shared" si="6"/>
        <v>м. Київ</v>
      </c>
      <c r="D82" s="253" t="str">
        <f t="shared" si="7"/>
        <v>Київ</v>
      </c>
      <c r="E82" s="253" t="str">
        <f t="shared" si="8"/>
        <v>вул. Бориспільська</v>
      </c>
      <c r="F82" s="253" t="str">
        <f t="shared" si="9"/>
        <v>Бориспільська</v>
      </c>
      <c r="G82" s="253" t="str">
        <f t="shared" si="10"/>
        <v>4</v>
      </c>
      <c r="H82" s="219">
        <f t="shared" si="16"/>
        <v>1</v>
      </c>
      <c r="I82" s="225">
        <v>13</v>
      </c>
      <c r="J82" s="221">
        <f t="shared" si="14"/>
        <v>2</v>
      </c>
      <c r="K82" s="221">
        <f t="shared" si="15"/>
        <v>0</v>
      </c>
      <c r="L82" s="220">
        <f t="shared" si="12"/>
        <v>31.954000000000001</v>
      </c>
      <c r="M82" s="220">
        <f t="shared" si="13"/>
        <v>228.97919999999999</v>
      </c>
      <c r="N82" s="220" t="s">
        <v>620</v>
      </c>
      <c r="O82" s="222" t="s">
        <v>908</v>
      </c>
      <c r="P82" s="218" t="s">
        <v>406</v>
      </c>
      <c r="Q82">
        <f>MIN(SEARCH({0,1,2,3,4,5,6,7,8,9},B82&amp;"0123456789"))</f>
        <v>30</v>
      </c>
      <c r="R82" s="252" t="str">
        <f t="shared" si="11"/>
        <v>4</v>
      </c>
    </row>
    <row r="83" spans="1:18">
      <c r="A83" s="218">
        <v>81</v>
      </c>
      <c r="B83" s="224" t="s">
        <v>119</v>
      </c>
      <c r="C83" s="224" t="str">
        <f t="shared" si="6"/>
        <v>м. Київ</v>
      </c>
      <c r="D83" s="253" t="str">
        <f t="shared" si="7"/>
        <v>Київ</v>
      </c>
      <c r="E83" s="253" t="str">
        <f t="shared" si="8"/>
        <v>вул. Борщагівська</v>
      </c>
      <c r="F83" s="253" t="str">
        <f t="shared" si="9"/>
        <v>Борщагівська</v>
      </c>
      <c r="G83" s="253" t="str">
        <f t="shared" si="10"/>
        <v>195/43</v>
      </c>
      <c r="H83" s="219">
        <f t="shared" si="16"/>
        <v>1</v>
      </c>
      <c r="I83" s="225">
        <v>7</v>
      </c>
      <c r="J83" s="221">
        <f t="shared" si="14"/>
        <v>1</v>
      </c>
      <c r="K83" s="221">
        <f t="shared" si="15"/>
        <v>0</v>
      </c>
      <c r="L83" s="220">
        <f t="shared" si="12"/>
        <v>17.206000000000003</v>
      </c>
      <c r="M83" s="220">
        <f t="shared" si="13"/>
        <v>158.18880000000001</v>
      </c>
      <c r="N83" s="220" t="s">
        <v>120</v>
      </c>
      <c r="O83" s="222" t="s">
        <v>121</v>
      </c>
      <c r="P83" s="218" t="s">
        <v>407</v>
      </c>
      <c r="Q83">
        <f>MIN(SEARCH({0,1,2,3,4,5,6,7,8,9},B83&amp;"0123456789"))</f>
        <v>29</v>
      </c>
      <c r="R83" s="252" t="str">
        <f t="shared" si="11"/>
        <v>195/43</v>
      </c>
    </row>
    <row r="84" spans="1:18">
      <c r="A84" s="218">
        <v>82</v>
      </c>
      <c r="B84" s="224" t="s">
        <v>480</v>
      </c>
      <c r="C84" s="224" t="str">
        <f t="shared" si="6"/>
        <v>м. Київ</v>
      </c>
      <c r="D84" s="253" t="str">
        <f t="shared" si="7"/>
        <v>Київ</v>
      </c>
      <c r="E84" s="253" t="str">
        <f t="shared" si="8"/>
        <v>вул. Братиславська</v>
      </c>
      <c r="F84" s="253" t="str">
        <f t="shared" si="9"/>
        <v>Братиславська</v>
      </c>
      <c r="G84" s="253" t="str">
        <f t="shared" si="10"/>
        <v>11 (Епыцентр)</v>
      </c>
      <c r="H84" s="219">
        <f t="shared" si="16"/>
        <v>1</v>
      </c>
      <c r="I84" s="225">
        <v>6</v>
      </c>
      <c r="J84" s="221">
        <f t="shared" si="14"/>
        <v>1</v>
      </c>
      <c r="K84" s="221">
        <f t="shared" si="15"/>
        <v>0</v>
      </c>
      <c r="L84" s="220">
        <f t="shared" si="12"/>
        <v>14.748000000000001</v>
      </c>
      <c r="M84" s="220">
        <f t="shared" si="13"/>
        <v>146.3904</v>
      </c>
      <c r="N84" s="220" t="s">
        <v>294</v>
      </c>
      <c r="O84" s="222" t="s">
        <v>295</v>
      </c>
      <c r="P84" s="218" t="s">
        <v>408</v>
      </c>
      <c r="Q84">
        <f>MIN(SEARCH({0,1,2,3,4,5,6,7,8,9},B84&amp;"0123456789"))</f>
        <v>30</v>
      </c>
      <c r="R84" s="252" t="str">
        <f t="shared" si="11"/>
        <v>11 (Епыцентр)</v>
      </c>
    </row>
    <row r="85" spans="1:18">
      <c r="A85" s="218">
        <v>83</v>
      </c>
      <c r="B85" s="130" t="s">
        <v>584</v>
      </c>
      <c r="C85" s="224" t="str">
        <f t="shared" si="6"/>
        <v>м. Київ</v>
      </c>
      <c r="D85" s="253" t="str">
        <f t="shared" si="7"/>
        <v>Київ</v>
      </c>
      <c r="E85" s="253" t="str">
        <f t="shared" si="8"/>
        <v>вул. Саксаганського</v>
      </c>
      <c r="F85" s="253" t="str">
        <f t="shared" si="9"/>
        <v>Саксаганського</v>
      </c>
      <c r="G85" s="253" t="str">
        <f t="shared" si="10"/>
        <v>119 (+3 для ІКЦ)</v>
      </c>
      <c r="H85" s="219">
        <f t="shared" si="16"/>
        <v>1</v>
      </c>
      <c r="I85" s="233">
        <v>15</v>
      </c>
      <c r="J85" s="221">
        <f t="shared" si="14"/>
        <v>2</v>
      </c>
      <c r="K85" s="221">
        <f t="shared" si="15"/>
        <v>0</v>
      </c>
      <c r="L85" s="220">
        <f t="shared" si="12"/>
        <v>36.870000000000005</v>
      </c>
      <c r="M85" s="220">
        <f t="shared" si="13"/>
        <v>252.57600000000002</v>
      </c>
      <c r="N85" s="220" t="s">
        <v>305</v>
      </c>
      <c r="O85" s="222" t="s">
        <v>306</v>
      </c>
      <c r="P85" s="218" t="s">
        <v>415</v>
      </c>
      <c r="Q85">
        <f>MIN(SEARCH({0,1,2,3,4,5,6,7,8,9},B85&amp;"0123456789"))</f>
        <v>31</v>
      </c>
      <c r="R85" s="252" t="str">
        <f t="shared" si="11"/>
        <v>119 (+3 для ІКЦ)</v>
      </c>
    </row>
    <row r="86" spans="1:18">
      <c r="A86" s="218">
        <v>84</v>
      </c>
      <c r="B86" s="224" t="s">
        <v>666</v>
      </c>
      <c r="C86" s="224" t="str">
        <f t="shared" si="6"/>
        <v>м. Київ</v>
      </c>
      <c r="D86" s="253" t="str">
        <f t="shared" si="7"/>
        <v>Київ</v>
      </c>
      <c r="E86" s="253" t="str">
        <f t="shared" si="8"/>
        <v>вул. Велика Васильківська</v>
      </c>
      <c r="F86" s="253" t="str">
        <f t="shared" si="9"/>
        <v>Велика Васильківська</v>
      </c>
      <c r="G86" s="253" t="str">
        <f t="shared" si="10"/>
        <v>114</v>
      </c>
      <c r="H86" s="219">
        <f t="shared" si="16"/>
        <v>1</v>
      </c>
      <c r="I86" s="225">
        <v>12</v>
      </c>
      <c r="J86" s="221">
        <f t="shared" si="14"/>
        <v>2</v>
      </c>
      <c r="K86" s="221">
        <f t="shared" si="15"/>
        <v>0</v>
      </c>
      <c r="L86" s="220">
        <f t="shared" si="12"/>
        <v>29.496000000000002</v>
      </c>
      <c r="M86" s="220">
        <f t="shared" si="13"/>
        <v>217.1808</v>
      </c>
      <c r="N86" s="220" t="s">
        <v>667</v>
      </c>
      <c r="O86" s="222" t="s">
        <v>828</v>
      </c>
      <c r="P86" s="218" t="s">
        <v>668</v>
      </c>
      <c r="Q86">
        <f>MIN(SEARCH({0,1,2,3,4,5,6,7,8,9},B86&amp;"0123456789"))</f>
        <v>37</v>
      </c>
      <c r="R86" s="252" t="str">
        <f t="shared" si="11"/>
        <v>114</v>
      </c>
    </row>
    <row r="87" spans="1:18">
      <c r="A87" s="218">
        <v>85</v>
      </c>
      <c r="B87" s="224" t="s">
        <v>672</v>
      </c>
      <c r="C87" s="224" t="str">
        <f t="shared" si="6"/>
        <v>м. Київ</v>
      </c>
      <c r="D87" s="253" t="str">
        <f t="shared" si="7"/>
        <v>Київ</v>
      </c>
      <c r="E87" s="253" t="str">
        <f t="shared" si="8"/>
        <v>вул. Велика Васильківська</v>
      </c>
      <c r="F87" s="253" t="str">
        <f t="shared" si="9"/>
        <v>Велика Васильківська</v>
      </c>
      <c r="G87" s="253" t="str">
        <f t="shared" si="10"/>
        <v>28</v>
      </c>
      <c r="H87" s="219">
        <f t="shared" si="16"/>
        <v>1</v>
      </c>
      <c r="I87" s="225">
        <v>9</v>
      </c>
      <c r="J87" s="221">
        <f t="shared" si="14"/>
        <v>2</v>
      </c>
      <c r="K87" s="221">
        <f t="shared" si="15"/>
        <v>0</v>
      </c>
      <c r="L87" s="220">
        <f t="shared" si="12"/>
        <v>22.122</v>
      </c>
      <c r="M87" s="220">
        <f t="shared" si="13"/>
        <v>181.78559999999999</v>
      </c>
      <c r="N87" s="220" t="s">
        <v>122</v>
      </c>
      <c r="O87" s="222" t="s">
        <v>123</v>
      </c>
      <c r="P87" s="218" t="s">
        <v>409</v>
      </c>
      <c r="Q87">
        <f>MIN(SEARCH({0,1,2,3,4,5,6,7,8,9},B87&amp;"0123456789"))</f>
        <v>37</v>
      </c>
      <c r="R87" s="252" t="str">
        <f t="shared" si="11"/>
        <v>28</v>
      </c>
    </row>
    <row r="88" spans="1:18">
      <c r="A88" s="218">
        <v>86</v>
      </c>
      <c r="B88" s="224" t="s">
        <v>124</v>
      </c>
      <c r="C88" s="224" t="str">
        <f t="shared" si="6"/>
        <v>м. Київ</v>
      </c>
      <c r="D88" s="253" t="str">
        <f t="shared" si="7"/>
        <v>Київ</v>
      </c>
      <c r="E88" s="253" t="str">
        <f t="shared" si="8"/>
        <v>вул. В. Липківського</v>
      </c>
      <c r="F88" s="253" t="str">
        <f t="shared" si="9"/>
        <v>В. Липківського</v>
      </c>
      <c r="G88" s="253" t="str">
        <f t="shared" si="10"/>
        <v>39</v>
      </c>
      <c r="H88" s="219">
        <f t="shared" si="16"/>
        <v>1</v>
      </c>
      <c r="I88" s="225">
        <v>9</v>
      </c>
      <c r="J88" s="221">
        <f t="shared" si="14"/>
        <v>2</v>
      </c>
      <c r="K88" s="221">
        <f t="shared" si="15"/>
        <v>0</v>
      </c>
      <c r="L88" s="220">
        <f t="shared" si="12"/>
        <v>22.122</v>
      </c>
      <c r="M88" s="220">
        <f t="shared" si="13"/>
        <v>181.78559999999999</v>
      </c>
      <c r="N88" s="220" t="s">
        <v>125</v>
      </c>
      <c r="O88" s="222" t="s">
        <v>328</v>
      </c>
      <c r="P88" s="218" t="s">
        <v>410</v>
      </c>
      <c r="Q88">
        <f>MIN(SEARCH({0,1,2,3,4,5,6,7,8,9},B88&amp;"0123456789"))</f>
        <v>32</v>
      </c>
      <c r="R88" s="252" t="str">
        <f t="shared" si="11"/>
        <v>39</v>
      </c>
    </row>
    <row r="89" spans="1:18">
      <c r="A89" s="218">
        <v>87</v>
      </c>
      <c r="B89" s="130" t="s">
        <v>489</v>
      </c>
      <c r="C89" s="224" t="str">
        <f t="shared" si="6"/>
        <v>м. Київ</v>
      </c>
      <c r="D89" s="253" t="str">
        <f t="shared" si="7"/>
        <v>Київ</v>
      </c>
      <c r="E89" s="253" t="str">
        <f t="shared" si="8"/>
        <v>вул. Г. Севастополя</v>
      </c>
      <c r="F89" s="253" t="str">
        <f t="shared" si="9"/>
        <v>Г. Севастополя</v>
      </c>
      <c r="G89" s="253" t="str">
        <f t="shared" si="10"/>
        <v>39/8, будова Укртелекома, 3 поверх (офіс Альфа-Банка, архів)</v>
      </c>
      <c r="H89" s="219">
        <f t="shared" si="16"/>
        <v>1</v>
      </c>
      <c r="I89" s="234">
        <v>3</v>
      </c>
      <c r="J89" s="221">
        <f t="shared" si="14"/>
        <v>1</v>
      </c>
      <c r="K89" s="221">
        <f t="shared" si="15"/>
        <v>0</v>
      </c>
      <c r="L89" s="220">
        <f t="shared" si="12"/>
        <v>7.3740000000000006</v>
      </c>
      <c r="M89" s="220">
        <f t="shared" si="13"/>
        <v>110.99520000000001</v>
      </c>
      <c r="N89" s="220" t="s">
        <v>296</v>
      </c>
      <c r="O89" s="222" t="s">
        <v>297</v>
      </c>
      <c r="P89" s="218" t="s">
        <v>411</v>
      </c>
      <c r="Q89">
        <f>MIN(SEARCH({0,1,2,3,4,5,6,7,8,9},B89&amp;"0123456789"))</f>
        <v>31</v>
      </c>
      <c r="R89" s="252" t="str">
        <f t="shared" si="11"/>
        <v>39/8, будова Укртелекома, 3 поверх (офіс Альфа-Банка, архів)</v>
      </c>
    </row>
    <row r="90" spans="1:18">
      <c r="A90" s="218">
        <v>88</v>
      </c>
      <c r="B90" s="224" t="s">
        <v>341</v>
      </c>
      <c r="C90" s="224" t="str">
        <f t="shared" si="6"/>
        <v>м. Київ</v>
      </c>
      <c r="D90" s="253" t="str">
        <f t="shared" si="7"/>
        <v>Київ</v>
      </c>
      <c r="E90" s="253" t="str">
        <f t="shared" si="8"/>
        <v>(ул. Красноармейская 1-3/2 / ул. Кутузова</v>
      </c>
      <c r="F90" s="253" t="str">
        <f t="shared" si="9"/>
        <v>Красноармейская 1-3/2 / ул. Кутузова</v>
      </c>
      <c r="G90" s="253" t="str">
        <f t="shared" si="10"/>
        <v>1-3/2 / ул. Кутузова, 12)</v>
      </c>
      <c r="H90" s="219">
        <f t="shared" si="16"/>
        <v>1</v>
      </c>
      <c r="I90" s="225">
        <v>9</v>
      </c>
      <c r="J90" s="221">
        <f t="shared" si="14"/>
        <v>2</v>
      </c>
      <c r="K90" s="221">
        <f t="shared" si="15"/>
        <v>0</v>
      </c>
      <c r="L90" s="220">
        <f t="shared" si="12"/>
        <v>22.122</v>
      </c>
      <c r="M90" s="220">
        <f t="shared" si="13"/>
        <v>181.78559999999999</v>
      </c>
      <c r="N90" s="220" t="s">
        <v>659</v>
      </c>
      <c r="O90" s="222" t="s">
        <v>909</v>
      </c>
      <c r="P90" s="218" t="s">
        <v>660</v>
      </c>
      <c r="Q90">
        <f>MIN(SEARCH({0,1,2,3,4,5,6,7,8,9},B90&amp;"0123456789"))</f>
        <v>31</v>
      </c>
      <c r="R90" s="252" t="str">
        <f t="shared" si="11"/>
        <v>1-3/2 / ул. Кутузова, 12)</v>
      </c>
    </row>
    <row r="91" spans="1:18">
      <c r="A91" s="218">
        <v>89</v>
      </c>
      <c r="B91" s="224" t="s">
        <v>127</v>
      </c>
      <c r="C91" s="224" t="str">
        <f t="shared" si="6"/>
        <v>м. Київ</v>
      </c>
      <c r="D91" s="253" t="str">
        <f t="shared" si="7"/>
        <v>Київ</v>
      </c>
      <c r="E91" s="253" t="str">
        <f t="shared" si="8"/>
        <v>вул. Данила Щербаківського</v>
      </c>
      <c r="F91" s="253" t="str">
        <f t="shared" si="9"/>
        <v>Данила Щербаківського</v>
      </c>
      <c r="G91" s="253" t="str">
        <f t="shared" si="10"/>
        <v>42</v>
      </c>
      <c r="H91" s="219">
        <f t="shared" si="16"/>
        <v>1</v>
      </c>
      <c r="I91" s="225">
        <v>8</v>
      </c>
      <c r="J91" s="221">
        <f t="shared" si="14"/>
        <v>1</v>
      </c>
      <c r="K91" s="221">
        <f t="shared" si="15"/>
        <v>0</v>
      </c>
      <c r="L91" s="220">
        <f t="shared" si="12"/>
        <v>19.664000000000001</v>
      </c>
      <c r="M91" s="220">
        <f t="shared" si="13"/>
        <v>169.9872</v>
      </c>
      <c r="N91" s="220" t="s">
        <v>298</v>
      </c>
      <c r="O91" s="222" t="s">
        <v>128</v>
      </c>
      <c r="P91" s="218" t="s">
        <v>412</v>
      </c>
      <c r="Q91">
        <f>MIN(SEARCH({0,1,2,3,4,5,6,7,8,9},B91&amp;"0123456789"))</f>
        <v>38</v>
      </c>
      <c r="R91" s="252" t="str">
        <f t="shared" si="11"/>
        <v>42</v>
      </c>
    </row>
    <row r="92" spans="1:18">
      <c r="A92" s="218">
        <v>90</v>
      </c>
      <c r="B92" s="224" t="s">
        <v>129</v>
      </c>
      <c r="C92" s="224" t="str">
        <f t="shared" si="6"/>
        <v>м. Київ</v>
      </c>
      <c r="D92" s="253" t="str">
        <f t="shared" si="7"/>
        <v>Київ</v>
      </c>
      <c r="E92" s="253" t="str">
        <f t="shared" si="8"/>
        <v>вул. Кирилівська</v>
      </c>
      <c r="F92" s="253" t="str">
        <f t="shared" si="9"/>
        <v>Кирилівська</v>
      </c>
      <c r="G92" s="253" t="str">
        <f t="shared" si="10"/>
        <v>127</v>
      </c>
      <c r="H92" s="219">
        <f t="shared" si="16"/>
        <v>1</v>
      </c>
      <c r="I92" s="225">
        <v>11</v>
      </c>
      <c r="J92" s="221">
        <f t="shared" si="14"/>
        <v>2</v>
      </c>
      <c r="K92" s="221">
        <f t="shared" si="15"/>
        <v>0</v>
      </c>
      <c r="L92" s="220">
        <f t="shared" si="12"/>
        <v>27.038000000000004</v>
      </c>
      <c r="M92" s="220">
        <f t="shared" si="13"/>
        <v>205.38240000000002</v>
      </c>
      <c r="N92" s="220" t="s">
        <v>299</v>
      </c>
      <c r="O92" s="222" t="s">
        <v>300</v>
      </c>
      <c r="P92" s="218" t="s">
        <v>412</v>
      </c>
      <c r="Q92">
        <f>MIN(SEARCH({0,1,2,3,4,5,6,7,8,9},B92&amp;"0123456789"))</f>
        <v>28</v>
      </c>
      <c r="R92" s="252" t="str">
        <f t="shared" si="11"/>
        <v>127</v>
      </c>
    </row>
    <row r="93" spans="1:18">
      <c r="A93" s="218">
        <v>91</v>
      </c>
      <c r="B93" s="224" t="s">
        <v>482</v>
      </c>
      <c r="C93" s="224" t="str">
        <f t="shared" si="6"/>
        <v>м. Київ</v>
      </c>
      <c r="D93" s="253" t="str">
        <f t="shared" si="7"/>
        <v>Київ</v>
      </c>
      <c r="E93" s="253" t="str">
        <f t="shared" si="8"/>
        <v>вул. Кільцева дорога</v>
      </c>
      <c r="F93" s="253" t="str">
        <f t="shared" si="9"/>
        <v>Кільцева дорога</v>
      </c>
      <c r="G93" s="253" t="str">
        <f t="shared" si="10"/>
        <v>1 б (Епіцентр)</v>
      </c>
      <c r="H93" s="219">
        <f t="shared" si="16"/>
        <v>1</v>
      </c>
      <c r="I93" s="225">
        <v>6</v>
      </c>
      <c r="J93" s="221">
        <f t="shared" si="14"/>
        <v>1</v>
      </c>
      <c r="K93" s="221">
        <f t="shared" si="15"/>
        <v>0</v>
      </c>
      <c r="L93" s="220">
        <f t="shared" si="12"/>
        <v>14.748000000000001</v>
      </c>
      <c r="M93" s="220">
        <f t="shared" si="13"/>
        <v>146.3904</v>
      </c>
      <c r="N93" s="220" t="s">
        <v>130</v>
      </c>
      <c r="O93" s="222" t="s">
        <v>910</v>
      </c>
      <c r="P93" s="218" t="s">
        <v>413</v>
      </c>
      <c r="Q93">
        <f>MIN(SEARCH({0,1,2,3,4,5,6,7,8,9},B93&amp;"0123456789"))</f>
        <v>32</v>
      </c>
      <c r="R93" s="252" t="str">
        <f t="shared" si="11"/>
        <v>1 б (Епіцентр)</v>
      </c>
    </row>
    <row r="94" spans="1:18">
      <c r="A94" s="218">
        <v>92</v>
      </c>
      <c r="B94" s="224" t="s">
        <v>131</v>
      </c>
      <c r="C94" s="224" t="str">
        <f t="shared" si="6"/>
        <v>м. Київ</v>
      </c>
      <c r="D94" s="253" t="str">
        <f t="shared" si="7"/>
        <v>Київ</v>
      </c>
      <c r="E94" s="253" t="str">
        <f t="shared" si="8"/>
        <v>вул. Княжий Затон</v>
      </c>
      <c r="F94" s="253" t="str">
        <f t="shared" si="9"/>
        <v>Княжий Затон</v>
      </c>
      <c r="G94" s="253" t="str">
        <f t="shared" si="10"/>
        <v>2/30</v>
      </c>
      <c r="H94" s="219">
        <f t="shared" si="16"/>
        <v>1</v>
      </c>
      <c r="I94" s="225">
        <v>7</v>
      </c>
      <c r="J94" s="221">
        <f t="shared" si="14"/>
        <v>1</v>
      </c>
      <c r="K94" s="221">
        <f t="shared" si="15"/>
        <v>0</v>
      </c>
      <c r="L94" s="220">
        <f t="shared" si="12"/>
        <v>17.206000000000003</v>
      </c>
      <c r="M94" s="220">
        <f t="shared" si="13"/>
        <v>158.18880000000001</v>
      </c>
      <c r="N94" s="220" t="s">
        <v>664</v>
      </c>
      <c r="O94" s="222" t="s">
        <v>911</v>
      </c>
      <c r="P94" s="218" t="s">
        <v>665</v>
      </c>
      <c r="Q94">
        <f>MIN(SEARCH({0,1,2,3,4,5,6,7,8,9},B94&amp;"0123456789"))</f>
        <v>29</v>
      </c>
      <c r="R94" s="252" t="str">
        <f t="shared" si="11"/>
        <v>2/30</v>
      </c>
    </row>
    <row r="95" spans="1:18">
      <c r="A95" s="218">
        <v>93</v>
      </c>
      <c r="B95" s="224" t="s">
        <v>302</v>
      </c>
      <c r="C95" s="224" t="str">
        <f t="shared" si="6"/>
        <v>м. Київ</v>
      </c>
      <c r="D95" s="253" t="str">
        <f t="shared" si="7"/>
        <v>Київ</v>
      </c>
      <c r="E95" s="253" t="str">
        <f t="shared" si="8"/>
        <v>вул. Маршала Тимошенка</v>
      </c>
      <c r="F95" s="253" t="str">
        <f t="shared" si="9"/>
        <v>Маршала Тимошенка</v>
      </c>
      <c r="G95" s="253" t="str">
        <f t="shared" si="10"/>
        <v>21, корпус 5</v>
      </c>
      <c r="H95" s="219">
        <f t="shared" si="16"/>
        <v>1</v>
      </c>
      <c r="I95" s="225">
        <v>12</v>
      </c>
      <c r="J95" s="221">
        <f t="shared" si="14"/>
        <v>2</v>
      </c>
      <c r="K95" s="221">
        <f t="shared" si="15"/>
        <v>0</v>
      </c>
      <c r="L95" s="220">
        <f t="shared" si="12"/>
        <v>29.496000000000002</v>
      </c>
      <c r="M95" s="220">
        <f t="shared" si="13"/>
        <v>217.1808</v>
      </c>
      <c r="N95" s="220" t="s">
        <v>585</v>
      </c>
      <c r="O95" s="222" t="s">
        <v>586</v>
      </c>
      <c r="P95" s="218" t="s">
        <v>587</v>
      </c>
      <c r="Q95">
        <f>MIN(SEARCH({0,1,2,3,4,5,6,7,8,9},B95&amp;"0123456789"))</f>
        <v>34</v>
      </c>
      <c r="R95" s="252" t="str">
        <f t="shared" si="11"/>
        <v>21, корпус 5</v>
      </c>
    </row>
    <row r="96" spans="1:18">
      <c r="A96" s="218">
        <v>94</v>
      </c>
      <c r="B96" s="130" t="s">
        <v>337</v>
      </c>
      <c r="C96" s="224" t="str">
        <f t="shared" si="6"/>
        <v>м. Київ</v>
      </c>
      <c r="D96" s="253" t="str">
        <f t="shared" si="7"/>
        <v>Київ</v>
      </c>
      <c r="E96" s="253" t="str">
        <f t="shared" si="8"/>
        <v>вул. Мельникова</v>
      </c>
      <c r="F96" s="253" t="str">
        <f t="shared" si="9"/>
        <v>Мельникова</v>
      </c>
      <c r="G96" s="253" t="str">
        <f t="shared" si="10"/>
        <v>81 а, офіс 207 (323)</v>
      </c>
      <c r="H96" s="219">
        <f t="shared" si="16"/>
        <v>1</v>
      </c>
      <c r="I96" s="233">
        <v>4</v>
      </c>
      <c r="J96" s="221">
        <f t="shared" si="14"/>
        <v>1</v>
      </c>
      <c r="K96" s="221">
        <f t="shared" si="15"/>
        <v>0</v>
      </c>
      <c r="L96" s="220">
        <f t="shared" si="12"/>
        <v>9.8320000000000007</v>
      </c>
      <c r="M96" s="220">
        <f t="shared" si="13"/>
        <v>122.7936</v>
      </c>
      <c r="N96" s="220" t="s">
        <v>711</v>
      </c>
      <c r="O96" s="222" t="s">
        <v>912</v>
      </c>
      <c r="P96" s="223" t="s">
        <v>712</v>
      </c>
      <c r="Q96">
        <f>MIN(SEARCH({0,1,2,3,4,5,6,7,8,9},B96&amp;"0123456789"))</f>
        <v>27</v>
      </c>
      <c r="R96" s="252" t="str">
        <f t="shared" si="11"/>
        <v>81 а, офіс 207 (323)</v>
      </c>
    </row>
    <row r="97" spans="1:18">
      <c r="A97" s="218">
        <v>95</v>
      </c>
      <c r="B97" s="130" t="s">
        <v>303</v>
      </c>
      <c r="C97" s="224" t="str">
        <f t="shared" si="6"/>
        <v>м. Київ</v>
      </c>
      <c r="D97" s="253" t="str">
        <f t="shared" si="7"/>
        <v>Київ</v>
      </c>
      <c r="E97" s="253" t="str">
        <f t="shared" si="8"/>
        <v>вул. Мішуги</v>
      </c>
      <c r="F97" s="253" t="str">
        <f t="shared" si="9"/>
        <v>Мішуги</v>
      </c>
      <c r="G97" s="253" t="str">
        <f t="shared" si="10"/>
        <v>7 а</v>
      </c>
      <c r="H97" s="219">
        <f t="shared" si="16"/>
        <v>1</v>
      </c>
      <c r="I97" s="233">
        <v>6</v>
      </c>
      <c r="J97" s="221">
        <f t="shared" si="14"/>
        <v>1</v>
      </c>
      <c r="K97" s="221">
        <f t="shared" si="15"/>
        <v>0</v>
      </c>
      <c r="L97" s="220">
        <f t="shared" si="12"/>
        <v>14.748000000000001</v>
      </c>
      <c r="M97" s="220">
        <f t="shared" si="13"/>
        <v>146.3904</v>
      </c>
      <c r="N97" s="220" t="s">
        <v>662</v>
      </c>
      <c r="O97" s="222" t="s">
        <v>913</v>
      </c>
      <c r="P97" s="223" t="s">
        <v>663</v>
      </c>
      <c r="Q97">
        <f>MIN(SEARCH({0,1,2,3,4,5,6,7,8,9},B97&amp;"0123456789"))</f>
        <v>23</v>
      </c>
      <c r="R97" s="252" t="str">
        <f t="shared" si="11"/>
        <v>7 а</v>
      </c>
    </row>
    <row r="98" spans="1:18">
      <c r="A98" s="218">
        <v>96</v>
      </c>
      <c r="B98" s="130" t="s">
        <v>132</v>
      </c>
      <c r="C98" s="224" t="str">
        <f t="shared" si="6"/>
        <v>м. Київ</v>
      </c>
      <c r="D98" s="253" t="str">
        <f t="shared" si="7"/>
        <v>Київ</v>
      </c>
      <c r="E98" s="253" t="str">
        <f t="shared" si="8"/>
        <v>вул. Московська</v>
      </c>
      <c r="F98" s="253" t="str">
        <f t="shared" si="9"/>
        <v>Московська</v>
      </c>
      <c r="G98" s="253" t="str">
        <f t="shared" si="10"/>
        <v>46/2</v>
      </c>
      <c r="H98" s="219">
        <f t="shared" si="16"/>
        <v>1</v>
      </c>
      <c r="I98" s="233">
        <v>12</v>
      </c>
      <c r="J98" s="221">
        <f t="shared" si="14"/>
        <v>2</v>
      </c>
      <c r="K98" s="221">
        <f t="shared" si="15"/>
        <v>0</v>
      </c>
      <c r="L98" s="220">
        <f t="shared" si="12"/>
        <v>29.496000000000002</v>
      </c>
      <c r="M98" s="220">
        <f t="shared" si="13"/>
        <v>217.1808</v>
      </c>
      <c r="N98" s="220" t="s">
        <v>139</v>
      </c>
      <c r="O98" s="222" t="s">
        <v>914</v>
      </c>
      <c r="P98" s="218" t="s">
        <v>417</v>
      </c>
      <c r="Q98">
        <f>MIN(SEARCH({0,1,2,3,4,5,6,7,8,9},B98&amp;"0123456789"))</f>
        <v>27</v>
      </c>
      <c r="R98" s="252" t="str">
        <f t="shared" si="11"/>
        <v>46/2</v>
      </c>
    </row>
    <row r="99" spans="1:18">
      <c r="A99" s="218">
        <v>97</v>
      </c>
      <c r="B99" s="130" t="s">
        <v>304</v>
      </c>
      <c r="C99" s="224" t="str">
        <f t="shared" si="6"/>
        <v>м. Київ</v>
      </c>
      <c r="D99" s="253" t="str">
        <f t="shared" si="7"/>
        <v>Київ</v>
      </c>
      <c r="E99" s="253" t="str">
        <f t="shared" si="8"/>
        <v>вул. Полтавська</v>
      </c>
      <c r="F99" s="253" t="str">
        <f t="shared" si="9"/>
        <v>Полтавська</v>
      </c>
      <c r="G99" s="253" t="str">
        <f t="shared" si="10"/>
        <v>10</v>
      </c>
      <c r="H99" s="219">
        <f t="shared" si="16"/>
        <v>1</v>
      </c>
      <c r="I99" s="233">
        <v>10</v>
      </c>
      <c r="J99" s="221">
        <f t="shared" si="14"/>
        <v>2</v>
      </c>
      <c r="K99" s="221">
        <f t="shared" si="15"/>
        <v>0</v>
      </c>
      <c r="L99" s="220">
        <f t="shared" si="12"/>
        <v>24.580000000000002</v>
      </c>
      <c r="M99" s="220">
        <f t="shared" si="13"/>
        <v>193.58399999999997</v>
      </c>
      <c r="N99" s="220" t="s">
        <v>590</v>
      </c>
      <c r="O99" s="222" t="s">
        <v>915</v>
      </c>
      <c r="P99" s="218" t="s">
        <v>592</v>
      </c>
      <c r="Q99">
        <f>MIN(SEARCH({0,1,2,3,4,5,6,7,8,9},B99&amp;"0123456789"))</f>
        <v>27</v>
      </c>
      <c r="R99" s="252" t="str">
        <f t="shared" si="11"/>
        <v>10</v>
      </c>
    </row>
    <row r="100" spans="1:18">
      <c r="A100" s="218">
        <v>98</v>
      </c>
      <c r="B100" s="130" t="s">
        <v>133</v>
      </c>
      <c r="C100" s="224" t="str">
        <f t="shared" si="6"/>
        <v>м. Київ</v>
      </c>
      <c r="D100" s="253" t="str">
        <f t="shared" si="7"/>
        <v>Київ</v>
      </c>
      <c r="E100" s="253" t="str">
        <f t="shared" si="8"/>
        <v>вул. Р. Окіпної</v>
      </c>
      <c r="F100" s="253" t="str">
        <f t="shared" si="9"/>
        <v>Р. Окіпної</v>
      </c>
      <c r="G100" s="253" t="str">
        <f t="shared" si="10"/>
        <v>4 а</v>
      </c>
      <c r="H100" s="219">
        <f t="shared" si="16"/>
        <v>1</v>
      </c>
      <c r="I100" s="233">
        <v>11</v>
      </c>
      <c r="J100" s="221">
        <f t="shared" si="14"/>
        <v>2</v>
      </c>
      <c r="K100" s="221">
        <f t="shared" si="15"/>
        <v>0</v>
      </c>
      <c r="L100" s="220">
        <f t="shared" si="12"/>
        <v>27.038000000000004</v>
      </c>
      <c r="M100" s="220">
        <f t="shared" si="13"/>
        <v>205.38240000000002</v>
      </c>
      <c r="N100" s="220" t="s">
        <v>657</v>
      </c>
      <c r="O100" s="222" t="s">
        <v>829</v>
      </c>
      <c r="P100" s="223" t="s">
        <v>658</v>
      </c>
      <c r="Q100">
        <f>MIN(SEARCH({0,1,2,3,4,5,6,7,8,9},B100&amp;"0123456789"))</f>
        <v>27</v>
      </c>
      <c r="R100" s="252" t="str">
        <f t="shared" si="11"/>
        <v>4 а</v>
      </c>
    </row>
    <row r="101" spans="1:18">
      <c r="A101" s="218">
        <v>99</v>
      </c>
      <c r="B101" s="130" t="s">
        <v>134</v>
      </c>
      <c r="C101" s="224" t="str">
        <f t="shared" si="6"/>
        <v>м. Київ</v>
      </c>
      <c r="D101" s="253" t="str">
        <f t="shared" si="7"/>
        <v>Київ</v>
      </c>
      <c r="E101" s="253" t="str">
        <f t="shared" si="8"/>
        <v>вул. Спаська</v>
      </c>
      <c r="F101" s="253" t="str">
        <f t="shared" si="9"/>
        <v>Спаська</v>
      </c>
      <c r="G101" s="253" t="str">
        <f t="shared" si="10"/>
        <v>5</v>
      </c>
      <c r="H101" s="219">
        <f t="shared" si="16"/>
        <v>1</v>
      </c>
      <c r="I101" s="233">
        <v>12</v>
      </c>
      <c r="J101" s="221">
        <f t="shared" si="14"/>
        <v>2</v>
      </c>
      <c r="K101" s="221">
        <f t="shared" si="15"/>
        <v>0</v>
      </c>
      <c r="L101" s="220">
        <f t="shared" si="12"/>
        <v>29.496000000000002</v>
      </c>
      <c r="M101" s="220">
        <f t="shared" si="13"/>
        <v>217.1808</v>
      </c>
      <c r="N101" s="220" t="s">
        <v>135</v>
      </c>
      <c r="O101" s="222" t="s">
        <v>136</v>
      </c>
      <c r="P101" s="218" t="s">
        <v>416</v>
      </c>
      <c r="Q101">
        <f>MIN(SEARCH({0,1,2,3,4,5,6,7,8,9},B101&amp;"0123456789"))</f>
        <v>24</v>
      </c>
      <c r="R101" s="252" t="str">
        <f t="shared" si="11"/>
        <v>5</v>
      </c>
    </row>
    <row r="102" spans="1:18">
      <c r="A102" s="218">
        <v>100</v>
      </c>
      <c r="B102" s="130" t="s">
        <v>137</v>
      </c>
      <c r="C102" s="224" t="str">
        <f t="shared" si="6"/>
        <v>м. Київ</v>
      </c>
      <c r="D102" s="253" t="str">
        <f t="shared" si="7"/>
        <v>Київ</v>
      </c>
      <c r="E102" s="253" t="str">
        <f t="shared" si="8"/>
        <v>вул. Хрещатик</v>
      </c>
      <c r="F102" s="253" t="str">
        <f t="shared" si="9"/>
        <v>Хрещатик</v>
      </c>
      <c r="G102" s="253" t="str">
        <f t="shared" si="10"/>
        <v>14</v>
      </c>
      <c r="H102" s="219">
        <f t="shared" si="16"/>
        <v>1</v>
      </c>
      <c r="I102" s="233">
        <v>37</v>
      </c>
      <c r="J102" s="221">
        <f t="shared" si="14"/>
        <v>5</v>
      </c>
      <c r="K102" s="221">
        <f t="shared" si="15"/>
        <v>0</v>
      </c>
      <c r="L102" s="220">
        <f t="shared" si="12"/>
        <v>90.946000000000012</v>
      </c>
      <c r="M102" s="220">
        <f t="shared" si="13"/>
        <v>512.14080000000001</v>
      </c>
      <c r="N102" s="220" t="s">
        <v>581</v>
      </c>
      <c r="O102" s="222" t="s">
        <v>916</v>
      </c>
      <c r="P102" s="223" t="s">
        <v>583</v>
      </c>
      <c r="Q102">
        <f>MIN(SEARCH({0,1,2,3,4,5,6,7,8,9},B102&amp;"0123456789"))</f>
        <v>25</v>
      </c>
      <c r="R102" s="252" t="str">
        <f t="shared" si="11"/>
        <v>14</v>
      </c>
    </row>
    <row r="103" spans="1:18">
      <c r="A103" s="218">
        <v>101</v>
      </c>
      <c r="B103" s="130" t="s">
        <v>138</v>
      </c>
      <c r="C103" s="224" t="str">
        <f t="shared" si="6"/>
        <v>м. Київ</v>
      </c>
      <c r="D103" s="253" t="str">
        <f t="shared" si="7"/>
        <v>Київ</v>
      </c>
      <c r="E103" s="253" t="str">
        <f t="shared" si="8"/>
        <v>пр-т Бажана</v>
      </c>
      <c r="F103" s="253" t="str">
        <f t="shared" si="9"/>
        <v>Бажана</v>
      </c>
      <c r="G103" s="253" t="str">
        <f t="shared" si="10"/>
        <v>36 а</v>
      </c>
      <c r="H103" s="219">
        <f t="shared" si="16"/>
        <v>1</v>
      </c>
      <c r="I103" s="233">
        <v>12</v>
      </c>
      <c r="J103" s="221">
        <f t="shared" si="14"/>
        <v>2</v>
      </c>
      <c r="K103" s="221">
        <f t="shared" si="15"/>
        <v>0</v>
      </c>
      <c r="L103" s="220">
        <f t="shared" si="12"/>
        <v>29.496000000000002</v>
      </c>
      <c r="M103" s="220">
        <f t="shared" si="13"/>
        <v>217.1808</v>
      </c>
      <c r="N103" s="220" t="s">
        <v>126</v>
      </c>
      <c r="O103" s="222" t="s">
        <v>917</v>
      </c>
      <c r="P103" s="223" t="s">
        <v>414</v>
      </c>
      <c r="Q103">
        <f>MIN(SEARCH({0,1,2,3,4,5,6,7,8,9},B103&amp;"0123456789"))</f>
        <v>23</v>
      </c>
      <c r="R103" s="252" t="str">
        <f t="shared" si="11"/>
        <v>36 а</v>
      </c>
    </row>
    <row r="104" spans="1:18">
      <c r="A104" s="218">
        <v>102</v>
      </c>
      <c r="B104" s="130" t="s">
        <v>669</v>
      </c>
      <c r="C104" s="224" t="str">
        <f t="shared" si="6"/>
        <v>м. Київ</v>
      </c>
      <c r="D104" s="253" t="str">
        <f t="shared" si="7"/>
        <v>Київ</v>
      </c>
      <c r="E104" s="253" t="str">
        <f t="shared" si="8"/>
        <v>пр-т Героїв Сталінграду</v>
      </c>
      <c r="F104" s="253" t="str">
        <f t="shared" si="9"/>
        <v>Героїв Сталінграду</v>
      </c>
      <c r="G104" s="253" t="str">
        <f t="shared" si="10"/>
        <v>25</v>
      </c>
      <c r="H104" s="219">
        <f t="shared" si="16"/>
        <v>1</v>
      </c>
      <c r="I104" s="233">
        <v>8</v>
      </c>
      <c r="J104" s="221">
        <f t="shared" si="14"/>
        <v>1</v>
      </c>
      <c r="K104" s="221">
        <f t="shared" si="15"/>
        <v>0</v>
      </c>
      <c r="L104" s="220">
        <f t="shared" si="12"/>
        <v>19.664000000000001</v>
      </c>
      <c r="M104" s="220">
        <f t="shared" si="13"/>
        <v>169.9872</v>
      </c>
      <c r="N104" s="220" t="s">
        <v>670</v>
      </c>
      <c r="O104" s="222" t="s">
        <v>830</v>
      </c>
      <c r="P104" s="223" t="s">
        <v>671</v>
      </c>
      <c r="Q104">
        <f>MIN(SEARCH({0,1,2,3,4,5,6,7,8,9},B104&amp;"0123456789"))</f>
        <v>35</v>
      </c>
      <c r="R104" s="252" t="str">
        <f t="shared" si="11"/>
        <v>25</v>
      </c>
    </row>
    <row r="105" spans="1:18">
      <c r="A105" s="218">
        <v>103</v>
      </c>
      <c r="B105" s="130" t="s">
        <v>140</v>
      </c>
      <c r="C105" s="224" t="str">
        <f t="shared" si="6"/>
        <v>м. Київ</v>
      </c>
      <c r="D105" s="253" t="str">
        <f t="shared" si="7"/>
        <v>Київ</v>
      </c>
      <c r="E105" s="253" t="str">
        <f t="shared" si="8"/>
        <v>пр-т Голосіївський</v>
      </c>
      <c r="F105" s="253" t="str">
        <f t="shared" si="9"/>
        <v>Голосіївський</v>
      </c>
      <c r="G105" s="253" t="str">
        <f t="shared" si="10"/>
        <v>23</v>
      </c>
      <c r="H105" s="219">
        <f t="shared" si="16"/>
        <v>1</v>
      </c>
      <c r="I105" s="233">
        <v>9</v>
      </c>
      <c r="J105" s="221">
        <f t="shared" si="14"/>
        <v>2</v>
      </c>
      <c r="K105" s="221">
        <f t="shared" si="15"/>
        <v>0</v>
      </c>
      <c r="L105" s="220">
        <f t="shared" si="12"/>
        <v>22.122</v>
      </c>
      <c r="M105" s="220">
        <f t="shared" si="13"/>
        <v>181.78559999999999</v>
      </c>
      <c r="N105" s="220" t="s">
        <v>141</v>
      </c>
      <c r="O105" s="222" t="s">
        <v>918</v>
      </c>
      <c r="P105" s="223" t="s">
        <v>418</v>
      </c>
      <c r="Q105">
        <f>MIN(SEARCH({0,1,2,3,4,5,6,7,8,9},B105&amp;"0123456789"))</f>
        <v>30</v>
      </c>
      <c r="R105" s="252" t="str">
        <f t="shared" si="11"/>
        <v>23</v>
      </c>
    </row>
    <row r="106" spans="1:18">
      <c r="A106" s="218">
        <v>104</v>
      </c>
      <c r="B106" s="130" t="s">
        <v>143</v>
      </c>
      <c r="C106" s="224" t="str">
        <f t="shared" si="6"/>
        <v>м. Київ</v>
      </c>
      <c r="D106" s="253" t="str">
        <f t="shared" si="7"/>
        <v>Київ</v>
      </c>
      <c r="E106" s="253" t="str">
        <f t="shared" si="8"/>
        <v>пр-т Голосіївський</v>
      </c>
      <c r="F106" s="253" t="str">
        <f t="shared" si="9"/>
        <v>Голосіївський</v>
      </c>
      <c r="G106" s="253" t="str">
        <f t="shared" si="10"/>
        <v>58 а</v>
      </c>
      <c r="H106" s="219">
        <f t="shared" si="16"/>
        <v>1</v>
      </c>
      <c r="I106" s="233">
        <v>9</v>
      </c>
      <c r="J106" s="221">
        <f t="shared" si="14"/>
        <v>2</v>
      </c>
      <c r="K106" s="221">
        <f t="shared" si="15"/>
        <v>0</v>
      </c>
      <c r="L106" s="220">
        <f t="shared" si="12"/>
        <v>22.122</v>
      </c>
      <c r="M106" s="220">
        <f t="shared" si="13"/>
        <v>181.78559999999999</v>
      </c>
      <c r="N106" s="220" t="s">
        <v>630</v>
      </c>
      <c r="O106" s="222" t="s">
        <v>919</v>
      </c>
      <c r="P106" s="223" t="s">
        <v>631</v>
      </c>
      <c r="Q106">
        <f>MIN(SEARCH({0,1,2,3,4,5,6,7,8,9},B106&amp;"0123456789"))</f>
        <v>30</v>
      </c>
      <c r="R106" s="252" t="str">
        <f t="shared" si="11"/>
        <v>58 а</v>
      </c>
    </row>
    <row r="107" spans="1:18">
      <c r="A107" s="218">
        <v>105</v>
      </c>
      <c r="B107" s="130" t="s">
        <v>144</v>
      </c>
      <c r="C107" s="224" t="str">
        <f t="shared" si="6"/>
        <v>м. Київ</v>
      </c>
      <c r="D107" s="253" t="str">
        <f t="shared" si="7"/>
        <v>Київ</v>
      </c>
      <c r="E107" s="253" t="str">
        <f t="shared" si="8"/>
        <v>пр-т Маяковського</v>
      </c>
      <c r="F107" s="253" t="str">
        <f t="shared" si="9"/>
        <v>Маяковського</v>
      </c>
      <c r="G107" s="253" t="str">
        <f t="shared" si="10"/>
        <v>63/12</v>
      </c>
      <c r="H107" s="219">
        <f t="shared" si="16"/>
        <v>1</v>
      </c>
      <c r="I107" s="233">
        <v>10</v>
      </c>
      <c r="J107" s="221">
        <f t="shared" si="14"/>
        <v>2</v>
      </c>
      <c r="K107" s="221">
        <f t="shared" si="15"/>
        <v>0</v>
      </c>
      <c r="L107" s="220">
        <f t="shared" si="12"/>
        <v>24.580000000000002</v>
      </c>
      <c r="M107" s="220">
        <f t="shared" si="13"/>
        <v>193.58399999999997</v>
      </c>
      <c r="N107" s="220" t="s">
        <v>471</v>
      </c>
      <c r="O107" s="222" t="s">
        <v>922</v>
      </c>
      <c r="P107" s="235" t="s">
        <v>490</v>
      </c>
      <c r="Q107">
        <f>MIN(SEARCH({0,1,2,3,4,5,6,7,8,9},B107&amp;"0123456789"))</f>
        <v>29</v>
      </c>
      <c r="R107" s="252" t="str">
        <f t="shared" si="11"/>
        <v>63/12</v>
      </c>
    </row>
    <row r="108" spans="1:18">
      <c r="A108" s="218">
        <v>106</v>
      </c>
      <c r="B108" s="130" t="s">
        <v>145</v>
      </c>
      <c r="C108" s="224" t="str">
        <f t="shared" si="6"/>
        <v>м. Київ</v>
      </c>
      <c r="D108" s="253" t="str">
        <f t="shared" si="7"/>
        <v>Київ</v>
      </c>
      <c r="E108" s="253" t="str">
        <f t="shared" si="8"/>
        <v>пр-т Перемоги</v>
      </c>
      <c r="F108" s="253" t="str">
        <f t="shared" si="9"/>
        <v>Перемоги</v>
      </c>
      <c r="G108" s="253" t="str">
        <f t="shared" si="10"/>
        <v>106/2</v>
      </c>
      <c r="H108" s="219">
        <f t="shared" si="16"/>
        <v>1</v>
      </c>
      <c r="I108" s="233">
        <v>14</v>
      </c>
      <c r="J108" s="221">
        <f t="shared" si="14"/>
        <v>2</v>
      </c>
      <c r="K108" s="221">
        <f t="shared" si="15"/>
        <v>0</v>
      </c>
      <c r="L108" s="220">
        <f t="shared" si="12"/>
        <v>34.412000000000006</v>
      </c>
      <c r="M108" s="220">
        <f t="shared" si="13"/>
        <v>240.77760000000001</v>
      </c>
      <c r="N108" s="220" t="s">
        <v>921</v>
      </c>
      <c r="O108" s="222" t="s">
        <v>920</v>
      </c>
      <c r="P108" s="218" t="s">
        <v>419</v>
      </c>
      <c r="Q108">
        <f>MIN(SEARCH({0,1,2,3,4,5,6,7,8,9},B108&amp;"0123456789"))</f>
        <v>25</v>
      </c>
      <c r="R108" s="252" t="str">
        <f t="shared" si="11"/>
        <v>106/2</v>
      </c>
    </row>
    <row r="109" spans="1:18">
      <c r="A109" s="218">
        <v>107</v>
      </c>
      <c r="B109" s="130" t="s">
        <v>146</v>
      </c>
      <c r="C109" s="224" t="str">
        <f t="shared" si="6"/>
        <v>м. Київ</v>
      </c>
      <c r="D109" s="253" t="str">
        <f t="shared" si="7"/>
        <v>Київ</v>
      </c>
      <c r="E109" s="253" t="str">
        <f t="shared" si="8"/>
        <v>пр-т Перемоги</v>
      </c>
      <c r="F109" s="253" t="str">
        <f t="shared" si="9"/>
        <v>Перемоги</v>
      </c>
      <c r="G109" s="253" t="str">
        <f t="shared" si="10"/>
        <v>20</v>
      </c>
      <c r="H109" s="219">
        <f t="shared" si="16"/>
        <v>1</v>
      </c>
      <c r="I109" s="233">
        <v>12</v>
      </c>
      <c r="J109" s="221">
        <f t="shared" si="14"/>
        <v>2</v>
      </c>
      <c r="K109" s="221">
        <f t="shared" si="15"/>
        <v>0</v>
      </c>
      <c r="L109" s="220">
        <f t="shared" si="12"/>
        <v>29.496000000000002</v>
      </c>
      <c r="M109" s="220">
        <f t="shared" si="13"/>
        <v>217.1808</v>
      </c>
      <c r="N109" s="220" t="s">
        <v>147</v>
      </c>
      <c r="O109" s="222" t="s">
        <v>148</v>
      </c>
      <c r="P109" s="218" t="s">
        <v>420</v>
      </c>
      <c r="Q109">
        <f>MIN(SEARCH({0,1,2,3,4,5,6,7,8,9},B109&amp;"0123456789"))</f>
        <v>25</v>
      </c>
      <c r="R109" s="252" t="str">
        <f t="shared" si="11"/>
        <v>20</v>
      </c>
    </row>
    <row r="110" spans="1:18">
      <c r="A110" s="218">
        <v>108</v>
      </c>
      <c r="B110" s="130" t="s">
        <v>149</v>
      </c>
      <c r="C110" s="224" t="str">
        <f t="shared" si="6"/>
        <v>м. Київ</v>
      </c>
      <c r="D110" s="253" t="str">
        <f t="shared" si="7"/>
        <v>Київ</v>
      </c>
      <c r="E110" s="253" t="str">
        <f t="shared" si="8"/>
        <v>пр-т Повітрофлотський</v>
      </c>
      <c r="F110" s="253" t="str">
        <f t="shared" si="9"/>
        <v>Повітрофлотський</v>
      </c>
      <c r="G110" s="253" t="str">
        <f t="shared" si="10"/>
        <v>36</v>
      </c>
      <c r="H110" s="219">
        <f t="shared" si="16"/>
        <v>1</v>
      </c>
      <c r="I110" s="233">
        <v>6</v>
      </c>
      <c r="J110" s="221">
        <f t="shared" si="14"/>
        <v>1</v>
      </c>
      <c r="K110" s="221">
        <f t="shared" si="15"/>
        <v>0</v>
      </c>
      <c r="L110" s="220">
        <f t="shared" si="12"/>
        <v>14.748000000000001</v>
      </c>
      <c r="M110" s="220">
        <f t="shared" si="13"/>
        <v>146.3904</v>
      </c>
      <c r="N110" s="220" t="s">
        <v>727</v>
      </c>
      <c r="O110" s="222" t="s">
        <v>923</v>
      </c>
      <c r="P110" s="218" t="s">
        <v>728</v>
      </c>
      <c r="Q110">
        <f>MIN(SEARCH({0,1,2,3,4,5,6,7,8,9},B110&amp;"0123456789"))</f>
        <v>33</v>
      </c>
      <c r="R110" s="252" t="str">
        <f t="shared" si="11"/>
        <v>36</v>
      </c>
    </row>
    <row r="111" spans="1:18">
      <c r="A111" s="218">
        <v>109</v>
      </c>
      <c r="B111" s="130" t="s">
        <v>475</v>
      </c>
      <c r="C111" s="224" t="str">
        <f t="shared" si="6"/>
        <v>м. Київ</v>
      </c>
      <c r="D111" s="253" t="str">
        <f t="shared" si="7"/>
        <v>Київ</v>
      </c>
      <c r="E111" s="253" t="str">
        <f t="shared" si="8"/>
        <v>пр-т С. Бандери</v>
      </c>
      <c r="F111" s="253" t="str">
        <f t="shared" si="9"/>
        <v>С. Бандери</v>
      </c>
      <c r="G111" s="253" t="str">
        <f t="shared" si="10"/>
        <v>24 д (Віннер)</v>
      </c>
      <c r="H111" s="219">
        <f t="shared" si="16"/>
        <v>1</v>
      </c>
      <c r="I111" s="233">
        <v>4</v>
      </c>
      <c r="J111" s="221">
        <f t="shared" si="14"/>
        <v>1</v>
      </c>
      <c r="K111" s="221">
        <f t="shared" si="15"/>
        <v>0</v>
      </c>
      <c r="L111" s="220">
        <f t="shared" si="12"/>
        <v>9.8320000000000007</v>
      </c>
      <c r="M111" s="220">
        <f t="shared" si="13"/>
        <v>122.7936</v>
      </c>
      <c r="N111" s="220" t="s">
        <v>924</v>
      </c>
      <c r="O111" s="222" t="s">
        <v>626</v>
      </c>
      <c r="P111" s="218" t="s">
        <v>421</v>
      </c>
      <c r="Q111">
        <f>MIN(SEARCH({0,1,2,3,4,5,6,7,8,9},B111&amp;"0123456789"))</f>
        <v>27</v>
      </c>
      <c r="R111" s="252" t="str">
        <f t="shared" si="11"/>
        <v>24 д (Віннер)</v>
      </c>
    </row>
    <row r="112" spans="1:18">
      <c r="A112" s="218">
        <v>110</v>
      </c>
      <c r="B112" s="130" t="s">
        <v>150</v>
      </c>
      <c r="C112" s="224" t="str">
        <f t="shared" si="6"/>
        <v>м. Київ</v>
      </c>
      <c r="D112" s="253" t="str">
        <f t="shared" si="7"/>
        <v>Київ</v>
      </c>
      <c r="E112" s="253" t="str">
        <f t="shared" si="8"/>
        <v>пр-т Соборності</v>
      </c>
      <c r="F112" s="253" t="str">
        <f t="shared" si="9"/>
        <v>Соборності</v>
      </c>
      <c r="G112" s="253" t="str">
        <f t="shared" si="10"/>
        <v>1</v>
      </c>
      <c r="H112" s="219">
        <f t="shared" si="16"/>
        <v>1</v>
      </c>
      <c r="I112" s="233">
        <v>10</v>
      </c>
      <c r="J112" s="221">
        <f t="shared" si="14"/>
        <v>2</v>
      </c>
      <c r="K112" s="221">
        <f t="shared" si="15"/>
        <v>0</v>
      </c>
      <c r="L112" s="220">
        <f t="shared" si="12"/>
        <v>24.580000000000002</v>
      </c>
      <c r="M112" s="220">
        <f t="shared" si="13"/>
        <v>193.58399999999997</v>
      </c>
      <c r="N112" s="220" t="s">
        <v>308</v>
      </c>
      <c r="O112" s="222" t="s">
        <v>309</v>
      </c>
      <c r="P112" s="218" t="s">
        <v>422</v>
      </c>
      <c r="Q112">
        <f>MIN(SEARCH({0,1,2,3,4,5,6,7,8,9},B112&amp;"0123456789"))</f>
        <v>27</v>
      </c>
      <c r="R112" s="252" t="str">
        <f t="shared" si="11"/>
        <v>1</v>
      </c>
    </row>
    <row r="113" spans="1:18">
      <c r="A113" s="218">
        <v>111</v>
      </c>
      <c r="B113" s="130" t="s">
        <v>151</v>
      </c>
      <c r="C113" s="224" t="str">
        <f t="shared" ref="C113:C176" si="17">LEFT(B113,SEARCH(",", B113,1)-1)</f>
        <v>м. Київ</v>
      </c>
      <c r="D113" s="253" t="str">
        <f t="shared" ref="D113:D176" si="18">MID(C113,4,LEN(C113)-3)</f>
        <v>Київ</v>
      </c>
      <c r="E113" s="253" t="str">
        <f t="shared" ref="E113:E176" si="19">MID(B113,  SEARCH(",",B113) + 2, SEARCH(",", B113, SEARCH(",",B113)+1) - SEARCH(",",B113) - 2)</f>
        <v>Столичне шосе</v>
      </c>
      <c r="F113" s="253" t="str">
        <f t="shared" ref="F113:F176" si="20">MID(E113,SEARCH(" ", E113,1)+1, LEN(E113)-SEARCH(" ", E113,1)+1)</f>
        <v>шосе</v>
      </c>
      <c r="G113" s="253" t="str">
        <f t="shared" ref="G113:G176" si="21">R113</f>
        <v>70</v>
      </c>
      <c r="H113" s="219">
        <f t="shared" si="16"/>
        <v>1</v>
      </c>
      <c r="I113" s="233">
        <v>5</v>
      </c>
      <c r="J113" s="221">
        <f t="shared" si="14"/>
        <v>1</v>
      </c>
      <c r="K113" s="221">
        <f t="shared" si="15"/>
        <v>0</v>
      </c>
      <c r="L113" s="220">
        <f t="shared" si="12"/>
        <v>12.290000000000001</v>
      </c>
      <c r="M113" s="220">
        <f t="shared" si="13"/>
        <v>134.59199999999998</v>
      </c>
      <c r="N113" s="220" t="s">
        <v>661</v>
      </c>
      <c r="O113" s="222" t="s">
        <v>925</v>
      </c>
      <c r="P113" s="223" t="s">
        <v>423</v>
      </c>
      <c r="Q113">
        <f>MIN(SEARCH({0,1,2,3,4,5,6,7,8,9},B113&amp;"0123456789"))</f>
        <v>25</v>
      </c>
      <c r="R113" s="252" t="str">
        <f t="shared" ref="R113:R176" si="22">RIGHT(B113,LEN(B113) - Q113 +1)</f>
        <v>70</v>
      </c>
    </row>
    <row r="114" spans="1:18">
      <c r="A114" s="218">
        <v>112</v>
      </c>
      <c r="B114" s="130" t="s">
        <v>152</v>
      </c>
      <c r="C114" s="224" t="str">
        <f t="shared" si="17"/>
        <v>м. Луцьк</v>
      </c>
      <c r="D114" s="253" t="str">
        <f t="shared" si="18"/>
        <v>Луцьк</v>
      </c>
      <c r="E114" s="253" t="str">
        <f t="shared" si="19"/>
        <v>вул. Шопена</v>
      </c>
      <c r="F114" s="253" t="str">
        <f t="shared" si="20"/>
        <v>Шопена</v>
      </c>
      <c r="G114" s="253" t="str">
        <f t="shared" si="21"/>
        <v>22 а</v>
      </c>
      <c r="H114" s="219">
        <f t="shared" si="16"/>
        <v>1</v>
      </c>
      <c r="I114" s="233">
        <v>12</v>
      </c>
      <c r="J114" s="221">
        <f t="shared" si="14"/>
        <v>2</v>
      </c>
      <c r="K114" s="221">
        <f t="shared" si="15"/>
        <v>0</v>
      </c>
      <c r="L114" s="220">
        <f t="shared" si="12"/>
        <v>29.496000000000002</v>
      </c>
      <c r="M114" s="220">
        <f t="shared" si="13"/>
        <v>217.1808</v>
      </c>
      <c r="N114" s="220" t="s">
        <v>153</v>
      </c>
      <c r="O114" s="222" t="s">
        <v>154</v>
      </c>
      <c r="P114" s="218" t="s">
        <v>424</v>
      </c>
      <c r="Q114">
        <f>MIN(SEARCH({0,1,2,3,4,5,6,7,8,9},B114&amp;"0123456789"))</f>
        <v>24</v>
      </c>
      <c r="R114" s="252" t="str">
        <f t="shared" si="22"/>
        <v>22 а</v>
      </c>
    </row>
    <row r="115" spans="1:18">
      <c r="A115" s="218">
        <v>113</v>
      </c>
      <c r="B115" s="130" t="s">
        <v>155</v>
      </c>
      <c r="C115" s="224" t="str">
        <f t="shared" si="17"/>
        <v>м. Луцьк</v>
      </c>
      <c r="D115" s="253" t="str">
        <f t="shared" si="18"/>
        <v>Луцьк</v>
      </c>
      <c r="E115" s="253" t="str">
        <f t="shared" si="19"/>
        <v>пр-т Волі</v>
      </c>
      <c r="F115" s="253" t="str">
        <f t="shared" si="20"/>
        <v>Волі</v>
      </c>
      <c r="G115" s="253" t="str">
        <f t="shared" si="21"/>
        <v>7</v>
      </c>
      <c r="H115" s="219">
        <f t="shared" si="16"/>
        <v>1</v>
      </c>
      <c r="I115" s="233">
        <v>13</v>
      </c>
      <c r="J115" s="221">
        <f t="shared" si="14"/>
        <v>2</v>
      </c>
      <c r="K115" s="221">
        <f t="shared" si="15"/>
        <v>0</v>
      </c>
      <c r="L115" s="220">
        <f t="shared" si="12"/>
        <v>31.954000000000001</v>
      </c>
      <c r="M115" s="220">
        <f t="shared" si="13"/>
        <v>228.97919999999999</v>
      </c>
      <c r="N115" s="220" t="s">
        <v>680</v>
      </c>
      <c r="O115" s="222" t="s">
        <v>926</v>
      </c>
      <c r="P115" s="218" t="s">
        <v>681</v>
      </c>
      <c r="Q115">
        <f>MIN(SEARCH({0,1,2,3,4,5,6,7,8,9},B115&amp;"0123456789"))</f>
        <v>22</v>
      </c>
      <c r="R115" s="252" t="str">
        <f t="shared" si="22"/>
        <v>7</v>
      </c>
    </row>
    <row r="116" spans="1:18">
      <c r="A116" s="218">
        <v>114</v>
      </c>
      <c r="B116" s="130" t="s">
        <v>338</v>
      </c>
      <c r="C116" s="224" t="str">
        <f t="shared" si="17"/>
        <v>м. Львів</v>
      </c>
      <c r="D116" s="253" t="str">
        <f t="shared" si="18"/>
        <v>Львів</v>
      </c>
      <c r="E116" s="253" t="str">
        <f t="shared" si="19"/>
        <v>вул. Наукова</v>
      </c>
      <c r="F116" s="253" t="str">
        <f t="shared" si="20"/>
        <v>Наукова</v>
      </c>
      <c r="G116" s="253" t="str">
        <f t="shared" si="21"/>
        <v>30А</v>
      </c>
      <c r="H116" s="219">
        <f t="shared" si="16"/>
        <v>1</v>
      </c>
      <c r="I116" s="233">
        <v>15</v>
      </c>
      <c r="J116" s="221">
        <f t="shared" si="14"/>
        <v>2</v>
      </c>
      <c r="K116" s="221">
        <f t="shared" si="15"/>
        <v>0</v>
      </c>
      <c r="L116" s="220">
        <f t="shared" si="12"/>
        <v>36.870000000000005</v>
      </c>
      <c r="M116" s="220">
        <f t="shared" si="13"/>
        <v>252.57600000000002</v>
      </c>
      <c r="N116" s="220" t="s">
        <v>686</v>
      </c>
      <c r="O116" s="236"/>
      <c r="P116" s="218" t="s">
        <v>687</v>
      </c>
      <c r="Q116">
        <f>MIN(SEARCH({0,1,2,3,4,5,6,7,8,9},B116&amp;"0123456789"))</f>
        <v>25</v>
      </c>
      <c r="R116" s="252" t="str">
        <f t="shared" si="22"/>
        <v>30А</v>
      </c>
    </row>
    <row r="117" spans="1:18">
      <c r="A117" s="218">
        <v>115</v>
      </c>
      <c r="B117" s="130" t="s">
        <v>156</v>
      </c>
      <c r="C117" s="224" t="str">
        <f t="shared" si="17"/>
        <v>м. Львів</v>
      </c>
      <c r="D117" s="253" t="str">
        <f t="shared" si="18"/>
        <v>Львів</v>
      </c>
      <c r="E117" s="253" t="str">
        <f t="shared" si="19"/>
        <v>вул. Сихівська</v>
      </c>
      <c r="F117" s="253" t="str">
        <f t="shared" si="20"/>
        <v>Сихівська</v>
      </c>
      <c r="G117" s="253" t="str">
        <f t="shared" si="21"/>
        <v>5</v>
      </c>
      <c r="H117" s="219">
        <f t="shared" si="16"/>
        <v>1</v>
      </c>
      <c r="I117" s="233">
        <v>10</v>
      </c>
      <c r="J117" s="221">
        <f t="shared" si="14"/>
        <v>2</v>
      </c>
      <c r="K117" s="221">
        <f t="shared" si="15"/>
        <v>0</v>
      </c>
      <c r="L117" s="220">
        <f t="shared" si="12"/>
        <v>24.580000000000002</v>
      </c>
      <c r="M117" s="220">
        <f t="shared" si="13"/>
        <v>193.58399999999997</v>
      </c>
      <c r="N117" s="220" t="s">
        <v>157</v>
      </c>
      <c r="O117" s="222" t="s">
        <v>158</v>
      </c>
      <c r="P117" s="218" t="s">
        <v>425</v>
      </c>
      <c r="Q117">
        <f>MIN(SEARCH({0,1,2,3,4,5,6,7,8,9},B117&amp;"0123456789"))</f>
        <v>27</v>
      </c>
      <c r="R117" s="252" t="str">
        <f t="shared" si="22"/>
        <v>5</v>
      </c>
    </row>
    <row r="118" spans="1:18">
      <c r="A118" s="218">
        <v>116</v>
      </c>
      <c r="B118" s="130" t="s">
        <v>159</v>
      </c>
      <c r="C118" s="224" t="str">
        <f t="shared" si="17"/>
        <v>м. Львів</v>
      </c>
      <c r="D118" s="253" t="str">
        <f t="shared" si="18"/>
        <v>Львів</v>
      </c>
      <c r="E118" s="253" t="str">
        <f t="shared" si="19"/>
        <v>вул. Чайковського</v>
      </c>
      <c r="F118" s="253" t="str">
        <f t="shared" si="20"/>
        <v>Чайковського</v>
      </c>
      <c r="G118" s="253" t="str">
        <f t="shared" si="21"/>
        <v>33</v>
      </c>
      <c r="H118" s="219">
        <f t="shared" si="16"/>
        <v>1</v>
      </c>
      <c r="I118" s="233">
        <v>81</v>
      </c>
      <c r="J118" s="221">
        <f t="shared" si="14"/>
        <v>11</v>
      </c>
      <c r="K118" s="221">
        <f t="shared" si="15"/>
        <v>0</v>
      </c>
      <c r="L118" s="220">
        <f t="shared" si="12"/>
        <v>199.09800000000001</v>
      </c>
      <c r="M118" s="220">
        <f t="shared" si="13"/>
        <v>1031.2704000000001</v>
      </c>
      <c r="N118" s="220" t="s">
        <v>688</v>
      </c>
      <c r="O118" s="222" t="s">
        <v>927</v>
      </c>
      <c r="P118" s="218" t="s">
        <v>689</v>
      </c>
      <c r="Q118">
        <f>MIN(SEARCH({0,1,2,3,4,5,6,7,8,9},B118&amp;"0123456789"))</f>
        <v>30</v>
      </c>
      <c r="R118" s="252" t="str">
        <f t="shared" si="22"/>
        <v>33</v>
      </c>
    </row>
    <row r="119" spans="1:18">
      <c r="A119" s="218">
        <v>117</v>
      </c>
      <c r="B119" s="130" t="s">
        <v>791</v>
      </c>
      <c r="C119" s="224" t="str">
        <f t="shared" si="17"/>
        <v>м. Львів</v>
      </c>
      <c r="D119" s="253" t="str">
        <f t="shared" si="18"/>
        <v>Львів</v>
      </c>
      <c r="E119" s="253" t="str">
        <f t="shared" si="19"/>
        <v>площа Галицька</v>
      </c>
      <c r="F119" s="253" t="str">
        <f t="shared" si="20"/>
        <v>Галицька</v>
      </c>
      <c r="G119" s="253" t="str">
        <f t="shared" si="21"/>
        <v>13 (+5 для ІКЦ)</v>
      </c>
      <c r="H119" s="219">
        <f t="shared" si="16"/>
        <v>1</v>
      </c>
      <c r="I119" s="233">
        <f>9+5</f>
        <v>14</v>
      </c>
      <c r="J119" s="221">
        <f t="shared" si="14"/>
        <v>2</v>
      </c>
      <c r="K119" s="221">
        <f t="shared" si="15"/>
        <v>0</v>
      </c>
      <c r="L119" s="220">
        <f t="shared" si="12"/>
        <v>34.412000000000006</v>
      </c>
      <c r="M119" s="220">
        <f t="shared" si="13"/>
        <v>240.77760000000001</v>
      </c>
      <c r="N119" s="220" t="s">
        <v>684</v>
      </c>
      <c r="O119" s="222" t="s">
        <v>831</v>
      </c>
      <c r="P119" s="218" t="s">
        <v>685</v>
      </c>
      <c r="Q119">
        <f>MIN(SEARCH({0,1,2,3,4,5,6,7,8,9},B119&amp;"0123456789"))</f>
        <v>27</v>
      </c>
      <c r="R119" s="252" t="str">
        <f t="shared" si="22"/>
        <v>13 (+5 для ІКЦ)</v>
      </c>
    </row>
    <row r="120" spans="1:18">
      <c r="A120" s="218">
        <v>118</v>
      </c>
      <c r="B120" s="130" t="s">
        <v>160</v>
      </c>
      <c r="C120" s="224" t="str">
        <f t="shared" si="17"/>
        <v>м. Львів</v>
      </c>
      <c r="D120" s="253" t="str">
        <f t="shared" si="18"/>
        <v>Львів</v>
      </c>
      <c r="E120" s="253" t="str">
        <f t="shared" si="19"/>
        <v>площа Ринок</v>
      </c>
      <c r="F120" s="253" t="str">
        <f t="shared" si="20"/>
        <v>Ринок</v>
      </c>
      <c r="G120" s="253" t="str">
        <f t="shared" si="21"/>
        <v>26</v>
      </c>
      <c r="H120" s="219">
        <f t="shared" si="16"/>
        <v>1</v>
      </c>
      <c r="I120" s="233">
        <v>42</v>
      </c>
      <c r="J120" s="221">
        <f t="shared" si="14"/>
        <v>6</v>
      </c>
      <c r="K120" s="221">
        <f t="shared" si="15"/>
        <v>0</v>
      </c>
      <c r="L120" s="220">
        <f t="shared" si="12"/>
        <v>103.236</v>
      </c>
      <c r="M120" s="220">
        <f t="shared" si="13"/>
        <v>571.13279999999997</v>
      </c>
      <c r="N120" s="220" t="s">
        <v>682</v>
      </c>
      <c r="O120" s="222" t="s">
        <v>832</v>
      </c>
      <c r="P120" s="218" t="s">
        <v>683</v>
      </c>
      <c r="Q120">
        <f>MIN(SEARCH({0,1,2,3,4,5,6,7,8,9},B120&amp;"0123456789"))</f>
        <v>24</v>
      </c>
      <c r="R120" s="252" t="str">
        <f t="shared" si="22"/>
        <v>26</v>
      </c>
    </row>
    <row r="121" spans="1:18">
      <c r="A121" s="218">
        <v>119</v>
      </c>
      <c r="B121" s="130" t="s">
        <v>161</v>
      </c>
      <c r="C121" s="224" t="str">
        <f t="shared" si="17"/>
        <v>м. Львів</v>
      </c>
      <c r="D121" s="253" t="str">
        <f t="shared" si="18"/>
        <v>Львів</v>
      </c>
      <c r="E121" s="253" t="str">
        <f t="shared" si="19"/>
        <v>пр-т В. Чорновола</v>
      </c>
      <c r="F121" s="253" t="str">
        <f t="shared" si="20"/>
        <v>В. Чорновола</v>
      </c>
      <c r="G121" s="253" t="str">
        <f t="shared" si="21"/>
        <v>45</v>
      </c>
      <c r="H121" s="219">
        <f t="shared" si="16"/>
        <v>1</v>
      </c>
      <c r="I121" s="233">
        <v>9</v>
      </c>
      <c r="J121" s="221">
        <f t="shared" si="14"/>
        <v>2</v>
      </c>
      <c r="K121" s="221">
        <f t="shared" si="15"/>
        <v>0</v>
      </c>
      <c r="L121" s="220">
        <f t="shared" si="12"/>
        <v>22.122</v>
      </c>
      <c r="M121" s="220">
        <f t="shared" si="13"/>
        <v>181.78559999999999</v>
      </c>
      <c r="N121" s="220" t="s">
        <v>162</v>
      </c>
      <c r="O121" s="222" t="s">
        <v>329</v>
      </c>
      <c r="P121" s="218" t="s">
        <v>426</v>
      </c>
      <c r="Q121">
        <f>MIN(SEARCH({0,1,2,3,4,5,6,7,8,9},B121&amp;"0123456789"))</f>
        <v>30</v>
      </c>
      <c r="R121" s="252" t="str">
        <f t="shared" si="22"/>
        <v>45</v>
      </c>
    </row>
    <row r="122" spans="1:18">
      <c r="A122" s="218">
        <v>120</v>
      </c>
      <c r="B122" s="130" t="s">
        <v>793</v>
      </c>
      <c r="C122" s="224" t="str">
        <f t="shared" si="17"/>
        <v>м. Миколаїв</v>
      </c>
      <c r="D122" s="253" t="str">
        <f t="shared" si="18"/>
        <v>Миколаїв</v>
      </c>
      <c r="E122" s="253" t="str">
        <f t="shared" si="19"/>
        <v>вул. Соборна</v>
      </c>
      <c r="F122" s="253" t="str">
        <f t="shared" si="20"/>
        <v>Соборна</v>
      </c>
      <c r="G122" s="253" t="str">
        <f t="shared" si="21"/>
        <v>2 е (+9 для ІКЦ)</v>
      </c>
      <c r="H122" s="219">
        <f t="shared" si="16"/>
        <v>1</v>
      </c>
      <c r="I122" s="233">
        <f>7+9</f>
        <v>16</v>
      </c>
      <c r="J122" s="221">
        <f t="shared" si="14"/>
        <v>2</v>
      </c>
      <c r="K122" s="221">
        <f t="shared" si="15"/>
        <v>0</v>
      </c>
      <c r="L122" s="220">
        <f t="shared" si="12"/>
        <v>39.328000000000003</v>
      </c>
      <c r="M122" s="220">
        <f t="shared" si="13"/>
        <v>264.37439999999998</v>
      </c>
      <c r="N122" s="220" t="s">
        <v>692</v>
      </c>
      <c r="O122" s="222" t="s">
        <v>833</v>
      </c>
      <c r="P122" s="218" t="s">
        <v>693</v>
      </c>
      <c r="Q122">
        <f>MIN(SEARCH({0,1,2,3,4,5,6,7,8,9},B122&amp;"0123456789"))</f>
        <v>28</v>
      </c>
      <c r="R122" s="252" t="str">
        <f t="shared" si="22"/>
        <v>2 е (+9 для ІКЦ)</v>
      </c>
    </row>
    <row r="123" spans="1:18">
      <c r="A123" s="218">
        <v>121</v>
      </c>
      <c r="B123" s="130" t="s">
        <v>163</v>
      </c>
      <c r="C123" s="224" t="str">
        <f t="shared" si="17"/>
        <v>м. Миколаїв</v>
      </c>
      <c r="D123" s="253" t="str">
        <f t="shared" si="18"/>
        <v>Миколаїв</v>
      </c>
      <c r="E123" s="253" t="str">
        <f t="shared" si="19"/>
        <v>вул. Фалєєвська</v>
      </c>
      <c r="F123" s="253" t="str">
        <f t="shared" si="20"/>
        <v>Фалєєвська</v>
      </c>
      <c r="G123" s="253" t="str">
        <f t="shared" si="21"/>
        <v>14/1</v>
      </c>
      <c r="H123" s="219">
        <f t="shared" si="16"/>
        <v>1</v>
      </c>
      <c r="I123" s="233">
        <f>1+13</f>
        <v>14</v>
      </c>
      <c r="J123" s="221">
        <f t="shared" si="14"/>
        <v>2</v>
      </c>
      <c r="K123" s="221">
        <f t="shared" si="15"/>
        <v>0</v>
      </c>
      <c r="L123" s="220">
        <f t="shared" si="12"/>
        <v>34.412000000000006</v>
      </c>
      <c r="M123" s="220">
        <f t="shared" si="13"/>
        <v>240.77760000000001</v>
      </c>
      <c r="N123" s="220" t="s">
        <v>715</v>
      </c>
      <c r="O123" s="222" t="s">
        <v>928</v>
      </c>
      <c r="P123" s="218" t="s">
        <v>716</v>
      </c>
      <c r="Q123">
        <f>MIN(SEARCH({0,1,2,3,4,5,6,7,8,9},B123&amp;"0123456789"))</f>
        <v>31</v>
      </c>
      <c r="R123" s="252" t="str">
        <f t="shared" si="22"/>
        <v>14/1</v>
      </c>
    </row>
    <row r="124" spans="1:18">
      <c r="A124" s="218">
        <v>122</v>
      </c>
      <c r="B124" s="130" t="s">
        <v>164</v>
      </c>
      <c r="C124" s="224" t="str">
        <f t="shared" si="17"/>
        <v>м. Миколаїв</v>
      </c>
      <c r="D124" s="253" t="str">
        <f t="shared" si="18"/>
        <v>Миколаїв</v>
      </c>
      <c r="E124" s="253" t="str">
        <f t="shared" si="19"/>
        <v>вул. Шевченка</v>
      </c>
      <c r="F124" s="253" t="str">
        <f t="shared" si="20"/>
        <v>Шевченка</v>
      </c>
      <c r="G124" s="253" t="str">
        <f t="shared" si="21"/>
        <v>59 а</v>
      </c>
      <c r="H124" s="219">
        <f t="shared" si="16"/>
        <v>1</v>
      </c>
      <c r="I124" s="233">
        <v>22</v>
      </c>
      <c r="J124" s="221">
        <f t="shared" si="14"/>
        <v>3</v>
      </c>
      <c r="K124" s="221">
        <f t="shared" si="15"/>
        <v>0</v>
      </c>
      <c r="L124" s="220">
        <f t="shared" si="12"/>
        <v>54.076000000000008</v>
      </c>
      <c r="M124" s="220">
        <f t="shared" si="13"/>
        <v>335.16480000000001</v>
      </c>
      <c r="N124" s="220" t="s">
        <v>929</v>
      </c>
      <c r="O124" s="222" t="s">
        <v>834</v>
      </c>
      <c r="P124" s="218" t="s">
        <v>691</v>
      </c>
      <c r="Q124">
        <f>MIN(SEARCH({0,1,2,3,4,5,6,7,8,9},B124&amp;"0123456789"))</f>
        <v>29</v>
      </c>
      <c r="R124" s="252" t="str">
        <f t="shared" si="22"/>
        <v>59 а</v>
      </c>
    </row>
    <row r="125" spans="1:18">
      <c r="A125" s="218">
        <v>123</v>
      </c>
      <c r="B125" s="130" t="s">
        <v>310</v>
      </c>
      <c r="C125" s="224" t="str">
        <f t="shared" si="17"/>
        <v>м. Одеса</v>
      </c>
      <c r="D125" s="253" t="str">
        <f t="shared" si="18"/>
        <v>Одеса</v>
      </c>
      <c r="E125" s="253" t="str">
        <f t="shared" si="19"/>
        <v>бульвар Лідерсівський</v>
      </c>
      <c r="F125" s="253" t="str">
        <f t="shared" si="20"/>
        <v>Лідерсівський</v>
      </c>
      <c r="G125" s="253" t="str">
        <f t="shared" si="21"/>
        <v>3 б</v>
      </c>
      <c r="H125" s="219">
        <f t="shared" si="16"/>
        <v>1</v>
      </c>
      <c r="I125" s="233">
        <v>4</v>
      </c>
      <c r="J125" s="221">
        <f t="shared" si="14"/>
        <v>1</v>
      </c>
      <c r="K125" s="221">
        <f t="shared" si="15"/>
        <v>0</v>
      </c>
      <c r="L125" s="220">
        <f t="shared" si="12"/>
        <v>9.8320000000000007</v>
      </c>
      <c r="M125" s="220">
        <f t="shared" si="13"/>
        <v>122.7936</v>
      </c>
      <c r="N125" s="220" t="s">
        <v>699</v>
      </c>
      <c r="O125" s="222" t="s">
        <v>930</v>
      </c>
      <c r="P125" s="218" t="s">
        <v>700</v>
      </c>
      <c r="Q125">
        <f>MIN(SEARCH({0,1,2,3,4,5,6,7,8,9},B125&amp;"0123456789"))</f>
        <v>34</v>
      </c>
      <c r="R125" s="252" t="str">
        <f t="shared" si="22"/>
        <v>3 б</v>
      </c>
    </row>
    <row r="126" spans="1:18">
      <c r="A126" s="218">
        <v>124</v>
      </c>
      <c r="B126" s="130" t="s">
        <v>339</v>
      </c>
      <c r="C126" s="224" t="str">
        <f t="shared" si="17"/>
        <v>м. Одеса</v>
      </c>
      <c r="D126" s="253" t="str">
        <f t="shared" si="18"/>
        <v>Одеса</v>
      </c>
      <c r="E126" s="253" t="str">
        <f t="shared" si="19"/>
        <v>вул. Ак. Корольова</v>
      </c>
      <c r="F126" s="253" t="str">
        <f t="shared" si="20"/>
        <v>Ак. Корольова</v>
      </c>
      <c r="G126" s="253" t="str">
        <f t="shared" si="21"/>
        <v>72</v>
      </c>
      <c r="H126" s="219">
        <f t="shared" si="16"/>
        <v>1</v>
      </c>
      <c r="I126" s="233">
        <v>8</v>
      </c>
      <c r="J126" s="221">
        <f t="shared" si="14"/>
        <v>1</v>
      </c>
      <c r="K126" s="221">
        <f t="shared" si="15"/>
        <v>0</v>
      </c>
      <c r="L126" s="220">
        <f t="shared" si="12"/>
        <v>19.664000000000001</v>
      </c>
      <c r="M126" s="220">
        <f t="shared" si="13"/>
        <v>169.9872</v>
      </c>
      <c r="N126" s="220" t="s">
        <v>311</v>
      </c>
      <c r="O126" s="222" t="s">
        <v>312</v>
      </c>
      <c r="P126" s="218" t="s">
        <v>427</v>
      </c>
      <c r="Q126">
        <f>MIN(SEARCH({0,1,2,3,4,5,6,7,8,9},B126&amp;"0123456789"))</f>
        <v>31</v>
      </c>
      <c r="R126" s="252" t="str">
        <f t="shared" si="22"/>
        <v>72</v>
      </c>
    </row>
    <row r="127" spans="1:18">
      <c r="A127" s="218">
        <v>125</v>
      </c>
      <c r="B127" s="130" t="s">
        <v>165</v>
      </c>
      <c r="C127" s="224" t="str">
        <f t="shared" si="17"/>
        <v>м. Одеса</v>
      </c>
      <c r="D127" s="253" t="str">
        <f t="shared" si="18"/>
        <v>Одеса</v>
      </c>
      <c r="E127" s="253" t="str">
        <f t="shared" si="19"/>
        <v>вул. Генерала Бочарова</v>
      </c>
      <c r="F127" s="253" t="str">
        <f t="shared" si="20"/>
        <v>Генерала Бочарова</v>
      </c>
      <c r="G127" s="253" t="str">
        <f t="shared" si="21"/>
        <v>40</v>
      </c>
      <c r="H127" s="219">
        <f t="shared" si="16"/>
        <v>1</v>
      </c>
      <c r="I127" s="233">
        <v>9</v>
      </c>
      <c r="J127" s="221">
        <f t="shared" si="14"/>
        <v>2</v>
      </c>
      <c r="K127" s="221">
        <f t="shared" si="15"/>
        <v>0</v>
      </c>
      <c r="L127" s="220">
        <f t="shared" si="12"/>
        <v>22.122</v>
      </c>
      <c r="M127" s="220">
        <f t="shared" si="13"/>
        <v>181.78559999999999</v>
      </c>
      <c r="N127" s="220" t="s">
        <v>473</v>
      </c>
      <c r="O127" s="222" t="s">
        <v>931</v>
      </c>
      <c r="P127" s="218" t="s">
        <v>472</v>
      </c>
      <c r="Q127">
        <f>MIN(SEARCH({0,1,2,3,4,5,6,7,8,9},B127&amp;"0123456789"))</f>
        <v>35</v>
      </c>
      <c r="R127" s="252" t="str">
        <f t="shared" si="22"/>
        <v>40</v>
      </c>
    </row>
    <row r="128" spans="1:18">
      <c r="A128" s="218">
        <v>126</v>
      </c>
      <c r="B128" s="130" t="s">
        <v>795</v>
      </c>
      <c r="C128" s="224" t="str">
        <f t="shared" si="17"/>
        <v>м. Одеса</v>
      </c>
      <c r="D128" s="253" t="str">
        <f t="shared" si="18"/>
        <v>Одеса</v>
      </c>
      <c r="E128" s="253" t="str">
        <f t="shared" si="19"/>
        <v>вул. Катерининська</v>
      </c>
      <c r="F128" s="253" t="str">
        <f t="shared" si="20"/>
        <v>Катерининська</v>
      </c>
      <c r="G128" s="253" t="str">
        <f t="shared" si="21"/>
        <v xml:space="preserve">11 (Ланжероновская, 20-22) </v>
      </c>
      <c r="H128" s="219">
        <f t="shared" si="16"/>
        <v>1</v>
      </c>
      <c r="I128" s="233">
        <f>49</f>
        <v>49</v>
      </c>
      <c r="J128" s="221">
        <f t="shared" si="14"/>
        <v>7</v>
      </c>
      <c r="K128" s="221">
        <f t="shared" si="15"/>
        <v>0</v>
      </c>
      <c r="L128" s="220">
        <f t="shared" si="12"/>
        <v>120.44200000000001</v>
      </c>
      <c r="M128" s="220">
        <f t="shared" si="13"/>
        <v>653.72159999999997</v>
      </c>
      <c r="N128" s="220" t="s">
        <v>174</v>
      </c>
      <c r="O128" s="222" t="s">
        <v>175</v>
      </c>
      <c r="P128" s="218" t="s">
        <v>428</v>
      </c>
      <c r="Q128">
        <f>MIN(SEARCH({0,1,2,3,4,5,6,7,8,9},B128&amp;"0123456789"))</f>
        <v>31</v>
      </c>
      <c r="R128" s="252" t="str">
        <f t="shared" si="22"/>
        <v xml:space="preserve">11 (Ланжероновская, 20-22) </v>
      </c>
    </row>
    <row r="129" spans="1:18">
      <c r="A129" s="218">
        <v>127</v>
      </c>
      <c r="B129" s="130" t="s">
        <v>166</v>
      </c>
      <c r="C129" s="224" t="str">
        <f t="shared" si="17"/>
        <v>м. Одеса</v>
      </c>
      <c r="D129" s="253" t="str">
        <f t="shared" si="18"/>
        <v>Одеса</v>
      </c>
      <c r="E129" s="253" t="str">
        <f t="shared" si="19"/>
        <v>вул. Малиновського</v>
      </c>
      <c r="F129" s="253" t="str">
        <f t="shared" si="20"/>
        <v>Малиновського</v>
      </c>
      <c r="G129" s="253" t="str">
        <f t="shared" si="21"/>
        <v>71</v>
      </c>
      <c r="H129" s="219">
        <f t="shared" si="16"/>
        <v>1</v>
      </c>
      <c r="I129" s="233">
        <v>19</v>
      </c>
      <c r="J129" s="221">
        <f t="shared" si="14"/>
        <v>3</v>
      </c>
      <c r="K129" s="221">
        <f t="shared" si="15"/>
        <v>0</v>
      </c>
      <c r="L129" s="220">
        <f t="shared" si="12"/>
        <v>46.702000000000005</v>
      </c>
      <c r="M129" s="220">
        <f t="shared" si="13"/>
        <v>299.76960000000003</v>
      </c>
      <c r="N129" s="220" t="s">
        <v>695</v>
      </c>
      <c r="O129" s="222" t="s">
        <v>932</v>
      </c>
      <c r="P129" s="218" t="s">
        <v>696</v>
      </c>
      <c r="Q129">
        <f>MIN(SEARCH({0,1,2,3,4,5,6,7,8,9},B129&amp;"0123456789"))</f>
        <v>31</v>
      </c>
      <c r="R129" s="252" t="str">
        <f t="shared" si="22"/>
        <v>71</v>
      </c>
    </row>
    <row r="130" spans="1:18">
      <c r="A130" s="218">
        <v>128</v>
      </c>
      <c r="B130" s="130" t="s">
        <v>796</v>
      </c>
      <c r="C130" s="224" t="str">
        <f t="shared" si="17"/>
        <v>м. Одеса</v>
      </c>
      <c r="D130" s="253" t="str">
        <f t="shared" si="18"/>
        <v>Одеса</v>
      </c>
      <c r="E130" s="253" t="str">
        <f t="shared" si="19"/>
        <v>вул. Пушкінська</v>
      </c>
      <c r="F130" s="253" t="str">
        <f t="shared" si="20"/>
        <v>Пушкінська</v>
      </c>
      <c r="G130" s="253" t="str">
        <f t="shared" si="21"/>
        <v>75 (+10 для ІКЦ)</v>
      </c>
      <c r="H130" s="219">
        <f t="shared" si="16"/>
        <v>1</v>
      </c>
      <c r="I130" s="233">
        <f>10+10</f>
        <v>20</v>
      </c>
      <c r="J130" s="221">
        <f t="shared" si="14"/>
        <v>3</v>
      </c>
      <c r="K130" s="221">
        <f t="shared" si="15"/>
        <v>0</v>
      </c>
      <c r="L130" s="220">
        <f t="shared" si="12"/>
        <v>49.160000000000004</v>
      </c>
      <c r="M130" s="220">
        <f t="shared" si="13"/>
        <v>311.56799999999998</v>
      </c>
      <c r="N130" s="220" t="s">
        <v>719</v>
      </c>
      <c r="O130" s="222" t="s">
        <v>933</v>
      </c>
      <c r="P130" s="218" t="s">
        <v>720</v>
      </c>
      <c r="Q130">
        <f>MIN(SEARCH({0,1,2,3,4,5,6,7,8,9},B130&amp;"0123456789"))</f>
        <v>28</v>
      </c>
      <c r="R130" s="252" t="str">
        <f t="shared" si="22"/>
        <v>75 (+10 для ІКЦ)</v>
      </c>
    </row>
    <row r="131" spans="1:18">
      <c r="A131" s="218">
        <v>129</v>
      </c>
      <c r="B131" s="130" t="s">
        <v>167</v>
      </c>
      <c r="C131" s="224" t="str">
        <f t="shared" si="17"/>
        <v>м. Одеса</v>
      </c>
      <c r="D131" s="253" t="str">
        <f t="shared" si="18"/>
        <v>Одеса</v>
      </c>
      <c r="E131" s="253" t="str">
        <f t="shared" si="19"/>
        <v>вул. Середня</v>
      </c>
      <c r="F131" s="253" t="str">
        <f t="shared" si="20"/>
        <v>Середня</v>
      </c>
      <c r="G131" s="253" t="str">
        <f t="shared" si="21"/>
        <v>83 а</v>
      </c>
      <c r="H131" s="219">
        <f t="shared" si="16"/>
        <v>1</v>
      </c>
      <c r="I131" s="233">
        <v>9</v>
      </c>
      <c r="J131" s="221">
        <f t="shared" si="14"/>
        <v>2</v>
      </c>
      <c r="K131" s="221">
        <f t="shared" si="15"/>
        <v>0</v>
      </c>
      <c r="L131" s="220">
        <f t="shared" ref="L131:L194" si="23">I131*$J$2</f>
        <v>22.122</v>
      </c>
      <c r="M131" s="220">
        <f t="shared" ref="M131:M194" si="24">IF(I131&gt;0,(L131*4+3+20+40)*1.2,0)</f>
        <v>181.78559999999999</v>
      </c>
      <c r="N131" s="220" t="s">
        <v>168</v>
      </c>
      <c r="O131" s="222" t="s">
        <v>169</v>
      </c>
      <c r="P131" s="218" t="s">
        <v>429</v>
      </c>
      <c r="Q131">
        <f>MIN(SEARCH({0,1,2,3,4,5,6,7,8,9},B131&amp;"0123456789"))</f>
        <v>25</v>
      </c>
      <c r="R131" s="252" t="str">
        <f t="shared" si="22"/>
        <v>83 а</v>
      </c>
    </row>
    <row r="132" spans="1:18">
      <c r="A132" s="218">
        <v>130</v>
      </c>
      <c r="B132" s="130" t="s">
        <v>170</v>
      </c>
      <c r="C132" s="224" t="str">
        <f t="shared" si="17"/>
        <v>м. Одеса</v>
      </c>
      <c r="D132" s="253" t="str">
        <f t="shared" si="18"/>
        <v>Одеса</v>
      </c>
      <c r="E132" s="253" t="str">
        <f t="shared" si="19"/>
        <v>вул. Черняхівського</v>
      </c>
      <c r="F132" s="253" t="str">
        <f t="shared" si="20"/>
        <v>Черняхівського</v>
      </c>
      <c r="G132" s="253" t="str">
        <f t="shared" si="21"/>
        <v>4</v>
      </c>
      <c r="H132" s="219">
        <f t="shared" si="16"/>
        <v>1</v>
      </c>
      <c r="I132" s="233">
        <v>7</v>
      </c>
      <c r="J132" s="221">
        <f t="shared" ref="J132:J195" si="25">ROUNDUP(I132/8,0)</f>
        <v>1</v>
      </c>
      <c r="K132" s="221">
        <f t="shared" ref="K132:K195" si="26">IF(J132&gt;11,ROUNDUP(J132/18,0),0)</f>
        <v>0</v>
      </c>
      <c r="L132" s="220">
        <f t="shared" si="23"/>
        <v>17.206000000000003</v>
      </c>
      <c r="M132" s="220">
        <f t="shared" si="24"/>
        <v>158.18880000000001</v>
      </c>
      <c r="N132" s="220" t="s">
        <v>311</v>
      </c>
      <c r="O132" s="222" t="s">
        <v>835</v>
      </c>
      <c r="P132" s="218" t="s">
        <v>427</v>
      </c>
      <c r="Q132">
        <f>MIN(SEARCH({0,1,2,3,4,5,6,7,8,9},B132&amp;"0123456789"))</f>
        <v>32</v>
      </c>
      <c r="R132" s="252" t="str">
        <f t="shared" si="22"/>
        <v>4</v>
      </c>
    </row>
    <row r="133" spans="1:18">
      <c r="A133" s="218">
        <v>131</v>
      </c>
      <c r="B133" s="130" t="s">
        <v>313</v>
      </c>
      <c r="C133" s="224" t="str">
        <f t="shared" si="17"/>
        <v>м. Одеса</v>
      </c>
      <c r="D133" s="253" t="str">
        <f t="shared" si="18"/>
        <v>Одеса</v>
      </c>
      <c r="E133" s="253" t="str">
        <f t="shared" si="19"/>
        <v>вул. Щепкіна</v>
      </c>
      <c r="F133" s="253" t="str">
        <f t="shared" si="20"/>
        <v>Щепкіна</v>
      </c>
      <c r="G133" s="253" t="str">
        <f t="shared" si="21"/>
        <v>6</v>
      </c>
      <c r="H133" s="219">
        <f t="shared" ref="H133:H196" si="27">H132</f>
        <v>1</v>
      </c>
      <c r="I133" s="233">
        <v>4</v>
      </c>
      <c r="J133" s="221">
        <f t="shared" si="25"/>
        <v>1</v>
      </c>
      <c r="K133" s="221">
        <f t="shared" si="26"/>
        <v>0</v>
      </c>
      <c r="L133" s="220">
        <f t="shared" si="23"/>
        <v>9.8320000000000007</v>
      </c>
      <c r="M133" s="220">
        <f t="shared" si="24"/>
        <v>122.7936</v>
      </c>
      <c r="N133" s="220" t="s">
        <v>710</v>
      </c>
      <c r="O133" s="222" t="s">
        <v>934</v>
      </c>
      <c r="P133" s="218" t="s">
        <v>430</v>
      </c>
      <c r="Q133">
        <f>MIN(SEARCH({0,1,2,3,4,5,6,7,8,9},B133&amp;"0123456789"))</f>
        <v>25</v>
      </c>
      <c r="R133" s="252" t="str">
        <f t="shared" si="22"/>
        <v>6</v>
      </c>
    </row>
    <row r="134" spans="1:18">
      <c r="A134" s="218">
        <v>132</v>
      </c>
      <c r="B134" s="130" t="s">
        <v>171</v>
      </c>
      <c r="C134" s="224" t="str">
        <f t="shared" si="17"/>
        <v>м. Одеса</v>
      </c>
      <c r="D134" s="253" t="str">
        <f t="shared" si="18"/>
        <v>Одеса</v>
      </c>
      <c r="E134" s="253" t="str">
        <f t="shared" si="19"/>
        <v>вул. Ю. Олеші</v>
      </c>
      <c r="F134" s="253" t="str">
        <f t="shared" si="20"/>
        <v>Ю. Олеші</v>
      </c>
      <c r="G134" s="253" t="str">
        <f t="shared" si="21"/>
        <v>6</v>
      </c>
      <c r="H134" s="219">
        <f t="shared" si="27"/>
        <v>1</v>
      </c>
      <c r="I134" s="233">
        <v>33</v>
      </c>
      <c r="J134" s="221">
        <f t="shared" si="25"/>
        <v>5</v>
      </c>
      <c r="K134" s="221">
        <f t="shared" si="26"/>
        <v>0</v>
      </c>
      <c r="L134" s="220">
        <f t="shared" si="23"/>
        <v>81.114000000000004</v>
      </c>
      <c r="M134" s="220">
        <f t="shared" si="24"/>
        <v>464.94720000000001</v>
      </c>
      <c r="N134" s="220" t="s">
        <v>703</v>
      </c>
      <c r="O134" s="222" t="s">
        <v>935</v>
      </c>
      <c r="P134" s="218" t="s">
        <v>704</v>
      </c>
      <c r="Q134">
        <f>MIN(SEARCH({0,1,2,3,4,5,6,7,8,9},B134&amp;"0123456789"))</f>
        <v>26</v>
      </c>
      <c r="R134" s="252" t="str">
        <f t="shared" si="22"/>
        <v>6</v>
      </c>
    </row>
    <row r="135" spans="1:18">
      <c r="A135" s="218">
        <v>133</v>
      </c>
      <c r="B135" s="130" t="s">
        <v>1308</v>
      </c>
      <c r="C135" s="224" t="str">
        <f t="shared" si="17"/>
        <v>м. Одеса</v>
      </c>
      <c r="D135" s="253" t="str">
        <f t="shared" si="18"/>
        <v>Одеса</v>
      </c>
      <c r="E135" s="253" t="str">
        <f t="shared" si="19"/>
        <v>вул. Рішельєвська</v>
      </c>
      <c r="F135" s="253" t="str">
        <f t="shared" si="20"/>
        <v>Рішельєвська</v>
      </c>
      <c r="G135" s="253" t="str">
        <f t="shared" si="21"/>
        <v>11</v>
      </c>
      <c r="H135" s="219">
        <f t="shared" si="27"/>
        <v>1</v>
      </c>
      <c r="I135" s="233">
        <v>9</v>
      </c>
      <c r="J135" s="221">
        <f t="shared" si="25"/>
        <v>2</v>
      </c>
      <c r="K135" s="221">
        <f t="shared" si="26"/>
        <v>0</v>
      </c>
      <c r="L135" s="220">
        <f t="shared" si="23"/>
        <v>22.122</v>
      </c>
      <c r="M135" s="220">
        <f t="shared" si="24"/>
        <v>181.78559999999999</v>
      </c>
      <c r="N135" s="220" t="s">
        <v>702</v>
      </c>
      <c r="O135" s="222" t="s">
        <v>836</v>
      </c>
      <c r="P135" s="218" t="s">
        <v>705</v>
      </c>
      <c r="Q135">
        <f>MIN(SEARCH({0,1,2,3,4,5,6,7,8,9},B135&amp;"0123456789"))</f>
        <v>30</v>
      </c>
      <c r="R135" s="252" t="str">
        <f t="shared" si="22"/>
        <v>11</v>
      </c>
    </row>
    <row r="136" spans="1:18">
      <c r="A136" s="218">
        <v>134</v>
      </c>
      <c r="B136" s="130" t="s">
        <v>172</v>
      </c>
      <c r="C136" s="224" t="str">
        <f t="shared" si="17"/>
        <v>м. Одеса</v>
      </c>
      <c r="D136" s="253" t="str">
        <f t="shared" si="18"/>
        <v>Одеса</v>
      </c>
      <c r="E136" s="253" t="str">
        <f t="shared" si="19"/>
        <v>пр-т Ак. Глушка</v>
      </c>
      <c r="F136" s="253" t="str">
        <f t="shared" si="20"/>
        <v>Ак. Глушка</v>
      </c>
      <c r="G136" s="253" t="str">
        <f t="shared" si="21"/>
        <v>7/9</v>
      </c>
      <c r="H136" s="219">
        <f t="shared" si="27"/>
        <v>1</v>
      </c>
      <c r="I136" s="233">
        <v>15</v>
      </c>
      <c r="J136" s="221">
        <f t="shared" si="25"/>
        <v>2</v>
      </c>
      <c r="K136" s="221">
        <f t="shared" si="26"/>
        <v>0</v>
      </c>
      <c r="L136" s="220">
        <f t="shared" si="23"/>
        <v>36.870000000000005</v>
      </c>
      <c r="M136" s="220">
        <f t="shared" si="24"/>
        <v>252.57600000000002</v>
      </c>
      <c r="N136" s="220" t="s">
        <v>717</v>
      </c>
      <c r="O136" s="222" t="s">
        <v>936</v>
      </c>
      <c r="P136" s="218" t="s">
        <v>718</v>
      </c>
      <c r="Q136">
        <f>MIN(SEARCH({0,1,2,3,4,5,6,7,8,9},B136&amp;"0123456789"))</f>
        <v>28</v>
      </c>
      <c r="R136" s="252" t="str">
        <f t="shared" si="22"/>
        <v>7/9</v>
      </c>
    </row>
    <row r="137" spans="1:18">
      <c r="A137" s="218">
        <v>135</v>
      </c>
      <c r="B137" s="130" t="s">
        <v>173</v>
      </c>
      <c r="C137" s="224" t="str">
        <f t="shared" si="17"/>
        <v>м. Одеса</v>
      </c>
      <c r="D137" s="253" t="str">
        <f t="shared" si="18"/>
        <v>Одеса</v>
      </c>
      <c r="E137" s="253" t="str">
        <f t="shared" si="19"/>
        <v>пр-т Шевченка</v>
      </c>
      <c r="F137" s="253" t="str">
        <f t="shared" si="20"/>
        <v>Шевченка</v>
      </c>
      <c r="G137" s="253" t="str">
        <f t="shared" si="21"/>
        <v>15</v>
      </c>
      <c r="H137" s="219">
        <f t="shared" si="27"/>
        <v>1</v>
      </c>
      <c r="I137" s="233">
        <v>9</v>
      </c>
      <c r="J137" s="221">
        <f t="shared" si="25"/>
        <v>2</v>
      </c>
      <c r="K137" s="221">
        <f t="shared" si="26"/>
        <v>0</v>
      </c>
      <c r="L137" s="220">
        <f t="shared" si="23"/>
        <v>22.122</v>
      </c>
      <c r="M137" s="220">
        <f t="shared" si="24"/>
        <v>181.78559999999999</v>
      </c>
      <c r="N137" s="220" t="s">
        <v>697</v>
      </c>
      <c r="O137" s="222" t="s">
        <v>837</v>
      </c>
      <c r="P137" s="218" t="s">
        <v>698</v>
      </c>
      <c r="Q137">
        <f>MIN(SEARCH({0,1,2,3,4,5,6,7,8,9},B137&amp;"0123456789"))</f>
        <v>26</v>
      </c>
      <c r="R137" s="252" t="str">
        <f t="shared" si="22"/>
        <v>15</v>
      </c>
    </row>
    <row r="138" spans="1:18">
      <c r="A138" s="218">
        <v>136</v>
      </c>
      <c r="B138" s="130" t="s">
        <v>797</v>
      </c>
      <c r="C138" s="224" t="str">
        <f t="shared" si="17"/>
        <v>м. Полтава</v>
      </c>
      <c r="D138" s="253" t="str">
        <f t="shared" si="18"/>
        <v>Полтава</v>
      </c>
      <c r="E138" s="253" t="str">
        <f t="shared" si="19"/>
        <v>вул. Соборності</v>
      </c>
      <c r="F138" s="253" t="str">
        <f t="shared" si="20"/>
        <v>Соборності</v>
      </c>
      <c r="G138" s="253" t="str">
        <f t="shared" si="21"/>
        <v>43 (+2 для ІКЦ)</v>
      </c>
      <c r="H138" s="219">
        <f t="shared" si="27"/>
        <v>1</v>
      </c>
      <c r="I138" s="233">
        <f>17+2</f>
        <v>19</v>
      </c>
      <c r="J138" s="221">
        <f t="shared" si="25"/>
        <v>3</v>
      </c>
      <c r="K138" s="221">
        <f t="shared" si="26"/>
        <v>0</v>
      </c>
      <c r="L138" s="220">
        <f t="shared" si="23"/>
        <v>46.702000000000005</v>
      </c>
      <c r="M138" s="220">
        <f t="shared" si="24"/>
        <v>299.76960000000003</v>
      </c>
      <c r="N138" s="220" t="s">
        <v>176</v>
      </c>
      <c r="O138" s="222" t="s">
        <v>177</v>
      </c>
      <c r="P138" s="218" t="s">
        <v>431</v>
      </c>
      <c r="Q138">
        <f>MIN(SEARCH({0,1,2,3,4,5,6,7,8,9},B138&amp;"0123456789"))</f>
        <v>30</v>
      </c>
      <c r="R138" s="252" t="str">
        <f t="shared" si="22"/>
        <v>43 (+2 для ІКЦ)</v>
      </c>
    </row>
    <row r="139" spans="1:18">
      <c r="A139" s="218">
        <v>137</v>
      </c>
      <c r="B139" s="130" t="s">
        <v>178</v>
      </c>
      <c r="C139" s="224" t="str">
        <f t="shared" si="17"/>
        <v>м. Полтава</v>
      </c>
      <c r="D139" s="253" t="str">
        <f t="shared" si="18"/>
        <v>Полтава</v>
      </c>
      <c r="E139" s="253" t="str">
        <f t="shared" si="19"/>
        <v>вул. Чорновола</v>
      </c>
      <c r="F139" s="253" t="str">
        <f t="shared" si="20"/>
        <v>Чорновола</v>
      </c>
      <c r="G139" s="253" t="str">
        <f t="shared" si="21"/>
        <v>19</v>
      </c>
      <c r="H139" s="219">
        <f t="shared" si="27"/>
        <v>1</v>
      </c>
      <c r="I139" s="233">
        <v>20</v>
      </c>
      <c r="J139" s="221">
        <f t="shared" si="25"/>
        <v>3</v>
      </c>
      <c r="K139" s="221">
        <f t="shared" si="26"/>
        <v>0</v>
      </c>
      <c r="L139" s="220">
        <f t="shared" si="23"/>
        <v>49.160000000000004</v>
      </c>
      <c r="M139" s="220">
        <f t="shared" si="24"/>
        <v>311.56799999999998</v>
      </c>
      <c r="N139" s="220" t="s">
        <v>179</v>
      </c>
      <c r="O139" s="222" t="s">
        <v>180</v>
      </c>
      <c r="P139" s="218" t="s">
        <v>432</v>
      </c>
      <c r="Q139">
        <f>MIN(SEARCH({0,1,2,3,4,5,6,7,8,9},B139&amp;"0123456789"))</f>
        <v>29</v>
      </c>
      <c r="R139" s="252" t="str">
        <f t="shared" si="22"/>
        <v>19</v>
      </c>
    </row>
    <row r="140" spans="1:18">
      <c r="A140" s="218">
        <v>138</v>
      </c>
      <c r="B140" s="130" t="s">
        <v>181</v>
      </c>
      <c r="C140" s="224" t="str">
        <f t="shared" si="17"/>
        <v>м. Полтава</v>
      </c>
      <c r="D140" s="253" t="str">
        <f t="shared" si="18"/>
        <v>Полтава</v>
      </c>
      <c r="E140" s="253" t="str">
        <f t="shared" si="19"/>
        <v>пр-т Першотравневий</v>
      </c>
      <c r="F140" s="253" t="str">
        <f t="shared" si="20"/>
        <v>Першотравневий</v>
      </c>
      <c r="G140" s="253" t="str">
        <f t="shared" si="21"/>
        <v>24</v>
      </c>
      <c r="H140" s="219">
        <f t="shared" si="27"/>
        <v>1</v>
      </c>
      <c r="I140" s="233">
        <v>4</v>
      </c>
      <c r="J140" s="221">
        <f t="shared" si="25"/>
        <v>1</v>
      </c>
      <c r="K140" s="221">
        <f t="shared" si="26"/>
        <v>0</v>
      </c>
      <c r="L140" s="220">
        <f t="shared" si="23"/>
        <v>9.8320000000000007</v>
      </c>
      <c r="M140" s="220">
        <f t="shared" si="24"/>
        <v>122.7936</v>
      </c>
      <c r="N140" s="220" t="s">
        <v>182</v>
      </c>
      <c r="O140" s="222" t="s">
        <v>183</v>
      </c>
      <c r="P140" s="218" t="s">
        <v>433</v>
      </c>
      <c r="Q140">
        <f>MIN(SEARCH({0,1,2,3,4,5,6,7,8,9},B140&amp;"0123456789"))</f>
        <v>34</v>
      </c>
      <c r="R140" s="252" t="str">
        <f t="shared" si="22"/>
        <v>24</v>
      </c>
    </row>
    <row r="141" spans="1:18">
      <c r="A141" s="218">
        <v>139</v>
      </c>
      <c r="B141" s="229" t="s">
        <v>798</v>
      </c>
      <c r="C141" s="224" t="str">
        <f t="shared" si="17"/>
        <v>м. Рівне</v>
      </c>
      <c r="D141" s="253" t="str">
        <f t="shared" si="18"/>
        <v>Рівне</v>
      </c>
      <c r="E141" s="253" t="str">
        <f t="shared" si="19"/>
        <v>вул. Кавказька</v>
      </c>
      <c r="F141" s="253" t="str">
        <f t="shared" si="20"/>
        <v>Кавказька</v>
      </c>
      <c r="G141" s="253" t="str">
        <f t="shared" si="21"/>
        <v>3 (+5 для ІКЦ)</v>
      </c>
      <c r="H141" s="219">
        <f t="shared" si="27"/>
        <v>1</v>
      </c>
      <c r="I141" s="231">
        <f>32+5</f>
        <v>37</v>
      </c>
      <c r="J141" s="221">
        <f t="shared" si="25"/>
        <v>5</v>
      </c>
      <c r="K141" s="221">
        <f t="shared" si="26"/>
        <v>0</v>
      </c>
      <c r="L141" s="220">
        <f t="shared" si="23"/>
        <v>90.946000000000012</v>
      </c>
      <c r="M141" s="220">
        <f t="shared" si="24"/>
        <v>512.14080000000001</v>
      </c>
      <c r="N141" s="220" t="s">
        <v>723</v>
      </c>
      <c r="O141" s="222" t="s">
        <v>838</v>
      </c>
      <c r="P141" s="46" t="s">
        <v>724</v>
      </c>
      <c r="Q141">
        <f>MIN(SEARCH({0,1,2,3,4,5,6,7,8,9},B141&amp;"0123456789"))</f>
        <v>27</v>
      </c>
      <c r="R141" s="252" t="str">
        <f t="shared" si="22"/>
        <v>3 (+5 для ІКЦ)</v>
      </c>
    </row>
    <row r="142" spans="1:18">
      <c r="A142" s="218">
        <v>140</v>
      </c>
      <c r="B142" s="130" t="s">
        <v>562</v>
      </c>
      <c r="C142" s="224" t="str">
        <f t="shared" si="17"/>
        <v>м. Рівне</v>
      </c>
      <c r="D142" s="253" t="str">
        <f t="shared" si="18"/>
        <v>Рівне</v>
      </c>
      <c r="E142" s="253" t="str">
        <f t="shared" si="19"/>
        <v>вул. Княгині Ольги</v>
      </c>
      <c r="F142" s="253" t="str">
        <f t="shared" si="20"/>
        <v>Княгині Ольги</v>
      </c>
      <c r="G142" s="253" t="str">
        <f t="shared" si="21"/>
        <v xml:space="preserve">1 </v>
      </c>
      <c r="H142" s="219">
        <f t="shared" si="27"/>
        <v>1</v>
      </c>
      <c r="I142" s="233">
        <v>14</v>
      </c>
      <c r="J142" s="221">
        <f t="shared" si="25"/>
        <v>2</v>
      </c>
      <c r="K142" s="221">
        <f t="shared" si="26"/>
        <v>0</v>
      </c>
      <c r="L142" s="220">
        <f t="shared" si="23"/>
        <v>34.412000000000006</v>
      </c>
      <c r="M142" s="220">
        <f t="shared" si="24"/>
        <v>240.77760000000001</v>
      </c>
      <c r="N142" s="220" t="s">
        <v>721</v>
      </c>
      <c r="O142" s="222" t="s">
        <v>839</v>
      </c>
      <c r="P142" s="218" t="s">
        <v>722</v>
      </c>
      <c r="Q142">
        <f>MIN(SEARCH({0,1,2,3,4,5,6,7,8,9},B142&amp;"0123456789"))</f>
        <v>31</v>
      </c>
      <c r="R142" s="252" t="str">
        <f t="shared" si="22"/>
        <v xml:space="preserve">1 </v>
      </c>
    </row>
    <row r="143" spans="1:18">
      <c r="A143" s="218">
        <v>141</v>
      </c>
      <c r="B143" s="130" t="s">
        <v>519</v>
      </c>
      <c r="C143" s="224" t="str">
        <f t="shared" si="17"/>
        <v>м. Рівне</v>
      </c>
      <c r="D143" s="253" t="str">
        <f t="shared" si="18"/>
        <v>Рівне</v>
      </c>
      <c r="E143" s="253" t="str">
        <f t="shared" si="19"/>
        <v>вул. Макарова</v>
      </c>
      <c r="F143" s="253" t="str">
        <f t="shared" si="20"/>
        <v>Макарова</v>
      </c>
      <c r="G143" s="253" t="str">
        <f t="shared" si="21"/>
        <v xml:space="preserve">17 </v>
      </c>
      <c r="H143" s="219">
        <f t="shared" si="27"/>
        <v>1</v>
      </c>
      <c r="I143" s="233">
        <v>7</v>
      </c>
      <c r="J143" s="221">
        <f t="shared" si="25"/>
        <v>1</v>
      </c>
      <c r="K143" s="221">
        <f t="shared" si="26"/>
        <v>0</v>
      </c>
      <c r="L143" s="220">
        <f t="shared" si="23"/>
        <v>17.206000000000003</v>
      </c>
      <c r="M143" s="220">
        <f t="shared" si="24"/>
        <v>158.18880000000001</v>
      </c>
      <c r="N143" s="220" t="s">
        <v>184</v>
      </c>
      <c r="O143" s="222" t="s">
        <v>185</v>
      </c>
      <c r="P143" s="218" t="s">
        <v>434</v>
      </c>
      <c r="Q143">
        <f>MIN(SEARCH({0,1,2,3,4,5,6,7,8,9},B143&amp;"0123456789"))</f>
        <v>26</v>
      </c>
      <c r="R143" s="252" t="str">
        <f t="shared" si="22"/>
        <v xml:space="preserve">17 </v>
      </c>
    </row>
    <row r="144" spans="1:18">
      <c r="A144" s="218">
        <v>142</v>
      </c>
      <c r="B144" s="130" t="s">
        <v>186</v>
      </c>
      <c r="C144" s="224" t="str">
        <f t="shared" si="17"/>
        <v>м. Суми</v>
      </c>
      <c r="D144" s="253" t="str">
        <f t="shared" si="18"/>
        <v>Суми</v>
      </c>
      <c r="E144" s="253" t="str">
        <f t="shared" si="19"/>
        <v>вул. Воскресенська</v>
      </c>
      <c r="F144" s="253" t="str">
        <f t="shared" si="20"/>
        <v>Воскресенська</v>
      </c>
      <c r="G144" s="253" t="str">
        <f t="shared" si="21"/>
        <v xml:space="preserve">13 б </v>
      </c>
      <c r="H144" s="219">
        <f t="shared" si="27"/>
        <v>1</v>
      </c>
      <c r="I144" s="233">
        <v>16</v>
      </c>
      <c r="J144" s="221">
        <f t="shared" si="25"/>
        <v>2</v>
      </c>
      <c r="K144" s="221">
        <f t="shared" si="26"/>
        <v>0</v>
      </c>
      <c r="L144" s="220">
        <f t="shared" si="23"/>
        <v>39.328000000000003</v>
      </c>
      <c r="M144" s="220">
        <f t="shared" si="24"/>
        <v>264.37439999999998</v>
      </c>
      <c r="N144" s="220" t="s">
        <v>187</v>
      </c>
      <c r="O144" s="222" t="s">
        <v>188</v>
      </c>
      <c r="P144" s="218" t="s">
        <v>435</v>
      </c>
      <c r="Q144">
        <f>MIN(SEARCH({0,1,2,3,4,5,6,7,8,9},B144&amp;"0123456789"))</f>
        <v>30</v>
      </c>
      <c r="R144" s="252" t="str">
        <f t="shared" si="22"/>
        <v xml:space="preserve">13 б </v>
      </c>
    </row>
    <row r="145" spans="1:18">
      <c r="A145" s="218">
        <v>143</v>
      </c>
      <c r="B145" s="130" t="s">
        <v>803</v>
      </c>
      <c r="C145" s="224" t="str">
        <f t="shared" si="17"/>
        <v>м. Суми</v>
      </c>
      <c r="D145" s="253" t="str">
        <f t="shared" si="18"/>
        <v>Суми</v>
      </c>
      <c r="E145" s="253" t="str">
        <f t="shared" si="19"/>
        <v>вул. Харківська</v>
      </c>
      <c r="F145" s="253" t="str">
        <f t="shared" si="20"/>
        <v>Харківська</v>
      </c>
      <c r="G145" s="253" t="str">
        <f t="shared" si="21"/>
        <v>2/1 (+5 для ІКЦ)</v>
      </c>
      <c r="H145" s="219">
        <f t="shared" si="27"/>
        <v>1</v>
      </c>
      <c r="I145" s="233">
        <f>15+5</f>
        <v>20</v>
      </c>
      <c r="J145" s="221">
        <f t="shared" si="25"/>
        <v>3</v>
      </c>
      <c r="K145" s="221">
        <f t="shared" si="26"/>
        <v>0</v>
      </c>
      <c r="L145" s="220">
        <f t="shared" si="23"/>
        <v>49.160000000000004</v>
      </c>
      <c r="M145" s="220">
        <f t="shared" si="24"/>
        <v>311.56799999999998</v>
      </c>
      <c r="N145" s="220" t="s">
        <v>731</v>
      </c>
      <c r="O145" s="222" t="s">
        <v>937</v>
      </c>
      <c r="P145" s="223" t="s">
        <v>732</v>
      </c>
      <c r="Q145">
        <f>MIN(SEARCH({0,1,2,3,4,5,6,7,8,9},B145&amp;"0123456789"))</f>
        <v>27</v>
      </c>
      <c r="R145" s="252" t="str">
        <f t="shared" si="22"/>
        <v>2/1 (+5 для ІКЦ)</v>
      </c>
    </row>
    <row r="146" spans="1:18">
      <c r="A146" s="218">
        <v>144</v>
      </c>
      <c r="B146" s="130" t="s">
        <v>189</v>
      </c>
      <c r="C146" s="224" t="str">
        <f t="shared" si="17"/>
        <v>м. Тернопіль</v>
      </c>
      <c r="D146" s="253" t="str">
        <f t="shared" si="18"/>
        <v>Тернопіль</v>
      </c>
      <c r="E146" s="253" t="str">
        <f t="shared" si="19"/>
        <v>вул. Медова</v>
      </c>
      <c r="F146" s="253" t="str">
        <f t="shared" si="20"/>
        <v>Медова</v>
      </c>
      <c r="G146" s="253" t="str">
        <f t="shared" si="21"/>
        <v>18</v>
      </c>
      <c r="H146" s="219">
        <f t="shared" si="27"/>
        <v>1</v>
      </c>
      <c r="I146" s="233">
        <v>15</v>
      </c>
      <c r="J146" s="221">
        <f t="shared" si="25"/>
        <v>2</v>
      </c>
      <c r="K146" s="221">
        <f t="shared" si="26"/>
        <v>0</v>
      </c>
      <c r="L146" s="220">
        <f t="shared" si="23"/>
        <v>36.870000000000005</v>
      </c>
      <c r="M146" s="220">
        <f t="shared" si="24"/>
        <v>252.57600000000002</v>
      </c>
      <c r="N146" s="220" t="s">
        <v>190</v>
      </c>
      <c r="O146" s="222" t="s">
        <v>191</v>
      </c>
      <c r="P146" s="218" t="s">
        <v>436</v>
      </c>
      <c r="Q146">
        <f>MIN(SEARCH({0,1,2,3,4,5,6,7,8,9},B146&amp;"0123456789"))</f>
        <v>28</v>
      </c>
      <c r="R146" s="252" t="str">
        <f t="shared" si="22"/>
        <v>18</v>
      </c>
    </row>
    <row r="147" spans="1:18">
      <c r="A147" s="218">
        <v>145</v>
      </c>
      <c r="B147" s="130" t="s">
        <v>192</v>
      </c>
      <c r="C147" s="224" t="str">
        <f t="shared" si="17"/>
        <v>м. Тернопіль</v>
      </c>
      <c r="D147" s="253" t="str">
        <f t="shared" si="18"/>
        <v>Тернопіль</v>
      </c>
      <c r="E147" s="253" t="str">
        <f t="shared" si="19"/>
        <v>вул. Поліська</v>
      </c>
      <c r="F147" s="253" t="str">
        <f t="shared" si="20"/>
        <v>Поліська</v>
      </c>
      <c r="G147" s="253" t="str">
        <f t="shared" si="21"/>
        <v>7</v>
      </c>
      <c r="H147" s="219">
        <f t="shared" si="27"/>
        <v>1</v>
      </c>
      <c r="I147" s="233">
        <v>6</v>
      </c>
      <c r="J147" s="221">
        <f t="shared" si="25"/>
        <v>1</v>
      </c>
      <c r="K147" s="221">
        <f t="shared" si="26"/>
        <v>0</v>
      </c>
      <c r="L147" s="220">
        <f t="shared" si="23"/>
        <v>14.748000000000001</v>
      </c>
      <c r="M147" s="220">
        <f t="shared" si="24"/>
        <v>146.3904</v>
      </c>
      <c r="N147" s="220" t="s">
        <v>193</v>
      </c>
      <c r="O147" s="222" t="s">
        <v>194</v>
      </c>
      <c r="P147" s="218" t="s">
        <v>437</v>
      </c>
      <c r="Q147">
        <f>MIN(SEARCH({0,1,2,3,4,5,6,7,8,9},B147&amp;"0123456789"))</f>
        <v>30</v>
      </c>
      <c r="R147" s="252" t="str">
        <f t="shared" si="22"/>
        <v>7</v>
      </c>
    </row>
    <row r="148" spans="1:18">
      <c r="A148" s="218">
        <v>146</v>
      </c>
      <c r="B148" s="130" t="s">
        <v>733</v>
      </c>
      <c r="C148" s="224" t="str">
        <f t="shared" si="17"/>
        <v>м. Тернопіль</v>
      </c>
      <c r="D148" s="253" t="str">
        <f t="shared" si="18"/>
        <v>Тернопіль</v>
      </c>
      <c r="E148" s="253" t="str">
        <f t="shared" si="19"/>
        <v>вул. Кардинала Сліпого</v>
      </c>
      <c r="F148" s="253" t="str">
        <f t="shared" si="20"/>
        <v>Кардинала Сліпого</v>
      </c>
      <c r="G148" s="253" t="str">
        <f t="shared" si="21"/>
        <v>7</v>
      </c>
      <c r="H148" s="219">
        <f t="shared" si="27"/>
        <v>1</v>
      </c>
      <c r="I148" s="233">
        <v>19</v>
      </c>
      <c r="J148" s="221">
        <f t="shared" si="25"/>
        <v>3</v>
      </c>
      <c r="K148" s="221">
        <f t="shared" si="26"/>
        <v>0</v>
      </c>
      <c r="L148" s="220">
        <f t="shared" si="23"/>
        <v>46.702000000000005</v>
      </c>
      <c r="M148" s="220">
        <f t="shared" si="24"/>
        <v>299.76960000000003</v>
      </c>
      <c r="N148" s="220" t="s">
        <v>734</v>
      </c>
      <c r="O148" s="222" t="s">
        <v>840</v>
      </c>
      <c r="P148" s="218" t="s">
        <v>735</v>
      </c>
      <c r="Q148">
        <f>MIN(SEARCH({0,1,2,3,4,5,6,7,8,9},B148&amp;"0123456789"))</f>
        <v>39</v>
      </c>
      <c r="R148" s="252" t="str">
        <f t="shared" si="22"/>
        <v>7</v>
      </c>
    </row>
    <row r="149" spans="1:18">
      <c r="A149" s="218">
        <v>147</v>
      </c>
      <c r="B149" s="130" t="s">
        <v>805</v>
      </c>
      <c r="C149" s="224" t="str">
        <f t="shared" si="17"/>
        <v>м. Ужгород</v>
      </c>
      <c r="D149" s="253" t="str">
        <f t="shared" si="18"/>
        <v>Ужгород</v>
      </c>
      <c r="E149" s="253" t="str">
        <f t="shared" si="19"/>
        <v>вул. Баб’яка</v>
      </c>
      <c r="F149" s="253" t="str">
        <f t="shared" si="20"/>
        <v>Баб’яка</v>
      </c>
      <c r="G149" s="253" t="str">
        <f t="shared" si="21"/>
        <v>7/1  (+3 для ІКЦ)</v>
      </c>
      <c r="H149" s="219">
        <f t="shared" si="27"/>
        <v>1</v>
      </c>
      <c r="I149" s="233">
        <f>6+3</f>
        <v>9</v>
      </c>
      <c r="J149" s="221">
        <f t="shared" si="25"/>
        <v>2</v>
      </c>
      <c r="K149" s="221">
        <f t="shared" si="26"/>
        <v>0</v>
      </c>
      <c r="L149" s="220">
        <f t="shared" si="23"/>
        <v>22.122</v>
      </c>
      <c r="M149" s="220">
        <f t="shared" si="24"/>
        <v>181.78559999999999</v>
      </c>
      <c r="N149" s="220" t="s">
        <v>552</v>
      </c>
      <c r="O149" s="222" t="s">
        <v>938</v>
      </c>
      <c r="P149" s="218" t="s">
        <v>438</v>
      </c>
      <c r="Q149">
        <f>MIN(SEARCH({0,1,2,3,4,5,6,7,8,9},B149&amp;"0123456789"))</f>
        <v>27</v>
      </c>
      <c r="R149" s="252" t="str">
        <f t="shared" si="22"/>
        <v>7/1  (+3 для ІКЦ)</v>
      </c>
    </row>
    <row r="150" spans="1:18">
      <c r="A150" s="218">
        <v>148</v>
      </c>
      <c r="B150" s="130" t="s">
        <v>195</v>
      </c>
      <c r="C150" s="224" t="str">
        <f t="shared" si="17"/>
        <v>м. Ужгород</v>
      </c>
      <c r="D150" s="253" t="str">
        <f t="shared" si="18"/>
        <v>Ужгород</v>
      </c>
      <c r="E150" s="253" t="str">
        <f t="shared" si="19"/>
        <v>вул. Духновича</v>
      </c>
      <c r="F150" s="253" t="str">
        <f t="shared" si="20"/>
        <v>Духновича</v>
      </c>
      <c r="G150" s="253" t="str">
        <f t="shared" si="21"/>
        <v>2</v>
      </c>
      <c r="H150" s="219">
        <f t="shared" si="27"/>
        <v>1</v>
      </c>
      <c r="I150" s="233">
        <v>7</v>
      </c>
      <c r="J150" s="221">
        <f t="shared" si="25"/>
        <v>1</v>
      </c>
      <c r="K150" s="221">
        <f t="shared" si="26"/>
        <v>0</v>
      </c>
      <c r="L150" s="220">
        <f t="shared" si="23"/>
        <v>17.206000000000003</v>
      </c>
      <c r="M150" s="220">
        <f t="shared" si="24"/>
        <v>158.18880000000001</v>
      </c>
      <c r="N150" s="220" t="s">
        <v>196</v>
      </c>
      <c r="O150" s="222" t="s">
        <v>330</v>
      </c>
      <c r="P150" s="218" t="s">
        <v>439</v>
      </c>
      <c r="Q150">
        <f>MIN(SEARCH({0,1,2,3,4,5,6,7,8,9},B150&amp;"0123456789"))</f>
        <v>29</v>
      </c>
      <c r="R150" s="252" t="str">
        <f t="shared" si="22"/>
        <v>2</v>
      </c>
    </row>
    <row r="151" spans="1:18">
      <c r="A151" s="218">
        <v>149</v>
      </c>
      <c r="B151" s="130" t="s">
        <v>197</v>
      </c>
      <c r="C151" s="224" t="str">
        <f t="shared" si="17"/>
        <v>м. Ужгород</v>
      </c>
      <c r="D151" s="253" t="str">
        <f t="shared" si="18"/>
        <v>Ужгород</v>
      </c>
      <c r="E151" s="253" t="str">
        <f t="shared" si="19"/>
        <v>вул. Митрака</v>
      </c>
      <c r="F151" s="253" t="str">
        <f t="shared" si="20"/>
        <v>Митрака</v>
      </c>
      <c r="G151" s="253" t="str">
        <f t="shared" si="21"/>
        <v>13</v>
      </c>
      <c r="H151" s="219">
        <f t="shared" si="27"/>
        <v>1</v>
      </c>
      <c r="I151" s="233">
        <v>9</v>
      </c>
      <c r="J151" s="221">
        <f t="shared" si="25"/>
        <v>2</v>
      </c>
      <c r="K151" s="221">
        <f t="shared" si="26"/>
        <v>0</v>
      </c>
      <c r="L151" s="220">
        <f t="shared" si="23"/>
        <v>22.122</v>
      </c>
      <c r="M151" s="220">
        <f t="shared" si="24"/>
        <v>181.78559999999999</v>
      </c>
      <c r="N151" s="220" t="s">
        <v>713</v>
      </c>
      <c r="O151" s="222" t="s">
        <v>939</v>
      </c>
      <c r="P151" s="218" t="s">
        <v>714</v>
      </c>
      <c r="Q151">
        <f>MIN(SEARCH({0,1,2,3,4,5,6,7,8,9},B151&amp;"0123456789"))</f>
        <v>27</v>
      </c>
      <c r="R151" s="252" t="str">
        <f t="shared" si="22"/>
        <v>13</v>
      </c>
    </row>
    <row r="152" spans="1:18">
      <c r="A152" s="218">
        <v>150</v>
      </c>
      <c r="B152" s="130" t="s">
        <v>198</v>
      </c>
      <c r="C152" s="224" t="str">
        <f t="shared" si="17"/>
        <v>м. Ужгород</v>
      </c>
      <c r="D152" s="253" t="str">
        <f t="shared" si="18"/>
        <v>Ужгород</v>
      </c>
      <c r="E152" s="253" t="str">
        <f t="shared" si="19"/>
        <v>вул. Швабська</v>
      </c>
      <c r="F152" s="253" t="str">
        <f t="shared" si="20"/>
        <v>Швабська</v>
      </c>
      <c r="G152" s="253" t="str">
        <f t="shared" si="21"/>
        <v>36</v>
      </c>
      <c r="H152" s="219">
        <f t="shared" si="27"/>
        <v>1</v>
      </c>
      <c r="I152" s="233">
        <v>25</v>
      </c>
      <c r="J152" s="221">
        <f t="shared" si="25"/>
        <v>4</v>
      </c>
      <c r="K152" s="221">
        <f t="shared" si="26"/>
        <v>0</v>
      </c>
      <c r="L152" s="220">
        <f t="shared" si="23"/>
        <v>61.45</v>
      </c>
      <c r="M152" s="220">
        <f t="shared" si="24"/>
        <v>370.56</v>
      </c>
      <c r="N152" s="220" t="s">
        <v>736</v>
      </c>
      <c r="O152" s="222" t="s">
        <v>841</v>
      </c>
      <c r="P152" s="218" t="s">
        <v>737</v>
      </c>
      <c r="Q152">
        <f>MIN(SEARCH({0,1,2,3,4,5,6,7,8,9},B152&amp;"0123456789"))</f>
        <v>28</v>
      </c>
      <c r="R152" s="252" t="str">
        <f t="shared" si="22"/>
        <v>36</v>
      </c>
    </row>
    <row r="153" spans="1:18">
      <c r="A153" s="218">
        <v>151</v>
      </c>
      <c r="B153" s="130" t="s">
        <v>567</v>
      </c>
      <c r="C153" s="224" t="str">
        <f t="shared" si="17"/>
        <v>м. Харків</v>
      </c>
      <c r="D153" s="253" t="str">
        <f t="shared" si="18"/>
        <v>Харків</v>
      </c>
      <c r="E153" s="253" t="str">
        <f t="shared" si="19"/>
        <v>вул. Алчевських</v>
      </c>
      <c r="F153" s="253" t="str">
        <f t="shared" si="20"/>
        <v>Алчевських</v>
      </c>
      <c r="G153" s="253" t="str">
        <f t="shared" si="21"/>
        <v xml:space="preserve">1 </v>
      </c>
      <c r="H153" s="219">
        <f t="shared" si="27"/>
        <v>1</v>
      </c>
      <c r="I153" s="233">
        <v>7</v>
      </c>
      <c r="J153" s="221">
        <f t="shared" si="25"/>
        <v>1</v>
      </c>
      <c r="K153" s="221">
        <f t="shared" si="26"/>
        <v>0</v>
      </c>
      <c r="L153" s="220">
        <f t="shared" si="23"/>
        <v>17.206000000000003</v>
      </c>
      <c r="M153" s="220">
        <f t="shared" si="24"/>
        <v>158.18880000000001</v>
      </c>
      <c r="N153" s="220" t="s">
        <v>199</v>
      </c>
      <c r="O153" s="222" t="s">
        <v>200</v>
      </c>
      <c r="P153" s="218" t="s">
        <v>440</v>
      </c>
      <c r="Q153">
        <f>MIN(SEARCH({0,1,2,3,4,5,6,7,8,9},B153&amp;"0123456789"))</f>
        <v>29</v>
      </c>
      <c r="R153" s="252" t="str">
        <f t="shared" si="22"/>
        <v xml:space="preserve">1 </v>
      </c>
    </row>
    <row r="154" spans="1:18">
      <c r="A154" s="218">
        <v>152</v>
      </c>
      <c r="B154" s="130" t="s">
        <v>1307</v>
      </c>
      <c r="C154" s="224" t="str">
        <f t="shared" si="17"/>
        <v>м. Харків</v>
      </c>
      <c r="D154" s="253" t="str">
        <f t="shared" si="18"/>
        <v>Харків</v>
      </c>
      <c r="E154" s="253" t="str">
        <f t="shared" si="19"/>
        <v>Салтовское (вул. Героїв Праці</v>
      </c>
      <c r="F154" s="253" t="str">
        <f t="shared" si="20"/>
        <v>(вул. Героїв Праці</v>
      </c>
      <c r="G154" s="253" t="str">
        <f t="shared" si="21"/>
        <v>24-А)</v>
      </c>
      <c r="H154" s="219">
        <f t="shared" si="27"/>
        <v>1</v>
      </c>
      <c r="I154" s="233">
        <v>10</v>
      </c>
      <c r="J154" s="221">
        <f t="shared" si="25"/>
        <v>2</v>
      </c>
      <c r="K154" s="221">
        <f t="shared" si="26"/>
        <v>0</v>
      </c>
      <c r="L154" s="220">
        <f t="shared" si="23"/>
        <v>24.580000000000002</v>
      </c>
      <c r="M154" s="220">
        <f t="shared" si="24"/>
        <v>193.58399999999997</v>
      </c>
      <c r="N154" s="220" t="s">
        <v>725</v>
      </c>
      <c r="O154" s="222" t="s">
        <v>940</v>
      </c>
      <c r="P154" s="218" t="s">
        <v>726</v>
      </c>
      <c r="Q154">
        <f>MIN(SEARCH({0,1,2,3,4,5,6,7,8,9},B154&amp;"0123456789"))</f>
        <v>43</v>
      </c>
      <c r="R154" s="252" t="str">
        <f t="shared" si="22"/>
        <v>24-А)</v>
      </c>
    </row>
    <row r="155" spans="1:18">
      <c r="A155" s="218">
        <v>153</v>
      </c>
      <c r="B155" s="130" t="s">
        <v>589</v>
      </c>
      <c r="C155" s="224" t="str">
        <f t="shared" si="17"/>
        <v>м. Харків</v>
      </c>
      <c r="D155" s="253" t="str">
        <f t="shared" si="18"/>
        <v>Харків</v>
      </c>
      <c r="E155" s="253" t="str">
        <f t="shared" si="19"/>
        <v>вул. Гиршмана</v>
      </c>
      <c r="F155" s="253" t="str">
        <f t="shared" si="20"/>
        <v>Гиршмана</v>
      </c>
      <c r="G155" s="253" t="str">
        <f t="shared" si="21"/>
        <v>3</v>
      </c>
      <c r="H155" s="219">
        <f t="shared" si="27"/>
        <v>1</v>
      </c>
      <c r="I155" s="233">
        <v>20</v>
      </c>
      <c r="J155" s="221">
        <f t="shared" si="25"/>
        <v>3</v>
      </c>
      <c r="K155" s="221">
        <f t="shared" si="26"/>
        <v>0</v>
      </c>
      <c r="L155" s="220">
        <f t="shared" si="23"/>
        <v>49.160000000000004</v>
      </c>
      <c r="M155" s="220">
        <f t="shared" si="24"/>
        <v>311.56799999999998</v>
      </c>
      <c r="N155" s="220" t="s">
        <v>743</v>
      </c>
      <c r="O155" s="222" t="s">
        <v>941</v>
      </c>
      <c r="P155" s="218" t="s">
        <v>744</v>
      </c>
      <c r="Q155">
        <f>MIN(SEARCH({0,1,2,3,4,5,6,7,8,9},B155&amp;"0123456789"))</f>
        <v>27</v>
      </c>
      <c r="R155" s="252" t="str">
        <f t="shared" si="22"/>
        <v>3</v>
      </c>
    </row>
    <row r="156" spans="1:18">
      <c r="A156" s="218">
        <v>154</v>
      </c>
      <c r="B156" s="229" t="s">
        <v>201</v>
      </c>
      <c r="C156" s="224" t="str">
        <f t="shared" si="17"/>
        <v>м. Харків</v>
      </c>
      <c r="D156" s="253" t="str">
        <f t="shared" si="18"/>
        <v>Харків</v>
      </c>
      <c r="E156" s="253" t="str">
        <f t="shared" si="19"/>
        <v>вул. Гоголя</v>
      </c>
      <c r="F156" s="253" t="str">
        <f t="shared" si="20"/>
        <v>Гоголя</v>
      </c>
      <c r="G156" s="253" t="str">
        <f t="shared" si="21"/>
        <v>10</v>
      </c>
      <c r="H156" s="219">
        <f t="shared" si="27"/>
        <v>1</v>
      </c>
      <c r="I156" s="231">
        <v>141</v>
      </c>
      <c r="J156" s="221">
        <f t="shared" si="25"/>
        <v>18</v>
      </c>
      <c r="K156" s="221">
        <f t="shared" si="26"/>
        <v>1</v>
      </c>
      <c r="L156" s="220">
        <f t="shared" si="23"/>
        <v>346.57800000000003</v>
      </c>
      <c r="M156" s="220">
        <f t="shared" si="24"/>
        <v>1739.1744000000001</v>
      </c>
      <c r="N156" s="237" t="s">
        <v>1024</v>
      </c>
      <c r="O156" s="222" t="s">
        <v>943</v>
      </c>
      <c r="P156" s="46" t="s">
        <v>441</v>
      </c>
      <c r="Q156">
        <f>MIN(SEARCH({0,1,2,3,4,5,6,7,8,9},B156&amp;"0123456789"))</f>
        <v>25</v>
      </c>
      <c r="R156" s="252" t="str">
        <f t="shared" si="22"/>
        <v>10</v>
      </c>
    </row>
    <row r="157" spans="1:18">
      <c r="A157" s="218">
        <v>155</v>
      </c>
      <c r="B157" s="130" t="s">
        <v>314</v>
      </c>
      <c r="C157" s="224" t="str">
        <f t="shared" si="17"/>
        <v>м. Харків</v>
      </c>
      <c r="D157" s="253" t="str">
        <f t="shared" si="18"/>
        <v>Харків</v>
      </c>
      <c r="E157" s="253" t="str">
        <f t="shared" si="19"/>
        <v>вул. Маршала Бажанова</v>
      </c>
      <c r="F157" s="253" t="str">
        <f t="shared" si="20"/>
        <v>Маршала Бажанова</v>
      </c>
      <c r="G157" s="253" t="str">
        <f t="shared" si="21"/>
        <v>17</v>
      </c>
      <c r="H157" s="219">
        <f t="shared" si="27"/>
        <v>1</v>
      </c>
      <c r="I157" s="233">
        <v>3</v>
      </c>
      <c r="J157" s="221">
        <f t="shared" si="25"/>
        <v>1</v>
      </c>
      <c r="K157" s="221">
        <f t="shared" si="26"/>
        <v>0</v>
      </c>
      <c r="L157" s="220">
        <f t="shared" si="23"/>
        <v>7.3740000000000006</v>
      </c>
      <c r="M157" s="220">
        <f t="shared" si="24"/>
        <v>110.99520000000001</v>
      </c>
      <c r="N157" s="220" t="s">
        <v>204</v>
      </c>
      <c r="O157" s="222" t="s">
        <v>205</v>
      </c>
      <c r="P157" s="218" t="s">
        <v>442</v>
      </c>
      <c r="Q157">
        <f>MIN(SEARCH({0,1,2,3,4,5,6,7,8,9},B157&amp;"0123456789"))</f>
        <v>35</v>
      </c>
      <c r="R157" s="252" t="str">
        <f t="shared" si="22"/>
        <v>17</v>
      </c>
    </row>
    <row r="158" spans="1:18">
      <c r="A158" s="218">
        <v>156</v>
      </c>
      <c r="B158" s="229" t="s">
        <v>809</v>
      </c>
      <c r="C158" s="224" t="str">
        <f t="shared" si="17"/>
        <v>м. Харків</v>
      </c>
      <c r="D158" s="253" t="str">
        <f t="shared" si="18"/>
        <v>Харків</v>
      </c>
      <c r="E158" s="253" t="str">
        <f t="shared" si="19"/>
        <v>вул. Молочна</v>
      </c>
      <c r="F158" s="253" t="str">
        <f t="shared" si="20"/>
        <v>Молочна</v>
      </c>
      <c r="G158" s="253" t="str">
        <f t="shared" si="21"/>
        <v>3 (+11 для ІКЦ)</v>
      </c>
      <c r="H158" s="219">
        <f t="shared" si="27"/>
        <v>1</v>
      </c>
      <c r="I158" s="231">
        <f>69+11</f>
        <v>80</v>
      </c>
      <c r="J158" s="221">
        <f t="shared" si="25"/>
        <v>10</v>
      </c>
      <c r="K158" s="221">
        <f t="shared" si="26"/>
        <v>0</v>
      </c>
      <c r="L158" s="220">
        <f t="shared" si="23"/>
        <v>196.64000000000001</v>
      </c>
      <c r="M158" s="220">
        <f t="shared" si="24"/>
        <v>1019.472</v>
      </c>
      <c r="N158" s="220" t="s">
        <v>202</v>
      </c>
      <c r="O158" s="222" t="s">
        <v>203</v>
      </c>
      <c r="P158" s="46" t="s">
        <v>441</v>
      </c>
      <c r="Q158">
        <f>MIN(SEARCH({0,1,2,3,4,5,6,7,8,9},B158&amp;"0123456789"))</f>
        <v>26</v>
      </c>
      <c r="R158" s="252" t="str">
        <f t="shared" si="22"/>
        <v>3 (+11 для ІКЦ)</v>
      </c>
    </row>
    <row r="159" spans="1:18">
      <c r="A159" s="218">
        <v>157</v>
      </c>
      <c r="B159" s="130" t="s">
        <v>206</v>
      </c>
      <c r="C159" s="224" t="str">
        <f t="shared" si="17"/>
        <v>м. Харків</v>
      </c>
      <c r="D159" s="253" t="str">
        <f t="shared" si="18"/>
        <v>Харків</v>
      </c>
      <c r="E159" s="253" t="str">
        <f t="shared" si="19"/>
        <v>вул. Отакара Яроша</v>
      </c>
      <c r="F159" s="253" t="str">
        <f t="shared" si="20"/>
        <v>Отакара Яроша</v>
      </c>
      <c r="G159" s="253" t="str">
        <f t="shared" si="21"/>
        <v>26</v>
      </c>
      <c r="H159" s="219">
        <f t="shared" si="27"/>
        <v>1</v>
      </c>
      <c r="I159" s="233">
        <v>11</v>
      </c>
      <c r="J159" s="221">
        <f t="shared" si="25"/>
        <v>2</v>
      </c>
      <c r="K159" s="221">
        <f t="shared" si="26"/>
        <v>0</v>
      </c>
      <c r="L159" s="220">
        <f t="shared" si="23"/>
        <v>27.038000000000004</v>
      </c>
      <c r="M159" s="220">
        <f t="shared" si="24"/>
        <v>205.38240000000002</v>
      </c>
      <c r="N159" s="220" t="s">
        <v>207</v>
      </c>
      <c r="O159" s="222" t="s">
        <v>208</v>
      </c>
      <c r="P159" s="218" t="s">
        <v>443</v>
      </c>
      <c r="Q159">
        <f>MIN(SEARCH({0,1,2,3,4,5,6,7,8,9},B159&amp;"0123456789"))</f>
        <v>32</v>
      </c>
      <c r="R159" s="252" t="str">
        <f t="shared" si="22"/>
        <v>26</v>
      </c>
    </row>
    <row r="160" spans="1:18">
      <c r="A160" s="218">
        <v>158</v>
      </c>
      <c r="B160" s="130" t="s">
        <v>209</v>
      </c>
      <c r="C160" s="224" t="str">
        <f t="shared" si="17"/>
        <v>м. Харків</v>
      </c>
      <c r="D160" s="253" t="str">
        <f t="shared" si="18"/>
        <v>Харків</v>
      </c>
      <c r="E160" s="253" t="str">
        <f t="shared" si="19"/>
        <v>вул. Полтавський шлях</v>
      </c>
      <c r="F160" s="253" t="str">
        <f t="shared" si="20"/>
        <v>Полтавський шлях</v>
      </c>
      <c r="G160" s="253" t="str">
        <f t="shared" si="21"/>
        <v>14</v>
      </c>
      <c r="H160" s="219">
        <f t="shared" si="27"/>
        <v>1</v>
      </c>
      <c r="I160" s="233">
        <v>11</v>
      </c>
      <c r="J160" s="221">
        <f t="shared" si="25"/>
        <v>2</v>
      </c>
      <c r="K160" s="221">
        <f t="shared" si="26"/>
        <v>0</v>
      </c>
      <c r="L160" s="220">
        <f t="shared" si="23"/>
        <v>27.038000000000004</v>
      </c>
      <c r="M160" s="220">
        <f t="shared" si="24"/>
        <v>205.38240000000002</v>
      </c>
      <c r="N160" s="220" t="s">
        <v>210</v>
      </c>
      <c r="O160" s="222" t="s">
        <v>211</v>
      </c>
      <c r="P160" s="218" t="s">
        <v>444</v>
      </c>
      <c r="Q160">
        <f>MIN(SEARCH({0,1,2,3,4,5,6,7,8,9},B160&amp;"0123456789"))</f>
        <v>35</v>
      </c>
      <c r="R160" s="252" t="str">
        <f t="shared" si="22"/>
        <v>14</v>
      </c>
    </row>
    <row r="161" spans="1:18">
      <c r="A161" s="218">
        <v>159</v>
      </c>
      <c r="B161" s="130" t="s">
        <v>212</v>
      </c>
      <c r="C161" s="224" t="str">
        <f t="shared" si="17"/>
        <v>м. Харків</v>
      </c>
      <c r="D161" s="253" t="str">
        <f t="shared" si="18"/>
        <v>Харків</v>
      </c>
      <c r="E161" s="253" t="str">
        <f t="shared" si="19"/>
        <v>вул. Чкалова</v>
      </c>
      <c r="F161" s="253" t="str">
        <f t="shared" si="20"/>
        <v>Чкалова</v>
      </c>
      <c r="G161" s="253" t="str">
        <f t="shared" si="21"/>
        <v>17</v>
      </c>
      <c r="H161" s="219">
        <f t="shared" si="27"/>
        <v>1</v>
      </c>
      <c r="I161" s="233">
        <v>3</v>
      </c>
      <c r="J161" s="221">
        <f t="shared" si="25"/>
        <v>1</v>
      </c>
      <c r="K161" s="221">
        <f t="shared" si="26"/>
        <v>0</v>
      </c>
      <c r="L161" s="220">
        <f t="shared" si="23"/>
        <v>7.3740000000000006</v>
      </c>
      <c r="M161" s="220">
        <f t="shared" si="24"/>
        <v>110.99520000000001</v>
      </c>
      <c r="N161" s="220" t="s">
        <v>213</v>
      </c>
      <c r="O161" s="222" t="s">
        <v>214</v>
      </c>
      <c r="P161" s="218" t="s">
        <v>445</v>
      </c>
      <c r="Q161">
        <f>MIN(SEARCH({0,1,2,3,4,5,6,7,8,9},B161&amp;"0123456789"))</f>
        <v>26</v>
      </c>
      <c r="R161" s="252" t="str">
        <f t="shared" si="22"/>
        <v>17</v>
      </c>
    </row>
    <row r="162" spans="1:18">
      <c r="A162" s="218">
        <v>160</v>
      </c>
      <c r="B162" s="130" t="s">
        <v>215</v>
      </c>
      <c r="C162" s="224" t="str">
        <f t="shared" si="17"/>
        <v>м. Харків</v>
      </c>
      <c r="D162" s="253" t="str">
        <f t="shared" si="18"/>
        <v>Харків</v>
      </c>
      <c r="E162" s="253" t="str">
        <f t="shared" si="19"/>
        <v>майдан Захисників України</v>
      </c>
      <c r="F162" s="253" t="str">
        <f t="shared" si="20"/>
        <v>Захисників України</v>
      </c>
      <c r="G162" s="253" t="str">
        <f t="shared" si="21"/>
        <v>7/8</v>
      </c>
      <c r="H162" s="219">
        <f t="shared" si="27"/>
        <v>1</v>
      </c>
      <c r="I162" s="233">
        <v>9</v>
      </c>
      <c r="J162" s="221">
        <f t="shared" si="25"/>
        <v>2</v>
      </c>
      <c r="K162" s="221">
        <f t="shared" si="26"/>
        <v>0</v>
      </c>
      <c r="L162" s="220">
        <f t="shared" si="23"/>
        <v>22.122</v>
      </c>
      <c r="M162" s="220">
        <f t="shared" si="24"/>
        <v>181.78559999999999</v>
      </c>
      <c r="N162" s="220" t="s">
        <v>216</v>
      </c>
      <c r="O162" s="222" t="s">
        <v>217</v>
      </c>
      <c r="P162" s="218" t="s">
        <v>446</v>
      </c>
      <c r="Q162">
        <f>MIN(SEARCH({0,1,2,3,4,5,6,7,8,9},B162&amp;"0123456789"))</f>
        <v>39</v>
      </c>
      <c r="R162" s="252" t="str">
        <f t="shared" si="22"/>
        <v>7/8</v>
      </c>
    </row>
    <row r="163" spans="1:18">
      <c r="A163" s="218">
        <v>161</v>
      </c>
      <c r="B163" s="130" t="s">
        <v>340</v>
      </c>
      <c r="C163" s="224" t="str">
        <f t="shared" si="17"/>
        <v>м. Харків</v>
      </c>
      <c r="D163" s="253" t="str">
        <f t="shared" si="18"/>
        <v>Харків</v>
      </c>
      <c r="E163" s="253" t="str">
        <f t="shared" si="19"/>
        <v>площа Павлівська</v>
      </c>
      <c r="F163" s="253" t="str">
        <f t="shared" si="20"/>
        <v>Павлівська</v>
      </c>
      <c r="G163" s="253" t="str">
        <f t="shared" si="21"/>
        <v>2</v>
      </c>
      <c r="H163" s="219">
        <f t="shared" si="27"/>
        <v>1</v>
      </c>
      <c r="I163" s="233">
        <v>23</v>
      </c>
      <c r="J163" s="221">
        <f t="shared" si="25"/>
        <v>3</v>
      </c>
      <c r="K163" s="221">
        <f t="shared" si="26"/>
        <v>0</v>
      </c>
      <c r="L163" s="220">
        <f t="shared" si="23"/>
        <v>56.534000000000006</v>
      </c>
      <c r="M163" s="220">
        <f t="shared" si="24"/>
        <v>346.96320000000003</v>
      </c>
      <c r="N163" s="220" t="s">
        <v>218</v>
      </c>
      <c r="O163" s="222" t="s">
        <v>219</v>
      </c>
      <c r="P163" s="218" t="s">
        <v>447</v>
      </c>
      <c r="Q163">
        <f>MIN(SEARCH({0,1,2,3,4,5,6,7,8,9},B163&amp;"0123456789"))</f>
        <v>30</v>
      </c>
      <c r="R163" s="252" t="str">
        <f t="shared" si="22"/>
        <v>2</v>
      </c>
    </row>
    <row r="164" spans="1:18">
      <c r="A164" s="218">
        <v>162</v>
      </c>
      <c r="B164" s="130" t="s">
        <v>220</v>
      </c>
      <c r="C164" s="224" t="str">
        <f t="shared" si="17"/>
        <v>м. Харків</v>
      </c>
      <c r="D164" s="253" t="str">
        <f t="shared" si="18"/>
        <v>Харків</v>
      </c>
      <c r="E164" s="253" t="str">
        <f t="shared" si="19"/>
        <v>майдан Свободи</v>
      </c>
      <c r="F164" s="253" t="str">
        <f t="shared" si="20"/>
        <v>Свободи</v>
      </c>
      <c r="G164" s="253" t="str">
        <f t="shared" si="21"/>
        <v>5</v>
      </c>
      <c r="H164" s="219">
        <f t="shared" si="27"/>
        <v>1</v>
      </c>
      <c r="I164" s="233">
        <v>15</v>
      </c>
      <c r="J164" s="221">
        <f t="shared" si="25"/>
        <v>2</v>
      </c>
      <c r="K164" s="221">
        <f t="shared" si="26"/>
        <v>0</v>
      </c>
      <c r="L164" s="220">
        <f t="shared" si="23"/>
        <v>36.870000000000005</v>
      </c>
      <c r="M164" s="220">
        <f t="shared" si="24"/>
        <v>252.57600000000002</v>
      </c>
      <c r="N164" s="220" t="s">
        <v>741</v>
      </c>
      <c r="O164" s="222" t="s">
        <v>944</v>
      </c>
      <c r="P164" s="218" t="s">
        <v>742</v>
      </c>
      <c r="Q164">
        <f>MIN(SEARCH({0,1,2,3,4,5,6,7,8,9},B164&amp;"0123456789"))</f>
        <v>28</v>
      </c>
      <c r="R164" s="252" t="str">
        <f t="shared" si="22"/>
        <v>5</v>
      </c>
    </row>
    <row r="165" spans="1:18">
      <c r="A165" s="218">
        <v>163</v>
      </c>
      <c r="B165" s="130" t="s">
        <v>221</v>
      </c>
      <c r="C165" s="224" t="str">
        <f t="shared" si="17"/>
        <v>м. Харків</v>
      </c>
      <c r="D165" s="253" t="str">
        <f t="shared" si="18"/>
        <v>Харків</v>
      </c>
      <c r="E165" s="253" t="str">
        <f t="shared" si="19"/>
        <v>пров. Вірменський</v>
      </c>
      <c r="F165" s="253" t="str">
        <f t="shared" si="20"/>
        <v>Вірменський</v>
      </c>
      <c r="G165" s="253" t="str">
        <f t="shared" si="21"/>
        <v>2</v>
      </c>
      <c r="H165" s="219">
        <f t="shared" si="27"/>
        <v>1</v>
      </c>
      <c r="I165" s="233">
        <v>7</v>
      </c>
      <c r="J165" s="221">
        <f t="shared" si="25"/>
        <v>1</v>
      </c>
      <c r="K165" s="221">
        <f t="shared" si="26"/>
        <v>0</v>
      </c>
      <c r="L165" s="220">
        <f t="shared" si="23"/>
        <v>17.206000000000003</v>
      </c>
      <c r="M165" s="220">
        <f t="shared" si="24"/>
        <v>158.18880000000001</v>
      </c>
      <c r="N165" s="220" t="s">
        <v>222</v>
      </c>
      <c r="O165" s="222" t="s">
        <v>945</v>
      </c>
      <c r="P165" s="218" t="s">
        <v>448</v>
      </c>
      <c r="Q165">
        <f>MIN(SEARCH({0,1,2,3,4,5,6,7,8,9},B165&amp;"0123456789"))</f>
        <v>31</v>
      </c>
      <c r="R165" s="252" t="str">
        <f t="shared" si="22"/>
        <v>2</v>
      </c>
    </row>
    <row r="166" spans="1:18">
      <c r="A166" s="218">
        <v>164</v>
      </c>
      <c r="B166" s="130" t="s">
        <v>224</v>
      </c>
      <c r="C166" s="224" t="str">
        <f t="shared" si="17"/>
        <v>м. Харків</v>
      </c>
      <c r="D166" s="253" t="str">
        <f t="shared" si="18"/>
        <v>Харків</v>
      </c>
      <c r="E166" s="253" t="str">
        <f t="shared" si="19"/>
        <v>пр-т Гагаріна</v>
      </c>
      <c r="F166" s="253" t="str">
        <f t="shared" si="20"/>
        <v>Гагаріна</v>
      </c>
      <c r="G166" s="253" t="str">
        <f t="shared" si="21"/>
        <v>244</v>
      </c>
      <c r="H166" s="219">
        <f t="shared" si="27"/>
        <v>1</v>
      </c>
      <c r="I166" s="233">
        <v>9</v>
      </c>
      <c r="J166" s="221">
        <f t="shared" si="25"/>
        <v>2</v>
      </c>
      <c r="K166" s="221">
        <f t="shared" si="26"/>
        <v>0</v>
      </c>
      <c r="L166" s="220">
        <f t="shared" si="23"/>
        <v>22.122</v>
      </c>
      <c r="M166" s="220">
        <f t="shared" si="24"/>
        <v>181.78559999999999</v>
      </c>
      <c r="N166" s="220" t="s">
        <v>946</v>
      </c>
      <c r="O166" s="222" t="s">
        <v>947</v>
      </c>
      <c r="P166" s="218" t="s">
        <v>449</v>
      </c>
      <c r="Q166">
        <f>MIN(SEARCH({0,1,2,3,4,5,6,7,8,9},B166&amp;"0123456789"))</f>
        <v>27</v>
      </c>
      <c r="R166" s="252" t="str">
        <f t="shared" si="22"/>
        <v>244</v>
      </c>
    </row>
    <row r="167" spans="1:18">
      <c r="A167" s="218">
        <v>165</v>
      </c>
      <c r="B167" s="130" t="s">
        <v>226</v>
      </c>
      <c r="C167" s="224" t="str">
        <f t="shared" si="17"/>
        <v>м. Харків</v>
      </c>
      <c r="D167" s="253" t="str">
        <f t="shared" si="18"/>
        <v>Харків</v>
      </c>
      <c r="E167" s="253" t="str">
        <f t="shared" si="19"/>
        <v>пр-т Гагаріна</v>
      </c>
      <c r="F167" s="253" t="str">
        <f t="shared" si="20"/>
        <v>Гагаріна</v>
      </c>
      <c r="G167" s="253" t="str">
        <f t="shared" si="21"/>
        <v>352</v>
      </c>
      <c r="H167" s="219">
        <f t="shared" si="27"/>
        <v>1</v>
      </c>
      <c r="I167" s="233">
        <v>6</v>
      </c>
      <c r="J167" s="221">
        <f t="shared" si="25"/>
        <v>1</v>
      </c>
      <c r="K167" s="221">
        <f t="shared" si="26"/>
        <v>0</v>
      </c>
      <c r="L167" s="220">
        <f t="shared" si="23"/>
        <v>14.748000000000001</v>
      </c>
      <c r="M167" s="220">
        <f t="shared" si="24"/>
        <v>146.3904</v>
      </c>
      <c r="N167" s="220" t="s">
        <v>227</v>
      </c>
      <c r="O167" s="222" t="s">
        <v>228</v>
      </c>
      <c r="P167" s="218" t="s">
        <v>450</v>
      </c>
      <c r="Q167">
        <f>MIN(SEARCH({0,1,2,3,4,5,6,7,8,9},B167&amp;"0123456789"))</f>
        <v>27</v>
      </c>
      <c r="R167" s="252" t="str">
        <f t="shared" si="22"/>
        <v>352</v>
      </c>
    </row>
    <row r="168" spans="1:18">
      <c r="A168" s="218">
        <v>166</v>
      </c>
      <c r="B168" s="130" t="s">
        <v>706</v>
      </c>
      <c r="C168" s="224" t="str">
        <f t="shared" si="17"/>
        <v>м. Харків</v>
      </c>
      <c r="D168" s="253" t="str">
        <f t="shared" si="18"/>
        <v>Харків</v>
      </c>
      <c r="E168" s="253" t="str">
        <f t="shared" si="19"/>
        <v>пр-т Людвига Свободи</v>
      </c>
      <c r="F168" s="253" t="str">
        <f t="shared" si="20"/>
        <v>Людвига Свободи</v>
      </c>
      <c r="G168" s="253" t="str">
        <f t="shared" si="21"/>
        <v>39</v>
      </c>
      <c r="H168" s="219">
        <f t="shared" si="27"/>
        <v>1</v>
      </c>
      <c r="I168" s="233">
        <v>8</v>
      </c>
      <c r="J168" s="221">
        <f t="shared" si="25"/>
        <v>1</v>
      </c>
      <c r="K168" s="221">
        <f t="shared" si="26"/>
        <v>0</v>
      </c>
      <c r="L168" s="220">
        <f t="shared" si="23"/>
        <v>19.664000000000001</v>
      </c>
      <c r="M168" s="220">
        <f t="shared" si="24"/>
        <v>169.9872</v>
      </c>
      <c r="N168" s="220" t="s">
        <v>229</v>
      </c>
      <c r="O168" s="222" t="s">
        <v>230</v>
      </c>
      <c r="P168" s="218" t="s">
        <v>451</v>
      </c>
      <c r="Q168">
        <f>MIN(SEARCH({0,1,2,3,4,5,6,7,8,9},B168&amp;"0123456789"))</f>
        <v>34</v>
      </c>
      <c r="R168" s="252" t="str">
        <f t="shared" si="22"/>
        <v>39</v>
      </c>
    </row>
    <row r="169" spans="1:18">
      <c r="A169" s="218">
        <v>167</v>
      </c>
      <c r="B169" s="130" t="s">
        <v>231</v>
      </c>
      <c r="C169" s="224" t="str">
        <f t="shared" si="17"/>
        <v>м. Харків</v>
      </c>
      <c r="D169" s="253" t="str">
        <f t="shared" si="18"/>
        <v>Харків</v>
      </c>
      <c r="E169" s="253" t="str">
        <f t="shared" si="19"/>
        <v>пр-т Московський</v>
      </c>
      <c r="F169" s="253" t="str">
        <f t="shared" si="20"/>
        <v>Московський</v>
      </c>
      <c r="G169" s="253" t="str">
        <f t="shared" si="21"/>
        <v>196 а</v>
      </c>
      <c r="H169" s="219">
        <f t="shared" si="27"/>
        <v>1</v>
      </c>
      <c r="I169" s="233">
        <v>9</v>
      </c>
      <c r="J169" s="221">
        <f t="shared" si="25"/>
        <v>2</v>
      </c>
      <c r="K169" s="221">
        <f t="shared" si="26"/>
        <v>0</v>
      </c>
      <c r="L169" s="220">
        <f t="shared" si="23"/>
        <v>22.122</v>
      </c>
      <c r="M169" s="220">
        <f t="shared" si="24"/>
        <v>181.78559999999999</v>
      </c>
      <c r="N169" s="220" t="s">
        <v>578</v>
      </c>
      <c r="O169" s="222" t="s">
        <v>948</v>
      </c>
      <c r="P169" s="218" t="s">
        <v>580</v>
      </c>
      <c r="Q169">
        <f>MIN(SEARCH({0,1,2,3,4,5,6,7,8,9},B169&amp;"0123456789"))</f>
        <v>30</v>
      </c>
      <c r="R169" s="252" t="str">
        <f t="shared" si="22"/>
        <v>196 а</v>
      </c>
    </row>
    <row r="170" spans="1:18">
      <c r="A170" s="218">
        <v>168</v>
      </c>
      <c r="B170" s="130" t="s">
        <v>232</v>
      </c>
      <c r="C170" s="224" t="str">
        <f t="shared" si="17"/>
        <v>м. Харків</v>
      </c>
      <c r="D170" s="253" t="str">
        <f t="shared" si="18"/>
        <v>Харків</v>
      </c>
      <c r="E170" s="253" t="str">
        <f t="shared" si="19"/>
        <v>пр-т Науки</v>
      </c>
      <c r="F170" s="253" t="str">
        <f t="shared" si="20"/>
        <v>Науки</v>
      </c>
      <c r="G170" s="253" t="str">
        <f t="shared" si="21"/>
        <v>12</v>
      </c>
      <c r="H170" s="219">
        <f t="shared" si="27"/>
        <v>1</v>
      </c>
      <c r="I170" s="233">
        <v>10</v>
      </c>
      <c r="J170" s="221">
        <f t="shared" si="25"/>
        <v>2</v>
      </c>
      <c r="K170" s="221">
        <f t="shared" si="26"/>
        <v>0</v>
      </c>
      <c r="L170" s="220">
        <f t="shared" si="23"/>
        <v>24.580000000000002</v>
      </c>
      <c r="M170" s="220">
        <f t="shared" si="24"/>
        <v>193.58399999999997</v>
      </c>
      <c r="N170" s="220" t="s">
        <v>233</v>
      </c>
      <c r="O170" s="222" t="s">
        <v>234</v>
      </c>
      <c r="P170" s="218" t="s">
        <v>452</v>
      </c>
      <c r="Q170">
        <f>MIN(SEARCH({0,1,2,3,4,5,6,7,8,9},B170&amp;"0123456789"))</f>
        <v>24</v>
      </c>
      <c r="R170" s="252" t="str">
        <f t="shared" si="22"/>
        <v>12</v>
      </c>
    </row>
    <row r="171" spans="1:18">
      <c r="A171" s="218">
        <v>169</v>
      </c>
      <c r="B171" s="130" t="s">
        <v>235</v>
      </c>
      <c r="C171" s="224" t="str">
        <f t="shared" si="17"/>
        <v>м. Харків</v>
      </c>
      <c r="D171" s="253" t="str">
        <f t="shared" si="18"/>
        <v>Харків</v>
      </c>
      <c r="E171" s="253" t="str">
        <f t="shared" si="19"/>
        <v>пр-т Ювілейний</v>
      </c>
      <c r="F171" s="253" t="str">
        <f t="shared" si="20"/>
        <v>Ювілейний</v>
      </c>
      <c r="G171" s="253" t="str">
        <f t="shared" si="21"/>
        <v>57 а</v>
      </c>
      <c r="H171" s="219">
        <f t="shared" si="27"/>
        <v>1</v>
      </c>
      <c r="I171" s="233">
        <v>11</v>
      </c>
      <c r="J171" s="221">
        <f t="shared" si="25"/>
        <v>2</v>
      </c>
      <c r="K171" s="221">
        <f t="shared" si="26"/>
        <v>0</v>
      </c>
      <c r="L171" s="220">
        <f t="shared" si="23"/>
        <v>27.038000000000004</v>
      </c>
      <c r="M171" s="220">
        <f t="shared" si="24"/>
        <v>205.38240000000002</v>
      </c>
      <c r="N171" s="220" t="s">
        <v>236</v>
      </c>
      <c r="O171" s="222" t="s">
        <v>949</v>
      </c>
      <c r="P171" s="218" t="s">
        <v>491</v>
      </c>
      <c r="Q171">
        <f>MIN(SEARCH({0,1,2,3,4,5,6,7,8,9},B171&amp;"0123456789"))</f>
        <v>28</v>
      </c>
      <c r="R171" s="252" t="str">
        <f t="shared" si="22"/>
        <v>57 а</v>
      </c>
    </row>
    <row r="172" spans="1:18">
      <c r="A172" s="218">
        <v>170</v>
      </c>
      <c r="B172" s="130" t="s">
        <v>237</v>
      </c>
      <c r="C172" s="224" t="str">
        <f t="shared" si="17"/>
        <v>м. Херсон</v>
      </c>
      <c r="D172" s="253" t="str">
        <f t="shared" si="18"/>
        <v>Херсон</v>
      </c>
      <c r="E172" s="253" t="str">
        <f t="shared" si="19"/>
        <v>вул. Торгова</v>
      </c>
      <c r="F172" s="253" t="str">
        <f t="shared" si="20"/>
        <v>Торгова</v>
      </c>
      <c r="G172" s="253" t="str">
        <f t="shared" si="21"/>
        <v>40</v>
      </c>
      <c r="H172" s="219">
        <f t="shared" si="27"/>
        <v>1</v>
      </c>
      <c r="I172" s="233">
        <v>20</v>
      </c>
      <c r="J172" s="221">
        <f t="shared" si="25"/>
        <v>3</v>
      </c>
      <c r="K172" s="221">
        <f t="shared" si="26"/>
        <v>0</v>
      </c>
      <c r="L172" s="220">
        <f t="shared" si="23"/>
        <v>49.160000000000004</v>
      </c>
      <c r="M172" s="220">
        <f t="shared" si="24"/>
        <v>311.56799999999998</v>
      </c>
      <c r="N172" s="220" t="s">
        <v>749</v>
      </c>
      <c r="O172" s="222" t="s">
        <v>950</v>
      </c>
      <c r="P172" s="218" t="s">
        <v>750</v>
      </c>
      <c r="Q172">
        <f>MIN(SEARCH({0,1,2,3,4,5,6,7,8,9},B172&amp;"0123456789"))</f>
        <v>26</v>
      </c>
      <c r="R172" s="252" t="str">
        <f t="shared" si="22"/>
        <v>40</v>
      </c>
    </row>
    <row r="173" spans="1:18">
      <c r="A173" s="218">
        <v>171</v>
      </c>
      <c r="B173" s="130" t="s">
        <v>238</v>
      </c>
      <c r="C173" s="224" t="str">
        <f t="shared" si="17"/>
        <v>м. Херсон</v>
      </c>
      <c r="D173" s="253" t="str">
        <f t="shared" si="18"/>
        <v>Херсон</v>
      </c>
      <c r="E173" s="253" t="str">
        <f t="shared" si="19"/>
        <v>вул. Ушакова</v>
      </c>
      <c r="F173" s="253" t="str">
        <f t="shared" si="20"/>
        <v>Ушакова</v>
      </c>
      <c r="G173" s="253" t="str">
        <f t="shared" si="21"/>
        <v>30/1</v>
      </c>
      <c r="H173" s="219">
        <f t="shared" si="27"/>
        <v>1</v>
      </c>
      <c r="I173" s="233">
        <v>13</v>
      </c>
      <c r="J173" s="221">
        <f t="shared" si="25"/>
        <v>2</v>
      </c>
      <c r="K173" s="221">
        <f t="shared" si="26"/>
        <v>0</v>
      </c>
      <c r="L173" s="220">
        <f t="shared" si="23"/>
        <v>31.954000000000001</v>
      </c>
      <c r="M173" s="220">
        <f t="shared" si="24"/>
        <v>228.97919999999999</v>
      </c>
      <c r="N173" s="220" t="s">
        <v>745</v>
      </c>
      <c r="O173" s="222" t="s">
        <v>951</v>
      </c>
      <c r="P173" s="218" t="s">
        <v>746</v>
      </c>
      <c r="Q173">
        <f>MIN(SEARCH({0,1,2,3,4,5,6,7,8,9},B173&amp;"0123456789"))</f>
        <v>26</v>
      </c>
      <c r="R173" s="252" t="str">
        <f t="shared" si="22"/>
        <v>30/1</v>
      </c>
    </row>
    <row r="174" spans="1:18">
      <c r="A174" s="218">
        <v>172</v>
      </c>
      <c r="B174" s="130" t="s">
        <v>810</v>
      </c>
      <c r="C174" s="224" t="str">
        <f t="shared" si="17"/>
        <v>м. Херсон</v>
      </c>
      <c r="D174" s="253" t="str">
        <f t="shared" si="18"/>
        <v>Херсон</v>
      </c>
      <c r="E174" s="253" t="str">
        <f t="shared" si="19"/>
        <v>вул. Ушакова</v>
      </c>
      <c r="F174" s="253" t="str">
        <f t="shared" si="20"/>
        <v>Ушакова</v>
      </c>
      <c r="G174" s="253" t="str">
        <f t="shared" si="21"/>
        <v>79 (+1 для ІКЦ)</v>
      </c>
      <c r="H174" s="219">
        <f t="shared" si="27"/>
        <v>1</v>
      </c>
      <c r="I174" s="233">
        <f>7+1</f>
        <v>8</v>
      </c>
      <c r="J174" s="221">
        <f t="shared" si="25"/>
        <v>1</v>
      </c>
      <c r="K174" s="221">
        <f t="shared" si="26"/>
        <v>0</v>
      </c>
      <c r="L174" s="220">
        <f t="shared" si="23"/>
        <v>19.664000000000001</v>
      </c>
      <c r="M174" s="220">
        <f t="shared" si="24"/>
        <v>169.9872</v>
      </c>
      <c r="N174" s="220" t="s">
        <v>747</v>
      </c>
      <c r="O174" s="222" t="s">
        <v>952</v>
      </c>
      <c r="P174" s="218" t="s">
        <v>748</v>
      </c>
      <c r="Q174">
        <f>MIN(SEARCH({0,1,2,3,4,5,6,7,8,9},B174&amp;"0123456789"))</f>
        <v>26</v>
      </c>
      <c r="R174" s="252" t="str">
        <f t="shared" si="22"/>
        <v>79 (+1 для ІКЦ)</v>
      </c>
    </row>
    <row r="175" spans="1:18">
      <c r="A175" s="218">
        <v>173</v>
      </c>
      <c r="B175" s="130" t="s">
        <v>315</v>
      </c>
      <c r="C175" s="224" t="str">
        <f t="shared" si="17"/>
        <v>м. Хмельницький</v>
      </c>
      <c r="D175" s="253" t="str">
        <f t="shared" si="18"/>
        <v>Хмельницький</v>
      </c>
      <c r="E175" s="253" t="str">
        <f t="shared" si="19"/>
        <v>вул. Героїв Майдану</v>
      </c>
      <c r="F175" s="253" t="str">
        <f t="shared" si="20"/>
        <v>Героїв Майдану</v>
      </c>
      <c r="G175" s="253" t="str">
        <f t="shared" si="21"/>
        <v>13</v>
      </c>
      <c r="H175" s="219">
        <f t="shared" si="27"/>
        <v>1</v>
      </c>
      <c r="I175" s="233">
        <v>10</v>
      </c>
      <c r="J175" s="221">
        <f t="shared" si="25"/>
        <v>2</v>
      </c>
      <c r="K175" s="221">
        <f t="shared" si="26"/>
        <v>0</v>
      </c>
      <c r="L175" s="220">
        <f t="shared" si="23"/>
        <v>24.580000000000002</v>
      </c>
      <c r="M175" s="220">
        <f t="shared" si="24"/>
        <v>193.58399999999997</v>
      </c>
      <c r="N175" s="220" t="s">
        <v>316</v>
      </c>
      <c r="O175" s="222" t="s">
        <v>317</v>
      </c>
      <c r="P175" s="218" t="s">
        <v>453</v>
      </c>
      <c r="Q175">
        <f>MIN(SEARCH({0,1,2,3,4,5,6,7,8,9},B175&amp;"0123456789"))</f>
        <v>39</v>
      </c>
      <c r="R175" s="252" t="str">
        <f t="shared" si="22"/>
        <v>13</v>
      </c>
    </row>
    <row r="176" spans="1:18">
      <c r="A176" s="218">
        <v>174</v>
      </c>
      <c r="B176" s="130" t="s">
        <v>239</v>
      </c>
      <c r="C176" s="224" t="str">
        <f t="shared" si="17"/>
        <v>м. Хмельницький</v>
      </c>
      <c r="D176" s="253" t="str">
        <f t="shared" si="18"/>
        <v>Хмельницький</v>
      </c>
      <c r="E176" s="253" t="str">
        <f t="shared" si="19"/>
        <v>вул. Героїв Майдану</v>
      </c>
      <c r="F176" s="253" t="str">
        <f t="shared" si="20"/>
        <v>Героїв Майдану</v>
      </c>
      <c r="G176" s="253" t="str">
        <f t="shared" si="21"/>
        <v>9/1</v>
      </c>
      <c r="H176" s="219">
        <f t="shared" si="27"/>
        <v>1</v>
      </c>
      <c r="I176" s="233">
        <v>44</v>
      </c>
      <c r="J176" s="221">
        <f t="shared" si="25"/>
        <v>6</v>
      </c>
      <c r="K176" s="221">
        <f t="shared" si="26"/>
        <v>0</v>
      </c>
      <c r="L176" s="220">
        <f t="shared" si="23"/>
        <v>108.15200000000002</v>
      </c>
      <c r="M176" s="220">
        <f t="shared" si="24"/>
        <v>594.7296</v>
      </c>
      <c r="N176" s="220" t="s">
        <v>751</v>
      </c>
      <c r="O176" s="222" t="s">
        <v>953</v>
      </c>
      <c r="P176" s="218" t="s">
        <v>752</v>
      </c>
      <c r="Q176">
        <f>MIN(SEARCH({0,1,2,3,4,5,6,7,8,9},B176&amp;"0123456789"))</f>
        <v>39</v>
      </c>
      <c r="R176" s="252" t="str">
        <f t="shared" si="22"/>
        <v>9/1</v>
      </c>
    </row>
    <row r="177" spans="1:18">
      <c r="A177" s="218">
        <v>175</v>
      </c>
      <c r="B177" s="130" t="s">
        <v>240</v>
      </c>
      <c r="C177" s="224" t="str">
        <f t="shared" ref="C177:C236" si="28">LEFT(B177,SEARCH(",", B177,1)-1)</f>
        <v>м. Хмельницький</v>
      </c>
      <c r="D177" s="253" t="str">
        <f t="shared" ref="D177:D189" si="29">MID(C177,4,LEN(C177)-3)</f>
        <v>Хмельницький</v>
      </c>
      <c r="E177" s="253" t="str">
        <f t="shared" ref="E177:E189" si="30">MID(B177,  SEARCH(",",B177) + 2, SEARCH(",", B177, SEARCH(",",B177)+1) - SEARCH(",",B177) - 2)</f>
        <v>вул. Зарічанська</v>
      </c>
      <c r="F177" s="253" t="str">
        <f t="shared" ref="F177:F189" si="31">MID(E177,SEARCH(" ", E177,1)+1, LEN(E177)-SEARCH(" ", E177,1)+1)</f>
        <v>Зарічанська</v>
      </c>
      <c r="G177" s="253" t="str">
        <f t="shared" ref="G177:G236" si="32">R177</f>
        <v>11/4</v>
      </c>
      <c r="H177" s="219">
        <f t="shared" si="27"/>
        <v>1</v>
      </c>
      <c r="I177" s="233">
        <v>7</v>
      </c>
      <c r="J177" s="221">
        <f t="shared" si="25"/>
        <v>1</v>
      </c>
      <c r="K177" s="221">
        <f t="shared" si="26"/>
        <v>0</v>
      </c>
      <c r="L177" s="220">
        <f t="shared" si="23"/>
        <v>17.206000000000003</v>
      </c>
      <c r="M177" s="220">
        <f t="shared" si="24"/>
        <v>158.18880000000001</v>
      </c>
      <c r="N177" s="220" t="s">
        <v>241</v>
      </c>
      <c r="O177" s="222" t="s">
        <v>242</v>
      </c>
      <c r="P177" s="218" t="s">
        <v>454</v>
      </c>
      <c r="Q177">
        <f>MIN(SEARCH({0,1,2,3,4,5,6,7,8,9},B177&amp;"0123456789"))</f>
        <v>36</v>
      </c>
      <c r="R177" s="252" t="str">
        <f t="shared" ref="R177:R236" si="33">RIGHT(B177,LEN(B177) - Q177 +1)</f>
        <v>11/4</v>
      </c>
    </row>
    <row r="178" spans="1:18">
      <c r="A178" s="218">
        <v>176</v>
      </c>
      <c r="B178" s="130" t="s">
        <v>320</v>
      </c>
      <c r="C178" s="224" t="str">
        <f t="shared" si="28"/>
        <v>м. Хмельницький</v>
      </c>
      <c r="D178" s="253" t="str">
        <f t="shared" si="29"/>
        <v>Хмельницький</v>
      </c>
      <c r="E178" s="253" t="str">
        <f t="shared" si="30"/>
        <v>вул. Проскурівська</v>
      </c>
      <c r="F178" s="253" t="str">
        <f t="shared" si="31"/>
        <v>Проскурівська</v>
      </c>
      <c r="G178" s="253" t="str">
        <f t="shared" si="32"/>
        <v>1</v>
      </c>
      <c r="H178" s="219">
        <f t="shared" si="27"/>
        <v>1</v>
      </c>
      <c r="I178" s="233">
        <v>15</v>
      </c>
      <c r="J178" s="221">
        <f t="shared" si="25"/>
        <v>2</v>
      </c>
      <c r="K178" s="221">
        <f t="shared" si="26"/>
        <v>0</v>
      </c>
      <c r="L178" s="220">
        <f t="shared" si="23"/>
        <v>36.870000000000005</v>
      </c>
      <c r="M178" s="220">
        <f t="shared" si="24"/>
        <v>252.57600000000002</v>
      </c>
      <c r="N178" s="220" t="s">
        <v>318</v>
      </c>
      <c r="O178" s="222" t="s">
        <v>319</v>
      </c>
      <c r="P178" s="218" t="s">
        <v>455</v>
      </c>
      <c r="Q178">
        <f>MIN(SEARCH({0,1,2,3,4,5,6,7,8,9},B178&amp;"0123456789"))</f>
        <v>38</v>
      </c>
      <c r="R178" s="252" t="str">
        <f t="shared" si="33"/>
        <v>1</v>
      </c>
    </row>
    <row r="179" spans="1:18">
      <c r="A179" s="218">
        <v>177</v>
      </c>
      <c r="B179" s="130" t="s">
        <v>331</v>
      </c>
      <c r="C179" s="224" t="str">
        <f t="shared" si="28"/>
        <v>м. Хмельницький</v>
      </c>
      <c r="D179" s="253" t="str">
        <f t="shared" si="29"/>
        <v>Хмельницький</v>
      </c>
      <c r="E179" s="253" t="str">
        <f t="shared" si="30"/>
        <v>вул. С. Бандери</v>
      </c>
      <c r="F179" s="253" t="str">
        <f t="shared" si="31"/>
        <v>С. Бандери</v>
      </c>
      <c r="G179" s="253" t="str">
        <f t="shared" si="32"/>
        <v xml:space="preserve">1/1, БЦ "Парус" </v>
      </c>
      <c r="H179" s="219">
        <f t="shared" si="27"/>
        <v>1</v>
      </c>
      <c r="I179" s="233">
        <v>17</v>
      </c>
      <c r="J179" s="221">
        <f t="shared" si="25"/>
        <v>3</v>
      </c>
      <c r="K179" s="221">
        <f t="shared" si="26"/>
        <v>0</v>
      </c>
      <c r="L179" s="220">
        <f t="shared" si="23"/>
        <v>41.786000000000001</v>
      </c>
      <c r="M179" s="220">
        <f t="shared" si="24"/>
        <v>276.1728</v>
      </c>
      <c r="N179" s="220" t="s">
        <v>243</v>
      </c>
      <c r="O179" s="222" t="s">
        <v>244</v>
      </c>
      <c r="P179" s="218" t="s">
        <v>456</v>
      </c>
      <c r="Q179">
        <f>MIN(SEARCH({0,1,2,3,4,5,6,7,8,9},B179&amp;"0123456789"))</f>
        <v>35</v>
      </c>
      <c r="R179" s="252" t="str">
        <f t="shared" si="33"/>
        <v xml:space="preserve">1/1, БЦ "Парус" </v>
      </c>
    </row>
    <row r="180" spans="1:18">
      <c r="A180" s="218">
        <v>178</v>
      </c>
      <c r="B180" s="130" t="s">
        <v>818</v>
      </c>
      <c r="C180" s="224" t="str">
        <f t="shared" si="28"/>
        <v>м. Хмельницький</v>
      </c>
      <c r="D180" s="253" t="str">
        <f t="shared" si="29"/>
        <v>Хмельницький</v>
      </c>
      <c r="E180" s="253" t="str">
        <f t="shared" si="30"/>
        <v>вул. Шевченка</v>
      </c>
      <c r="F180" s="253" t="str">
        <f t="shared" si="31"/>
        <v>Шевченка</v>
      </c>
      <c r="G180" s="253" t="str">
        <f t="shared" si="32"/>
        <v xml:space="preserve">11 </v>
      </c>
      <c r="H180" s="219">
        <f t="shared" si="27"/>
        <v>1</v>
      </c>
      <c r="I180" s="233">
        <v>7</v>
      </c>
      <c r="J180" s="221">
        <f t="shared" si="25"/>
        <v>1</v>
      </c>
      <c r="K180" s="221">
        <f t="shared" si="26"/>
        <v>0</v>
      </c>
      <c r="L180" s="220">
        <f t="shared" si="23"/>
        <v>17.206000000000003</v>
      </c>
      <c r="M180" s="220">
        <f t="shared" si="24"/>
        <v>158.18880000000001</v>
      </c>
      <c r="N180" s="220" t="s">
        <v>245</v>
      </c>
      <c r="O180" s="222" t="s">
        <v>954</v>
      </c>
      <c r="P180" s="218" t="s">
        <v>457</v>
      </c>
      <c r="Q180">
        <f>MIN(SEARCH({0,1,2,3,4,5,6,7,8,9},B180&amp;"0123456789"))</f>
        <v>33</v>
      </c>
      <c r="R180" s="252" t="str">
        <f t="shared" si="33"/>
        <v xml:space="preserve">11 </v>
      </c>
    </row>
    <row r="181" spans="1:18">
      <c r="A181" s="218">
        <v>179</v>
      </c>
      <c r="B181" s="130" t="s">
        <v>550</v>
      </c>
      <c r="C181" s="224" t="str">
        <f t="shared" si="28"/>
        <v>м. Черкаси</v>
      </c>
      <c r="D181" s="253" t="str">
        <f t="shared" si="29"/>
        <v>Черкаси</v>
      </c>
      <c r="E181" s="253" t="str">
        <f t="shared" si="30"/>
        <v>бульвар Шевченка</v>
      </c>
      <c r="F181" s="253" t="str">
        <f t="shared" si="31"/>
        <v>Шевченка</v>
      </c>
      <c r="G181" s="253" t="str">
        <f t="shared" si="32"/>
        <v xml:space="preserve">258 </v>
      </c>
      <c r="H181" s="219">
        <f t="shared" si="27"/>
        <v>1</v>
      </c>
      <c r="I181" s="233">
        <v>11</v>
      </c>
      <c r="J181" s="221">
        <f t="shared" si="25"/>
        <v>2</v>
      </c>
      <c r="K181" s="221">
        <f t="shared" si="26"/>
        <v>0</v>
      </c>
      <c r="L181" s="220">
        <f t="shared" si="23"/>
        <v>27.038000000000004</v>
      </c>
      <c r="M181" s="220">
        <f t="shared" si="24"/>
        <v>205.38240000000002</v>
      </c>
      <c r="N181" s="220" t="s">
        <v>247</v>
      </c>
      <c r="O181" s="222" t="s">
        <v>248</v>
      </c>
      <c r="P181" s="218" t="s">
        <v>458</v>
      </c>
      <c r="Q181">
        <f>MIN(SEARCH({0,1,2,3,4,5,6,7,8,9},B181&amp;"0123456789"))</f>
        <v>31</v>
      </c>
      <c r="R181" s="252" t="str">
        <f t="shared" si="33"/>
        <v xml:space="preserve">258 </v>
      </c>
    </row>
    <row r="182" spans="1:18">
      <c r="A182" s="218">
        <v>180</v>
      </c>
      <c r="B182" s="130" t="s">
        <v>756</v>
      </c>
      <c r="C182" s="224" t="str">
        <f t="shared" si="28"/>
        <v>м. Черкаси</v>
      </c>
      <c r="D182" s="253" t="str">
        <f t="shared" si="29"/>
        <v>Черкаси</v>
      </c>
      <c r="E182" s="253" t="str">
        <f t="shared" si="30"/>
        <v>вул. 30 років Перемоги</v>
      </c>
      <c r="F182" s="253" t="str">
        <f t="shared" si="31"/>
        <v>30 років Перемоги</v>
      </c>
      <c r="G182" s="253" t="str">
        <f t="shared" si="32"/>
        <v>30 років Перемоги, 29 (Епіцентр)</v>
      </c>
      <c r="H182" s="219">
        <f t="shared" si="27"/>
        <v>1</v>
      </c>
      <c r="I182" s="233">
        <v>6</v>
      </c>
      <c r="J182" s="221">
        <f t="shared" si="25"/>
        <v>1</v>
      </c>
      <c r="K182" s="221">
        <f t="shared" si="26"/>
        <v>0</v>
      </c>
      <c r="L182" s="220">
        <f t="shared" si="23"/>
        <v>14.748000000000001</v>
      </c>
      <c r="M182" s="220">
        <f t="shared" si="24"/>
        <v>146.3904</v>
      </c>
      <c r="N182" s="220" t="s">
        <v>757</v>
      </c>
      <c r="O182" s="222" t="s">
        <v>842</v>
      </c>
      <c r="P182" s="218" t="s">
        <v>758</v>
      </c>
      <c r="Q182">
        <f>MIN(SEARCH({0,1,2,3,4,5,6,7,8,9},B182&amp;"0123456789"))</f>
        <v>18</v>
      </c>
      <c r="R182" s="252" t="str">
        <f t="shared" si="33"/>
        <v>30 років Перемоги, 29 (Епіцентр)</v>
      </c>
    </row>
    <row r="183" spans="1:18">
      <c r="A183" s="218">
        <v>181</v>
      </c>
      <c r="B183" s="238" t="s">
        <v>811</v>
      </c>
      <c r="C183" s="224" t="str">
        <f t="shared" si="28"/>
        <v>м. Черкаси</v>
      </c>
      <c r="D183" s="253" t="str">
        <f t="shared" si="29"/>
        <v>Черкаси</v>
      </c>
      <c r="E183" s="253" t="str">
        <f t="shared" si="30"/>
        <v>вул. О. Дашкевича</v>
      </c>
      <c r="F183" s="253" t="str">
        <f t="shared" si="31"/>
        <v>О. Дашкевича</v>
      </c>
      <c r="G183" s="253" t="str">
        <f t="shared" si="32"/>
        <v>20 (+2 для ІКЦ)</v>
      </c>
      <c r="H183" s="219">
        <f t="shared" si="27"/>
        <v>1</v>
      </c>
      <c r="I183" s="233">
        <f>15+2</f>
        <v>17</v>
      </c>
      <c r="J183" s="221">
        <f t="shared" si="25"/>
        <v>3</v>
      </c>
      <c r="K183" s="221">
        <f t="shared" si="26"/>
        <v>0</v>
      </c>
      <c r="L183" s="220">
        <f t="shared" si="23"/>
        <v>41.786000000000001</v>
      </c>
      <c r="M183" s="220">
        <f t="shared" si="24"/>
        <v>276.1728</v>
      </c>
      <c r="N183" s="220" t="s">
        <v>761</v>
      </c>
      <c r="O183" s="222" t="s">
        <v>955</v>
      </c>
      <c r="P183" s="223" t="s">
        <v>762</v>
      </c>
      <c r="Q183">
        <f>MIN(SEARCH({0,1,2,3,4,5,6,7,8,9},B183&amp;"0123456789"))</f>
        <v>32</v>
      </c>
      <c r="R183" s="252" t="str">
        <f t="shared" si="33"/>
        <v>20 (+2 для ІКЦ)</v>
      </c>
    </row>
    <row r="184" spans="1:18">
      <c r="A184" s="218">
        <v>182</v>
      </c>
      <c r="B184" s="130" t="s">
        <v>249</v>
      </c>
      <c r="C184" s="224" t="str">
        <f t="shared" si="28"/>
        <v>м. Чернівці</v>
      </c>
      <c r="D184" s="253" t="str">
        <f t="shared" si="29"/>
        <v>Чернівці</v>
      </c>
      <c r="E184" s="253" t="str">
        <f t="shared" si="30"/>
        <v>вул. Міцкевича</v>
      </c>
      <c r="F184" s="253" t="str">
        <f t="shared" si="31"/>
        <v>Міцкевича</v>
      </c>
      <c r="G184" s="253" t="str">
        <f t="shared" si="32"/>
        <v>2</v>
      </c>
      <c r="H184" s="219">
        <f t="shared" si="27"/>
        <v>1</v>
      </c>
      <c r="I184" s="233">
        <v>16</v>
      </c>
      <c r="J184" s="221">
        <f t="shared" si="25"/>
        <v>2</v>
      </c>
      <c r="K184" s="221">
        <f t="shared" si="26"/>
        <v>0</v>
      </c>
      <c r="L184" s="220">
        <f t="shared" si="23"/>
        <v>39.328000000000003</v>
      </c>
      <c r="M184" s="220">
        <f t="shared" si="24"/>
        <v>264.37439999999998</v>
      </c>
      <c r="N184" s="220" t="s">
        <v>321</v>
      </c>
      <c r="O184" s="222" t="s">
        <v>322</v>
      </c>
      <c r="P184" s="218" t="s">
        <v>459</v>
      </c>
      <c r="Q184">
        <f>MIN(SEARCH({0,1,2,3,4,5,6,7,8,9},B184&amp;"0123456789"))</f>
        <v>30</v>
      </c>
      <c r="R184" s="252" t="str">
        <f t="shared" si="33"/>
        <v>2</v>
      </c>
    </row>
    <row r="185" spans="1:18">
      <c r="A185" s="218">
        <v>183</v>
      </c>
      <c r="B185" s="130" t="s">
        <v>554</v>
      </c>
      <c r="C185" s="224" t="str">
        <f t="shared" si="28"/>
        <v>м. Чернівці</v>
      </c>
      <c r="D185" s="253" t="str">
        <f t="shared" si="29"/>
        <v>Чернівці</v>
      </c>
      <c r="E185" s="253" t="str">
        <f t="shared" si="30"/>
        <v>вул. Небесної Сотні</v>
      </c>
      <c r="F185" s="253" t="str">
        <f t="shared" si="31"/>
        <v>Небесної Сотні</v>
      </c>
      <c r="G185" s="253" t="str">
        <f t="shared" si="32"/>
        <v xml:space="preserve">22 </v>
      </c>
      <c r="H185" s="219">
        <f t="shared" si="27"/>
        <v>1</v>
      </c>
      <c r="I185" s="233">
        <v>11</v>
      </c>
      <c r="J185" s="221">
        <f t="shared" si="25"/>
        <v>2</v>
      </c>
      <c r="K185" s="221">
        <f t="shared" si="26"/>
        <v>0</v>
      </c>
      <c r="L185" s="220">
        <f t="shared" si="23"/>
        <v>27.038000000000004</v>
      </c>
      <c r="M185" s="220">
        <f t="shared" si="24"/>
        <v>205.38240000000002</v>
      </c>
      <c r="N185" s="220" t="s">
        <v>763</v>
      </c>
      <c r="O185" s="222" t="s">
        <v>956</v>
      </c>
      <c r="P185" s="218" t="s">
        <v>575</v>
      </c>
      <c r="Q185">
        <f>MIN(SEARCH({0,1,2,3,4,5,6,7,8,9},B185&amp;"0123456789"))</f>
        <v>35</v>
      </c>
      <c r="R185" s="252" t="str">
        <f t="shared" si="33"/>
        <v xml:space="preserve">22 </v>
      </c>
    </row>
    <row r="186" spans="1:18">
      <c r="A186" s="218">
        <v>184</v>
      </c>
      <c r="B186" s="130" t="s">
        <v>250</v>
      </c>
      <c r="C186" s="224" t="str">
        <f t="shared" si="28"/>
        <v>м. Чернігів</v>
      </c>
      <c r="D186" s="253" t="str">
        <f t="shared" si="29"/>
        <v>Чернігів</v>
      </c>
      <c r="E186" s="253" t="str">
        <f t="shared" si="30"/>
        <v>вул. Гонча</v>
      </c>
      <c r="F186" s="253" t="str">
        <f t="shared" si="31"/>
        <v>Гонча</v>
      </c>
      <c r="G186" s="253" t="str">
        <f t="shared" si="32"/>
        <v>17</v>
      </c>
      <c r="H186" s="219">
        <f t="shared" si="27"/>
        <v>1</v>
      </c>
      <c r="I186" s="233">
        <v>12</v>
      </c>
      <c r="J186" s="221">
        <f t="shared" si="25"/>
        <v>2</v>
      </c>
      <c r="K186" s="221">
        <f t="shared" si="26"/>
        <v>0</v>
      </c>
      <c r="L186" s="220">
        <f t="shared" si="23"/>
        <v>29.496000000000002</v>
      </c>
      <c r="M186" s="220">
        <f t="shared" si="24"/>
        <v>217.1808</v>
      </c>
      <c r="N186" s="220" t="s">
        <v>708</v>
      </c>
      <c r="O186" s="222" t="s">
        <v>843</v>
      </c>
      <c r="P186" s="3" t="s">
        <v>709</v>
      </c>
      <c r="Q186">
        <f>MIN(SEARCH({0,1,2,3,4,5,6,7,8,9},B186&amp;"0123456789"))</f>
        <v>26</v>
      </c>
      <c r="R186" s="252" t="str">
        <f t="shared" si="33"/>
        <v>17</v>
      </c>
    </row>
    <row r="187" spans="1:18">
      <c r="A187" s="218">
        <v>185</v>
      </c>
      <c r="B187" s="130" t="s">
        <v>251</v>
      </c>
      <c r="C187" s="224" t="str">
        <f t="shared" si="28"/>
        <v>м. Чернігів</v>
      </c>
      <c r="D187" s="253" t="str">
        <f t="shared" si="29"/>
        <v>Чернігів</v>
      </c>
      <c r="E187" s="253" t="str">
        <f t="shared" si="30"/>
        <v>вул. Рокосовського</v>
      </c>
      <c r="F187" s="253" t="str">
        <f t="shared" si="31"/>
        <v>Рокосовського</v>
      </c>
      <c r="G187" s="253" t="str">
        <f t="shared" si="32"/>
        <v>70</v>
      </c>
      <c r="H187" s="219">
        <f t="shared" si="27"/>
        <v>1</v>
      </c>
      <c r="I187" s="233">
        <v>15</v>
      </c>
      <c r="J187" s="221">
        <f t="shared" si="25"/>
        <v>2</v>
      </c>
      <c r="K187" s="221">
        <f t="shared" si="26"/>
        <v>0</v>
      </c>
      <c r="L187" s="220">
        <f t="shared" si="23"/>
        <v>36.870000000000005</v>
      </c>
      <c r="M187" s="220">
        <f t="shared" si="24"/>
        <v>252.57600000000002</v>
      </c>
      <c r="N187" s="220" t="s">
        <v>252</v>
      </c>
      <c r="O187" s="222" t="s">
        <v>253</v>
      </c>
      <c r="P187" s="218" t="s">
        <v>460</v>
      </c>
      <c r="Q187">
        <f>MIN(SEARCH({0,1,2,3,4,5,6,7,8,9},B187&amp;"0123456789"))</f>
        <v>34</v>
      </c>
      <c r="R187" s="252" t="str">
        <f t="shared" si="33"/>
        <v>70</v>
      </c>
    </row>
    <row r="188" spans="1:18">
      <c r="A188" s="218">
        <v>186</v>
      </c>
      <c r="B188" s="229" t="s">
        <v>817</v>
      </c>
      <c r="C188" s="224" t="str">
        <f t="shared" si="28"/>
        <v>м. Чернігів</v>
      </c>
      <c r="D188" s="253" t="str">
        <f t="shared" si="29"/>
        <v>Чернігів</v>
      </c>
      <c r="E188" s="253" t="str">
        <f t="shared" si="30"/>
        <v>пр-т Перемоги</v>
      </c>
      <c r="F188" s="253" t="str">
        <f t="shared" si="31"/>
        <v>Перемоги</v>
      </c>
      <c r="G188" s="253" t="str">
        <f t="shared" si="32"/>
        <v>62 (+2 для ІКЦ  + 3 на дому+ 10 відділення)</v>
      </c>
      <c r="H188" s="219">
        <f t="shared" si="27"/>
        <v>1</v>
      </c>
      <c r="I188" s="231">
        <f>885+2+3+10</f>
        <v>900</v>
      </c>
      <c r="J188" s="221">
        <f t="shared" si="25"/>
        <v>113</v>
      </c>
      <c r="K188" s="221">
        <f t="shared" si="26"/>
        <v>7</v>
      </c>
      <c r="L188" s="220">
        <f t="shared" si="23"/>
        <v>2212.2000000000003</v>
      </c>
      <c r="M188" s="220">
        <f t="shared" si="24"/>
        <v>10694.160000000002</v>
      </c>
      <c r="N188" s="220" t="s">
        <v>707</v>
      </c>
      <c r="O188" s="222" t="s">
        <v>478</v>
      </c>
      <c r="P188" s="229" t="s">
        <v>479</v>
      </c>
      <c r="Q188">
        <f>MIN(SEARCH({0,1,2,3,4,5,6,7,8,9},B188&amp;"0123456789"))</f>
        <v>29</v>
      </c>
      <c r="R188" s="252" t="str">
        <f t="shared" si="33"/>
        <v>62 (+2 для ІКЦ  + 3 на дому+ 10 відділення)</v>
      </c>
    </row>
    <row r="189" spans="1:18">
      <c r="A189" s="218">
        <v>187</v>
      </c>
      <c r="B189" s="130" t="s">
        <v>254</v>
      </c>
      <c r="C189" s="224" t="str">
        <f t="shared" si="28"/>
        <v>м. Чернігів</v>
      </c>
      <c r="D189" s="253" t="str">
        <f t="shared" si="29"/>
        <v>Чернігів</v>
      </c>
      <c r="E189" s="253" t="str">
        <f t="shared" si="30"/>
        <v>пр-т Перемоги</v>
      </c>
      <c r="F189" s="253" t="str">
        <f t="shared" si="31"/>
        <v>Перемоги</v>
      </c>
      <c r="G189" s="253" t="str">
        <f t="shared" si="32"/>
        <v>96</v>
      </c>
      <c r="H189" s="219">
        <f t="shared" si="27"/>
        <v>1</v>
      </c>
      <c r="I189" s="233">
        <v>9</v>
      </c>
      <c r="J189" s="221">
        <f t="shared" si="25"/>
        <v>2</v>
      </c>
      <c r="K189" s="221">
        <f t="shared" si="26"/>
        <v>0</v>
      </c>
      <c r="L189" s="220">
        <f t="shared" si="23"/>
        <v>22.122</v>
      </c>
      <c r="M189" s="220">
        <f t="shared" si="24"/>
        <v>181.78559999999999</v>
      </c>
      <c r="N189" s="220" t="s">
        <v>576</v>
      </c>
      <c r="O189" s="222" t="s">
        <v>957</v>
      </c>
      <c r="P189" s="223" t="s">
        <v>577</v>
      </c>
      <c r="Q189">
        <f>MIN(SEARCH({0,1,2,3,4,5,6,7,8,9},B189&amp;"0123456789"))</f>
        <v>29</v>
      </c>
      <c r="R189" s="252" t="str">
        <f t="shared" si="33"/>
        <v>96</v>
      </c>
    </row>
    <row r="190" spans="1:18">
      <c r="A190" s="218">
        <v>188</v>
      </c>
      <c r="B190" s="130" t="s">
        <v>815</v>
      </c>
      <c r="C190" s="224" t="str">
        <f t="shared" si="28"/>
        <v>Миколаївська область</v>
      </c>
      <c r="D190" s="130"/>
      <c r="E190" s="130"/>
      <c r="F190" s="130"/>
      <c r="G190" s="224" t="str">
        <f t="shared" si="32"/>
        <v xml:space="preserve">24 </v>
      </c>
      <c r="H190" s="219">
        <f t="shared" si="27"/>
        <v>1</v>
      </c>
      <c r="I190" s="233">
        <v>7</v>
      </c>
      <c r="J190" s="221">
        <f t="shared" si="25"/>
        <v>1</v>
      </c>
      <c r="K190" s="221">
        <f t="shared" si="26"/>
        <v>0</v>
      </c>
      <c r="L190" s="220">
        <f t="shared" si="23"/>
        <v>17.206000000000003</v>
      </c>
      <c r="M190" s="220">
        <f t="shared" si="24"/>
        <v>158.18880000000001</v>
      </c>
      <c r="N190" s="220" t="s">
        <v>255</v>
      </c>
      <c r="O190" s="222" t="s">
        <v>256</v>
      </c>
      <c r="P190" s="218" t="s">
        <v>461</v>
      </c>
      <c r="Q190">
        <f>MIN(SEARCH({0,1,2,3,4,5,6,7,8,9},B190&amp;"0123456789"))</f>
        <v>54</v>
      </c>
      <c r="R190" s="252" t="str">
        <f t="shared" si="33"/>
        <v xml:space="preserve">24 </v>
      </c>
    </row>
    <row r="191" spans="1:18">
      <c r="A191" s="218">
        <v>189</v>
      </c>
      <c r="B191" s="130" t="s">
        <v>778</v>
      </c>
      <c r="C191" s="224" t="str">
        <f t="shared" si="28"/>
        <v>Одеська область</v>
      </c>
      <c r="D191" s="130"/>
      <c r="E191" s="130"/>
      <c r="F191" s="130"/>
      <c r="G191" s="224" t="str">
        <f t="shared" si="32"/>
        <v>36 (+2 для співробітниць ІКЦ)</v>
      </c>
      <c r="H191" s="219">
        <f t="shared" si="27"/>
        <v>1</v>
      </c>
      <c r="I191" s="233">
        <f>7+2</f>
        <v>9</v>
      </c>
      <c r="J191" s="221">
        <f t="shared" si="25"/>
        <v>2</v>
      </c>
      <c r="K191" s="221">
        <f t="shared" si="26"/>
        <v>0</v>
      </c>
      <c r="L191" s="220">
        <f t="shared" si="23"/>
        <v>22.122</v>
      </c>
      <c r="M191" s="220">
        <f t="shared" si="24"/>
        <v>181.78559999999999</v>
      </c>
      <c r="N191" s="220" t="s">
        <v>649</v>
      </c>
      <c r="O191" s="222" t="s">
        <v>844</v>
      </c>
      <c r="P191" s="218" t="s">
        <v>650</v>
      </c>
      <c r="Q191">
        <f>MIN(SEARCH({0,1,2,3,4,5,6,7,8,9},B191&amp;"0123456789"))</f>
        <v>44</v>
      </c>
      <c r="R191" s="252" t="str">
        <f t="shared" si="33"/>
        <v>36 (+2 для співробітниць ІКЦ)</v>
      </c>
    </row>
    <row r="192" spans="1:18">
      <c r="A192" s="218">
        <v>190</v>
      </c>
      <c r="B192" s="130" t="s">
        <v>816</v>
      </c>
      <c r="C192" s="224" t="str">
        <f t="shared" si="28"/>
        <v>Одеська область</v>
      </c>
      <c r="D192" s="130"/>
      <c r="E192" s="130"/>
      <c r="F192" s="130"/>
      <c r="G192" s="224" t="str">
        <f t="shared" si="32"/>
        <v xml:space="preserve">9/80 н </v>
      </c>
      <c r="H192" s="219">
        <f t="shared" si="27"/>
        <v>1</v>
      </c>
      <c r="I192" s="233">
        <v>7</v>
      </c>
      <c r="J192" s="221">
        <f t="shared" si="25"/>
        <v>1</v>
      </c>
      <c r="K192" s="221">
        <f t="shared" si="26"/>
        <v>0</v>
      </c>
      <c r="L192" s="220">
        <f t="shared" si="23"/>
        <v>17.206000000000003</v>
      </c>
      <c r="M192" s="220">
        <f t="shared" si="24"/>
        <v>158.18880000000001</v>
      </c>
      <c r="N192" s="220" t="s">
        <v>764</v>
      </c>
      <c r="O192" s="222" t="s">
        <v>845</v>
      </c>
      <c r="P192" s="218" t="s">
        <v>765</v>
      </c>
      <c r="Q192">
        <f>MIN(SEARCH({0,1,2,3,4,5,6,7,8,9},B192&amp;"0123456789"))</f>
        <v>49</v>
      </c>
      <c r="R192" s="252" t="str">
        <f t="shared" si="33"/>
        <v xml:space="preserve">9/80 н </v>
      </c>
    </row>
    <row r="193" spans="1:18">
      <c r="A193" s="218">
        <v>191</v>
      </c>
      <c r="B193" s="130" t="s">
        <v>754</v>
      </c>
      <c r="C193" s="224" t="str">
        <f t="shared" si="28"/>
        <v>Одеська область</v>
      </c>
      <c r="D193" s="130"/>
      <c r="E193" s="130"/>
      <c r="F193" s="130"/>
      <c r="G193" s="224" t="str">
        <f t="shared" si="32"/>
        <v>7-й кілометр Овідіопольської дороги, 1 (Епіцентр)</v>
      </c>
      <c r="H193" s="219">
        <f t="shared" si="27"/>
        <v>1</v>
      </c>
      <c r="I193" s="233">
        <v>6</v>
      </c>
      <c r="J193" s="221">
        <f t="shared" si="25"/>
        <v>1</v>
      </c>
      <c r="K193" s="221">
        <f t="shared" si="26"/>
        <v>0</v>
      </c>
      <c r="L193" s="220">
        <f t="shared" si="23"/>
        <v>14.748000000000001</v>
      </c>
      <c r="M193" s="220">
        <f t="shared" si="24"/>
        <v>146.3904</v>
      </c>
      <c r="N193" s="220" t="s">
        <v>755</v>
      </c>
      <c r="O193" s="222" t="s">
        <v>846</v>
      </c>
      <c r="P193" s="218" t="s">
        <v>462</v>
      </c>
      <c r="Q193">
        <f>MIN(SEARCH({0,1,2,3,4,5,6,7,8,9},B193&amp;"0123456789"))</f>
        <v>41</v>
      </c>
      <c r="R193" s="252" t="str">
        <f t="shared" si="33"/>
        <v>7-й кілометр Овідіопольської дороги, 1 (Епіцентр)</v>
      </c>
    </row>
    <row r="194" spans="1:18">
      <c r="A194" s="218">
        <v>192</v>
      </c>
      <c r="B194" s="130" t="s">
        <v>257</v>
      </c>
      <c r="C194" s="224" t="str">
        <f t="shared" si="28"/>
        <v>Одеська область</v>
      </c>
      <c r="D194" s="130"/>
      <c r="E194" s="130"/>
      <c r="F194" s="130"/>
      <c r="G194" s="224" t="str">
        <f t="shared" si="32"/>
        <v>99</v>
      </c>
      <c r="H194" s="219">
        <f t="shared" si="27"/>
        <v>1</v>
      </c>
      <c r="I194" s="233">
        <v>6</v>
      </c>
      <c r="J194" s="221">
        <f t="shared" si="25"/>
        <v>1</v>
      </c>
      <c r="K194" s="221">
        <f t="shared" si="26"/>
        <v>0</v>
      </c>
      <c r="L194" s="220">
        <f t="shared" si="23"/>
        <v>14.748000000000001</v>
      </c>
      <c r="M194" s="220">
        <f t="shared" si="24"/>
        <v>146.3904</v>
      </c>
      <c r="N194" s="220" t="s">
        <v>484</v>
      </c>
      <c r="O194" s="222" t="s">
        <v>595</v>
      </c>
      <c r="P194" s="218" t="s">
        <v>463</v>
      </c>
      <c r="Q194">
        <f>MIN(SEARCH({0,1,2,3,4,5,6,7,8,9},B194&amp;"0123456789"))</f>
        <v>74</v>
      </c>
      <c r="R194" s="252" t="str">
        <f t="shared" si="33"/>
        <v>99</v>
      </c>
    </row>
    <row r="195" spans="1:18">
      <c r="A195" s="218">
        <v>193</v>
      </c>
      <c r="B195" s="130" t="s">
        <v>788</v>
      </c>
      <c r="C195" s="224" t="str">
        <f t="shared" si="28"/>
        <v>Полтавська область</v>
      </c>
      <c r="D195" s="130"/>
      <c r="E195" s="130"/>
      <c r="F195" s="130"/>
      <c r="G195" s="224" t="str">
        <f t="shared" si="32"/>
        <v>8/18 (+2 для ІКЦ)</v>
      </c>
      <c r="H195" s="219">
        <f t="shared" si="27"/>
        <v>1</v>
      </c>
      <c r="I195" s="233">
        <f>10+2</f>
        <v>12</v>
      </c>
      <c r="J195" s="221">
        <f t="shared" si="25"/>
        <v>2</v>
      </c>
      <c r="K195" s="221">
        <f t="shared" si="26"/>
        <v>0</v>
      </c>
      <c r="L195" s="220">
        <f t="shared" ref="L195:L236" si="34">I195*$J$2</f>
        <v>29.496000000000002</v>
      </c>
      <c r="M195" s="220">
        <f t="shared" ref="M195:M236" si="35">IF(I195&gt;0,(L195*4+3+20+40)*1.2,0)</f>
        <v>217.1808</v>
      </c>
      <c r="N195" s="220" t="s">
        <v>678</v>
      </c>
      <c r="O195" s="222" t="s">
        <v>847</v>
      </c>
      <c r="P195" s="218" t="s">
        <v>679</v>
      </c>
      <c r="Q195">
        <f>MIN(SEARCH({0,1,2,3,4,5,6,7,8,9},B195&amp;"0123456789"))</f>
        <v>49</v>
      </c>
      <c r="R195" s="252" t="str">
        <f t="shared" si="33"/>
        <v>8/18 (+2 для ІКЦ)</v>
      </c>
    </row>
    <row r="196" spans="1:18">
      <c r="A196" s="218">
        <v>194</v>
      </c>
      <c r="B196" s="130" t="s">
        <v>787</v>
      </c>
      <c r="C196" s="224" t="str">
        <f t="shared" si="28"/>
        <v>Полтавська область</v>
      </c>
      <c r="D196" s="130"/>
      <c r="E196" s="130"/>
      <c r="F196" s="130"/>
      <c r="G196" s="224" t="str">
        <f t="shared" si="32"/>
        <v xml:space="preserve">32 </v>
      </c>
      <c r="H196" s="219">
        <f t="shared" si="27"/>
        <v>1</v>
      </c>
      <c r="I196" s="233">
        <v>9</v>
      </c>
      <c r="J196" s="221">
        <f t="shared" ref="J196:J236" si="36">ROUNDUP(I196/8,0)</f>
        <v>2</v>
      </c>
      <c r="K196" s="221">
        <f t="shared" ref="K196:K236" si="37">IF(J196&gt;11,ROUNDUP(J196/18,0),0)</f>
        <v>0</v>
      </c>
      <c r="L196" s="220">
        <f t="shared" si="34"/>
        <v>22.122</v>
      </c>
      <c r="M196" s="220">
        <f t="shared" si="35"/>
        <v>181.78559999999999</v>
      </c>
      <c r="N196" s="220" t="s">
        <v>332</v>
      </c>
      <c r="O196" s="222" t="s">
        <v>958</v>
      </c>
      <c r="P196" s="218" t="s">
        <v>464</v>
      </c>
      <c r="Q196">
        <f>MIN(SEARCH({0,1,2,3,4,5,6,7,8,9},B196&amp;"0123456789"))</f>
        <v>48</v>
      </c>
      <c r="R196" s="252" t="str">
        <f t="shared" si="33"/>
        <v xml:space="preserve">32 </v>
      </c>
    </row>
    <row r="197" spans="1:18">
      <c r="A197" s="218">
        <v>195</v>
      </c>
      <c r="B197" s="130" t="s">
        <v>258</v>
      </c>
      <c r="C197" s="224" t="str">
        <f t="shared" si="28"/>
        <v>Сумська область</v>
      </c>
      <c r="D197" s="130"/>
      <c r="E197" s="130"/>
      <c r="F197" s="130"/>
      <c r="G197" s="224" t="str">
        <f t="shared" si="32"/>
        <v>23</v>
      </c>
      <c r="H197" s="219">
        <f t="shared" ref="H197:H236" si="38">H196</f>
        <v>1</v>
      </c>
      <c r="I197" s="233">
        <v>5</v>
      </c>
      <c r="J197" s="221">
        <f t="shared" si="36"/>
        <v>1</v>
      </c>
      <c r="K197" s="221">
        <f t="shared" si="37"/>
        <v>0</v>
      </c>
      <c r="L197" s="220">
        <f t="shared" si="34"/>
        <v>12.290000000000001</v>
      </c>
      <c r="M197" s="220">
        <f t="shared" si="35"/>
        <v>134.59199999999998</v>
      </c>
      <c r="N197" s="220" t="s">
        <v>259</v>
      </c>
      <c r="O197" s="222" t="s">
        <v>260</v>
      </c>
      <c r="P197" s="218" t="s">
        <v>465</v>
      </c>
      <c r="Q197">
        <f>MIN(SEARCH({0,1,2,3,4,5,6,7,8,9},B197&amp;"0123456789"))</f>
        <v>51</v>
      </c>
      <c r="R197" s="252" t="str">
        <f t="shared" si="33"/>
        <v>23</v>
      </c>
    </row>
    <row r="198" spans="1:18">
      <c r="A198" s="218">
        <v>196</v>
      </c>
      <c r="B198" s="130" t="s">
        <v>261</v>
      </c>
      <c r="C198" s="224" t="str">
        <f t="shared" si="28"/>
        <v>Харківська область</v>
      </c>
      <c r="D198" s="130"/>
      <c r="E198" s="130"/>
      <c r="F198" s="130"/>
      <c r="G198" s="224" t="str">
        <f t="shared" si="32"/>
        <v>127</v>
      </c>
      <c r="H198" s="219">
        <f t="shared" si="38"/>
        <v>1</v>
      </c>
      <c r="I198" s="233">
        <v>6</v>
      </c>
      <c r="J198" s="221">
        <f t="shared" si="36"/>
        <v>1</v>
      </c>
      <c r="K198" s="221">
        <f t="shared" si="37"/>
        <v>0</v>
      </c>
      <c r="L198" s="220">
        <f t="shared" si="34"/>
        <v>14.748000000000001</v>
      </c>
      <c r="M198" s="220">
        <f t="shared" si="35"/>
        <v>146.3904</v>
      </c>
      <c r="N198" s="220" t="s">
        <v>262</v>
      </c>
      <c r="O198" s="222" t="s">
        <v>333</v>
      </c>
      <c r="P198" s="218" t="s">
        <v>466</v>
      </c>
      <c r="Q198">
        <f>MIN(SEARCH({0,1,2,3,4,5,6,7,8,9},B198&amp;"0123456789"))</f>
        <v>49</v>
      </c>
      <c r="R198" s="252" t="str">
        <f t="shared" si="33"/>
        <v>127</v>
      </c>
    </row>
    <row r="199" spans="1:18">
      <c r="A199" s="218">
        <v>197</v>
      </c>
      <c r="B199" s="130" t="s">
        <v>263</v>
      </c>
      <c r="C199" s="224" t="str">
        <f t="shared" si="28"/>
        <v>Херсонська область</v>
      </c>
      <c r="D199" s="130"/>
      <c r="E199" s="130"/>
      <c r="F199" s="130"/>
      <c r="G199" s="224" t="str">
        <f t="shared" si="32"/>
        <v>20 а</v>
      </c>
      <c r="H199" s="219">
        <f t="shared" si="38"/>
        <v>1</v>
      </c>
      <c r="I199" s="233">
        <v>6</v>
      </c>
      <c r="J199" s="221">
        <f t="shared" si="36"/>
        <v>1</v>
      </c>
      <c r="K199" s="221">
        <f t="shared" si="37"/>
        <v>0</v>
      </c>
      <c r="L199" s="220">
        <f t="shared" si="34"/>
        <v>14.748000000000001</v>
      </c>
      <c r="M199" s="220">
        <f t="shared" si="35"/>
        <v>146.3904</v>
      </c>
      <c r="N199" s="220" t="s">
        <v>323</v>
      </c>
      <c r="O199" s="222" t="s">
        <v>324</v>
      </c>
      <c r="P199" s="218" t="s">
        <v>467</v>
      </c>
      <c r="Q199">
        <f>MIN(SEARCH({0,1,2,3,4,5,6,7,8,9},B199&amp;"0123456789"))</f>
        <v>49</v>
      </c>
      <c r="R199" s="252" t="str">
        <f t="shared" si="33"/>
        <v>20 а</v>
      </c>
    </row>
    <row r="200" spans="1:18">
      <c r="A200" s="218">
        <v>198</v>
      </c>
      <c r="B200" s="130" t="s">
        <v>264</v>
      </c>
      <c r="C200" s="224" t="str">
        <f t="shared" si="28"/>
        <v>Хмельницька область</v>
      </c>
      <c r="D200" s="130"/>
      <c r="E200" s="130"/>
      <c r="F200" s="130"/>
      <c r="G200" s="224" t="str">
        <f t="shared" si="32"/>
        <v>51</v>
      </c>
      <c r="H200" s="219">
        <f t="shared" si="38"/>
        <v>1</v>
      </c>
      <c r="I200" s="233">
        <v>7</v>
      </c>
      <c r="J200" s="221">
        <f t="shared" si="36"/>
        <v>1</v>
      </c>
      <c r="K200" s="221">
        <f t="shared" si="37"/>
        <v>0</v>
      </c>
      <c r="L200" s="220">
        <f t="shared" si="34"/>
        <v>17.206000000000003</v>
      </c>
      <c r="M200" s="220">
        <f t="shared" si="35"/>
        <v>158.18880000000001</v>
      </c>
      <c r="N200" s="220" t="s">
        <v>265</v>
      </c>
      <c r="O200" s="222" t="s">
        <v>266</v>
      </c>
      <c r="P200" s="218" t="s">
        <v>468</v>
      </c>
      <c r="Q200">
        <f>MIN(SEARCH({0,1,2,3,4,5,6,7,8,9},B200&amp;"0123456789"))</f>
        <v>50</v>
      </c>
      <c r="R200" s="252" t="str">
        <f t="shared" si="33"/>
        <v>51</v>
      </c>
    </row>
    <row r="201" spans="1:18">
      <c r="A201" s="218">
        <v>199</v>
      </c>
      <c r="B201" s="130" t="s">
        <v>783</v>
      </c>
      <c r="C201" s="224" t="str">
        <f t="shared" si="28"/>
        <v>Хмельницька область</v>
      </c>
      <c r="D201" s="130"/>
      <c r="E201" s="130"/>
      <c r="F201" s="130"/>
      <c r="G201" s="224" t="str">
        <f t="shared" si="32"/>
        <v>1 (Міськкоопторг Красилівської райспоживспілки Відділення)</v>
      </c>
      <c r="H201" s="219">
        <f t="shared" si="38"/>
        <v>1</v>
      </c>
      <c r="I201" s="233">
        <v>2</v>
      </c>
      <c r="J201" s="221">
        <f t="shared" si="36"/>
        <v>1</v>
      </c>
      <c r="K201" s="221">
        <f t="shared" si="37"/>
        <v>0</v>
      </c>
      <c r="L201" s="220">
        <f t="shared" si="34"/>
        <v>4.9160000000000004</v>
      </c>
      <c r="M201" s="220">
        <f t="shared" si="35"/>
        <v>99.196799999999996</v>
      </c>
      <c r="N201" s="220" t="s">
        <v>960</v>
      </c>
      <c r="O201" s="222" t="s">
        <v>959</v>
      </c>
      <c r="P201" s="218" t="s">
        <v>785</v>
      </c>
      <c r="Q201">
        <f>MIN(SEARCH({0,1,2,3,4,5,6,7,8,9},B201&amp;"0123456789"))</f>
        <v>54</v>
      </c>
      <c r="R201" s="252" t="str">
        <f t="shared" si="33"/>
        <v>1 (Міськкоопторг Красилівської райспоживспілки Відділення)</v>
      </c>
    </row>
    <row r="202" spans="1:18">
      <c r="A202" s="218">
        <v>200</v>
      </c>
      <c r="B202" s="130" t="s">
        <v>794</v>
      </c>
      <c r="C202" s="224" t="str">
        <f t="shared" si="28"/>
        <v>Чернігівська область</v>
      </c>
      <c r="D202" s="130"/>
      <c r="E202" s="130"/>
      <c r="F202" s="130"/>
      <c r="G202" s="224" t="str">
        <f t="shared" si="32"/>
        <v>13 (+3 для ІКЦ)</v>
      </c>
      <c r="H202" s="219">
        <f t="shared" si="38"/>
        <v>1</v>
      </c>
      <c r="I202" s="233">
        <f>4+3</f>
        <v>7</v>
      </c>
      <c r="J202" s="221">
        <f t="shared" si="36"/>
        <v>1</v>
      </c>
      <c r="K202" s="221">
        <f t="shared" si="37"/>
        <v>0</v>
      </c>
      <c r="L202" s="220">
        <f t="shared" si="34"/>
        <v>17.206000000000003</v>
      </c>
      <c r="M202" s="220">
        <f t="shared" si="35"/>
        <v>158.18880000000001</v>
      </c>
      <c r="N202" s="220" t="s">
        <v>325</v>
      </c>
      <c r="O202" s="222" t="s">
        <v>326</v>
      </c>
      <c r="P202" s="218" t="s">
        <v>469</v>
      </c>
      <c r="Q202">
        <f>MIN(SEARCH({0,1,2,3,4,5,6,7,8,9},B202&amp;"0123456789"))</f>
        <v>50</v>
      </c>
      <c r="R202" s="252" t="str">
        <f t="shared" si="33"/>
        <v>13 (+3 для ІКЦ)</v>
      </c>
    </row>
    <row r="203" spans="1:18">
      <c r="A203" s="218">
        <v>201</v>
      </c>
      <c r="B203" s="130" t="s">
        <v>267</v>
      </c>
      <c r="C203" s="224" t="str">
        <f t="shared" si="28"/>
        <v>Чернігівська область</v>
      </c>
      <c r="D203" s="130"/>
      <c r="E203" s="130"/>
      <c r="F203" s="130"/>
      <c r="G203" s="224" t="str">
        <f t="shared" si="32"/>
        <v>57</v>
      </c>
      <c r="H203" s="219">
        <f t="shared" si="38"/>
        <v>1</v>
      </c>
      <c r="I203" s="233">
        <v>6</v>
      </c>
      <c r="J203" s="221">
        <f t="shared" si="36"/>
        <v>1</v>
      </c>
      <c r="K203" s="221">
        <f t="shared" si="37"/>
        <v>0</v>
      </c>
      <c r="L203" s="220">
        <f t="shared" si="34"/>
        <v>14.748000000000001</v>
      </c>
      <c r="M203" s="220">
        <f t="shared" si="35"/>
        <v>146.3904</v>
      </c>
      <c r="N203" s="220" t="s">
        <v>268</v>
      </c>
      <c r="O203" s="222" t="s">
        <v>269</v>
      </c>
      <c r="P203" s="218" t="s">
        <v>470</v>
      </c>
      <c r="Q203">
        <f>MIN(SEARCH({0,1,2,3,4,5,6,7,8,9},B203&amp;"0123456789"))</f>
        <v>54</v>
      </c>
      <c r="R203" s="252" t="str">
        <f t="shared" si="33"/>
        <v>57</v>
      </c>
    </row>
    <row r="204" spans="1:18">
      <c r="A204" s="218">
        <v>202</v>
      </c>
      <c r="B204" s="130" t="s">
        <v>886</v>
      </c>
      <c r="C204" s="224" t="str">
        <f t="shared" si="28"/>
        <v>Балаклія</v>
      </c>
      <c r="D204" s="130"/>
      <c r="E204" s="130"/>
      <c r="F204" s="130"/>
      <c r="G204" s="224" t="str">
        <f t="shared" si="32"/>
        <v>11 (Dani Центр)</v>
      </c>
      <c r="H204" s="219">
        <f t="shared" si="38"/>
        <v>1</v>
      </c>
      <c r="I204" s="233">
        <v>2</v>
      </c>
      <c r="J204" s="221">
        <f t="shared" si="36"/>
        <v>1</v>
      </c>
      <c r="K204" s="221">
        <f t="shared" si="37"/>
        <v>0</v>
      </c>
      <c r="L204" s="220">
        <f t="shared" si="34"/>
        <v>4.9160000000000004</v>
      </c>
      <c r="M204" s="220">
        <f t="shared" si="35"/>
        <v>99.196799999999996</v>
      </c>
      <c r="N204" s="220" t="s">
        <v>961</v>
      </c>
      <c r="O204" s="222" t="s">
        <v>962</v>
      </c>
      <c r="P204" s="218" t="s">
        <v>492</v>
      </c>
      <c r="Q204">
        <f>MIN(SEARCH({0,1,2,3,4,5,6,7,8,9},B204&amp;"0123456789"))</f>
        <v>36</v>
      </c>
      <c r="R204" s="252" t="str">
        <f t="shared" si="33"/>
        <v>11 (Dani Центр)</v>
      </c>
    </row>
    <row r="205" spans="1:18">
      <c r="A205" s="218">
        <v>203</v>
      </c>
      <c r="B205" s="130" t="s">
        <v>885</v>
      </c>
      <c r="C205" s="224" t="str">
        <f t="shared" si="28"/>
        <v>м.Бердичів</v>
      </c>
      <c r="D205" s="130"/>
      <c r="E205" s="130"/>
      <c r="F205" s="130"/>
      <c r="G205" s="224" t="str">
        <f t="shared" si="32"/>
        <v>5/7</v>
      </c>
      <c r="H205" s="219">
        <f t="shared" si="38"/>
        <v>1</v>
      </c>
      <c r="I205" s="233">
        <v>2</v>
      </c>
      <c r="J205" s="221">
        <f t="shared" si="36"/>
        <v>1</v>
      </c>
      <c r="K205" s="221">
        <f t="shared" si="37"/>
        <v>0</v>
      </c>
      <c r="L205" s="220">
        <f t="shared" si="34"/>
        <v>4.9160000000000004</v>
      </c>
      <c r="M205" s="220">
        <f t="shared" si="35"/>
        <v>99.196799999999996</v>
      </c>
      <c r="N205" s="220" t="s">
        <v>963</v>
      </c>
      <c r="O205" s="222" t="s">
        <v>964</v>
      </c>
      <c r="P205" s="218" t="s">
        <v>493</v>
      </c>
      <c r="Q205">
        <f>MIN(SEARCH({0,1,2,3,4,5,6,7,8,9},B205&amp;"0123456789"))</f>
        <v>30</v>
      </c>
      <c r="R205" s="252" t="str">
        <f t="shared" si="33"/>
        <v>5/7</v>
      </c>
    </row>
    <row r="206" spans="1:18">
      <c r="A206" s="218">
        <v>204</v>
      </c>
      <c r="B206" s="130" t="s">
        <v>558</v>
      </c>
      <c r="C206" s="224" t="e">
        <f t="shared" si="28"/>
        <v>#VALUE!</v>
      </c>
      <c r="D206" s="130"/>
      <c r="E206" s="130"/>
      <c r="F206" s="130"/>
      <c r="G206" s="224" t="str">
        <f t="shared" si="32"/>
        <v>2)</v>
      </c>
      <c r="H206" s="219">
        <f t="shared" si="38"/>
        <v>1</v>
      </c>
      <c r="I206" s="233">
        <v>2</v>
      </c>
      <c r="J206" s="221">
        <f t="shared" si="36"/>
        <v>1</v>
      </c>
      <c r="K206" s="221">
        <f t="shared" si="37"/>
        <v>0</v>
      </c>
      <c r="L206" s="220">
        <f t="shared" si="34"/>
        <v>4.9160000000000004</v>
      </c>
      <c r="M206" s="220">
        <f t="shared" si="35"/>
        <v>99.196799999999996</v>
      </c>
      <c r="N206" s="220" t="s">
        <v>966</v>
      </c>
      <c r="O206" s="222" t="s">
        <v>965</v>
      </c>
      <c r="P206" s="218" t="s">
        <v>494</v>
      </c>
      <c r="Q206">
        <f>MIN(SEARCH({0,1,2,3,4,5,6,7,8,9},B206&amp;"0123456789"))</f>
        <v>29</v>
      </c>
      <c r="R206" s="252" t="str">
        <f t="shared" si="33"/>
        <v>2)</v>
      </c>
    </row>
    <row r="207" spans="1:18">
      <c r="A207" s="218">
        <v>205</v>
      </c>
      <c r="B207" s="130" t="s">
        <v>884</v>
      </c>
      <c r="C207" s="224" t="str">
        <f t="shared" si="28"/>
        <v>Броди</v>
      </c>
      <c r="D207" s="130"/>
      <c r="E207" s="130"/>
      <c r="F207" s="130"/>
      <c r="G207" s="224" t="str">
        <f t="shared" si="32"/>
        <v>2 Е</v>
      </c>
      <c r="H207" s="219">
        <f t="shared" si="38"/>
        <v>1</v>
      </c>
      <c r="I207" s="233">
        <v>2</v>
      </c>
      <c r="J207" s="221">
        <f t="shared" si="36"/>
        <v>1</v>
      </c>
      <c r="K207" s="221">
        <f t="shared" si="37"/>
        <v>0</v>
      </c>
      <c r="L207" s="220">
        <f t="shared" si="34"/>
        <v>4.9160000000000004</v>
      </c>
      <c r="M207" s="220">
        <f t="shared" si="35"/>
        <v>99.196799999999996</v>
      </c>
      <c r="N207" s="220" t="s">
        <v>967</v>
      </c>
      <c r="O207" s="222" t="s">
        <v>968</v>
      </c>
      <c r="P207" s="218" t="s">
        <v>495</v>
      </c>
      <c r="Q207">
        <f>MIN(SEARCH({0,1,2,3,4,5,6,7,8,9},B207&amp;"0123456789"))</f>
        <v>22</v>
      </c>
      <c r="R207" s="252" t="str">
        <f t="shared" si="33"/>
        <v>2 Е</v>
      </c>
    </row>
    <row r="208" spans="1:18">
      <c r="A208" s="218">
        <v>206</v>
      </c>
      <c r="B208" s="130" t="s">
        <v>883</v>
      </c>
      <c r="C208" s="224" t="str">
        <f t="shared" si="28"/>
        <v>Васильків</v>
      </c>
      <c r="D208" s="130"/>
      <c r="E208" s="130"/>
      <c r="F208" s="130"/>
      <c r="G208" s="224" t="str">
        <f t="shared" si="32"/>
        <v>19</v>
      </c>
      <c r="H208" s="219">
        <f t="shared" si="38"/>
        <v>1</v>
      </c>
      <c r="I208" s="233">
        <v>2</v>
      </c>
      <c r="J208" s="221">
        <f t="shared" si="36"/>
        <v>1</v>
      </c>
      <c r="K208" s="221">
        <f t="shared" si="37"/>
        <v>0</v>
      </c>
      <c r="L208" s="220">
        <f t="shared" si="34"/>
        <v>4.9160000000000004</v>
      </c>
      <c r="M208" s="220">
        <f t="shared" si="35"/>
        <v>99.196799999999996</v>
      </c>
      <c r="N208" s="220" t="s">
        <v>969</v>
      </c>
      <c r="O208" s="222" t="s">
        <v>970</v>
      </c>
      <c r="P208" s="218" t="s">
        <v>498</v>
      </c>
      <c r="Q208">
        <f>MIN(SEARCH({0,1,2,3,4,5,6,7,8,9},B208&amp;"0123456789"))</f>
        <v>29</v>
      </c>
      <c r="R208" s="252" t="str">
        <f t="shared" si="33"/>
        <v>19</v>
      </c>
    </row>
    <row r="209" spans="1:18">
      <c r="A209" s="218">
        <v>207</v>
      </c>
      <c r="B209" s="130" t="s">
        <v>770</v>
      </c>
      <c r="C209" s="224" t="str">
        <f t="shared" si="28"/>
        <v>Рівненська область</v>
      </c>
      <c r="D209" s="130"/>
      <c r="E209" s="130"/>
      <c r="F209" s="130"/>
      <c r="G209" s="224" t="str">
        <f t="shared" si="32"/>
        <v>11</v>
      </c>
      <c r="H209" s="219">
        <f t="shared" si="38"/>
        <v>1</v>
      </c>
      <c r="I209" s="233">
        <v>2</v>
      </c>
      <c r="J209" s="221">
        <f t="shared" si="36"/>
        <v>1</v>
      </c>
      <c r="K209" s="221">
        <f t="shared" si="37"/>
        <v>0</v>
      </c>
      <c r="L209" s="220">
        <f t="shared" si="34"/>
        <v>4.9160000000000004</v>
      </c>
      <c r="M209" s="220">
        <f t="shared" si="35"/>
        <v>99.196799999999996</v>
      </c>
      <c r="N209" s="220" t="s">
        <v>1025</v>
      </c>
      <c r="O209" s="222" t="s">
        <v>1006</v>
      </c>
      <c r="P209" s="218" t="s">
        <v>772</v>
      </c>
      <c r="Q209">
        <f>MIN(SEARCH({0,1,2,3,4,5,6,7,8,9},B209&amp;"0123456789"))</f>
        <v>52</v>
      </c>
      <c r="R209" s="252" t="str">
        <f t="shared" si="33"/>
        <v>11</v>
      </c>
    </row>
    <row r="210" spans="1:18">
      <c r="A210" s="218">
        <v>208</v>
      </c>
      <c r="B210" s="130" t="s">
        <v>882</v>
      </c>
      <c r="C210" s="224" t="str">
        <f t="shared" si="28"/>
        <v>Вознесенськ</v>
      </c>
      <c r="D210" s="130"/>
      <c r="E210" s="130"/>
      <c r="F210" s="130"/>
      <c r="G210" s="224" t="str">
        <f t="shared" si="32"/>
        <v>26\1а</v>
      </c>
      <c r="H210" s="219">
        <f t="shared" si="38"/>
        <v>1</v>
      </c>
      <c r="I210" s="233">
        <v>2</v>
      </c>
      <c r="J210" s="221">
        <f t="shared" si="36"/>
        <v>1</v>
      </c>
      <c r="K210" s="221">
        <f t="shared" si="37"/>
        <v>0</v>
      </c>
      <c r="L210" s="220">
        <f t="shared" si="34"/>
        <v>4.9160000000000004</v>
      </c>
      <c r="M210" s="220">
        <f t="shared" si="35"/>
        <v>99.196799999999996</v>
      </c>
      <c r="N210" s="220" t="s">
        <v>1009</v>
      </c>
      <c r="O210" s="222" t="s">
        <v>1010</v>
      </c>
      <c r="P210" s="218" t="s">
        <v>499</v>
      </c>
      <c r="Q210">
        <f>MIN(SEARCH({0,1,2,3,4,5,6,7,8,9},B210&amp;"0123456789"))</f>
        <v>36</v>
      </c>
      <c r="R210" s="252" t="str">
        <f t="shared" si="33"/>
        <v>26\1а</v>
      </c>
    </row>
    <row r="211" spans="1:18">
      <c r="A211" s="218">
        <v>209</v>
      </c>
      <c r="B211" s="130" t="s">
        <v>881</v>
      </c>
      <c r="C211" s="224" t="str">
        <f t="shared" si="28"/>
        <v>Хмельницька область</v>
      </c>
      <c r="D211" s="130"/>
      <c r="E211" s="130"/>
      <c r="F211" s="130"/>
      <c r="G211" s="224" t="str">
        <f t="shared" si="32"/>
        <v>39/15</v>
      </c>
      <c r="H211" s="219">
        <f t="shared" si="38"/>
        <v>1</v>
      </c>
      <c r="I211" s="233">
        <v>2</v>
      </c>
      <c r="J211" s="221">
        <f t="shared" si="36"/>
        <v>1</v>
      </c>
      <c r="K211" s="221">
        <f t="shared" si="37"/>
        <v>0</v>
      </c>
      <c r="L211" s="220">
        <f t="shared" si="34"/>
        <v>4.9160000000000004</v>
      </c>
      <c r="M211" s="220">
        <f t="shared" si="35"/>
        <v>99.196799999999996</v>
      </c>
      <c r="N211" s="220" t="s">
        <v>1007</v>
      </c>
      <c r="O211" s="222" t="s">
        <v>1008</v>
      </c>
      <c r="P211" s="218" t="s">
        <v>776</v>
      </c>
      <c r="Q211">
        <f>MIN(SEARCH({0,1,2,3,4,5,6,7,8,9},B211&amp;"0123456789"))</f>
        <v>55</v>
      </c>
      <c r="R211" s="252" t="str">
        <f t="shared" si="33"/>
        <v>39/15</v>
      </c>
    </row>
    <row r="212" spans="1:18">
      <c r="A212" s="218">
        <v>210</v>
      </c>
      <c r="B212" s="130" t="s">
        <v>880</v>
      </c>
      <c r="C212" s="224" t="str">
        <f t="shared" si="28"/>
        <v>Ізюм</v>
      </c>
      <c r="D212" s="130"/>
      <c r="E212" s="130"/>
      <c r="F212" s="130"/>
      <c r="G212" s="224" t="str">
        <f t="shared" si="32"/>
        <v>47</v>
      </c>
      <c r="H212" s="219">
        <f t="shared" si="38"/>
        <v>1</v>
      </c>
      <c r="I212" s="233">
        <v>2</v>
      </c>
      <c r="J212" s="221">
        <f t="shared" si="36"/>
        <v>1</v>
      </c>
      <c r="K212" s="221">
        <f t="shared" si="37"/>
        <v>0</v>
      </c>
      <c r="L212" s="220">
        <f t="shared" si="34"/>
        <v>4.9160000000000004</v>
      </c>
      <c r="M212" s="220">
        <f t="shared" si="35"/>
        <v>99.196799999999996</v>
      </c>
      <c r="N212" s="220" t="s">
        <v>1011</v>
      </c>
      <c r="O212" s="222" t="s">
        <v>1012</v>
      </c>
      <c r="P212" s="218" t="s">
        <v>502</v>
      </c>
      <c r="Q212">
        <f>MIN(SEARCH({0,1,2,3,4,5,6,7,8,9},B212&amp;"0123456789"))</f>
        <v>21</v>
      </c>
      <c r="R212" s="252" t="str">
        <f t="shared" si="33"/>
        <v>47</v>
      </c>
    </row>
    <row r="213" spans="1:18">
      <c r="A213" s="218">
        <v>211</v>
      </c>
      <c r="B213" s="130" t="s">
        <v>878</v>
      </c>
      <c r="C213" s="224" t="str">
        <f t="shared" si="28"/>
        <v>Петриковский р-н</v>
      </c>
      <c r="D213" s="130"/>
      <c r="E213" s="130"/>
      <c r="F213" s="130"/>
      <c r="G213" s="224" t="str">
        <f t="shared" si="32"/>
        <v>14</v>
      </c>
      <c r="H213" s="219">
        <f t="shared" si="38"/>
        <v>1</v>
      </c>
      <c r="I213" s="233">
        <v>2</v>
      </c>
      <c r="J213" s="221">
        <f t="shared" si="36"/>
        <v>1</v>
      </c>
      <c r="K213" s="221">
        <f t="shared" si="37"/>
        <v>0</v>
      </c>
      <c r="L213" s="220">
        <f t="shared" si="34"/>
        <v>4.9160000000000004</v>
      </c>
      <c r="M213" s="220">
        <f t="shared" si="35"/>
        <v>99.196799999999996</v>
      </c>
      <c r="N213" s="220" t="s">
        <v>1013</v>
      </c>
      <c r="O213" s="222" t="s">
        <v>1014</v>
      </c>
      <c r="P213" s="218" t="s">
        <v>779</v>
      </c>
      <c r="Q213">
        <f>MIN(SEARCH({0,1,2,3,4,5,6,7,8,9},B213&amp;"0123456789"))</f>
        <v>86</v>
      </c>
      <c r="R213" s="252" t="str">
        <f t="shared" si="33"/>
        <v>14</v>
      </c>
    </row>
    <row r="214" spans="1:18">
      <c r="A214" s="218">
        <v>212</v>
      </c>
      <c r="B214" s="130" t="s">
        <v>877</v>
      </c>
      <c r="C214" s="224" t="str">
        <f t="shared" si="28"/>
        <v>Ковель</v>
      </c>
      <c r="D214" s="130"/>
      <c r="E214" s="130"/>
      <c r="F214" s="130"/>
      <c r="G214" s="224" t="str">
        <f t="shared" si="32"/>
        <v>135 А</v>
      </c>
      <c r="H214" s="219">
        <f t="shared" si="38"/>
        <v>1</v>
      </c>
      <c r="I214" s="233">
        <v>2</v>
      </c>
      <c r="J214" s="221">
        <f t="shared" si="36"/>
        <v>1</v>
      </c>
      <c r="K214" s="221">
        <f t="shared" si="37"/>
        <v>0</v>
      </c>
      <c r="L214" s="220">
        <f t="shared" si="34"/>
        <v>4.9160000000000004</v>
      </c>
      <c r="M214" s="220">
        <f t="shared" si="35"/>
        <v>99.196799999999996</v>
      </c>
      <c r="N214" s="220" t="s">
        <v>1015</v>
      </c>
      <c r="O214" s="222" t="s">
        <v>1018</v>
      </c>
      <c r="P214" s="218" t="s">
        <v>503</v>
      </c>
      <c r="Q214">
        <f>MIN(SEARCH({0,1,2,3,4,5,6,7,8,9},B214&amp;"0123456789"))</f>
        <v>27</v>
      </c>
      <c r="R214" s="252" t="str">
        <f t="shared" si="33"/>
        <v>135 А</v>
      </c>
    </row>
    <row r="215" spans="1:18">
      <c r="A215" s="218">
        <v>213</v>
      </c>
      <c r="B215" s="130" t="s">
        <v>876</v>
      </c>
      <c r="C215" s="224" t="str">
        <f t="shared" si="28"/>
        <v>Котовськ</v>
      </c>
      <c r="D215" s="130"/>
      <c r="E215" s="130"/>
      <c r="F215" s="130"/>
      <c r="G215" s="224" t="str">
        <f t="shared" si="32"/>
        <v>2</v>
      </c>
      <c r="H215" s="219">
        <f t="shared" si="38"/>
        <v>1</v>
      </c>
      <c r="I215" s="233">
        <v>2</v>
      </c>
      <c r="J215" s="221">
        <f t="shared" si="36"/>
        <v>1</v>
      </c>
      <c r="K215" s="221">
        <f t="shared" si="37"/>
        <v>0</v>
      </c>
      <c r="L215" s="220">
        <f t="shared" si="34"/>
        <v>4.9160000000000004</v>
      </c>
      <c r="M215" s="220">
        <f t="shared" si="35"/>
        <v>99.196799999999996</v>
      </c>
      <c r="N215" s="220" t="s">
        <v>1019</v>
      </c>
      <c r="O215" s="222" t="s">
        <v>1020</v>
      </c>
      <c r="P215" s="218" t="s">
        <v>506</v>
      </c>
      <c r="Q215">
        <f>MIN(SEARCH({0,1,2,3,4,5,6,7,8,9},B215&amp;"0123456789"))</f>
        <v>27</v>
      </c>
      <c r="R215" s="252" t="str">
        <f t="shared" si="33"/>
        <v>2</v>
      </c>
    </row>
    <row r="216" spans="1:18">
      <c r="A216" s="218">
        <v>214</v>
      </c>
      <c r="B216" s="130" t="s">
        <v>875</v>
      </c>
      <c r="C216" s="224" t="str">
        <f t="shared" si="28"/>
        <v>Куп'янськ</v>
      </c>
      <c r="D216" s="130"/>
      <c r="E216" s="130"/>
      <c r="F216" s="130"/>
      <c r="G216" s="224" t="str">
        <f t="shared" si="32"/>
        <v>25 А</v>
      </c>
      <c r="H216" s="219">
        <f t="shared" si="38"/>
        <v>1</v>
      </c>
      <c r="I216" s="233">
        <v>2</v>
      </c>
      <c r="J216" s="221">
        <f t="shared" si="36"/>
        <v>1</v>
      </c>
      <c r="K216" s="221">
        <f t="shared" si="37"/>
        <v>0</v>
      </c>
      <c r="L216" s="220">
        <f t="shared" si="34"/>
        <v>4.9160000000000004</v>
      </c>
      <c r="M216" s="220">
        <f t="shared" si="35"/>
        <v>99.196799999999996</v>
      </c>
      <c r="N216" s="220" t="s">
        <v>1021</v>
      </c>
      <c r="O216" s="222" t="s">
        <v>1022</v>
      </c>
      <c r="P216" s="218" t="s">
        <v>508</v>
      </c>
      <c r="Q216">
        <f>MIN(SEARCH({0,1,2,3,4,5,6,7,8,9},B216&amp;"0123456789"))</f>
        <v>29</v>
      </c>
      <c r="R216" s="252" t="str">
        <f t="shared" si="33"/>
        <v>25 А</v>
      </c>
    </row>
    <row r="217" spans="1:18">
      <c r="A217" s="218">
        <v>215</v>
      </c>
      <c r="B217" s="130" t="s">
        <v>874</v>
      </c>
      <c r="C217" s="224" t="str">
        <f t="shared" si="28"/>
        <v>Нетішин</v>
      </c>
      <c r="D217" s="130"/>
      <c r="E217" s="130"/>
      <c r="F217" s="130"/>
      <c r="G217" s="224" t="str">
        <f t="shared" si="32"/>
        <v>11</v>
      </c>
      <c r="H217" s="219">
        <f t="shared" si="38"/>
        <v>1</v>
      </c>
      <c r="I217" s="233">
        <v>2</v>
      </c>
      <c r="J217" s="221">
        <f t="shared" si="36"/>
        <v>1</v>
      </c>
      <c r="K217" s="221">
        <f t="shared" si="37"/>
        <v>0</v>
      </c>
      <c r="L217" s="220">
        <f t="shared" si="34"/>
        <v>4.9160000000000004</v>
      </c>
      <c r="M217" s="220">
        <f t="shared" si="35"/>
        <v>99.196799999999996</v>
      </c>
      <c r="N217" s="220" t="s">
        <v>1016</v>
      </c>
      <c r="O217" s="222" t="s">
        <v>1026</v>
      </c>
      <c r="P217" s="218" t="s">
        <v>509</v>
      </c>
      <c r="Q217">
        <f>MIN(SEARCH({0,1,2,3,4,5,6,7,8,9},B217&amp;"0123456789"))</f>
        <v>30</v>
      </c>
      <c r="R217" s="252" t="str">
        <f t="shared" si="33"/>
        <v>11</v>
      </c>
    </row>
    <row r="218" spans="1:18">
      <c r="A218" s="218">
        <v>216</v>
      </c>
      <c r="B218" s="130" t="s">
        <v>873</v>
      </c>
      <c r="C218" s="224" t="str">
        <f t="shared" si="28"/>
        <v>Херсонська обл м.Нова Каховка</v>
      </c>
      <c r="D218" s="130"/>
      <c r="E218" s="130"/>
      <c r="F218" s="130"/>
      <c r="G218" s="224" t="str">
        <f t="shared" si="32"/>
        <v>55</v>
      </c>
      <c r="H218" s="219">
        <f t="shared" si="38"/>
        <v>1</v>
      </c>
      <c r="I218" s="233">
        <v>2</v>
      </c>
      <c r="J218" s="221">
        <f t="shared" si="36"/>
        <v>1</v>
      </c>
      <c r="K218" s="221">
        <f t="shared" si="37"/>
        <v>0</v>
      </c>
      <c r="L218" s="220">
        <f t="shared" si="34"/>
        <v>4.9160000000000004</v>
      </c>
      <c r="M218" s="220">
        <f t="shared" si="35"/>
        <v>99.196799999999996</v>
      </c>
      <c r="N218" s="220" t="s">
        <v>1017</v>
      </c>
      <c r="O218" s="222" t="s">
        <v>1023</v>
      </c>
      <c r="P218" s="218" t="s">
        <v>510</v>
      </c>
      <c r="Q218">
        <f>MIN(SEARCH({0,1,2,3,4,5,6,7,8,9},B218&amp;"0123456789"))</f>
        <v>55</v>
      </c>
      <c r="R218" s="252" t="str">
        <f t="shared" si="33"/>
        <v>55</v>
      </c>
    </row>
    <row r="219" spans="1:18">
      <c r="A219" s="218">
        <v>217</v>
      </c>
      <c r="B219" s="130" t="s">
        <v>872</v>
      </c>
      <c r="C219" s="224" t="str">
        <f t="shared" si="28"/>
        <v>Нововолинськ</v>
      </c>
      <c r="D219" s="130"/>
      <c r="E219" s="130"/>
      <c r="F219" s="130"/>
      <c r="G219" s="224" t="str">
        <f t="shared" si="32"/>
        <v>8</v>
      </c>
      <c r="H219" s="219">
        <f t="shared" si="38"/>
        <v>1</v>
      </c>
      <c r="I219" s="233">
        <v>2</v>
      </c>
      <c r="J219" s="221">
        <f t="shared" si="36"/>
        <v>1</v>
      </c>
      <c r="K219" s="221">
        <f t="shared" si="37"/>
        <v>0</v>
      </c>
      <c r="L219" s="220">
        <f t="shared" si="34"/>
        <v>4.9160000000000004</v>
      </c>
      <c r="M219" s="220">
        <f t="shared" si="35"/>
        <v>99.196799999999996</v>
      </c>
      <c r="N219" s="220" t="s">
        <v>1003</v>
      </c>
      <c r="O219" s="222" t="s">
        <v>1004</v>
      </c>
      <c r="P219" s="218" t="s">
        <v>512</v>
      </c>
      <c r="Q219">
        <f>MIN(SEARCH({0,1,2,3,4,5,6,7,8,9},B219&amp;"0123456789"))</f>
        <v>27</v>
      </c>
      <c r="R219" s="252" t="str">
        <f t="shared" si="33"/>
        <v>8</v>
      </c>
    </row>
    <row r="220" spans="1:18">
      <c r="A220" s="218">
        <v>218</v>
      </c>
      <c r="B220" s="130" t="s">
        <v>573</v>
      </c>
      <c r="C220" s="224" t="e">
        <f t="shared" si="28"/>
        <v>#VALUE!</v>
      </c>
      <c r="D220" s="130"/>
      <c r="E220" s="130"/>
      <c r="F220" s="130"/>
      <c r="G220" s="224" t="str">
        <f t="shared" si="32"/>
        <v>2)</v>
      </c>
      <c r="H220" s="219">
        <f t="shared" si="38"/>
        <v>1</v>
      </c>
      <c r="I220" s="233">
        <v>1</v>
      </c>
      <c r="J220" s="221">
        <f t="shared" si="36"/>
        <v>1</v>
      </c>
      <c r="K220" s="221">
        <f t="shared" si="37"/>
        <v>0</v>
      </c>
      <c r="L220" s="220">
        <f t="shared" si="34"/>
        <v>2.4580000000000002</v>
      </c>
      <c r="M220" s="220">
        <f t="shared" si="35"/>
        <v>87.398399999999995</v>
      </c>
      <c r="N220" s="220" t="s">
        <v>1001</v>
      </c>
      <c r="O220" s="222" t="s">
        <v>1002</v>
      </c>
      <c r="P220" s="218" t="s">
        <v>514</v>
      </c>
      <c r="Q220">
        <f>MIN(SEARCH({0,1,2,3,4,5,6,7,8,9},B220&amp;"0123456789"))</f>
        <v>21</v>
      </c>
      <c r="R220" s="252" t="str">
        <f t="shared" si="33"/>
        <v>2)</v>
      </c>
    </row>
    <row r="221" spans="1:18">
      <c r="A221" s="218">
        <v>219</v>
      </c>
      <c r="B221" s="130" t="s">
        <v>871</v>
      </c>
      <c r="C221" s="224" t="str">
        <f t="shared" si="28"/>
        <v>Обухів</v>
      </c>
      <c r="D221" s="130"/>
      <c r="E221" s="130"/>
      <c r="F221" s="130"/>
      <c r="G221" s="224" t="str">
        <f t="shared" si="32"/>
        <v>166 Г</v>
      </c>
      <c r="H221" s="219">
        <f t="shared" si="38"/>
        <v>1</v>
      </c>
      <c r="I221" s="233">
        <v>2</v>
      </c>
      <c r="J221" s="221">
        <f t="shared" si="36"/>
        <v>1</v>
      </c>
      <c r="K221" s="221">
        <f t="shared" si="37"/>
        <v>0</v>
      </c>
      <c r="L221" s="220">
        <f t="shared" si="34"/>
        <v>4.9160000000000004</v>
      </c>
      <c r="M221" s="220">
        <f t="shared" si="35"/>
        <v>99.196799999999996</v>
      </c>
      <c r="N221" s="220" t="s">
        <v>1027</v>
      </c>
      <c r="O221" s="222" t="s">
        <v>1028</v>
      </c>
      <c r="P221" s="218" t="s">
        <v>515</v>
      </c>
      <c r="Q221">
        <f>MIN(SEARCH({0,1,2,3,4,5,6,7,8,9},B221&amp;"0123456789"))</f>
        <v>23</v>
      </c>
      <c r="R221" s="252" t="str">
        <f t="shared" si="33"/>
        <v>166 Г</v>
      </c>
    </row>
    <row r="222" spans="1:18">
      <c r="A222" s="218">
        <v>220</v>
      </c>
      <c r="B222" s="130" t="s">
        <v>870</v>
      </c>
      <c r="C222" s="224" t="str">
        <f t="shared" si="28"/>
        <v>Охтирка</v>
      </c>
      <c r="D222" s="130"/>
      <c r="E222" s="130"/>
      <c r="F222" s="130"/>
      <c r="G222" s="224" t="str">
        <f t="shared" si="32"/>
        <v>3</v>
      </c>
      <c r="H222" s="219">
        <f t="shared" si="38"/>
        <v>1</v>
      </c>
      <c r="I222" s="233">
        <v>2</v>
      </c>
      <c r="J222" s="221">
        <f t="shared" si="36"/>
        <v>1</v>
      </c>
      <c r="K222" s="221">
        <f t="shared" si="37"/>
        <v>0</v>
      </c>
      <c r="L222" s="220">
        <f t="shared" si="34"/>
        <v>4.9160000000000004</v>
      </c>
      <c r="M222" s="220">
        <f t="shared" si="35"/>
        <v>99.196799999999996</v>
      </c>
      <c r="N222" s="220" t="s">
        <v>999</v>
      </c>
      <c r="O222" s="222" t="s">
        <v>1000</v>
      </c>
      <c r="P222" s="218" t="s">
        <v>516</v>
      </c>
      <c r="Q222">
        <f>MIN(SEARCH({0,1,2,3,4,5,6,7,8,9},B222&amp;"0123456789"))</f>
        <v>24</v>
      </c>
      <c r="R222" s="252" t="str">
        <f t="shared" si="33"/>
        <v>3</v>
      </c>
    </row>
    <row r="223" spans="1:18">
      <c r="A223" s="218">
        <v>221</v>
      </c>
      <c r="B223" s="130" t="s">
        <v>557</v>
      </c>
      <c r="C223" s="224" t="str">
        <f t="shared" si="28"/>
        <v>Прилуки (НП №3</v>
      </c>
      <c r="D223" s="130"/>
      <c r="E223" s="130"/>
      <c r="F223" s="130"/>
      <c r="G223" s="224" t="str">
        <f t="shared" si="32"/>
        <v>3, ул. Киевская 186)</v>
      </c>
      <c r="H223" s="219">
        <f t="shared" si="38"/>
        <v>1</v>
      </c>
      <c r="I223" s="233">
        <v>5</v>
      </c>
      <c r="J223" s="221">
        <f t="shared" si="36"/>
        <v>1</v>
      </c>
      <c r="K223" s="221">
        <f t="shared" si="37"/>
        <v>0</v>
      </c>
      <c r="L223" s="220">
        <f t="shared" si="34"/>
        <v>12.290000000000001</v>
      </c>
      <c r="M223" s="220">
        <f t="shared" si="35"/>
        <v>134.59199999999998</v>
      </c>
      <c r="N223" s="220" t="s">
        <v>997</v>
      </c>
      <c r="O223" s="222" t="s">
        <v>998</v>
      </c>
      <c r="P223" s="218" t="s">
        <v>518</v>
      </c>
      <c r="Q223">
        <f>MIN(SEARCH({0,1,2,3,4,5,6,7,8,9},B223&amp;"0123456789"))</f>
        <v>14</v>
      </c>
      <c r="R223" s="252" t="str">
        <f t="shared" si="33"/>
        <v>3, ул. Киевская 186)</v>
      </c>
    </row>
    <row r="224" spans="1:18">
      <c r="A224" s="218">
        <v>222</v>
      </c>
      <c r="B224" s="130" t="s">
        <v>869</v>
      </c>
      <c r="C224" s="224" t="str">
        <f t="shared" si="28"/>
        <v>Ромни</v>
      </c>
      <c r="D224" s="130"/>
      <c r="E224" s="130"/>
      <c r="F224" s="130"/>
      <c r="G224" s="224" t="str">
        <f t="shared" si="32"/>
        <v>18/6</v>
      </c>
      <c r="H224" s="219">
        <f t="shared" si="38"/>
        <v>1</v>
      </c>
      <c r="I224" s="233">
        <v>2</v>
      </c>
      <c r="J224" s="221">
        <f t="shared" si="36"/>
        <v>1</v>
      </c>
      <c r="K224" s="221">
        <f t="shared" si="37"/>
        <v>0</v>
      </c>
      <c r="L224" s="220">
        <f t="shared" si="34"/>
        <v>4.9160000000000004</v>
      </c>
      <c r="M224" s="220">
        <f t="shared" si="35"/>
        <v>99.196799999999996</v>
      </c>
      <c r="N224" s="220" t="s">
        <v>995</v>
      </c>
      <c r="O224" s="222" t="s">
        <v>996</v>
      </c>
      <c r="P224" s="218" t="s">
        <v>521</v>
      </c>
      <c r="Q224">
        <f>MIN(SEARCH({0,1,2,3,4,5,6,7,8,9},B224&amp;"0123456789"))</f>
        <v>21</v>
      </c>
      <c r="R224" s="252" t="str">
        <f t="shared" si="33"/>
        <v>18/6</v>
      </c>
    </row>
    <row r="225" spans="1:18">
      <c r="A225" s="218">
        <v>223</v>
      </c>
      <c r="B225" s="130" t="s">
        <v>868</v>
      </c>
      <c r="C225" s="224" t="str">
        <f t="shared" si="28"/>
        <v>Славута</v>
      </c>
      <c r="D225" s="130"/>
      <c r="E225" s="130"/>
      <c r="F225" s="130"/>
      <c r="G225" s="224" t="str">
        <f t="shared" si="32"/>
        <v>2</v>
      </c>
      <c r="H225" s="219">
        <f t="shared" si="38"/>
        <v>1</v>
      </c>
      <c r="I225" s="233">
        <v>2</v>
      </c>
      <c r="J225" s="221">
        <f t="shared" si="36"/>
        <v>1</v>
      </c>
      <c r="K225" s="221">
        <f t="shared" si="37"/>
        <v>0</v>
      </c>
      <c r="L225" s="220">
        <f t="shared" si="34"/>
        <v>4.9160000000000004</v>
      </c>
      <c r="M225" s="220">
        <f t="shared" si="35"/>
        <v>99.196799999999996</v>
      </c>
      <c r="N225" s="220" t="s">
        <v>993</v>
      </c>
      <c r="O225" s="222" t="s">
        <v>994</v>
      </c>
      <c r="P225" s="218" t="s">
        <v>801</v>
      </c>
      <c r="Q225">
        <f>MIN(SEARCH({0,1,2,3,4,5,6,7,8,9},B225&amp;"0123456789"))</f>
        <v>27</v>
      </c>
      <c r="R225" s="252" t="str">
        <f t="shared" si="33"/>
        <v>2</v>
      </c>
    </row>
    <row r="226" spans="1:18">
      <c r="A226" s="218">
        <v>224</v>
      </c>
      <c r="B226" s="130" t="s">
        <v>867</v>
      </c>
      <c r="C226" s="224" t="str">
        <f t="shared" si="28"/>
        <v>Старокостянтинів</v>
      </c>
      <c r="D226" s="130"/>
      <c r="E226" s="130"/>
      <c r="F226" s="130"/>
      <c r="G226" s="224" t="str">
        <f t="shared" si="32"/>
        <v>3/17</v>
      </c>
      <c r="H226" s="219">
        <f t="shared" si="38"/>
        <v>1</v>
      </c>
      <c r="I226" s="233">
        <v>2</v>
      </c>
      <c r="J226" s="221">
        <f t="shared" si="36"/>
        <v>1</v>
      </c>
      <c r="K226" s="221">
        <f t="shared" si="37"/>
        <v>0</v>
      </c>
      <c r="L226" s="220">
        <f t="shared" si="34"/>
        <v>4.9160000000000004</v>
      </c>
      <c r="M226" s="220">
        <f t="shared" si="35"/>
        <v>99.196799999999996</v>
      </c>
      <c r="N226" s="220" t="s">
        <v>991</v>
      </c>
      <c r="O226" s="222" t="s">
        <v>992</v>
      </c>
      <c r="P226" s="218" t="s">
        <v>522</v>
      </c>
      <c r="Q226">
        <f>MIN(SEARCH({0,1,2,3,4,5,6,7,8,9},B226&amp;"0123456789"))</f>
        <v>29</v>
      </c>
      <c r="R226" s="252" t="str">
        <f t="shared" si="33"/>
        <v>3/17</v>
      </c>
    </row>
    <row r="227" spans="1:18">
      <c r="A227" s="218">
        <v>225</v>
      </c>
      <c r="B227" s="130" t="s">
        <v>866</v>
      </c>
      <c r="C227" s="224" t="str">
        <f t="shared" si="28"/>
        <v>Тернівка</v>
      </c>
      <c r="D227" s="130"/>
      <c r="E227" s="130"/>
      <c r="F227" s="130"/>
      <c r="G227" s="224" t="str">
        <f t="shared" si="32"/>
        <v>5</v>
      </c>
      <c r="H227" s="219">
        <f t="shared" si="38"/>
        <v>1</v>
      </c>
      <c r="I227" s="233">
        <v>2</v>
      </c>
      <c r="J227" s="221">
        <f t="shared" si="36"/>
        <v>1</v>
      </c>
      <c r="K227" s="221">
        <f t="shared" si="37"/>
        <v>0</v>
      </c>
      <c r="L227" s="220">
        <f t="shared" si="34"/>
        <v>4.9160000000000004</v>
      </c>
      <c r="M227" s="220">
        <f t="shared" si="35"/>
        <v>99.196799999999996</v>
      </c>
      <c r="N227" s="220" t="s">
        <v>989</v>
      </c>
      <c r="O227" s="222" t="s">
        <v>990</v>
      </c>
      <c r="P227" s="218" t="s">
        <v>523</v>
      </c>
      <c r="Q227">
        <f>MIN(SEARCH({0,1,2,3,4,5,6,7,8,9},B227&amp;"0123456789"))</f>
        <v>28</v>
      </c>
      <c r="R227" s="252" t="str">
        <f t="shared" si="33"/>
        <v>5</v>
      </c>
    </row>
    <row r="228" spans="1:18">
      <c r="A228" s="218">
        <v>226</v>
      </c>
      <c r="B228" s="130" t="s">
        <v>864</v>
      </c>
      <c r="C228" s="224" t="str">
        <f t="shared" si="28"/>
        <v>Южноукраїнськ</v>
      </c>
      <c r="D228" s="130"/>
      <c r="E228" s="130"/>
      <c r="F228" s="130"/>
      <c r="G228" s="224" t="str">
        <f t="shared" si="32"/>
        <v>24</v>
      </c>
      <c r="H228" s="219">
        <f t="shared" si="38"/>
        <v>1</v>
      </c>
      <c r="I228" s="233">
        <v>2</v>
      </c>
      <c r="J228" s="221">
        <f t="shared" si="36"/>
        <v>1</v>
      </c>
      <c r="K228" s="221">
        <f t="shared" si="37"/>
        <v>0</v>
      </c>
      <c r="L228" s="220">
        <f t="shared" si="34"/>
        <v>4.9160000000000004</v>
      </c>
      <c r="M228" s="220">
        <f t="shared" si="35"/>
        <v>99.196799999999996</v>
      </c>
      <c r="N228" s="220" t="s">
        <v>987</v>
      </c>
      <c r="O228" s="222" t="s">
        <v>988</v>
      </c>
      <c r="P228" s="218" t="s">
        <v>814</v>
      </c>
      <c r="Q228">
        <f>MIN(SEARCH({0,1,2,3,4,5,6,7,8,9},B228&amp;"0123456789"))</f>
        <v>36</v>
      </c>
      <c r="R228" s="252" t="str">
        <f t="shared" si="33"/>
        <v>24</v>
      </c>
    </row>
    <row r="229" spans="1:18">
      <c r="A229" s="218">
        <v>227</v>
      </c>
      <c r="B229" s="130" t="s">
        <v>865</v>
      </c>
      <c r="C229" s="224" t="str">
        <f t="shared" si="28"/>
        <v>Шепетівка</v>
      </c>
      <c r="D229" s="130"/>
      <c r="E229" s="130"/>
      <c r="F229" s="130"/>
      <c r="G229" s="224" t="str">
        <f t="shared" si="32"/>
        <v>12 А</v>
      </c>
      <c r="H229" s="219">
        <f t="shared" si="38"/>
        <v>1</v>
      </c>
      <c r="I229" s="233">
        <v>2</v>
      </c>
      <c r="J229" s="221">
        <f t="shared" si="36"/>
        <v>1</v>
      </c>
      <c r="K229" s="221">
        <f t="shared" si="37"/>
        <v>0</v>
      </c>
      <c r="L229" s="220">
        <f t="shared" si="34"/>
        <v>4.9160000000000004</v>
      </c>
      <c r="M229" s="220">
        <f t="shared" si="35"/>
        <v>99.196799999999996</v>
      </c>
      <c r="N229" s="220" t="s">
        <v>985</v>
      </c>
      <c r="O229" s="222" t="s">
        <v>986</v>
      </c>
      <c r="P229" s="218" t="s">
        <v>526</v>
      </c>
      <c r="Q229">
        <f>MIN(SEARCH({0,1,2,3,4,5,6,7,8,9},B229&amp;"0123456789"))</f>
        <v>28</v>
      </c>
      <c r="R229" s="252" t="str">
        <f t="shared" si="33"/>
        <v>12 А</v>
      </c>
    </row>
    <row r="230" spans="1:18">
      <c r="A230" s="218">
        <v>228</v>
      </c>
      <c r="B230" s="130" t="s">
        <v>863</v>
      </c>
      <c r="C230" s="224" t="str">
        <f t="shared" si="28"/>
        <v>Чернівці</v>
      </c>
      <c r="D230" s="130"/>
      <c r="E230" s="130"/>
      <c r="F230" s="130"/>
      <c r="G230" s="224" t="str">
        <f t="shared" si="32"/>
        <v>10 А</v>
      </c>
      <c r="H230" s="219">
        <f t="shared" si="38"/>
        <v>1</v>
      </c>
      <c r="I230" s="233">
        <v>2</v>
      </c>
      <c r="J230" s="221">
        <f t="shared" si="36"/>
        <v>1</v>
      </c>
      <c r="K230" s="221">
        <f t="shared" si="37"/>
        <v>0</v>
      </c>
      <c r="L230" s="220">
        <f t="shared" si="34"/>
        <v>4.9160000000000004</v>
      </c>
      <c r="M230" s="220">
        <f t="shared" si="35"/>
        <v>99.196799999999996</v>
      </c>
      <c r="N230" s="220" t="s">
        <v>983</v>
      </c>
      <c r="O230" s="222" t="s">
        <v>984</v>
      </c>
      <c r="P230" s="218" t="s">
        <v>813</v>
      </c>
      <c r="Q230">
        <f>MIN(SEARCH({0,1,2,3,4,5,6,7,8,9},B230&amp;"0123456789"))</f>
        <v>25</v>
      </c>
      <c r="R230" s="252" t="str">
        <f t="shared" si="33"/>
        <v>10 А</v>
      </c>
    </row>
    <row r="231" spans="1:18">
      <c r="A231" s="218">
        <v>229</v>
      </c>
      <c r="B231" s="130" t="s">
        <v>563</v>
      </c>
      <c r="C231" s="224" t="str">
        <f t="shared" si="28"/>
        <v>Дубно</v>
      </c>
      <c r="D231" s="130"/>
      <c r="E231" s="130"/>
      <c r="F231" s="130"/>
      <c r="G231" s="224" t="str">
        <f t="shared" si="32"/>
        <v>119 б</v>
      </c>
      <c r="H231" s="219">
        <f t="shared" si="38"/>
        <v>1</v>
      </c>
      <c r="I231" s="233">
        <v>3</v>
      </c>
      <c r="J231" s="221">
        <f t="shared" si="36"/>
        <v>1</v>
      </c>
      <c r="K231" s="221">
        <f t="shared" si="37"/>
        <v>0</v>
      </c>
      <c r="L231" s="220">
        <f t="shared" si="34"/>
        <v>7.3740000000000006</v>
      </c>
      <c r="M231" s="220">
        <f t="shared" si="35"/>
        <v>110.99520000000001</v>
      </c>
      <c r="N231" s="220" t="s">
        <v>982</v>
      </c>
      <c r="O231" s="222" t="s">
        <v>981</v>
      </c>
      <c r="P231" s="218" t="s">
        <v>501</v>
      </c>
      <c r="Q231">
        <f>MIN(SEARCH({0,1,2,3,4,5,6,7,8,9},B231&amp;"0123456789"))</f>
        <v>27</v>
      </c>
      <c r="R231" s="252" t="str">
        <f t="shared" si="33"/>
        <v>119 б</v>
      </c>
    </row>
    <row r="232" spans="1:18">
      <c r="A232" s="218">
        <v>230</v>
      </c>
      <c r="B232" s="130" t="s">
        <v>862</v>
      </c>
      <c r="C232" s="224" t="str">
        <f t="shared" si="28"/>
        <v>Лозова</v>
      </c>
      <c r="D232" s="130"/>
      <c r="E232" s="130"/>
      <c r="F232" s="130"/>
      <c r="G232" s="224" t="str">
        <f t="shared" si="32"/>
        <v>10</v>
      </c>
      <c r="H232" s="219">
        <f t="shared" si="38"/>
        <v>1</v>
      </c>
      <c r="I232" s="233">
        <v>1</v>
      </c>
      <c r="J232" s="221">
        <f t="shared" si="36"/>
        <v>1</v>
      </c>
      <c r="K232" s="221">
        <f t="shared" si="37"/>
        <v>0</v>
      </c>
      <c r="L232" s="220">
        <f t="shared" si="34"/>
        <v>2.4580000000000002</v>
      </c>
      <c r="M232" s="220">
        <f t="shared" si="35"/>
        <v>87.398399999999995</v>
      </c>
      <c r="N232" s="220" t="s">
        <v>980</v>
      </c>
      <c r="O232" s="222" t="s">
        <v>979</v>
      </c>
      <c r="P232" s="218" t="s">
        <v>790</v>
      </c>
      <c r="Q232">
        <f>MIN(SEARCH({0,1,2,3,4,5,6,7,8,9},B232&amp;"0123456789"))</f>
        <v>22</v>
      </c>
      <c r="R232" s="252" t="str">
        <f t="shared" si="33"/>
        <v>10</v>
      </c>
    </row>
    <row r="233" spans="1:18">
      <c r="A233" s="218">
        <v>231</v>
      </c>
      <c r="B233" s="130" t="s">
        <v>861</v>
      </c>
      <c r="C233" s="224" t="str">
        <f t="shared" si="28"/>
        <v>Приморськ</v>
      </c>
      <c r="D233" s="130"/>
      <c r="E233" s="130"/>
      <c r="F233" s="130"/>
      <c r="G233" s="224" t="str">
        <f t="shared" si="32"/>
        <v>15</v>
      </c>
      <c r="H233" s="219">
        <f t="shared" si="38"/>
        <v>1</v>
      </c>
      <c r="I233" s="233">
        <v>2</v>
      </c>
      <c r="J233" s="221">
        <f t="shared" si="36"/>
        <v>1</v>
      </c>
      <c r="K233" s="221">
        <f t="shared" si="37"/>
        <v>0</v>
      </c>
      <c r="L233" s="220">
        <f t="shared" si="34"/>
        <v>4.9160000000000004</v>
      </c>
      <c r="M233" s="220">
        <f t="shared" si="35"/>
        <v>99.196799999999996</v>
      </c>
      <c r="N233" s="220" t="s">
        <v>978</v>
      </c>
      <c r="O233" s="222" t="s">
        <v>977</v>
      </c>
      <c r="P233" s="218" t="s">
        <v>800</v>
      </c>
      <c r="Q233">
        <f>MIN(SEARCH({0,1,2,3,4,5,6,7,8,9},B233&amp;"0123456789"))</f>
        <v>34</v>
      </c>
      <c r="R233" s="252" t="str">
        <f t="shared" si="33"/>
        <v>15</v>
      </c>
    </row>
    <row r="234" spans="1:18">
      <c r="A234" s="218">
        <v>232</v>
      </c>
      <c r="B234" s="130" t="s">
        <v>860</v>
      </c>
      <c r="C234" s="224" t="str">
        <f t="shared" si="28"/>
        <v>Самбір</v>
      </c>
      <c r="D234" s="130"/>
      <c r="E234" s="130"/>
      <c r="F234" s="130"/>
      <c r="G234" s="224" t="str">
        <f t="shared" si="32"/>
        <v>62  ТЦ "Атлант Сити"</v>
      </c>
      <c r="H234" s="219">
        <f t="shared" si="38"/>
        <v>1</v>
      </c>
      <c r="I234" s="233">
        <v>2</v>
      </c>
      <c r="J234" s="221">
        <f t="shared" si="36"/>
        <v>1</v>
      </c>
      <c r="K234" s="221">
        <f t="shared" si="37"/>
        <v>0</v>
      </c>
      <c r="L234" s="220">
        <f t="shared" si="34"/>
        <v>4.9160000000000004</v>
      </c>
      <c r="M234" s="220">
        <f t="shared" si="35"/>
        <v>99.196799999999996</v>
      </c>
      <c r="N234" s="220" t="s">
        <v>976</v>
      </c>
      <c r="O234" s="222" t="s">
        <v>975</v>
      </c>
      <c r="P234" s="218" t="s">
        <v>799</v>
      </c>
      <c r="Q234">
        <f>MIN(SEARCH({0,1,2,3,4,5,6,7,8,9},B234&amp;"0123456789"))</f>
        <v>23</v>
      </c>
      <c r="R234" s="252" t="str">
        <f t="shared" si="33"/>
        <v>62  ТЦ "Атлант Сити"</v>
      </c>
    </row>
    <row r="235" spans="1:18">
      <c r="A235" s="218">
        <v>233</v>
      </c>
      <c r="B235" s="130" t="s">
        <v>859</v>
      </c>
      <c r="C235" s="224" t="str">
        <f t="shared" si="28"/>
        <v>Токмак</v>
      </c>
      <c r="D235" s="130"/>
      <c r="E235" s="130"/>
      <c r="F235" s="130"/>
      <c r="G235" s="224" t="str">
        <f t="shared" si="32"/>
        <v>63</v>
      </c>
      <c r="H235" s="219">
        <f t="shared" si="38"/>
        <v>1</v>
      </c>
      <c r="I235" s="233">
        <v>2</v>
      </c>
      <c r="J235" s="221">
        <f t="shared" si="36"/>
        <v>1</v>
      </c>
      <c r="K235" s="221">
        <f t="shared" si="37"/>
        <v>0</v>
      </c>
      <c r="L235" s="220">
        <f t="shared" si="34"/>
        <v>4.9160000000000004</v>
      </c>
      <c r="M235" s="220">
        <f t="shared" si="35"/>
        <v>99.196799999999996</v>
      </c>
      <c r="N235" s="220" t="s">
        <v>974</v>
      </c>
      <c r="O235" s="222" t="s">
        <v>973</v>
      </c>
      <c r="P235" s="218" t="s">
        <v>804</v>
      </c>
      <c r="Q235">
        <f>MIN(SEARCH({0,1,2,3,4,5,6,7,8,9},B235&amp;"0123456789"))</f>
        <v>26</v>
      </c>
      <c r="R235" s="252" t="str">
        <f t="shared" si="33"/>
        <v>63</v>
      </c>
    </row>
    <row r="236" spans="1:18">
      <c r="A236" s="218">
        <v>234</v>
      </c>
      <c r="B236" s="130" t="s">
        <v>858</v>
      </c>
      <c r="C236" s="224" t="str">
        <f t="shared" si="28"/>
        <v>Умань</v>
      </c>
      <c r="D236" s="130"/>
      <c r="E236" s="130"/>
      <c r="F236" s="130"/>
      <c r="G236" s="224" t="str">
        <f t="shared" si="32"/>
        <v>27</v>
      </c>
      <c r="H236" s="219">
        <f t="shared" si="38"/>
        <v>1</v>
      </c>
      <c r="I236" s="233">
        <v>2</v>
      </c>
      <c r="J236" s="221">
        <f t="shared" si="36"/>
        <v>1</v>
      </c>
      <c r="K236" s="221">
        <f t="shared" si="37"/>
        <v>0</v>
      </c>
      <c r="L236" s="220">
        <f t="shared" si="34"/>
        <v>4.9160000000000004</v>
      </c>
      <c r="M236" s="220">
        <f t="shared" si="35"/>
        <v>99.196799999999996</v>
      </c>
      <c r="N236" s="220" t="s">
        <v>971</v>
      </c>
      <c r="O236" s="222" t="s">
        <v>972</v>
      </c>
      <c r="P236" s="218" t="s">
        <v>806</v>
      </c>
      <c r="Q236">
        <f>MIN(SEARCH({0,1,2,3,4,5,6,7,8,9},B236&amp;"0123456789"))</f>
        <v>22</v>
      </c>
      <c r="R236" s="252" t="str">
        <f t="shared" si="33"/>
        <v>27</v>
      </c>
    </row>
    <row r="237" spans="1:18">
      <c r="I237"/>
      <c r="J237"/>
      <c r="K237"/>
      <c r="L237"/>
      <c r="M237"/>
      <c r="N237"/>
      <c r="O237"/>
    </row>
    <row r="238" spans="1:18">
      <c r="I238"/>
      <c r="J238"/>
      <c r="K238"/>
      <c r="L238"/>
      <c r="M238"/>
      <c r="N238"/>
      <c r="O238"/>
    </row>
    <row r="239" spans="1:18">
      <c r="I239"/>
      <c r="J239"/>
      <c r="K239"/>
      <c r="L239"/>
      <c r="M239"/>
      <c r="N239"/>
      <c r="O239"/>
    </row>
    <row r="240" spans="1:18">
      <c r="I240"/>
      <c r="J240"/>
      <c r="K240"/>
      <c r="L240"/>
      <c r="M240"/>
      <c r="N240"/>
      <c r="O240"/>
    </row>
    <row r="241" spans="9:15">
      <c r="I241"/>
      <c r="J241"/>
      <c r="K241"/>
      <c r="L241"/>
      <c r="M241"/>
      <c r="N241"/>
      <c r="O241"/>
    </row>
  </sheetData>
  <autoFilter ref="A2:P236">
    <filterColumn colId="0" showButton="0"/>
  </autoFilter>
  <hyperlinks>
    <hyperlink ref="P16" r:id="rId1" display="mailto:%20Irina.Timoshenko@alfabank.kiev.ua"/>
    <hyperlink ref="P105" r:id="rId2" display="mailto:%20Anna.A.Skripka@alfabank.kiev.ua"/>
    <hyperlink ref="P32" r:id="rId3"/>
    <hyperlink ref="P189" r:id="rId4"/>
    <hyperlink ref="P102" r:id="rId5"/>
    <hyperlink ref="P79" r:id="rId6"/>
    <hyperlink ref="P3" r:id="rId7"/>
    <hyperlink ref="P15" r:id="rId8"/>
    <hyperlink ref="P106" r:id="rId9"/>
    <hyperlink ref="P58" r:id="rId10"/>
    <hyperlink ref="P68" r:id="rId11"/>
    <hyperlink ref="P72" r:id="rId12"/>
    <hyperlink ref="P75" r:id="rId13"/>
    <hyperlink ref="P100" r:id="rId14"/>
    <hyperlink ref="P113" r:id="rId15"/>
    <hyperlink ref="P97" r:id="rId16"/>
    <hyperlink ref="P103" r:id="rId17"/>
    <hyperlink ref="P96" r:id="rId18"/>
    <hyperlink ref="P145" r:id="rId19"/>
    <hyperlink ref="P53" r:id="rId20"/>
    <hyperlink ref="P215" r:id="rId21"/>
    <hyperlink ref="P225" r:id="rId22"/>
    <hyperlink ref="P228" r:id="rId23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view="pageBreakPreview" zoomScaleNormal="103" zoomScaleSheetLayoutView="100" workbookViewId="0">
      <pane xSplit="2" ySplit="1" topLeftCell="C374" activePane="bottomRight" state="frozen"/>
      <selection pane="topRight" activeCell="C1" sqref="C1"/>
      <selection pane="bottomLeft" activeCell="A2" sqref="A2"/>
      <selection pane="bottomRight" activeCell="I378" sqref="I378"/>
    </sheetView>
  </sheetViews>
  <sheetFormatPr defaultRowHeight="15"/>
  <cols>
    <col min="2" max="2" width="56.5703125" customWidth="1"/>
    <col min="3" max="4" width="12.42578125" style="173" customWidth="1"/>
    <col min="5" max="5" width="16.140625" style="173" customWidth="1"/>
    <col min="6" max="6" width="19.5703125" style="173" bestFit="1" customWidth="1"/>
    <col min="7" max="7" width="57.42578125" style="173" customWidth="1"/>
    <col min="8" max="8" width="30.7109375" style="173" customWidth="1"/>
    <col min="9" max="9" width="41.140625" bestFit="1" customWidth="1"/>
  </cols>
  <sheetData>
    <row r="1" spans="1:9" ht="36.75" customHeight="1" thickBot="1">
      <c r="B1" s="142">
        <f>SUM(F:F)</f>
        <v>63137.836799999975</v>
      </c>
      <c r="C1" s="174" t="s">
        <v>628</v>
      </c>
      <c r="D1" s="142">
        <v>2.4580000000000002</v>
      </c>
      <c r="E1" s="174" t="s">
        <v>887</v>
      </c>
      <c r="F1" s="174" t="s">
        <v>888</v>
      </c>
      <c r="G1" s="142"/>
      <c r="H1" s="174"/>
      <c r="I1" s="175" t="s">
        <v>821</v>
      </c>
    </row>
    <row r="2" spans="1:9" ht="15.75" thickBot="1">
      <c r="A2" s="10">
        <v>1</v>
      </c>
      <c r="B2" s="72" t="s">
        <v>621</v>
      </c>
      <c r="C2" s="142">
        <v>8</v>
      </c>
      <c r="E2" s="184">
        <f>C2*$D$1</f>
        <v>19.664000000000001</v>
      </c>
      <c r="F2" s="184">
        <f>IF(C2&gt;0,(E2*4+3+20+40)*1.2,0)</f>
        <v>169.9872</v>
      </c>
      <c r="G2" s="184" t="s">
        <v>622</v>
      </c>
      <c r="H2" s="209" t="s">
        <v>889</v>
      </c>
      <c r="I2" s="22" t="s">
        <v>623</v>
      </c>
    </row>
    <row r="3" spans="1:9" ht="15.75" thickBot="1">
      <c r="A3" s="13"/>
      <c r="B3" s="64" t="s">
        <v>622</v>
      </c>
      <c r="C3" s="130"/>
      <c r="D3" s="185"/>
      <c r="E3" s="184">
        <f t="shared" ref="E3:E66" si="0">C3*$D$1</f>
        <v>0</v>
      </c>
      <c r="F3" s="184">
        <f t="shared" ref="F3:F66" si="1">IF(C3&gt;0,(E3*4+3+20+40)*1.2,0)</f>
        <v>0</v>
      </c>
      <c r="G3" s="210"/>
      <c r="H3" s="210"/>
      <c r="I3" s="14"/>
    </row>
    <row r="4" spans="1:9" ht="15.75" thickBot="1">
      <c r="A4" s="16"/>
      <c r="B4" s="104">
        <v>38677902947</v>
      </c>
      <c r="C4" s="128"/>
      <c r="D4" s="185"/>
      <c r="E4" s="184">
        <f t="shared" si="0"/>
        <v>0</v>
      </c>
      <c r="F4" s="184">
        <f t="shared" si="1"/>
        <v>0</v>
      </c>
      <c r="G4" s="210"/>
      <c r="H4" s="210"/>
      <c r="I4" s="14"/>
    </row>
    <row r="5" spans="1:9" ht="15.75" thickBot="1">
      <c r="A5" s="10">
        <v>2</v>
      </c>
      <c r="B5" s="72" t="s">
        <v>651</v>
      </c>
      <c r="C5" s="142">
        <v>12</v>
      </c>
      <c r="D5" s="184"/>
      <c r="E5" s="184">
        <f t="shared" si="0"/>
        <v>29.496000000000002</v>
      </c>
      <c r="F5" s="184">
        <f t="shared" si="1"/>
        <v>217.1808</v>
      </c>
      <c r="G5" s="184" t="s">
        <v>652</v>
      </c>
      <c r="H5" s="209" t="s">
        <v>890</v>
      </c>
      <c r="I5" s="12" t="s">
        <v>653</v>
      </c>
    </row>
    <row r="6" spans="1:9" ht="15.75" thickBot="1">
      <c r="A6" s="13"/>
      <c r="B6" s="84" t="s">
        <v>652</v>
      </c>
      <c r="C6" s="130"/>
      <c r="D6" s="185"/>
      <c r="E6" s="184">
        <f t="shared" si="0"/>
        <v>0</v>
      </c>
      <c r="F6" s="184">
        <f t="shared" si="1"/>
        <v>0</v>
      </c>
      <c r="G6" s="210"/>
      <c r="H6" s="210"/>
      <c r="I6" s="15" t="s">
        <v>653</v>
      </c>
    </row>
    <row r="7" spans="1:9" ht="15.75" thickBot="1">
      <c r="A7" s="16"/>
      <c r="B7" s="41">
        <v>380672404005</v>
      </c>
      <c r="C7" s="143"/>
      <c r="D7" s="185"/>
      <c r="E7" s="184">
        <f t="shared" si="0"/>
        <v>0</v>
      </c>
      <c r="F7" s="184">
        <f t="shared" si="1"/>
        <v>0</v>
      </c>
      <c r="G7" s="186"/>
      <c r="H7" s="186"/>
      <c r="I7" s="118"/>
    </row>
    <row r="8" spans="1:9" ht="15.75" thickBot="1">
      <c r="A8" s="10">
        <v>3</v>
      </c>
      <c r="B8" s="61" t="s">
        <v>0</v>
      </c>
      <c r="C8" s="144">
        <v>4</v>
      </c>
      <c r="D8" s="187"/>
      <c r="E8" s="184">
        <f t="shared" si="0"/>
        <v>9.8320000000000007</v>
      </c>
      <c r="F8" s="184">
        <f t="shared" si="1"/>
        <v>122.7936</v>
      </c>
      <c r="G8" s="184" t="s">
        <v>273</v>
      </c>
      <c r="H8" s="209" t="s">
        <v>274</v>
      </c>
      <c r="I8" s="14" t="s">
        <v>343</v>
      </c>
    </row>
    <row r="9" spans="1:9" ht="15.75" thickBot="1">
      <c r="A9" s="13"/>
      <c r="B9" s="64" t="s">
        <v>273</v>
      </c>
      <c r="C9" s="130"/>
      <c r="D9" s="185"/>
      <c r="E9" s="184">
        <f t="shared" si="0"/>
        <v>0</v>
      </c>
      <c r="F9" s="184">
        <f t="shared" si="1"/>
        <v>0</v>
      </c>
      <c r="G9" s="210"/>
      <c r="H9" s="210"/>
      <c r="I9" s="18" t="s">
        <v>343</v>
      </c>
    </row>
    <row r="10" spans="1:9" ht="15.75" thickBot="1">
      <c r="A10" s="16"/>
      <c r="B10" s="5" t="s">
        <v>274</v>
      </c>
      <c r="C10" s="143"/>
      <c r="D10" s="185"/>
      <c r="E10" s="184">
        <f t="shared" si="0"/>
        <v>0</v>
      </c>
      <c r="F10" s="184">
        <f t="shared" si="1"/>
        <v>0</v>
      </c>
      <c r="G10" s="210"/>
      <c r="H10" s="210"/>
    </row>
    <row r="11" spans="1:9" ht="15.75" thickBot="1">
      <c r="A11" s="10">
        <v>4</v>
      </c>
      <c r="B11" s="63" t="s">
        <v>1</v>
      </c>
      <c r="C11" s="145">
        <v>6</v>
      </c>
      <c r="D11" s="188"/>
      <c r="E11" s="184">
        <f t="shared" si="0"/>
        <v>14.748000000000001</v>
      </c>
      <c r="F11" s="184">
        <f t="shared" si="1"/>
        <v>146.3904</v>
      </c>
      <c r="G11" s="184" t="s">
        <v>275</v>
      </c>
      <c r="H11" s="209" t="s">
        <v>276</v>
      </c>
      <c r="I11" s="12" t="s">
        <v>344</v>
      </c>
    </row>
    <row r="12" spans="1:9" ht="15.75" thickBot="1">
      <c r="A12" s="13"/>
      <c r="B12" s="4" t="s">
        <v>275</v>
      </c>
      <c r="C12" s="130"/>
      <c r="D12" s="185"/>
      <c r="E12" s="184">
        <f t="shared" si="0"/>
        <v>0</v>
      </c>
      <c r="F12" s="184">
        <f t="shared" si="1"/>
        <v>0</v>
      </c>
      <c r="G12" s="210"/>
      <c r="H12" s="210"/>
      <c r="I12" s="15" t="s">
        <v>344</v>
      </c>
    </row>
    <row r="13" spans="1:9" ht="15.75" thickBot="1">
      <c r="A13" s="16"/>
      <c r="B13" s="5" t="s">
        <v>276</v>
      </c>
      <c r="C13" s="143"/>
      <c r="D13" s="185"/>
      <c r="E13" s="184">
        <f t="shared" si="0"/>
        <v>0</v>
      </c>
      <c r="F13" s="184">
        <f t="shared" si="1"/>
        <v>0</v>
      </c>
      <c r="G13" s="186"/>
      <c r="H13" s="186"/>
      <c r="I13" s="21"/>
    </row>
    <row r="14" spans="1:9" ht="15.75" thickBot="1">
      <c r="A14" s="10">
        <v>5</v>
      </c>
      <c r="B14" s="63" t="s">
        <v>2</v>
      </c>
      <c r="C14" s="145">
        <v>9</v>
      </c>
      <c r="D14" s="188"/>
      <c r="E14" s="184">
        <f t="shared" si="0"/>
        <v>22.122</v>
      </c>
      <c r="F14" s="184">
        <f t="shared" si="1"/>
        <v>181.78559999999999</v>
      </c>
      <c r="G14" s="184" t="s">
        <v>3</v>
      </c>
      <c r="H14" s="209" t="s">
        <v>4</v>
      </c>
      <c r="I14" s="12" t="s">
        <v>345</v>
      </c>
    </row>
    <row r="15" spans="1:9" ht="15.75" thickBot="1">
      <c r="A15" s="13"/>
      <c r="B15" s="4" t="s">
        <v>3</v>
      </c>
      <c r="C15" s="130"/>
      <c r="D15" s="185"/>
      <c r="E15" s="184">
        <f t="shared" si="0"/>
        <v>0</v>
      </c>
      <c r="F15" s="184">
        <f t="shared" si="1"/>
        <v>0</v>
      </c>
      <c r="G15" s="210"/>
      <c r="H15" s="210"/>
      <c r="I15" s="15" t="s">
        <v>345</v>
      </c>
    </row>
    <row r="16" spans="1:9" ht="15.75" thickBot="1">
      <c r="A16" s="16"/>
      <c r="B16" s="5" t="s">
        <v>4</v>
      </c>
      <c r="C16" s="143"/>
      <c r="D16" s="185"/>
      <c r="E16" s="184">
        <f t="shared" si="0"/>
        <v>0</v>
      </c>
      <c r="F16" s="184">
        <f t="shared" si="1"/>
        <v>0</v>
      </c>
      <c r="G16" s="210"/>
      <c r="H16" s="210"/>
      <c r="I16" s="21"/>
    </row>
    <row r="17" spans="1:9" ht="15.75" thickBot="1">
      <c r="A17" s="10">
        <v>6</v>
      </c>
      <c r="B17" s="63" t="s">
        <v>822</v>
      </c>
      <c r="C17" s="145">
        <v>12</v>
      </c>
      <c r="D17" s="188"/>
      <c r="E17" s="184">
        <f t="shared" si="0"/>
        <v>29.496000000000002</v>
      </c>
      <c r="F17" s="184">
        <f t="shared" si="1"/>
        <v>217.1808</v>
      </c>
      <c r="G17" s="184" t="s">
        <v>5</v>
      </c>
      <c r="H17" s="209" t="s">
        <v>277</v>
      </c>
      <c r="I17" s="12" t="s">
        <v>346</v>
      </c>
    </row>
    <row r="18" spans="1:9" ht="15.75" thickBot="1">
      <c r="A18" s="13"/>
      <c r="B18" s="4" t="s">
        <v>5</v>
      </c>
      <c r="C18" s="130"/>
      <c r="D18" s="185"/>
      <c r="E18" s="184">
        <f t="shared" si="0"/>
        <v>0</v>
      </c>
      <c r="F18" s="184">
        <f t="shared" si="1"/>
        <v>0</v>
      </c>
      <c r="G18" s="210"/>
      <c r="H18" s="210"/>
      <c r="I18" s="15" t="s">
        <v>346</v>
      </c>
    </row>
    <row r="19" spans="1:9" ht="15.75" thickBot="1">
      <c r="A19" s="16"/>
      <c r="B19" s="19" t="s">
        <v>277</v>
      </c>
      <c r="C19" s="148"/>
      <c r="D19" s="185"/>
      <c r="E19" s="184">
        <f t="shared" si="0"/>
        <v>0</v>
      </c>
      <c r="F19" s="184">
        <f t="shared" si="1"/>
        <v>0</v>
      </c>
      <c r="G19" s="186"/>
      <c r="H19" s="186"/>
      <c r="I19" s="14"/>
    </row>
    <row r="20" spans="1:9" ht="15.75" thickBot="1">
      <c r="A20" s="10">
        <v>7</v>
      </c>
      <c r="B20" s="67" t="s">
        <v>483</v>
      </c>
      <c r="C20" s="145">
        <v>6</v>
      </c>
      <c r="D20" s="188"/>
      <c r="E20" s="184">
        <f t="shared" si="0"/>
        <v>14.748000000000001</v>
      </c>
      <c r="F20" s="184">
        <f t="shared" si="1"/>
        <v>146.3904</v>
      </c>
      <c r="G20" s="184" t="s">
        <v>6</v>
      </c>
      <c r="H20" s="209" t="s">
        <v>7</v>
      </c>
      <c r="I20" s="12" t="s">
        <v>347</v>
      </c>
    </row>
    <row r="21" spans="1:9" ht="15.75" thickBot="1">
      <c r="A21" s="13"/>
      <c r="B21" s="4" t="s">
        <v>6</v>
      </c>
      <c r="C21" s="130"/>
      <c r="D21" s="185"/>
      <c r="E21" s="184">
        <f t="shared" si="0"/>
        <v>0</v>
      </c>
      <c r="F21" s="184">
        <f t="shared" si="1"/>
        <v>0</v>
      </c>
      <c r="G21" s="210"/>
      <c r="H21" s="210"/>
      <c r="I21" s="15" t="s">
        <v>347</v>
      </c>
    </row>
    <row r="22" spans="1:9" ht="15.75" thickBot="1">
      <c r="A22" s="16"/>
      <c r="B22" s="5" t="s">
        <v>7</v>
      </c>
      <c r="C22" s="143"/>
      <c r="D22" s="185"/>
      <c r="E22" s="184">
        <f t="shared" si="0"/>
        <v>0</v>
      </c>
      <c r="F22" s="184">
        <f t="shared" si="1"/>
        <v>0</v>
      </c>
      <c r="G22" s="210"/>
      <c r="H22" s="210"/>
      <c r="I22" s="21"/>
    </row>
    <row r="23" spans="1:9" ht="15.75" thickBot="1">
      <c r="A23" s="10">
        <v>8</v>
      </c>
      <c r="B23" s="63" t="s">
        <v>8</v>
      </c>
      <c r="C23" s="145">
        <v>27</v>
      </c>
      <c r="D23" s="188"/>
      <c r="E23" s="184">
        <f t="shared" si="0"/>
        <v>66.366</v>
      </c>
      <c r="F23" s="184">
        <f t="shared" si="1"/>
        <v>394.15679999999998</v>
      </c>
      <c r="G23" s="184" t="s">
        <v>9</v>
      </c>
      <c r="H23" s="209" t="s">
        <v>891</v>
      </c>
      <c r="I23" s="12" t="s">
        <v>348</v>
      </c>
    </row>
    <row r="24" spans="1:9" ht="15.75" thickBot="1">
      <c r="A24" s="13"/>
      <c r="B24" s="4" t="s">
        <v>9</v>
      </c>
      <c r="C24" s="130"/>
      <c r="D24" s="185"/>
      <c r="E24" s="184">
        <f t="shared" si="0"/>
        <v>0</v>
      </c>
      <c r="F24" s="184">
        <f t="shared" si="1"/>
        <v>0</v>
      </c>
      <c r="G24" s="210"/>
      <c r="H24" s="210"/>
      <c r="I24" s="15" t="s">
        <v>348</v>
      </c>
    </row>
    <row r="25" spans="1:9" ht="15.75" thickBot="1">
      <c r="A25" s="16"/>
      <c r="B25" s="5" t="s">
        <v>10</v>
      </c>
      <c r="C25" s="143"/>
      <c r="D25" s="185"/>
      <c r="E25" s="184">
        <f t="shared" si="0"/>
        <v>0</v>
      </c>
      <c r="F25" s="184">
        <f t="shared" si="1"/>
        <v>0</v>
      </c>
      <c r="G25" s="186"/>
      <c r="H25" s="186"/>
      <c r="I25" s="21"/>
    </row>
    <row r="26" spans="1:9" ht="15.75" thickBot="1">
      <c r="A26" s="10">
        <v>9</v>
      </c>
      <c r="B26" s="63" t="s">
        <v>789</v>
      </c>
      <c r="C26" s="145">
        <f>15+2</f>
        <v>17</v>
      </c>
      <c r="D26" s="188"/>
      <c r="E26" s="184">
        <f t="shared" si="0"/>
        <v>41.786000000000001</v>
      </c>
      <c r="F26" s="184">
        <f t="shared" si="1"/>
        <v>276.1728</v>
      </c>
      <c r="G26" s="184" t="s">
        <v>11</v>
      </c>
      <c r="H26" s="209" t="s">
        <v>12</v>
      </c>
      <c r="I26" s="12" t="s">
        <v>349</v>
      </c>
    </row>
    <row r="27" spans="1:9" ht="15.75" thickBot="1">
      <c r="A27" s="13"/>
      <c r="B27" s="4" t="s">
        <v>11</v>
      </c>
      <c r="C27" s="130"/>
      <c r="D27" s="185"/>
      <c r="E27" s="184">
        <f t="shared" si="0"/>
        <v>0</v>
      </c>
      <c r="F27" s="184">
        <f t="shared" si="1"/>
        <v>0</v>
      </c>
      <c r="G27" s="210"/>
      <c r="H27" s="210"/>
      <c r="I27" s="15" t="s">
        <v>349</v>
      </c>
    </row>
    <row r="28" spans="1:9" ht="15.75" thickBot="1">
      <c r="A28" s="16"/>
      <c r="B28" s="5" t="s">
        <v>12</v>
      </c>
      <c r="C28" s="143"/>
      <c r="D28" s="185"/>
      <c r="E28" s="184">
        <f t="shared" si="0"/>
        <v>0</v>
      </c>
      <c r="F28" s="184">
        <f t="shared" si="1"/>
        <v>0</v>
      </c>
      <c r="G28" s="186"/>
      <c r="H28" s="186"/>
      <c r="I28" s="21"/>
    </row>
    <row r="29" spans="1:9" ht="15.75" thickBot="1">
      <c r="A29" s="10">
        <v>10</v>
      </c>
      <c r="B29" s="62" t="s">
        <v>13</v>
      </c>
      <c r="C29" s="149">
        <v>7</v>
      </c>
      <c r="D29" s="189"/>
      <c r="E29" s="184">
        <f t="shared" si="0"/>
        <v>17.206000000000003</v>
      </c>
      <c r="F29" s="184">
        <f t="shared" si="1"/>
        <v>158.18880000000001</v>
      </c>
      <c r="G29" s="184" t="s">
        <v>14</v>
      </c>
      <c r="H29" s="209" t="s">
        <v>15</v>
      </c>
      <c r="I29" t="s">
        <v>350</v>
      </c>
    </row>
    <row r="30" spans="1:9" ht="15.75" thickBot="1">
      <c r="A30" s="13"/>
      <c r="B30" s="4" t="s">
        <v>14</v>
      </c>
      <c r="C30" s="130"/>
      <c r="D30" s="185"/>
      <c r="E30" s="184">
        <f t="shared" si="0"/>
        <v>0</v>
      </c>
      <c r="F30" s="184">
        <f t="shared" si="1"/>
        <v>0</v>
      </c>
      <c r="G30" s="210"/>
      <c r="H30" s="210"/>
      <c r="I30" s="2" t="s">
        <v>350</v>
      </c>
    </row>
    <row r="31" spans="1:9" ht="15.75" thickBot="1">
      <c r="A31" s="16"/>
      <c r="B31" s="19" t="s">
        <v>15</v>
      </c>
      <c r="C31" s="148"/>
      <c r="D31" s="185"/>
      <c r="E31" s="184">
        <f t="shared" si="0"/>
        <v>0</v>
      </c>
      <c r="F31" s="184">
        <f t="shared" si="1"/>
        <v>0</v>
      </c>
      <c r="G31" s="186"/>
      <c r="H31" s="186"/>
    </row>
    <row r="32" spans="1:9" ht="30.75" thickBot="1">
      <c r="A32" s="10">
        <v>11</v>
      </c>
      <c r="B32" s="65" t="s">
        <v>16</v>
      </c>
      <c r="C32" s="145">
        <v>4</v>
      </c>
      <c r="D32" s="188"/>
      <c r="E32" s="184">
        <f t="shared" si="0"/>
        <v>9.8320000000000007</v>
      </c>
      <c r="F32" s="184">
        <f t="shared" si="1"/>
        <v>122.7936</v>
      </c>
      <c r="G32" s="184" t="s">
        <v>17</v>
      </c>
      <c r="H32" s="209" t="s">
        <v>18</v>
      </c>
      <c r="I32" s="12" t="s">
        <v>351</v>
      </c>
    </row>
    <row r="33" spans="1:9" ht="15.75" thickBot="1">
      <c r="A33" s="13"/>
      <c r="B33" s="71" t="s">
        <v>17</v>
      </c>
      <c r="C33" s="130"/>
      <c r="D33" s="185"/>
      <c r="E33" s="184">
        <f t="shared" si="0"/>
        <v>0</v>
      </c>
      <c r="F33" s="184">
        <f t="shared" si="1"/>
        <v>0</v>
      </c>
      <c r="G33" s="210"/>
      <c r="H33" s="210"/>
      <c r="I33" s="15" t="s">
        <v>351</v>
      </c>
    </row>
    <row r="34" spans="1:9" ht="15.75" thickBot="1">
      <c r="A34" s="16"/>
      <c r="B34" s="73" t="s">
        <v>18</v>
      </c>
      <c r="C34" s="143"/>
      <c r="D34" s="185"/>
      <c r="E34" s="184">
        <f t="shared" si="0"/>
        <v>0</v>
      </c>
      <c r="F34" s="184">
        <f t="shared" si="1"/>
        <v>0</v>
      </c>
      <c r="G34" s="210"/>
      <c r="H34" s="210"/>
      <c r="I34" s="21"/>
    </row>
    <row r="35" spans="1:9" ht="15.75" thickBot="1">
      <c r="A35" s="10">
        <v>12</v>
      </c>
      <c r="B35" s="63" t="s">
        <v>19</v>
      </c>
      <c r="C35" s="145">
        <v>6</v>
      </c>
      <c r="D35" s="188"/>
      <c r="E35" s="184">
        <f t="shared" si="0"/>
        <v>14.748000000000001</v>
      </c>
      <c r="F35" s="184">
        <f t="shared" si="1"/>
        <v>146.3904</v>
      </c>
      <c r="G35" s="184" t="s">
        <v>759</v>
      </c>
      <c r="H35" s="209" t="s">
        <v>823</v>
      </c>
      <c r="I35" s="12" t="s">
        <v>760</v>
      </c>
    </row>
    <row r="36" spans="1:9" ht="15.75" thickBot="1">
      <c r="A36" s="13"/>
      <c r="B36" s="71" t="s">
        <v>759</v>
      </c>
      <c r="C36" s="130"/>
      <c r="D36" s="185"/>
      <c r="E36" s="184">
        <f t="shared" si="0"/>
        <v>0</v>
      </c>
      <c r="F36" s="184">
        <f t="shared" si="1"/>
        <v>0</v>
      </c>
      <c r="G36" s="210"/>
      <c r="H36" s="210"/>
      <c r="I36" s="15" t="s">
        <v>760</v>
      </c>
    </row>
    <row r="37" spans="1:9" ht="15.75" thickBot="1">
      <c r="A37" s="16"/>
      <c r="B37" s="48" t="s">
        <v>823</v>
      </c>
      <c r="C37" s="143"/>
      <c r="D37" s="185"/>
      <c r="E37" s="184">
        <f t="shared" si="0"/>
        <v>0</v>
      </c>
      <c r="F37" s="184">
        <f t="shared" si="1"/>
        <v>0</v>
      </c>
      <c r="G37" s="186"/>
      <c r="H37" s="186"/>
      <c r="I37" s="21"/>
    </row>
    <row r="38" spans="1:9" ht="15.75" thickBot="1">
      <c r="A38" s="10">
        <v>13</v>
      </c>
      <c r="B38" s="63" t="s">
        <v>20</v>
      </c>
      <c r="C38" s="145">
        <v>6</v>
      </c>
      <c r="D38" s="188"/>
      <c r="E38" s="184">
        <f t="shared" si="0"/>
        <v>14.748000000000001</v>
      </c>
      <c r="F38" s="184">
        <f t="shared" si="1"/>
        <v>146.3904</v>
      </c>
      <c r="G38" s="184" t="s">
        <v>598</v>
      </c>
      <c r="H38" s="209" t="s">
        <v>892</v>
      </c>
      <c r="I38" s="22" t="s">
        <v>624</v>
      </c>
    </row>
    <row r="39" spans="1:9" ht="15.75" thickBot="1">
      <c r="A39" s="13"/>
      <c r="B39" s="64" t="s">
        <v>598</v>
      </c>
      <c r="C39" s="130"/>
      <c r="D39" s="185"/>
      <c r="E39" s="184">
        <f t="shared" si="0"/>
        <v>0</v>
      </c>
      <c r="F39" s="184">
        <f t="shared" si="1"/>
        <v>0</v>
      </c>
      <c r="G39" s="210"/>
      <c r="H39" s="210"/>
      <c r="I39" s="15"/>
    </row>
    <row r="40" spans="1:9" ht="15.75" thickBot="1">
      <c r="A40" s="16"/>
      <c r="B40" s="41">
        <v>380672193496</v>
      </c>
      <c r="C40" s="143"/>
      <c r="D40" s="185"/>
      <c r="E40" s="184">
        <f t="shared" si="0"/>
        <v>0</v>
      </c>
      <c r="F40" s="184">
        <f t="shared" si="1"/>
        <v>0</v>
      </c>
      <c r="G40" s="186"/>
      <c r="H40" s="186"/>
      <c r="I40" s="21"/>
    </row>
    <row r="41" spans="1:9" ht="15.75" thickBot="1">
      <c r="A41" s="10">
        <v>14</v>
      </c>
      <c r="B41" s="63" t="s">
        <v>629</v>
      </c>
      <c r="C41" s="145">
        <v>4</v>
      </c>
      <c r="D41" s="188"/>
      <c r="E41" s="184">
        <f t="shared" si="0"/>
        <v>9.8320000000000007</v>
      </c>
      <c r="F41" s="184">
        <f t="shared" si="1"/>
        <v>122.7936</v>
      </c>
      <c r="G41" s="184" t="s">
        <v>599</v>
      </c>
      <c r="H41" s="209" t="s">
        <v>600</v>
      </c>
      <c r="I41" s="22" t="s">
        <v>352</v>
      </c>
    </row>
    <row r="42" spans="1:9" ht="15.75" thickBot="1">
      <c r="A42" s="13"/>
      <c r="B42" s="71" t="s">
        <v>599</v>
      </c>
      <c r="C42" s="130"/>
      <c r="D42" s="185"/>
      <c r="E42" s="184">
        <f t="shared" si="0"/>
        <v>0</v>
      </c>
      <c r="F42" s="184">
        <f t="shared" si="1"/>
        <v>0</v>
      </c>
      <c r="G42" s="210"/>
      <c r="H42" s="210"/>
      <c r="I42" s="14"/>
    </row>
    <row r="43" spans="1:9" ht="15.75" thickBot="1">
      <c r="A43" s="16"/>
      <c r="B43" s="73" t="s">
        <v>600</v>
      </c>
      <c r="C43" s="143"/>
      <c r="D43" s="185"/>
      <c r="E43" s="184">
        <f t="shared" si="0"/>
        <v>0</v>
      </c>
      <c r="F43" s="184">
        <f t="shared" si="1"/>
        <v>0</v>
      </c>
      <c r="G43" s="186"/>
      <c r="H43" s="186"/>
      <c r="I43" s="21"/>
    </row>
    <row r="44" spans="1:9" ht="15.75" thickBot="1">
      <c r="A44" s="10">
        <v>15</v>
      </c>
      <c r="B44" s="63" t="s">
        <v>278</v>
      </c>
      <c r="C44" s="145">
        <v>9</v>
      </c>
      <c r="D44" s="188"/>
      <c r="E44" s="184">
        <f t="shared" si="0"/>
        <v>22.122</v>
      </c>
      <c r="F44" s="184">
        <f t="shared" si="1"/>
        <v>181.78559999999999</v>
      </c>
      <c r="G44" s="184" t="s">
        <v>279</v>
      </c>
      <c r="H44" s="209" t="s">
        <v>280</v>
      </c>
      <c r="I44" s="12" t="s">
        <v>353</v>
      </c>
    </row>
    <row r="45" spans="1:9" ht="15.75" thickBot="1">
      <c r="A45" s="13"/>
      <c r="B45" s="4" t="s">
        <v>279</v>
      </c>
      <c r="C45" s="130"/>
      <c r="D45" s="185"/>
      <c r="E45" s="184">
        <f t="shared" si="0"/>
        <v>0</v>
      </c>
      <c r="F45" s="184">
        <f t="shared" si="1"/>
        <v>0</v>
      </c>
      <c r="G45" s="210"/>
      <c r="H45" s="210"/>
      <c r="I45" s="15" t="s">
        <v>353</v>
      </c>
    </row>
    <row r="46" spans="1:9" ht="15.75" thickBot="1">
      <c r="A46" s="16"/>
      <c r="B46" s="5" t="s">
        <v>280</v>
      </c>
      <c r="C46" s="143"/>
      <c r="D46" s="185"/>
      <c r="E46" s="184">
        <f t="shared" si="0"/>
        <v>0</v>
      </c>
      <c r="F46" s="184">
        <f t="shared" si="1"/>
        <v>0</v>
      </c>
      <c r="G46" s="186"/>
      <c r="H46" s="186"/>
      <c r="I46" s="21"/>
    </row>
    <row r="47" spans="1:9" ht="15.75" thickBot="1">
      <c r="A47" s="10">
        <v>16</v>
      </c>
      <c r="B47" s="63" t="s">
        <v>507</v>
      </c>
      <c r="C47" s="145">
        <v>17</v>
      </c>
      <c r="D47" s="188"/>
      <c r="E47" s="184">
        <f t="shared" si="0"/>
        <v>41.786000000000001</v>
      </c>
      <c r="F47" s="184">
        <f t="shared" si="1"/>
        <v>276.1728</v>
      </c>
      <c r="G47" s="184" t="s">
        <v>21</v>
      </c>
      <c r="H47" s="209" t="s">
        <v>22</v>
      </c>
      <c r="I47" s="12" t="s">
        <v>354</v>
      </c>
    </row>
    <row r="48" spans="1:9" ht="15.75" thickBot="1">
      <c r="A48" s="13"/>
      <c r="B48" s="4" t="s">
        <v>21</v>
      </c>
      <c r="C48" s="130"/>
      <c r="D48" s="185"/>
      <c r="E48" s="184">
        <f t="shared" si="0"/>
        <v>0</v>
      </c>
      <c r="F48" s="184">
        <f t="shared" si="1"/>
        <v>0</v>
      </c>
      <c r="G48" s="210"/>
      <c r="H48" s="210"/>
      <c r="I48" s="15" t="s">
        <v>354</v>
      </c>
    </row>
    <row r="49" spans="1:9" ht="15.75" thickBot="1">
      <c r="A49" s="16"/>
      <c r="B49" s="5" t="s">
        <v>22</v>
      </c>
      <c r="C49" s="143"/>
      <c r="D49" s="185"/>
      <c r="E49" s="184">
        <f t="shared" si="0"/>
        <v>0</v>
      </c>
      <c r="F49" s="184">
        <f t="shared" si="1"/>
        <v>0</v>
      </c>
      <c r="G49" s="186"/>
      <c r="H49" s="186"/>
      <c r="I49" s="21"/>
    </row>
    <row r="50" spans="1:9" ht="15.75" thickBot="1">
      <c r="A50" s="10">
        <v>17</v>
      </c>
      <c r="B50" s="63" t="s">
        <v>23</v>
      </c>
      <c r="C50" s="145">
        <v>7</v>
      </c>
      <c r="D50" s="188"/>
      <c r="E50" s="184">
        <f t="shared" si="0"/>
        <v>17.206000000000003</v>
      </c>
      <c r="F50" s="184">
        <f t="shared" si="1"/>
        <v>158.18880000000001</v>
      </c>
      <c r="G50" s="184" t="s">
        <v>676</v>
      </c>
      <c r="H50" s="209" t="s">
        <v>824</v>
      </c>
      <c r="I50" s="12" t="s">
        <v>677</v>
      </c>
    </row>
    <row r="51" spans="1:9" ht="15.75" thickBot="1">
      <c r="A51" s="13"/>
      <c r="B51" s="4" t="s">
        <v>676</v>
      </c>
      <c r="C51" s="130"/>
      <c r="D51" s="185"/>
      <c r="E51" s="184">
        <f t="shared" si="0"/>
        <v>0</v>
      </c>
      <c r="F51" s="184">
        <f t="shared" si="1"/>
        <v>0</v>
      </c>
      <c r="G51" s="210"/>
      <c r="H51" s="210"/>
      <c r="I51" s="15" t="s">
        <v>677</v>
      </c>
    </row>
    <row r="52" spans="1:9" ht="15.75" thickBot="1">
      <c r="A52" s="16"/>
      <c r="B52" s="5" t="s">
        <v>824</v>
      </c>
      <c r="C52" s="143"/>
      <c r="D52" s="185"/>
      <c r="E52" s="184">
        <f t="shared" si="0"/>
        <v>0</v>
      </c>
      <c r="F52" s="184">
        <f t="shared" si="1"/>
        <v>0</v>
      </c>
      <c r="G52" s="186"/>
      <c r="H52" s="186"/>
      <c r="I52" s="21"/>
    </row>
    <row r="53" spans="1:9" ht="15.75" thickBot="1">
      <c r="A53" s="10">
        <v>18</v>
      </c>
      <c r="B53" s="63" t="s">
        <v>281</v>
      </c>
      <c r="C53" s="145">
        <v>12</v>
      </c>
      <c r="D53" s="188"/>
      <c r="E53" s="184">
        <f t="shared" si="0"/>
        <v>29.496000000000002</v>
      </c>
      <c r="F53" s="184">
        <f t="shared" si="1"/>
        <v>217.1808</v>
      </c>
      <c r="G53" s="184" t="s">
        <v>24</v>
      </c>
      <c r="H53" s="209" t="s">
        <v>893</v>
      </c>
      <c r="I53" s="12" t="s">
        <v>355</v>
      </c>
    </row>
    <row r="54" spans="1:9" ht="15.75" thickBot="1">
      <c r="A54" s="13"/>
      <c r="B54" s="4" t="s">
        <v>24</v>
      </c>
      <c r="C54" s="130"/>
      <c r="D54" s="185"/>
      <c r="E54" s="184">
        <f t="shared" si="0"/>
        <v>0</v>
      </c>
      <c r="F54" s="184">
        <f t="shared" si="1"/>
        <v>0</v>
      </c>
      <c r="G54" s="210"/>
      <c r="H54" s="210"/>
      <c r="I54" s="15" t="s">
        <v>355</v>
      </c>
    </row>
    <row r="55" spans="1:9" ht="15.75" thickBot="1">
      <c r="A55" s="16"/>
      <c r="B55" s="85">
        <v>380682350185</v>
      </c>
      <c r="C55" s="143"/>
      <c r="D55" s="185"/>
      <c r="E55" s="184">
        <f t="shared" si="0"/>
        <v>0</v>
      </c>
      <c r="F55" s="184">
        <f t="shared" si="1"/>
        <v>0</v>
      </c>
      <c r="G55" s="186"/>
      <c r="H55" s="186"/>
      <c r="I55" s="21"/>
    </row>
    <row r="56" spans="1:9" ht="15.75" thickBot="1">
      <c r="A56" s="10">
        <v>19</v>
      </c>
      <c r="B56" s="63" t="s">
        <v>25</v>
      </c>
      <c r="C56" s="145">
        <v>16</v>
      </c>
      <c r="D56" s="188"/>
      <c r="E56" s="184">
        <f t="shared" si="0"/>
        <v>39.328000000000003</v>
      </c>
      <c r="F56" s="184">
        <f t="shared" si="1"/>
        <v>264.37439999999998</v>
      </c>
      <c r="G56" s="184" t="s">
        <v>601</v>
      </c>
      <c r="H56" s="209" t="s">
        <v>602</v>
      </c>
      <c r="I56" s="12" t="s">
        <v>356</v>
      </c>
    </row>
    <row r="57" spans="1:9" ht="15.75" thickBot="1">
      <c r="A57" s="13"/>
      <c r="B57" s="80" t="s">
        <v>601</v>
      </c>
      <c r="C57" s="130"/>
      <c r="D57" s="185"/>
      <c r="E57" s="184">
        <f t="shared" si="0"/>
        <v>0</v>
      </c>
      <c r="F57" s="184">
        <f t="shared" si="1"/>
        <v>0</v>
      </c>
      <c r="G57" s="210"/>
      <c r="H57" s="210"/>
      <c r="I57" s="15" t="s">
        <v>356</v>
      </c>
    </row>
    <row r="58" spans="1:9" ht="15.75" thickBot="1">
      <c r="A58" s="16"/>
      <c r="B58" s="79" t="s">
        <v>602</v>
      </c>
      <c r="C58" s="143"/>
      <c r="D58" s="185"/>
      <c r="E58" s="184">
        <f t="shared" si="0"/>
        <v>0</v>
      </c>
      <c r="F58" s="184">
        <f t="shared" si="1"/>
        <v>0</v>
      </c>
      <c r="G58" s="186"/>
      <c r="H58" s="186"/>
      <c r="I58" s="21"/>
    </row>
    <row r="59" spans="1:9" ht="15.75" thickBot="1">
      <c r="A59" s="10">
        <v>20</v>
      </c>
      <c r="B59" s="63" t="s">
        <v>26</v>
      </c>
      <c r="C59" s="145">
        <v>11</v>
      </c>
      <c r="D59" s="188"/>
      <c r="E59" s="184">
        <f t="shared" si="0"/>
        <v>27.038000000000004</v>
      </c>
      <c r="F59" s="184">
        <f t="shared" si="1"/>
        <v>205.38240000000002</v>
      </c>
      <c r="G59" s="184" t="s">
        <v>27</v>
      </c>
      <c r="H59" s="209" t="s">
        <v>28</v>
      </c>
      <c r="I59" s="12" t="s">
        <v>357</v>
      </c>
    </row>
    <row r="60" spans="1:9" ht="15.75" thickBot="1">
      <c r="A60" s="13"/>
      <c r="B60" s="4" t="s">
        <v>27</v>
      </c>
      <c r="C60" s="130"/>
      <c r="D60" s="185"/>
      <c r="E60" s="184">
        <f t="shared" si="0"/>
        <v>0</v>
      </c>
      <c r="F60" s="184">
        <f t="shared" si="1"/>
        <v>0</v>
      </c>
      <c r="G60" s="210"/>
      <c r="H60" s="210"/>
      <c r="I60" s="15" t="s">
        <v>357</v>
      </c>
    </row>
    <row r="61" spans="1:9" ht="15.75" thickBot="1">
      <c r="A61" s="16"/>
      <c r="B61" s="5" t="s">
        <v>28</v>
      </c>
      <c r="C61" s="143"/>
      <c r="D61" s="185"/>
      <c r="E61" s="184">
        <f t="shared" si="0"/>
        <v>0</v>
      </c>
      <c r="F61" s="184">
        <f t="shared" si="1"/>
        <v>0</v>
      </c>
      <c r="G61" s="186"/>
      <c r="H61" s="186"/>
      <c r="I61" s="21"/>
    </row>
    <row r="62" spans="1:9" ht="15.75" thickBot="1">
      <c r="A62" s="10">
        <v>21</v>
      </c>
      <c r="B62" s="63" t="s">
        <v>29</v>
      </c>
      <c r="C62" s="145">
        <v>12</v>
      </c>
      <c r="D62" s="188"/>
      <c r="E62" s="184">
        <f t="shared" si="0"/>
        <v>29.496000000000002</v>
      </c>
      <c r="F62" s="184">
        <f t="shared" si="1"/>
        <v>217.1808</v>
      </c>
      <c r="G62" s="184" t="s">
        <v>30</v>
      </c>
      <c r="H62" s="209" t="s">
        <v>31</v>
      </c>
      <c r="I62" s="12" t="s">
        <v>358</v>
      </c>
    </row>
    <row r="63" spans="1:9" ht="15.75" thickBot="1">
      <c r="A63" s="13"/>
      <c r="B63" s="4" t="s">
        <v>30</v>
      </c>
      <c r="C63" s="130"/>
      <c r="D63" s="185"/>
      <c r="E63" s="184">
        <f t="shared" si="0"/>
        <v>0</v>
      </c>
      <c r="F63" s="184">
        <f t="shared" si="1"/>
        <v>0</v>
      </c>
      <c r="G63" s="210"/>
      <c r="H63" s="210"/>
      <c r="I63" s="15" t="s">
        <v>358</v>
      </c>
    </row>
    <row r="64" spans="1:9" ht="15.75" thickBot="1">
      <c r="A64" s="16"/>
      <c r="B64" s="5" t="s">
        <v>31</v>
      </c>
      <c r="C64" s="143"/>
      <c r="D64" s="185"/>
      <c r="E64" s="184">
        <f t="shared" si="0"/>
        <v>0</v>
      </c>
      <c r="F64" s="184">
        <f t="shared" si="1"/>
        <v>0</v>
      </c>
      <c r="G64" s="186"/>
      <c r="H64" s="186"/>
      <c r="I64" s="21"/>
    </row>
    <row r="65" spans="1:9" ht="15.75" thickBot="1">
      <c r="A65" s="10">
        <v>22</v>
      </c>
      <c r="B65" s="63" t="s">
        <v>32</v>
      </c>
      <c r="C65" s="145">
        <v>6</v>
      </c>
      <c r="D65" s="188"/>
      <c r="E65" s="184">
        <f t="shared" si="0"/>
        <v>14.748000000000001</v>
      </c>
      <c r="F65" s="184">
        <f t="shared" si="1"/>
        <v>146.3904</v>
      </c>
      <c r="G65" s="184" t="s">
        <v>33</v>
      </c>
      <c r="H65" s="209" t="s">
        <v>566</v>
      </c>
      <c r="I65" s="12" t="s">
        <v>359</v>
      </c>
    </row>
    <row r="66" spans="1:9" ht="15.75" thickBot="1">
      <c r="A66" s="13"/>
      <c r="B66" s="4" t="s">
        <v>33</v>
      </c>
      <c r="C66" s="130"/>
      <c r="D66" s="185"/>
      <c r="E66" s="184">
        <f t="shared" si="0"/>
        <v>0</v>
      </c>
      <c r="F66" s="184">
        <f t="shared" si="1"/>
        <v>0</v>
      </c>
      <c r="G66" s="210"/>
      <c r="H66" s="210"/>
      <c r="I66" s="15" t="s">
        <v>359</v>
      </c>
    </row>
    <row r="67" spans="1:9" ht="15.75" thickBot="1">
      <c r="A67" s="16"/>
      <c r="B67" s="5" t="s">
        <v>566</v>
      </c>
      <c r="C67" s="143"/>
      <c r="D67" s="185"/>
      <c r="E67" s="184">
        <f t="shared" ref="E67:E130" si="2">C67*$D$1</f>
        <v>0</v>
      </c>
      <c r="F67" s="184">
        <f t="shared" ref="F67:F130" si="3">IF(C67&gt;0,(E67*4+3+20+40)*1.2,0)</f>
        <v>0</v>
      </c>
      <c r="G67" s="186"/>
      <c r="H67" s="186"/>
      <c r="I67" s="21"/>
    </row>
    <row r="68" spans="1:9" ht="15.75" thickBot="1">
      <c r="A68" s="10">
        <v>23</v>
      </c>
      <c r="B68" s="63" t="s">
        <v>34</v>
      </c>
      <c r="C68" s="145">
        <v>5</v>
      </c>
      <c r="D68" s="188"/>
      <c r="E68" s="184">
        <f t="shared" si="2"/>
        <v>12.290000000000001</v>
      </c>
      <c r="F68" s="184">
        <f t="shared" si="3"/>
        <v>134.59199999999998</v>
      </c>
      <c r="G68" s="184" t="s">
        <v>35</v>
      </c>
      <c r="H68" s="209" t="s">
        <v>36</v>
      </c>
      <c r="I68" s="12" t="s">
        <v>360</v>
      </c>
    </row>
    <row r="69" spans="1:9" ht="15.75" thickBot="1">
      <c r="A69" s="13"/>
      <c r="B69" s="4" t="s">
        <v>35</v>
      </c>
      <c r="C69" s="130"/>
      <c r="D69" s="185"/>
      <c r="E69" s="184">
        <f t="shared" si="2"/>
        <v>0</v>
      </c>
      <c r="F69" s="184">
        <f t="shared" si="3"/>
        <v>0</v>
      </c>
      <c r="G69" s="210"/>
      <c r="H69" s="210"/>
      <c r="I69" s="15" t="s">
        <v>360</v>
      </c>
    </row>
    <row r="70" spans="1:9" ht="15.75" thickBot="1">
      <c r="A70" s="16"/>
      <c r="B70" s="5" t="s">
        <v>36</v>
      </c>
      <c r="C70" s="143"/>
      <c r="D70" s="185"/>
      <c r="E70" s="184">
        <f t="shared" si="2"/>
        <v>0</v>
      </c>
      <c r="F70" s="184">
        <f t="shared" si="3"/>
        <v>0</v>
      </c>
      <c r="G70" s="186"/>
      <c r="H70" s="186"/>
      <c r="I70" s="21"/>
    </row>
    <row r="71" spans="1:9" ht="15.75" thickBot="1">
      <c r="A71" s="10">
        <v>24</v>
      </c>
      <c r="B71" s="63" t="s">
        <v>37</v>
      </c>
      <c r="C71" s="145">
        <v>5</v>
      </c>
      <c r="D71" s="188"/>
      <c r="E71" s="184">
        <f t="shared" si="2"/>
        <v>12.290000000000001</v>
      </c>
      <c r="F71" s="184">
        <f t="shared" si="3"/>
        <v>134.59199999999998</v>
      </c>
      <c r="G71" s="184" t="s">
        <v>38</v>
      </c>
      <c r="H71" s="209" t="s">
        <v>39</v>
      </c>
      <c r="I71" s="12" t="s">
        <v>361</v>
      </c>
    </row>
    <row r="72" spans="1:9" ht="15.75" thickBot="1">
      <c r="A72" s="13"/>
      <c r="B72" s="4" t="s">
        <v>38</v>
      </c>
      <c r="C72" s="130"/>
      <c r="D72" s="185"/>
      <c r="E72" s="184">
        <f t="shared" si="2"/>
        <v>0</v>
      </c>
      <c r="F72" s="184">
        <f t="shared" si="3"/>
        <v>0</v>
      </c>
      <c r="G72" s="210"/>
      <c r="H72" s="210"/>
      <c r="I72" s="15" t="s">
        <v>361</v>
      </c>
    </row>
    <row r="73" spans="1:9" ht="15.75" thickBot="1">
      <c r="A73" s="16"/>
      <c r="B73" s="5" t="s">
        <v>39</v>
      </c>
      <c r="C73" s="143"/>
      <c r="D73" s="185"/>
      <c r="E73" s="184">
        <f t="shared" si="2"/>
        <v>0</v>
      </c>
      <c r="F73" s="184">
        <f t="shared" si="3"/>
        <v>0</v>
      </c>
      <c r="G73" s="186"/>
      <c r="H73" s="186"/>
      <c r="I73" s="21"/>
    </row>
    <row r="74" spans="1:9" ht="15.75" thickBot="1">
      <c r="A74" s="10">
        <v>25</v>
      </c>
      <c r="B74" s="63" t="s">
        <v>694</v>
      </c>
      <c r="C74" s="145">
        <v>11</v>
      </c>
      <c r="D74" s="188"/>
      <c r="E74" s="184">
        <f t="shared" si="2"/>
        <v>27.038000000000004</v>
      </c>
      <c r="F74" s="184">
        <f t="shared" si="3"/>
        <v>205.38240000000002</v>
      </c>
      <c r="G74" s="184" t="s">
        <v>603</v>
      </c>
      <c r="H74" s="209" t="s">
        <v>604</v>
      </c>
      <c r="I74" s="12" t="s">
        <v>362</v>
      </c>
    </row>
    <row r="75" spans="1:9" ht="15.75" thickBot="1">
      <c r="A75" s="13"/>
      <c r="B75" s="4" t="s">
        <v>603</v>
      </c>
      <c r="C75" s="130"/>
      <c r="D75" s="185"/>
      <c r="E75" s="184">
        <f t="shared" si="2"/>
        <v>0</v>
      </c>
      <c r="F75" s="184">
        <f t="shared" si="3"/>
        <v>0</v>
      </c>
      <c r="G75" s="210"/>
      <c r="H75" s="210"/>
      <c r="I75" s="15" t="s">
        <v>362</v>
      </c>
    </row>
    <row r="76" spans="1:9" ht="15.75" thickBot="1">
      <c r="A76" s="16"/>
      <c r="B76" s="5" t="s">
        <v>604</v>
      </c>
      <c r="C76" s="143"/>
      <c r="D76" s="185"/>
      <c r="E76" s="184">
        <f t="shared" si="2"/>
        <v>0</v>
      </c>
      <c r="F76" s="184">
        <f t="shared" si="3"/>
        <v>0</v>
      </c>
      <c r="G76" s="186"/>
      <c r="H76" s="186"/>
      <c r="I76" s="21"/>
    </row>
    <row r="77" spans="1:9" ht="15.75" thickBot="1">
      <c r="A77" s="10">
        <v>26</v>
      </c>
      <c r="B77" s="63" t="s">
        <v>569</v>
      </c>
      <c r="C77" s="145">
        <v>6</v>
      </c>
      <c r="D77" s="188"/>
      <c r="E77" s="184">
        <f t="shared" si="2"/>
        <v>14.748000000000001</v>
      </c>
      <c r="F77" s="184">
        <f t="shared" si="3"/>
        <v>146.3904</v>
      </c>
      <c r="G77" s="184" t="s">
        <v>40</v>
      </c>
      <c r="H77" s="209" t="s">
        <v>825</v>
      </c>
      <c r="I77" s="12" t="s">
        <v>363</v>
      </c>
    </row>
    <row r="78" spans="1:9" ht="15.75" thickBot="1">
      <c r="A78" s="13"/>
      <c r="B78" s="71" t="s">
        <v>40</v>
      </c>
      <c r="C78" s="130"/>
      <c r="D78" s="185"/>
      <c r="E78" s="184">
        <f t="shared" si="2"/>
        <v>0</v>
      </c>
      <c r="F78" s="184">
        <f t="shared" si="3"/>
        <v>0</v>
      </c>
      <c r="G78" s="210"/>
      <c r="H78" s="210"/>
      <c r="I78" s="15" t="s">
        <v>363</v>
      </c>
    </row>
    <row r="79" spans="1:9" ht="15.75" thickBot="1">
      <c r="A79" s="16"/>
      <c r="B79" s="73" t="s">
        <v>825</v>
      </c>
      <c r="C79" s="143"/>
      <c r="D79" s="185"/>
      <c r="E79" s="184">
        <f t="shared" si="2"/>
        <v>0</v>
      </c>
      <c r="F79" s="184">
        <f t="shared" si="3"/>
        <v>0</v>
      </c>
      <c r="G79" s="186"/>
      <c r="H79" s="186"/>
      <c r="I79" s="21"/>
    </row>
    <row r="80" spans="1:9" ht="15.75" thickBot="1">
      <c r="A80" s="10">
        <v>27</v>
      </c>
      <c r="B80" s="63" t="s">
        <v>41</v>
      </c>
      <c r="C80" s="150">
        <v>11</v>
      </c>
      <c r="D80" s="190"/>
      <c r="E80" s="184">
        <f t="shared" si="2"/>
        <v>27.038000000000004</v>
      </c>
      <c r="F80" s="184">
        <f t="shared" si="3"/>
        <v>205.38240000000002</v>
      </c>
      <c r="G80" s="184" t="s">
        <v>42</v>
      </c>
      <c r="H80" s="209" t="s">
        <v>43</v>
      </c>
      <c r="I80" s="12" t="s">
        <v>364</v>
      </c>
    </row>
    <row r="81" spans="1:9" ht="15.75" thickBot="1">
      <c r="A81" s="13"/>
      <c r="B81" s="71" t="s">
        <v>42</v>
      </c>
      <c r="C81" s="130"/>
      <c r="D81" s="185"/>
      <c r="E81" s="184">
        <f t="shared" si="2"/>
        <v>0</v>
      </c>
      <c r="F81" s="184">
        <f t="shared" si="3"/>
        <v>0</v>
      </c>
      <c r="G81" s="210"/>
      <c r="H81" s="210"/>
      <c r="I81" s="15" t="s">
        <v>364</v>
      </c>
    </row>
    <row r="82" spans="1:9" ht="15.75" thickBot="1">
      <c r="A82" s="16"/>
      <c r="B82" s="73" t="s">
        <v>43</v>
      </c>
      <c r="C82" s="143"/>
      <c r="D82" s="185"/>
      <c r="E82" s="184">
        <f t="shared" si="2"/>
        <v>0</v>
      </c>
      <c r="F82" s="184">
        <f t="shared" si="3"/>
        <v>0</v>
      </c>
      <c r="G82" s="186"/>
      <c r="H82" s="186"/>
      <c r="I82" s="21"/>
    </row>
    <row r="83" spans="1:9" ht="15.75" thickBot="1">
      <c r="A83" s="10">
        <v>28</v>
      </c>
      <c r="B83" s="63" t="s">
        <v>44</v>
      </c>
      <c r="C83" s="145">
        <v>7</v>
      </c>
      <c r="D83" s="188"/>
      <c r="E83" s="184">
        <f t="shared" si="2"/>
        <v>17.206000000000003</v>
      </c>
      <c r="F83" s="184">
        <f t="shared" si="3"/>
        <v>158.18880000000001</v>
      </c>
      <c r="G83" s="184" t="s">
        <v>45</v>
      </c>
      <c r="H83" s="209" t="s">
        <v>46</v>
      </c>
      <c r="I83" s="12" t="s">
        <v>365</v>
      </c>
    </row>
    <row r="84" spans="1:9" ht="15.75" thickBot="1">
      <c r="A84" s="13"/>
      <c r="B84" s="4" t="s">
        <v>45</v>
      </c>
      <c r="C84" s="130"/>
      <c r="D84" s="185"/>
      <c r="E84" s="184">
        <f t="shared" si="2"/>
        <v>0</v>
      </c>
      <c r="F84" s="184">
        <f t="shared" si="3"/>
        <v>0</v>
      </c>
      <c r="G84" s="210"/>
      <c r="H84" s="210"/>
      <c r="I84" s="15" t="s">
        <v>365</v>
      </c>
    </row>
    <row r="85" spans="1:9" ht="15.75" thickBot="1">
      <c r="A85" s="16"/>
      <c r="B85" s="5" t="s">
        <v>46</v>
      </c>
      <c r="C85" s="143"/>
      <c r="D85" s="185"/>
      <c r="E85" s="184">
        <f t="shared" si="2"/>
        <v>0</v>
      </c>
      <c r="F85" s="184">
        <f t="shared" si="3"/>
        <v>0</v>
      </c>
      <c r="G85" s="186"/>
      <c r="H85" s="186"/>
      <c r="I85" s="21"/>
    </row>
    <row r="86" spans="1:9" ht="15.75" thickBot="1">
      <c r="A86" s="10">
        <v>29</v>
      </c>
      <c r="B86" s="63" t="s">
        <v>792</v>
      </c>
      <c r="C86" s="145">
        <f>12+2</f>
        <v>14</v>
      </c>
      <c r="D86" s="188"/>
      <c r="E86" s="184">
        <f t="shared" si="2"/>
        <v>34.412000000000006</v>
      </c>
      <c r="F86" s="184">
        <f t="shared" si="3"/>
        <v>240.77760000000001</v>
      </c>
      <c r="G86" s="184" t="s">
        <v>47</v>
      </c>
      <c r="H86" s="209" t="s">
        <v>48</v>
      </c>
      <c r="I86" s="12" t="s">
        <v>366</v>
      </c>
    </row>
    <row r="87" spans="1:9" ht="15.75" thickBot="1">
      <c r="A87" s="13"/>
      <c r="B87" s="4" t="s">
        <v>47</v>
      </c>
      <c r="C87" s="130"/>
      <c r="D87" s="185"/>
      <c r="E87" s="184">
        <f t="shared" si="2"/>
        <v>0</v>
      </c>
      <c r="F87" s="184">
        <f t="shared" si="3"/>
        <v>0</v>
      </c>
      <c r="G87" s="210"/>
      <c r="H87" s="210"/>
      <c r="I87" s="15" t="s">
        <v>366</v>
      </c>
    </row>
    <row r="88" spans="1:9" ht="15.75" thickBot="1">
      <c r="A88" s="16"/>
      <c r="B88" s="5" t="s">
        <v>48</v>
      </c>
      <c r="C88" s="143"/>
      <c r="D88" s="185"/>
      <c r="E88" s="184">
        <f t="shared" si="2"/>
        <v>0</v>
      </c>
      <c r="F88" s="184">
        <f t="shared" si="3"/>
        <v>0</v>
      </c>
      <c r="G88" s="186"/>
      <c r="H88" s="186"/>
      <c r="I88" s="21"/>
    </row>
    <row r="89" spans="1:9" ht="15.75" thickBot="1">
      <c r="A89" s="10">
        <v>30</v>
      </c>
      <c r="B89" s="63" t="s">
        <v>596</v>
      </c>
      <c r="C89" s="145">
        <v>6</v>
      </c>
      <c r="D89" s="188"/>
      <c r="E89" s="184">
        <f t="shared" si="2"/>
        <v>14.748000000000001</v>
      </c>
      <c r="F89" s="184">
        <f t="shared" si="3"/>
        <v>146.3904</v>
      </c>
      <c r="G89" s="184" t="s">
        <v>485</v>
      </c>
      <c r="H89" s="209" t="s">
        <v>597</v>
      </c>
      <c r="I89" s="22" t="s">
        <v>486</v>
      </c>
    </row>
    <row r="90" spans="1:9" ht="15.75" thickBot="1">
      <c r="A90" s="13"/>
      <c r="B90" s="4" t="s">
        <v>485</v>
      </c>
      <c r="C90" s="151"/>
      <c r="D90" s="191"/>
      <c r="E90" s="184">
        <f t="shared" si="2"/>
        <v>0</v>
      </c>
      <c r="F90" s="184">
        <f t="shared" si="3"/>
        <v>0</v>
      </c>
      <c r="G90" s="210"/>
      <c r="H90" s="210"/>
      <c r="I90" s="15"/>
    </row>
    <row r="91" spans="1:9" ht="15.75" thickBot="1">
      <c r="A91" s="16"/>
      <c r="B91" s="106" t="s">
        <v>597</v>
      </c>
      <c r="C91" s="143"/>
      <c r="D91" s="185"/>
      <c r="E91" s="184">
        <f t="shared" si="2"/>
        <v>0</v>
      </c>
      <c r="F91" s="184">
        <f t="shared" si="3"/>
        <v>0</v>
      </c>
      <c r="G91" s="186"/>
      <c r="H91" s="186"/>
      <c r="I91" s="21"/>
    </row>
    <row r="92" spans="1:9" ht="15.75" thickBot="1">
      <c r="A92" s="10">
        <v>31</v>
      </c>
      <c r="B92" s="63" t="s">
        <v>766</v>
      </c>
      <c r="C92" s="145">
        <f>10+4</f>
        <v>14</v>
      </c>
      <c r="D92" s="188"/>
      <c r="E92" s="184">
        <f t="shared" si="2"/>
        <v>34.412000000000006</v>
      </c>
      <c r="F92" s="184">
        <f t="shared" si="3"/>
        <v>240.77760000000001</v>
      </c>
      <c r="G92" s="184" t="s">
        <v>71</v>
      </c>
      <c r="H92" s="209" t="s">
        <v>72</v>
      </c>
      <c r="I92" s="12" t="s">
        <v>367</v>
      </c>
    </row>
    <row r="93" spans="1:9" ht="15.75" thickBot="1">
      <c r="A93" s="13"/>
      <c r="B93" s="4" t="s">
        <v>71</v>
      </c>
      <c r="C93" s="130"/>
      <c r="D93" s="185"/>
      <c r="E93" s="184">
        <f t="shared" si="2"/>
        <v>0</v>
      </c>
      <c r="F93" s="184">
        <f t="shared" si="3"/>
        <v>0</v>
      </c>
      <c r="G93" s="211"/>
      <c r="H93" s="211"/>
      <c r="I93" s="15" t="s">
        <v>367</v>
      </c>
    </row>
    <row r="94" spans="1:9" ht="15.75" thickBot="1">
      <c r="A94" s="16"/>
      <c r="B94" s="5" t="s">
        <v>72</v>
      </c>
      <c r="C94" s="143"/>
      <c r="D94" s="185"/>
      <c r="E94" s="184">
        <f t="shared" si="2"/>
        <v>0</v>
      </c>
      <c r="F94" s="184">
        <f t="shared" si="3"/>
        <v>0</v>
      </c>
      <c r="G94" s="186"/>
      <c r="H94" s="186"/>
      <c r="I94" s="21"/>
    </row>
    <row r="95" spans="1:9" ht="15.75" thickBot="1">
      <c r="A95" s="10">
        <v>32</v>
      </c>
      <c r="B95" s="63" t="s">
        <v>767</v>
      </c>
      <c r="C95" s="145">
        <f>7+4</f>
        <v>11</v>
      </c>
      <c r="D95" s="188"/>
      <c r="E95" s="184">
        <f t="shared" si="2"/>
        <v>27.038000000000004</v>
      </c>
      <c r="F95" s="184">
        <f t="shared" si="3"/>
        <v>205.38240000000002</v>
      </c>
      <c r="G95" s="184" t="s">
        <v>49</v>
      </c>
      <c r="H95" s="209" t="s">
        <v>50</v>
      </c>
      <c r="I95" s="12" t="s">
        <v>368</v>
      </c>
    </row>
    <row r="96" spans="1:9" ht="15.75" thickBot="1">
      <c r="A96" s="13"/>
      <c r="B96" s="4" t="s">
        <v>49</v>
      </c>
      <c r="C96" s="130"/>
      <c r="D96" s="185"/>
      <c r="E96" s="184">
        <f t="shared" si="2"/>
        <v>0</v>
      </c>
      <c r="F96" s="184">
        <f t="shared" si="3"/>
        <v>0</v>
      </c>
      <c r="G96" s="210"/>
      <c r="H96" s="210"/>
      <c r="I96" s="15" t="s">
        <v>368</v>
      </c>
    </row>
    <row r="97" spans="1:9" ht="15.75" thickBot="1">
      <c r="A97" s="16"/>
      <c r="B97" s="5" t="s">
        <v>50</v>
      </c>
      <c r="C97" s="143"/>
      <c r="D97" s="185"/>
      <c r="E97" s="184">
        <f t="shared" si="2"/>
        <v>0</v>
      </c>
      <c r="F97" s="184">
        <f t="shared" si="3"/>
        <v>0</v>
      </c>
      <c r="G97" s="186"/>
      <c r="H97" s="186"/>
      <c r="I97" s="21"/>
    </row>
    <row r="98" spans="1:9" ht="15.75" thickBot="1">
      <c r="A98" s="10">
        <v>33</v>
      </c>
      <c r="B98" s="63" t="s">
        <v>768</v>
      </c>
      <c r="C98" s="145">
        <f>15+4</f>
        <v>19</v>
      </c>
      <c r="D98" s="188"/>
      <c r="E98" s="184">
        <f t="shared" si="2"/>
        <v>46.702000000000005</v>
      </c>
      <c r="F98" s="184">
        <f t="shared" si="3"/>
        <v>299.76960000000003</v>
      </c>
      <c r="G98" s="184" t="s">
        <v>51</v>
      </c>
      <c r="H98" s="209" t="s">
        <v>52</v>
      </c>
      <c r="I98" s="12" t="s">
        <v>369</v>
      </c>
    </row>
    <row r="99" spans="1:9" ht="15.75" thickBot="1">
      <c r="A99" s="13"/>
      <c r="B99" s="4" t="s">
        <v>51</v>
      </c>
      <c r="C99" s="130"/>
      <c r="D99" s="185"/>
      <c r="E99" s="184">
        <f t="shared" si="2"/>
        <v>0</v>
      </c>
      <c r="F99" s="184">
        <f t="shared" si="3"/>
        <v>0</v>
      </c>
      <c r="G99" s="210"/>
      <c r="H99" s="210"/>
      <c r="I99" s="15" t="s">
        <v>369</v>
      </c>
    </row>
    <row r="100" spans="1:9" ht="15.75" thickBot="1">
      <c r="A100" s="16"/>
      <c r="B100" s="5" t="s">
        <v>52</v>
      </c>
      <c r="C100" s="143"/>
      <c r="D100" s="185"/>
      <c r="E100" s="184">
        <f t="shared" si="2"/>
        <v>0</v>
      </c>
      <c r="F100" s="184">
        <f t="shared" si="3"/>
        <v>0</v>
      </c>
      <c r="G100" s="186"/>
      <c r="H100" s="186"/>
      <c r="I100" s="21"/>
    </row>
    <row r="101" spans="1:9" ht="15.75" thickBot="1">
      <c r="A101" s="10">
        <v>34</v>
      </c>
      <c r="B101" s="63" t="s">
        <v>53</v>
      </c>
      <c r="C101" s="145">
        <v>6</v>
      </c>
      <c r="D101" s="188"/>
      <c r="E101" s="184">
        <f t="shared" si="2"/>
        <v>14.748000000000001</v>
      </c>
      <c r="F101" s="184">
        <f t="shared" si="3"/>
        <v>146.3904</v>
      </c>
      <c r="G101" s="184" t="s">
        <v>54</v>
      </c>
      <c r="H101" s="209" t="s">
        <v>625</v>
      </c>
      <c r="I101" s="12" t="s">
        <v>370</v>
      </c>
    </row>
    <row r="102" spans="1:9" ht="15.75" thickBot="1">
      <c r="A102" s="13"/>
      <c r="B102" s="4" t="s">
        <v>54</v>
      </c>
      <c r="C102" s="130"/>
      <c r="D102" s="185"/>
      <c r="E102" s="184">
        <f t="shared" si="2"/>
        <v>0</v>
      </c>
      <c r="F102" s="184">
        <f t="shared" si="3"/>
        <v>0</v>
      </c>
      <c r="G102" s="210"/>
      <c r="H102" s="210"/>
      <c r="I102" s="15" t="s">
        <v>370</v>
      </c>
    </row>
    <row r="103" spans="1:9" ht="15.75" thickBot="1">
      <c r="A103" s="16"/>
      <c r="B103" s="5" t="s">
        <v>625</v>
      </c>
      <c r="C103" s="143"/>
      <c r="D103" s="185"/>
      <c r="E103" s="184">
        <f t="shared" si="2"/>
        <v>0</v>
      </c>
      <c r="F103" s="184">
        <f t="shared" si="3"/>
        <v>0</v>
      </c>
      <c r="G103" s="186"/>
      <c r="H103" s="186"/>
      <c r="I103" s="21"/>
    </row>
    <row r="104" spans="1:9" ht="15.75" thickBot="1">
      <c r="A104" s="10">
        <v>35</v>
      </c>
      <c r="B104" s="63" t="s">
        <v>282</v>
      </c>
      <c r="C104" s="145">
        <v>6</v>
      </c>
      <c r="D104" s="188"/>
      <c r="E104" s="184">
        <f t="shared" si="2"/>
        <v>14.748000000000001</v>
      </c>
      <c r="F104" s="184">
        <f t="shared" si="3"/>
        <v>146.3904</v>
      </c>
      <c r="G104" s="184" t="s">
        <v>55</v>
      </c>
      <c r="H104" s="209" t="s">
        <v>894</v>
      </c>
      <c r="I104" s="12" t="s">
        <v>371</v>
      </c>
    </row>
    <row r="105" spans="1:9" ht="15.75" thickBot="1">
      <c r="A105" s="13"/>
      <c r="B105" s="4" t="s">
        <v>55</v>
      </c>
      <c r="C105" s="130"/>
      <c r="D105" s="185"/>
      <c r="E105" s="184">
        <f t="shared" si="2"/>
        <v>0</v>
      </c>
      <c r="F105" s="184">
        <f t="shared" si="3"/>
        <v>0</v>
      </c>
      <c r="G105" s="210"/>
      <c r="H105" s="210"/>
      <c r="I105" s="15" t="s">
        <v>371</v>
      </c>
    </row>
    <row r="106" spans="1:9" ht="15.75" thickBot="1">
      <c r="A106" s="16"/>
      <c r="B106" s="5" t="s">
        <v>56</v>
      </c>
      <c r="C106" s="143"/>
      <c r="D106" s="185"/>
      <c r="E106" s="184">
        <f t="shared" si="2"/>
        <v>0</v>
      </c>
      <c r="F106" s="184">
        <f t="shared" si="3"/>
        <v>0</v>
      </c>
      <c r="G106" s="186"/>
      <c r="H106" s="186"/>
      <c r="I106" s="21"/>
    </row>
    <row r="107" spans="1:9" ht="15.75" thickBot="1">
      <c r="A107" s="10">
        <v>36</v>
      </c>
      <c r="B107" s="63" t="s">
        <v>807</v>
      </c>
      <c r="C107" s="145">
        <f>5+2</f>
        <v>7</v>
      </c>
      <c r="D107" s="188"/>
      <c r="E107" s="184">
        <f t="shared" si="2"/>
        <v>17.206000000000003</v>
      </c>
      <c r="F107" s="184">
        <f t="shared" si="3"/>
        <v>158.18880000000001</v>
      </c>
      <c r="G107" s="184" t="s">
        <v>283</v>
      </c>
      <c r="H107" s="209" t="s">
        <v>284</v>
      </c>
      <c r="I107" s="12" t="s">
        <v>372</v>
      </c>
    </row>
    <row r="108" spans="1:9" ht="15.75" thickBot="1">
      <c r="A108" s="13"/>
      <c r="B108" s="4" t="s">
        <v>283</v>
      </c>
      <c r="C108" s="130"/>
      <c r="D108" s="185"/>
      <c r="E108" s="184">
        <f t="shared" si="2"/>
        <v>0</v>
      </c>
      <c r="F108" s="184">
        <f t="shared" si="3"/>
        <v>0</v>
      </c>
      <c r="G108" s="210"/>
      <c r="H108" s="210"/>
      <c r="I108" s="15" t="s">
        <v>372</v>
      </c>
    </row>
    <row r="109" spans="1:9" ht="15.75" thickBot="1">
      <c r="A109" s="16"/>
      <c r="B109" s="5" t="s">
        <v>284</v>
      </c>
      <c r="C109" s="143"/>
      <c r="D109" s="185"/>
      <c r="E109" s="184">
        <f t="shared" si="2"/>
        <v>0</v>
      </c>
      <c r="F109" s="184">
        <f t="shared" si="3"/>
        <v>0</v>
      </c>
      <c r="G109" s="186"/>
      <c r="H109" s="186"/>
      <c r="I109" s="21"/>
    </row>
    <row r="110" spans="1:9" ht="15.75" thickBot="1">
      <c r="A110" s="10">
        <v>37</v>
      </c>
      <c r="B110" s="63" t="s">
        <v>477</v>
      </c>
      <c r="C110" s="67">
        <v>4</v>
      </c>
      <c r="D110" s="192"/>
      <c r="E110" s="184">
        <f t="shared" si="2"/>
        <v>9.8320000000000007</v>
      </c>
      <c r="F110" s="184">
        <f t="shared" si="3"/>
        <v>122.7936</v>
      </c>
      <c r="G110" s="184" t="s">
        <v>285</v>
      </c>
      <c r="H110" s="209" t="s">
        <v>327</v>
      </c>
      <c r="I110" s="12" t="s">
        <v>373</v>
      </c>
    </row>
    <row r="111" spans="1:9" ht="15.75" thickBot="1">
      <c r="A111" s="13"/>
      <c r="B111" s="4" t="s">
        <v>285</v>
      </c>
      <c r="C111" s="130"/>
      <c r="D111" s="185"/>
      <c r="E111" s="184">
        <f t="shared" si="2"/>
        <v>0</v>
      </c>
      <c r="F111" s="184">
        <f t="shared" si="3"/>
        <v>0</v>
      </c>
      <c r="G111" s="210"/>
      <c r="H111" s="210"/>
      <c r="I111" s="15" t="s">
        <v>373</v>
      </c>
    </row>
    <row r="112" spans="1:9" ht="15.75" thickBot="1">
      <c r="A112" s="16"/>
      <c r="B112" s="5" t="s">
        <v>327</v>
      </c>
      <c r="C112" s="143"/>
      <c r="D112" s="185"/>
      <c r="E112" s="184">
        <f t="shared" si="2"/>
        <v>0</v>
      </c>
      <c r="F112" s="184">
        <f t="shared" si="3"/>
        <v>0</v>
      </c>
      <c r="G112" s="186"/>
      <c r="H112" s="186"/>
      <c r="I112" s="21"/>
    </row>
    <row r="113" spans="1:9" ht="15.75" thickBot="1">
      <c r="A113" s="10">
        <v>38</v>
      </c>
      <c r="B113" s="63" t="s">
        <v>769</v>
      </c>
      <c r="C113" s="145">
        <f>8+4</f>
        <v>12</v>
      </c>
      <c r="D113" s="188"/>
      <c r="E113" s="184">
        <f t="shared" si="2"/>
        <v>29.496000000000002</v>
      </c>
      <c r="F113" s="184">
        <f t="shared" si="3"/>
        <v>217.1808</v>
      </c>
      <c r="G113" s="184" t="s">
        <v>57</v>
      </c>
      <c r="H113" s="209" t="s">
        <v>58</v>
      </c>
      <c r="I113" s="12" t="s">
        <v>374</v>
      </c>
    </row>
    <row r="114" spans="1:9" ht="15.75" thickBot="1">
      <c r="A114" s="13"/>
      <c r="B114" s="4" t="s">
        <v>57</v>
      </c>
      <c r="C114" s="130"/>
      <c r="D114" s="185"/>
      <c r="E114" s="184">
        <f t="shared" si="2"/>
        <v>0</v>
      </c>
      <c r="F114" s="184">
        <f t="shared" si="3"/>
        <v>0</v>
      </c>
      <c r="G114" s="210"/>
      <c r="H114" s="210"/>
      <c r="I114" s="15" t="s">
        <v>374</v>
      </c>
    </row>
    <row r="115" spans="1:9" ht="15.75" thickBot="1">
      <c r="A115" s="16"/>
      <c r="B115" s="5" t="s">
        <v>58</v>
      </c>
      <c r="C115" s="143"/>
      <c r="D115" s="185"/>
      <c r="E115" s="184">
        <f t="shared" si="2"/>
        <v>0</v>
      </c>
      <c r="F115" s="184">
        <f t="shared" si="3"/>
        <v>0</v>
      </c>
      <c r="G115" s="186"/>
      <c r="H115" s="186"/>
      <c r="I115" s="21"/>
    </row>
    <row r="116" spans="1:9" ht="15.75" thickBot="1">
      <c r="A116" s="10">
        <v>39</v>
      </c>
      <c r="B116" s="63" t="s">
        <v>60</v>
      </c>
      <c r="C116" s="145">
        <v>23</v>
      </c>
      <c r="D116" s="188"/>
      <c r="E116" s="184">
        <f t="shared" si="2"/>
        <v>56.534000000000006</v>
      </c>
      <c r="F116" s="184">
        <f t="shared" si="3"/>
        <v>346.96320000000003</v>
      </c>
      <c r="G116" s="184" t="s">
        <v>605</v>
      </c>
      <c r="H116" s="209" t="s">
        <v>59</v>
      </c>
      <c r="I116" s="12" t="s">
        <v>375</v>
      </c>
    </row>
    <row r="117" spans="1:9" ht="15.75" thickBot="1">
      <c r="A117" s="13"/>
      <c r="B117" s="4" t="s">
        <v>605</v>
      </c>
      <c r="C117" s="130"/>
      <c r="D117" s="185"/>
      <c r="E117" s="184">
        <f t="shared" si="2"/>
        <v>0</v>
      </c>
      <c r="F117" s="184">
        <f t="shared" si="3"/>
        <v>0</v>
      </c>
      <c r="G117" s="210"/>
      <c r="H117" s="210"/>
      <c r="I117" s="15" t="s">
        <v>375</v>
      </c>
    </row>
    <row r="118" spans="1:9" ht="15.75" thickBot="1">
      <c r="A118" s="16"/>
      <c r="B118" s="5" t="s">
        <v>59</v>
      </c>
      <c r="C118" s="143"/>
      <c r="D118" s="185"/>
      <c r="E118" s="184">
        <f t="shared" si="2"/>
        <v>0</v>
      </c>
      <c r="F118" s="184">
        <f t="shared" si="3"/>
        <v>0</v>
      </c>
      <c r="G118" s="186"/>
      <c r="H118" s="186"/>
      <c r="I118" s="21"/>
    </row>
    <row r="119" spans="1:9" ht="15.75" thickBot="1">
      <c r="A119" s="10">
        <v>40</v>
      </c>
      <c r="B119" s="63" t="s">
        <v>61</v>
      </c>
      <c r="C119" s="145">
        <v>6</v>
      </c>
      <c r="D119" s="188"/>
      <c r="E119" s="184">
        <f t="shared" si="2"/>
        <v>14.748000000000001</v>
      </c>
      <c r="F119" s="184">
        <f t="shared" si="3"/>
        <v>146.3904</v>
      </c>
      <c r="G119" s="184" t="s">
        <v>62</v>
      </c>
      <c r="H119" s="209" t="s">
        <v>895</v>
      </c>
      <c r="I119" s="12" t="s">
        <v>376</v>
      </c>
    </row>
    <row r="120" spans="1:9" ht="15.75" thickBot="1">
      <c r="A120" s="13"/>
      <c r="B120" s="4" t="s">
        <v>62</v>
      </c>
      <c r="C120" s="130"/>
      <c r="D120" s="185"/>
      <c r="E120" s="184">
        <f t="shared" si="2"/>
        <v>0</v>
      </c>
      <c r="F120" s="184">
        <f t="shared" si="3"/>
        <v>0</v>
      </c>
      <c r="G120" s="210"/>
      <c r="H120" s="210"/>
      <c r="I120" s="15" t="s">
        <v>376</v>
      </c>
    </row>
    <row r="121" spans="1:9" ht="15.75" thickBot="1">
      <c r="A121" s="16"/>
      <c r="B121" s="5" t="s">
        <v>63</v>
      </c>
      <c r="C121" s="143"/>
      <c r="D121" s="185"/>
      <c r="E121" s="184">
        <f t="shared" si="2"/>
        <v>0</v>
      </c>
      <c r="F121" s="184">
        <f t="shared" si="3"/>
        <v>0</v>
      </c>
      <c r="G121" s="186"/>
      <c r="H121" s="186"/>
      <c r="I121" s="18" t="s">
        <v>377</v>
      </c>
    </row>
    <row r="122" spans="1:9" ht="15.75" thickBot="1">
      <c r="A122" s="10">
        <v>41</v>
      </c>
      <c r="B122" s="63" t="s">
        <v>64</v>
      </c>
      <c r="C122" s="145">
        <v>5</v>
      </c>
      <c r="D122" s="188"/>
      <c r="E122" s="184">
        <f t="shared" si="2"/>
        <v>12.290000000000001</v>
      </c>
      <c r="F122" s="184">
        <f t="shared" si="3"/>
        <v>134.59199999999998</v>
      </c>
      <c r="G122" s="184" t="s">
        <v>65</v>
      </c>
      <c r="H122" s="209" t="s">
        <v>896</v>
      </c>
      <c r="I122" s="12" t="s">
        <v>378</v>
      </c>
    </row>
    <row r="123" spans="1:9" ht="15.75" thickBot="1">
      <c r="A123" s="13"/>
      <c r="B123" s="4" t="s">
        <v>65</v>
      </c>
      <c r="C123" s="130"/>
      <c r="D123" s="185"/>
      <c r="E123" s="184">
        <f t="shared" si="2"/>
        <v>0</v>
      </c>
      <c r="F123" s="184">
        <f t="shared" si="3"/>
        <v>0</v>
      </c>
      <c r="G123" s="210"/>
      <c r="H123" s="210"/>
      <c r="I123" s="15" t="s">
        <v>378</v>
      </c>
    </row>
    <row r="124" spans="1:9" ht="15.75" thickBot="1">
      <c r="A124" s="16"/>
      <c r="B124" s="5" t="s">
        <v>66</v>
      </c>
      <c r="C124" s="143"/>
      <c r="D124" s="185"/>
      <c r="E124" s="184">
        <f t="shared" si="2"/>
        <v>0</v>
      </c>
      <c r="F124" s="184">
        <f t="shared" si="3"/>
        <v>0</v>
      </c>
      <c r="G124" s="186"/>
      <c r="H124" s="186"/>
      <c r="I124" s="21"/>
    </row>
    <row r="125" spans="1:9" ht="15.75" thickBot="1">
      <c r="A125" s="10">
        <v>42</v>
      </c>
      <c r="B125" s="63" t="s">
        <v>342</v>
      </c>
      <c r="C125" s="145">
        <v>13</v>
      </c>
      <c r="D125" s="188"/>
      <c r="E125" s="184">
        <f t="shared" si="2"/>
        <v>31.954000000000001</v>
      </c>
      <c r="F125" s="184">
        <f t="shared" si="3"/>
        <v>228.97919999999999</v>
      </c>
      <c r="G125" s="184" t="s">
        <v>67</v>
      </c>
      <c r="H125" s="209" t="s">
        <v>68</v>
      </c>
      <c r="I125" s="12" t="s">
        <v>379</v>
      </c>
    </row>
    <row r="126" spans="1:9" ht="15.75" thickBot="1">
      <c r="A126" s="13"/>
      <c r="B126" s="4" t="s">
        <v>67</v>
      </c>
      <c r="C126" s="130"/>
      <c r="D126" s="185"/>
      <c r="E126" s="184">
        <f t="shared" si="2"/>
        <v>0</v>
      </c>
      <c r="F126" s="184">
        <f t="shared" si="3"/>
        <v>0</v>
      </c>
      <c r="G126" s="210"/>
      <c r="H126" s="210"/>
      <c r="I126" s="15" t="s">
        <v>379</v>
      </c>
    </row>
    <row r="127" spans="1:9" ht="15.75" thickBot="1">
      <c r="A127" s="16"/>
      <c r="B127" s="5" t="s">
        <v>68</v>
      </c>
      <c r="C127" s="143"/>
      <c r="D127" s="185"/>
      <c r="E127" s="184">
        <f t="shared" si="2"/>
        <v>0</v>
      </c>
      <c r="F127" s="184">
        <f t="shared" si="3"/>
        <v>0</v>
      </c>
      <c r="G127" s="186"/>
      <c r="H127" s="186"/>
      <c r="I127" s="21"/>
    </row>
    <row r="128" spans="1:9" ht="15.75" thickBot="1">
      <c r="A128" s="10">
        <v>43</v>
      </c>
      <c r="B128" s="63" t="s">
        <v>820</v>
      </c>
      <c r="C128" s="145">
        <v>8</v>
      </c>
      <c r="D128" s="188"/>
      <c r="E128" s="184">
        <f t="shared" si="2"/>
        <v>19.664000000000001</v>
      </c>
      <c r="F128" s="184">
        <f t="shared" si="3"/>
        <v>169.9872</v>
      </c>
      <c r="G128" s="184" t="s">
        <v>69</v>
      </c>
      <c r="H128" s="209" t="s">
        <v>70</v>
      </c>
      <c r="I128" s="12" t="s">
        <v>380</v>
      </c>
    </row>
    <row r="129" spans="1:9" ht="15.75" thickBot="1">
      <c r="A129" s="13"/>
      <c r="B129" s="4" t="s">
        <v>69</v>
      </c>
      <c r="C129" s="130"/>
      <c r="D129" s="185"/>
      <c r="E129" s="184">
        <f t="shared" si="2"/>
        <v>0</v>
      </c>
      <c r="F129" s="184">
        <f t="shared" si="3"/>
        <v>0</v>
      </c>
      <c r="G129" s="210"/>
      <c r="H129" s="210"/>
      <c r="I129" s="15" t="s">
        <v>380</v>
      </c>
    </row>
    <row r="130" spans="1:9" ht="15.75" thickBot="1">
      <c r="A130" s="16"/>
      <c r="B130" s="5" t="s">
        <v>70</v>
      </c>
      <c r="C130" s="143"/>
      <c r="D130" s="185"/>
      <c r="E130" s="184">
        <f t="shared" si="2"/>
        <v>0</v>
      </c>
      <c r="F130" s="184">
        <f t="shared" si="3"/>
        <v>0</v>
      </c>
      <c r="G130" s="186"/>
      <c r="H130" s="186"/>
      <c r="I130" s="21"/>
    </row>
    <row r="131" spans="1:9" ht="15.75" thickBot="1">
      <c r="A131" s="10">
        <v>44</v>
      </c>
      <c r="B131" s="63" t="s">
        <v>802</v>
      </c>
      <c r="C131" s="145">
        <f>5+2</f>
        <v>7</v>
      </c>
      <c r="D131" s="188"/>
      <c r="E131" s="184">
        <f t="shared" ref="E131:E194" si="4">C131*$D$1</f>
        <v>17.206000000000003</v>
      </c>
      <c r="F131" s="184">
        <f t="shared" ref="F131:F194" si="5">IF(C131&gt;0,(E131*4+3+20+40)*1.2,0)</f>
        <v>158.18880000000001</v>
      </c>
      <c r="G131" s="184" t="s">
        <v>729</v>
      </c>
      <c r="H131" s="209" t="s">
        <v>897</v>
      </c>
      <c r="I131" s="12" t="s">
        <v>730</v>
      </c>
    </row>
    <row r="132" spans="1:9" ht="15.75" thickBot="1">
      <c r="A132" s="13"/>
      <c r="B132" s="4" t="s">
        <v>729</v>
      </c>
      <c r="C132" s="130"/>
      <c r="D132" s="185"/>
      <c r="E132" s="184">
        <f t="shared" si="4"/>
        <v>0</v>
      </c>
      <c r="F132" s="184">
        <f t="shared" si="5"/>
        <v>0</v>
      </c>
      <c r="G132" s="210"/>
      <c r="H132" s="210"/>
      <c r="I132" s="15" t="s">
        <v>730</v>
      </c>
    </row>
    <row r="133" spans="1:9" ht="15.75" thickBot="1">
      <c r="A133" s="16"/>
      <c r="B133" s="7">
        <v>956452181</v>
      </c>
      <c r="C133" s="143"/>
      <c r="D133" s="185"/>
      <c r="E133" s="184">
        <f t="shared" si="4"/>
        <v>0</v>
      </c>
      <c r="F133" s="184">
        <f t="shared" si="5"/>
        <v>0</v>
      </c>
      <c r="G133" s="186"/>
      <c r="H133" s="186"/>
      <c r="I133" s="21"/>
    </row>
    <row r="134" spans="1:9" ht="15.75" thickBot="1">
      <c r="A134" s="10">
        <v>45</v>
      </c>
      <c r="B134" s="67" t="s">
        <v>524</v>
      </c>
      <c r="C134" s="152">
        <v>6</v>
      </c>
      <c r="D134" s="193"/>
      <c r="E134" s="184">
        <f t="shared" si="4"/>
        <v>14.748000000000001</v>
      </c>
      <c r="F134" s="184">
        <f t="shared" si="5"/>
        <v>146.3904</v>
      </c>
      <c r="G134" s="184" t="s">
        <v>487</v>
      </c>
      <c r="H134" s="209" t="s">
        <v>561</v>
      </c>
      <c r="I134" s="12" t="s">
        <v>381</v>
      </c>
    </row>
    <row r="135" spans="1:9" ht="15.75" thickBot="1">
      <c r="A135" s="13"/>
      <c r="B135" s="110" t="s">
        <v>487</v>
      </c>
      <c r="C135" s="130"/>
      <c r="D135" s="185"/>
      <c r="E135" s="184">
        <f t="shared" si="4"/>
        <v>0</v>
      </c>
      <c r="F135" s="184">
        <f t="shared" si="5"/>
        <v>0</v>
      </c>
      <c r="G135" s="210"/>
      <c r="H135" s="210"/>
      <c r="I135" s="15" t="s">
        <v>381</v>
      </c>
    </row>
    <row r="136" spans="1:9" ht="15.75" thickBot="1">
      <c r="A136" s="16"/>
      <c r="B136" s="79" t="s">
        <v>561</v>
      </c>
      <c r="C136" s="143"/>
      <c r="D136" s="185"/>
      <c r="E136" s="184">
        <f t="shared" si="4"/>
        <v>0</v>
      </c>
      <c r="F136" s="184">
        <f t="shared" si="5"/>
        <v>0</v>
      </c>
      <c r="G136" s="186"/>
      <c r="H136" s="186"/>
      <c r="I136" s="21"/>
    </row>
    <row r="137" spans="1:9" ht="15.75" thickBot="1">
      <c r="A137" s="10">
        <v>46</v>
      </c>
      <c r="B137" s="63" t="s">
        <v>73</v>
      </c>
      <c r="C137" s="145">
        <v>8</v>
      </c>
      <c r="D137" s="188"/>
      <c r="E137" s="184">
        <f t="shared" si="4"/>
        <v>19.664000000000001</v>
      </c>
      <c r="F137" s="184">
        <f t="shared" si="5"/>
        <v>169.9872</v>
      </c>
      <c r="G137" s="184" t="s">
        <v>74</v>
      </c>
      <c r="H137" s="209" t="s">
        <v>75</v>
      </c>
      <c r="I137" s="12" t="s">
        <v>382</v>
      </c>
    </row>
    <row r="138" spans="1:9" ht="15.75" thickBot="1">
      <c r="A138" s="13"/>
      <c r="B138" s="4" t="s">
        <v>74</v>
      </c>
      <c r="C138" s="130"/>
      <c r="D138" s="185"/>
      <c r="E138" s="184">
        <f t="shared" si="4"/>
        <v>0</v>
      </c>
      <c r="F138" s="184">
        <f t="shared" si="5"/>
        <v>0</v>
      </c>
      <c r="G138" s="210"/>
      <c r="H138" s="210"/>
      <c r="I138" s="15" t="s">
        <v>382</v>
      </c>
    </row>
    <row r="139" spans="1:9" ht="15.75" thickBot="1">
      <c r="A139" s="16"/>
      <c r="B139" s="5" t="s">
        <v>75</v>
      </c>
      <c r="C139" s="143"/>
      <c r="D139" s="185"/>
      <c r="E139" s="184">
        <f t="shared" si="4"/>
        <v>0</v>
      </c>
      <c r="F139" s="184">
        <f t="shared" si="5"/>
        <v>0</v>
      </c>
      <c r="G139" s="186"/>
      <c r="H139" s="186"/>
      <c r="I139" s="21"/>
    </row>
    <row r="140" spans="1:9" ht="15.75" thickBot="1">
      <c r="A140" s="10">
        <v>47</v>
      </c>
      <c r="B140" s="63" t="s">
        <v>76</v>
      </c>
      <c r="C140" s="145">
        <v>12</v>
      </c>
      <c r="D140" s="188"/>
      <c r="E140" s="184">
        <f t="shared" si="4"/>
        <v>29.496000000000002</v>
      </c>
      <c r="F140" s="184">
        <f t="shared" si="5"/>
        <v>217.1808</v>
      </c>
      <c r="G140" s="184" t="s">
        <v>77</v>
      </c>
      <c r="H140" s="209" t="s">
        <v>78</v>
      </c>
      <c r="I140" s="12" t="s">
        <v>383</v>
      </c>
    </row>
    <row r="141" spans="1:9" ht="15.75" thickBot="1">
      <c r="A141" s="13"/>
      <c r="B141" s="4" t="s">
        <v>77</v>
      </c>
      <c r="C141" s="130"/>
      <c r="D141" s="185"/>
      <c r="E141" s="184">
        <f t="shared" si="4"/>
        <v>0</v>
      </c>
      <c r="F141" s="184">
        <f t="shared" si="5"/>
        <v>0</v>
      </c>
      <c r="G141" s="210"/>
      <c r="H141" s="210"/>
      <c r="I141" s="15" t="s">
        <v>383</v>
      </c>
    </row>
    <row r="142" spans="1:9" ht="15.75" thickBot="1">
      <c r="A142" s="16"/>
      <c r="B142" s="5" t="s">
        <v>78</v>
      </c>
      <c r="C142" s="143"/>
      <c r="D142" s="185"/>
      <c r="E142" s="184">
        <f t="shared" si="4"/>
        <v>0</v>
      </c>
      <c r="F142" s="184">
        <f t="shared" si="5"/>
        <v>0</v>
      </c>
      <c r="G142" s="186"/>
      <c r="H142" s="186"/>
      <c r="I142" s="21"/>
    </row>
    <row r="143" spans="1:9" ht="15.75" thickBot="1">
      <c r="A143" s="10">
        <v>48</v>
      </c>
      <c r="B143" s="66" t="s">
        <v>774</v>
      </c>
      <c r="C143" s="153">
        <f>35+9</f>
        <v>44</v>
      </c>
      <c r="D143" s="188"/>
      <c r="E143" s="184">
        <f t="shared" si="4"/>
        <v>108.15200000000002</v>
      </c>
      <c r="F143" s="184">
        <f t="shared" si="5"/>
        <v>594.7296</v>
      </c>
      <c r="G143" s="184" t="s">
        <v>79</v>
      </c>
      <c r="H143" s="209" t="s">
        <v>80</v>
      </c>
      <c r="I143" s="12" t="s">
        <v>384</v>
      </c>
    </row>
    <row r="144" spans="1:9" ht="15.75" thickBot="1">
      <c r="A144" s="13"/>
      <c r="B144" s="9" t="s">
        <v>79</v>
      </c>
      <c r="C144" s="130"/>
      <c r="D144" s="185"/>
      <c r="E144" s="184">
        <f t="shared" si="4"/>
        <v>0</v>
      </c>
      <c r="F144" s="184">
        <f t="shared" si="5"/>
        <v>0</v>
      </c>
      <c r="G144" s="210"/>
      <c r="H144" s="210"/>
      <c r="I144" s="15" t="s">
        <v>384</v>
      </c>
    </row>
    <row r="145" spans="1:9" ht="15.75" thickBot="1">
      <c r="A145" s="16"/>
      <c r="B145" s="5" t="s">
        <v>80</v>
      </c>
      <c r="C145" s="143"/>
      <c r="D145" s="185"/>
      <c r="E145" s="184">
        <f t="shared" si="4"/>
        <v>0</v>
      </c>
      <c r="F145" s="184">
        <f t="shared" si="5"/>
        <v>0</v>
      </c>
      <c r="G145" s="186"/>
      <c r="H145" s="186"/>
      <c r="I145" s="21"/>
    </row>
    <row r="146" spans="1:9" ht="15.75" thickBot="1">
      <c r="A146" s="10">
        <v>49</v>
      </c>
      <c r="B146" s="63" t="s">
        <v>270</v>
      </c>
      <c r="C146" s="145">
        <v>4</v>
      </c>
      <c r="D146" s="188"/>
      <c r="E146" s="184">
        <f t="shared" si="4"/>
        <v>9.8320000000000007</v>
      </c>
      <c r="F146" s="184">
        <f t="shared" si="5"/>
        <v>122.7936</v>
      </c>
      <c r="G146" s="184" t="s">
        <v>271</v>
      </c>
      <c r="H146" s="209" t="s">
        <v>272</v>
      </c>
      <c r="I146" s="12" t="s">
        <v>385</v>
      </c>
    </row>
    <row r="147" spans="1:9" ht="15.75" thickBot="1">
      <c r="A147" s="13"/>
      <c r="B147" s="4" t="s">
        <v>271</v>
      </c>
      <c r="C147" s="130"/>
      <c r="D147" s="185"/>
      <c r="E147" s="184">
        <f t="shared" si="4"/>
        <v>0</v>
      </c>
      <c r="F147" s="184">
        <f t="shared" si="5"/>
        <v>0</v>
      </c>
      <c r="G147" s="210"/>
      <c r="H147" s="210"/>
      <c r="I147" s="15" t="s">
        <v>385</v>
      </c>
    </row>
    <row r="148" spans="1:9" ht="15.75" thickBot="1">
      <c r="A148" s="16"/>
      <c r="B148" s="5" t="s">
        <v>272</v>
      </c>
      <c r="C148" s="143"/>
      <c r="D148" s="185"/>
      <c r="E148" s="184">
        <f t="shared" si="4"/>
        <v>0</v>
      </c>
      <c r="F148" s="184">
        <f t="shared" si="5"/>
        <v>0</v>
      </c>
      <c r="G148" s="186"/>
      <c r="H148" s="186"/>
      <c r="I148" s="21"/>
    </row>
    <row r="149" spans="1:9" ht="15.75" thickBot="1">
      <c r="A149" s="10">
        <v>50</v>
      </c>
      <c r="B149" s="63" t="s">
        <v>481</v>
      </c>
      <c r="C149" s="145">
        <v>6</v>
      </c>
      <c r="D149" s="188"/>
      <c r="E149" s="184">
        <f t="shared" si="4"/>
        <v>14.748000000000001</v>
      </c>
      <c r="F149" s="184">
        <f t="shared" si="5"/>
        <v>146.3904</v>
      </c>
      <c r="G149" s="184" t="s">
        <v>898</v>
      </c>
      <c r="H149" s="209" t="s">
        <v>899</v>
      </c>
      <c r="I149" s="12" t="s">
        <v>386</v>
      </c>
    </row>
    <row r="150" spans="1:9" ht="15.75" thickBot="1">
      <c r="A150" s="13"/>
      <c r="B150" s="4" t="s">
        <v>81</v>
      </c>
      <c r="C150" s="130"/>
      <c r="D150" s="185"/>
      <c r="E150" s="184">
        <f t="shared" si="4"/>
        <v>0</v>
      </c>
      <c r="F150" s="184">
        <f t="shared" si="5"/>
        <v>0</v>
      </c>
      <c r="G150" s="210"/>
      <c r="H150" s="210"/>
      <c r="I150" s="15" t="s">
        <v>386</v>
      </c>
    </row>
    <row r="151" spans="1:9" ht="15.75" thickBot="1">
      <c r="A151" s="16"/>
      <c r="B151" s="5" t="s">
        <v>82</v>
      </c>
      <c r="C151" s="143"/>
      <c r="D151" s="185"/>
      <c r="E151" s="184">
        <f t="shared" si="4"/>
        <v>0</v>
      </c>
      <c r="F151" s="184">
        <f t="shared" si="5"/>
        <v>0</v>
      </c>
      <c r="G151" s="186"/>
      <c r="H151" s="186"/>
      <c r="I151" s="18" t="s">
        <v>387</v>
      </c>
    </row>
    <row r="152" spans="1:9" ht="15.75" thickBot="1">
      <c r="A152" s="10">
        <v>51</v>
      </c>
      <c r="B152" s="63" t="s">
        <v>83</v>
      </c>
      <c r="C152" s="145">
        <v>7</v>
      </c>
      <c r="D152" s="188"/>
      <c r="E152" s="184">
        <f t="shared" si="4"/>
        <v>17.206000000000003</v>
      </c>
      <c r="F152" s="184">
        <f t="shared" si="5"/>
        <v>158.18880000000001</v>
      </c>
      <c r="G152" s="184" t="s">
        <v>632</v>
      </c>
      <c r="H152" s="209" t="s">
        <v>84</v>
      </c>
      <c r="I152" s="22" t="s">
        <v>393</v>
      </c>
    </row>
    <row r="153" spans="1:9" ht="15.75" thickBot="1">
      <c r="A153" s="13"/>
      <c r="B153" s="4" t="s">
        <v>632</v>
      </c>
      <c r="C153" s="130"/>
      <c r="D153" s="185"/>
      <c r="E153" s="184">
        <f t="shared" si="4"/>
        <v>0</v>
      </c>
      <c r="F153" s="184">
        <f t="shared" si="5"/>
        <v>0</v>
      </c>
      <c r="G153" s="210"/>
      <c r="H153" s="210"/>
      <c r="I153" s="15"/>
    </row>
    <row r="154" spans="1:9" ht="15.75" thickBot="1">
      <c r="A154" s="16"/>
      <c r="B154" s="5" t="s">
        <v>84</v>
      </c>
      <c r="C154" s="143"/>
      <c r="D154" s="185"/>
      <c r="E154" s="184">
        <f t="shared" si="4"/>
        <v>0</v>
      </c>
      <c r="F154" s="184">
        <f t="shared" si="5"/>
        <v>0</v>
      </c>
      <c r="G154" s="186"/>
      <c r="H154" s="186"/>
      <c r="I154" s="21"/>
    </row>
    <row r="155" spans="1:9" ht="15.75" thickBot="1">
      <c r="A155" s="10">
        <v>52</v>
      </c>
      <c r="B155" s="28" t="s">
        <v>85</v>
      </c>
      <c r="C155" s="154">
        <v>114</v>
      </c>
      <c r="D155" s="194"/>
      <c r="E155" s="184">
        <f t="shared" si="4"/>
        <v>280.21200000000005</v>
      </c>
      <c r="F155" s="184">
        <f t="shared" si="5"/>
        <v>1420.6176000000003</v>
      </c>
      <c r="G155" s="184" t="s">
        <v>640</v>
      </c>
      <c r="H155" s="209" t="s">
        <v>639</v>
      </c>
      <c r="I155" s="29" t="s">
        <v>388</v>
      </c>
    </row>
    <row r="156" spans="1:9" ht="15.75" thickBot="1">
      <c r="A156" s="13"/>
      <c r="B156" s="80" t="s">
        <v>640</v>
      </c>
      <c r="C156" s="130"/>
      <c r="D156" s="185"/>
      <c r="E156" s="184">
        <f t="shared" si="4"/>
        <v>0</v>
      </c>
      <c r="F156" s="184">
        <f t="shared" si="5"/>
        <v>0</v>
      </c>
      <c r="G156" s="210"/>
      <c r="H156" s="210"/>
      <c r="I156" s="15" t="s">
        <v>388</v>
      </c>
    </row>
    <row r="157" spans="1:9" ht="15.75" thickBot="1">
      <c r="A157" s="16"/>
      <c r="B157" s="79" t="s">
        <v>639</v>
      </c>
      <c r="C157" s="143"/>
      <c r="D157" s="185"/>
      <c r="E157" s="184">
        <f t="shared" si="4"/>
        <v>0</v>
      </c>
      <c r="F157" s="184">
        <f t="shared" si="5"/>
        <v>0</v>
      </c>
      <c r="G157" s="186"/>
      <c r="H157" s="186"/>
      <c r="I157" s="18" t="s">
        <v>641</v>
      </c>
    </row>
    <row r="158" spans="1:9" ht="15.75" thickBot="1">
      <c r="A158" s="10">
        <v>53</v>
      </c>
      <c r="B158" s="36" t="s">
        <v>675</v>
      </c>
      <c r="C158" s="155">
        <v>58</v>
      </c>
      <c r="D158" s="195"/>
      <c r="E158" s="184">
        <f t="shared" si="4"/>
        <v>142.56400000000002</v>
      </c>
      <c r="F158" s="184">
        <f t="shared" si="5"/>
        <v>759.9072000000001</v>
      </c>
      <c r="G158" s="184" t="s">
        <v>900</v>
      </c>
      <c r="H158" s="209" t="s">
        <v>594</v>
      </c>
      <c r="I158" s="29" t="s">
        <v>488</v>
      </c>
    </row>
    <row r="159" spans="1:9" ht="15.75" thickBot="1">
      <c r="A159" s="13"/>
      <c r="B159" s="3" t="s">
        <v>606</v>
      </c>
      <c r="C159" s="130"/>
      <c r="D159" s="185"/>
      <c r="E159" s="184">
        <f t="shared" si="4"/>
        <v>0</v>
      </c>
      <c r="F159" s="184">
        <f t="shared" si="5"/>
        <v>0</v>
      </c>
      <c r="G159" s="210"/>
      <c r="H159" s="210"/>
      <c r="I159" s="15" t="s">
        <v>488</v>
      </c>
    </row>
    <row r="160" spans="1:9" ht="15.75" thickBot="1">
      <c r="A160" s="16"/>
      <c r="B160" s="109" t="s">
        <v>594</v>
      </c>
      <c r="C160" s="148"/>
      <c r="D160" s="185"/>
      <c r="E160" s="184">
        <f t="shared" si="4"/>
        <v>0</v>
      </c>
      <c r="F160" s="184">
        <f t="shared" si="5"/>
        <v>0</v>
      </c>
      <c r="G160" s="186"/>
      <c r="H160" s="186"/>
      <c r="I160" s="14"/>
    </row>
    <row r="161" spans="1:9" ht="15.75" thickBot="1">
      <c r="A161" s="10">
        <v>54</v>
      </c>
      <c r="B161" s="54" t="s">
        <v>86</v>
      </c>
      <c r="C161" s="155">
        <v>176</v>
      </c>
      <c r="D161" s="195"/>
      <c r="E161" s="184">
        <f t="shared" si="4"/>
        <v>432.60800000000006</v>
      </c>
      <c r="F161" s="184">
        <f t="shared" si="5"/>
        <v>2152.1184000000003</v>
      </c>
      <c r="G161" s="184" t="s">
        <v>607</v>
      </c>
      <c r="H161" s="209" t="s">
        <v>608</v>
      </c>
      <c r="I161" s="59" t="s">
        <v>389</v>
      </c>
    </row>
    <row r="162" spans="1:9" ht="15.75" thickBot="1">
      <c r="A162" s="13"/>
      <c r="B162" s="32" t="s">
        <v>607</v>
      </c>
      <c r="C162" s="130"/>
      <c r="D162" s="185"/>
      <c r="E162" s="184">
        <f t="shared" si="4"/>
        <v>0</v>
      </c>
      <c r="F162" s="184">
        <f t="shared" si="5"/>
        <v>0</v>
      </c>
      <c r="G162" s="210"/>
      <c r="H162" s="210"/>
      <c r="I162" s="34" t="s">
        <v>389</v>
      </c>
    </row>
    <row r="163" spans="1:9" ht="15.75" thickBot="1">
      <c r="A163" s="16"/>
      <c r="B163" s="77" t="s">
        <v>608</v>
      </c>
      <c r="C163" s="148"/>
      <c r="D163" s="185"/>
      <c r="E163" s="184">
        <f t="shared" si="4"/>
        <v>0</v>
      </c>
      <c r="F163" s="184">
        <f t="shared" si="5"/>
        <v>0</v>
      </c>
      <c r="G163" s="210"/>
      <c r="H163" s="210"/>
      <c r="I163" s="55" t="s">
        <v>476</v>
      </c>
    </row>
    <row r="164" spans="1:9" ht="15.75" thickBot="1">
      <c r="A164" s="10">
        <v>55</v>
      </c>
      <c r="B164" s="63" t="s">
        <v>286</v>
      </c>
      <c r="C164" s="145">
        <v>6</v>
      </c>
      <c r="D164" s="188"/>
      <c r="E164" s="184">
        <f t="shared" si="4"/>
        <v>14.748000000000001</v>
      </c>
      <c r="F164" s="184">
        <f t="shared" si="5"/>
        <v>146.3904</v>
      </c>
      <c r="G164" s="184" t="s">
        <v>609</v>
      </c>
      <c r="H164" s="209" t="s">
        <v>610</v>
      </c>
      <c r="I164" s="12" t="s">
        <v>633</v>
      </c>
    </row>
    <row r="165" spans="1:9" ht="15.75" thickBot="1">
      <c r="A165" s="13"/>
      <c r="B165" s="20" t="s">
        <v>609</v>
      </c>
      <c r="C165" s="130"/>
      <c r="D165" s="185"/>
      <c r="E165" s="184">
        <f t="shared" si="4"/>
        <v>0</v>
      </c>
      <c r="F165" s="184">
        <f t="shared" si="5"/>
        <v>0</v>
      </c>
      <c r="G165" s="146"/>
      <c r="H165" s="146"/>
      <c r="I165" s="15" t="s">
        <v>633</v>
      </c>
    </row>
    <row r="166" spans="1:9" ht="15.75" thickBot="1">
      <c r="A166" s="16"/>
      <c r="B166" s="5" t="s">
        <v>610</v>
      </c>
      <c r="C166" s="143"/>
      <c r="D166" s="185"/>
      <c r="E166" s="184">
        <f t="shared" si="4"/>
        <v>0</v>
      </c>
      <c r="F166" s="184">
        <f t="shared" si="5"/>
        <v>0</v>
      </c>
      <c r="G166" s="147"/>
      <c r="H166" s="147"/>
      <c r="I166" s="21"/>
    </row>
    <row r="167" spans="1:9" ht="15.75" thickBot="1">
      <c r="A167" s="10">
        <v>56</v>
      </c>
      <c r="B167" s="63" t="s">
        <v>87</v>
      </c>
      <c r="C167" s="145">
        <v>8</v>
      </c>
      <c r="D167" s="188"/>
      <c r="E167" s="184">
        <f t="shared" si="4"/>
        <v>19.664000000000001</v>
      </c>
      <c r="F167" s="184">
        <f t="shared" si="5"/>
        <v>169.9872</v>
      </c>
      <c r="G167" s="184" t="s">
        <v>637</v>
      </c>
      <c r="H167" s="209" t="s">
        <v>901</v>
      </c>
      <c r="I167" s="22" t="s">
        <v>638</v>
      </c>
    </row>
    <row r="168" spans="1:9" ht="15.75" thickBot="1">
      <c r="A168" s="13"/>
      <c r="B168" s="78" t="s">
        <v>637</v>
      </c>
      <c r="C168" s="130"/>
      <c r="D168" s="185"/>
      <c r="E168" s="184">
        <f t="shared" si="4"/>
        <v>0</v>
      </c>
      <c r="F168" s="184">
        <f t="shared" si="5"/>
        <v>0</v>
      </c>
      <c r="G168" s="210"/>
      <c r="H168" s="210"/>
      <c r="I168" s="14"/>
    </row>
    <row r="169" spans="1:9" ht="15.75" thickBot="1">
      <c r="A169" s="16"/>
      <c r="B169" s="41">
        <v>380674739005</v>
      </c>
      <c r="C169" s="143"/>
      <c r="D169" s="185"/>
      <c r="E169" s="184">
        <f t="shared" si="4"/>
        <v>0</v>
      </c>
      <c r="F169" s="184">
        <f t="shared" si="5"/>
        <v>0</v>
      </c>
      <c r="G169" s="186"/>
      <c r="H169" s="186"/>
      <c r="I169" s="21"/>
    </row>
    <row r="170" spans="1:9" ht="15.75" thickBot="1">
      <c r="A170" s="10">
        <v>57</v>
      </c>
      <c r="B170" s="63" t="s">
        <v>88</v>
      </c>
      <c r="C170" s="145">
        <v>13</v>
      </c>
      <c r="D170" s="188"/>
      <c r="E170" s="184">
        <f t="shared" si="4"/>
        <v>31.954000000000001</v>
      </c>
      <c r="F170" s="184">
        <f t="shared" si="5"/>
        <v>228.97919999999999</v>
      </c>
      <c r="G170" s="184" t="s">
        <v>89</v>
      </c>
      <c r="H170" s="209" t="s">
        <v>90</v>
      </c>
      <c r="I170" s="12" t="s">
        <v>390</v>
      </c>
    </row>
    <row r="171" spans="1:9" ht="15.75" thickBot="1">
      <c r="A171" s="13"/>
      <c r="B171" s="4" t="s">
        <v>89</v>
      </c>
      <c r="C171" s="130"/>
      <c r="D171" s="185"/>
      <c r="E171" s="184">
        <f t="shared" si="4"/>
        <v>0</v>
      </c>
      <c r="F171" s="184">
        <f t="shared" si="5"/>
        <v>0</v>
      </c>
      <c r="G171" s="210"/>
      <c r="H171" s="210"/>
      <c r="I171" s="15" t="s">
        <v>390</v>
      </c>
    </row>
    <row r="172" spans="1:9" ht="15.75" thickBot="1">
      <c r="A172" s="16"/>
      <c r="B172" s="5" t="s">
        <v>90</v>
      </c>
      <c r="C172" s="143"/>
      <c r="D172" s="185"/>
      <c r="E172" s="184">
        <f t="shared" si="4"/>
        <v>0</v>
      </c>
      <c r="F172" s="184">
        <f t="shared" si="5"/>
        <v>0</v>
      </c>
      <c r="G172" s="186"/>
      <c r="H172" s="186"/>
      <c r="I172" s="21"/>
    </row>
    <row r="173" spans="1:9" ht="15.75" thickBot="1">
      <c r="A173" s="10">
        <v>58</v>
      </c>
      <c r="B173" s="63" t="s">
        <v>636</v>
      </c>
      <c r="C173" s="145">
        <v>9</v>
      </c>
      <c r="D173" s="188"/>
      <c r="E173" s="184">
        <f t="shared" si="4"/>
        <v>22.122</v>
      </c>
      <c r="F173" s="184">
        <f t="shared" si="5"/>
        <v>181.78559999999999</v>
      </c>
      <c r="G173" s="184" t="s">
        <v>611</v>
      </c>
      <c r="H173" s="209" t="s">
        <v>612</v>
      </c>
      <c r="I173" s="12" t="s">
        <v>391</v>
      </c>
    </row>
    <row r="174" spans="1:9" ht="15.75" thickBot="1">
      <c r="A174" s="13"/>
      <c r="B174" s="4" t="s">
        <v>611</v>
      </c>
      <c r="C174" s="130"/>
      <c r="D174" s="185"/>
      <c r="E174" s="184">
        <f t="shared" si="4"/>
        <v>0</v>
      </c>
      <c r="F174" s="184">
        <f t="shared" si="5"/>
        <v>0</v>
      </c>
      <c r="G174" s="210"/>
      <c r="H174" s="210"/>
      <c r="I174" s="15" t="s">
        <v>391</v>
      </c>
    </row>
    <row r="175" spans="1:9" ht="15.75" thickBot="1">
      <c r="A175" s="16"/>
      <c r="B175" s="5" t="s">
        <v>612</v>
      </c>
      <c r="C175" s="143"/>
      <c r="D175" s="185"/>
      <c r="E175" s="184">
        <f t="shared" si="4"/>
        <v>0</v>
      </c>
      <c r="F175" s="184">
        <f t="shared" si="5"/>
        <v>0</v>
      </c>
      <c r="G175" s="186"/>
      <c r="H175" s="186"/>
      <c r="I175" s="21"/>
    </row>
    <row r="176" spans="1:9" ht="15.75" thickBot="1">
      <c r="A176" s="10">
        <v>59</v>
      </c>
      <c r="B176" s="63" t="s">
        <v>91</v>
      </c>
      <c r="C176" s="145">
        <v>7</v>
      </c>
      <c r="D176" s="188"/>
      <c r="E176" s="184">
        <f t="shared" si="4"/>
        <v>17.206000000000003</v>
      </c>
      <c r="F176" s="184">
        <f t="shared" si="5"/>
        <v>158.18880000000001</v>
      </c>
      <c r="G176" s="184" t="s">
        <v>92</v>
      </c>
      <c r="H176" s="209" t="s">
        <v>93</v>
      </c>
      <c r="I176" s="12" t="s">
        <v>392</v>
      </c>
    </row>
    <row r="177" spans="1:9" ht="15.75" thickBot="1">
      <c r="A177" s="13"/>
      <c r="B177" s="4" t="s">
        <v>92</v>
      </c>
      <c r="C177" s="130"/>
      <c r="D177" s="185"/>
      <c r="E177" s="184">
        <f t="shared" si="4"/>
        <v>0</v>
      </c>
      <c r="F177" s="184">
        <f t="shared" si="5"/>
        <v>0</v>
      </c>
      <c r="G177" s="210"/>
      <c r="H177" s="210"/>
      <c r="I177" s="15" t="s">
        <v>392</v>
      </c>
    </row>
    <row r="178" spans="1:9" ht="15.75" thickBot="1">
      <c r="A178" s="16"/>
      <c r="B178" s="5" t="s">
        <v>93</v>
      </c>
      <c r="C178" s="143"/>
      <c r="D178" s="185"/>
      <c r="E178" s="184">
        <f t="shared" si="4"/>
        <v>0</v>
      </c>
      <c r="F178" s="184">
        <f t="shared" si="5"/>
        <v>0</v>
      </c>
      <c r="G178" s="186"/>
      <c r="H178" s="186"/>
      <c r="I178" s="21"/>
    </row>
    <row r="179" spans="1:9" ht="15.75" thickBot="1">
      <c r="A179" s="10">
        <v>60</v>
      </c>
      <c r="B179" s="63" t="s">
        <v>634</v>
      </c>
      <c r="C179" s="145">
        <v>12</v>
      </c>
      <c r="D179" s="188"/>
      <c r="E179" s="184">
        <f t="shared" si="4"/>
        <v>29.496000000000002</v>
      </c>
      <c r="F179" s="184">
        <f t="shared" si="5"/>
        <v>217.1808</v>
      </c>
      <c r="G179" s="184" t="s">
        <v>635</v>
      </c>
      <c r="H179" s="209" t="s">
        <v>826</v>
      </c>
      <c r="I179" s="42" t="s">
        <v>393</v>
      </c>
    </row>
    <row r="180" spans="1:9" ht="15.75" thickBot="1">
      <c r="A180" s="13"/>
      <c r="B180" s="141" t="s">
        <v>635</v>
      </c>
      <c r="C180" s="130"/>
      <c r="D180" s="185"/>
      <c r="E180" s="184">
        <f t="shared" si="4"/>
        <v>0</v>
      </c>
      <c r="F180" s="184">
        <f t="shared" si="5"/>
        <v>0</v>
      </c>
      <c r="G180" s="210"/>
      <c r="H180" s="210"/>
      <c r="I180" s="26" t="s">
        <v>393</v>
      </c>
    </row>
    <row r="181" spans="1:9" ht="15.75" thickBot="1">
      <c r="A181" s="16"/>
      <c r="B181" s="176" t="s">
        <v>826</v>
      </c>
      <c r="C181" s="148"/>
      <c r="D181" s="185"/>
      <c r="E181" s="184">
        <f t="shared" si="4"/>
        <v>0</v>
      </c>
      <c r="F181" s="184">
        <f t="shared" si="5"/>
        <v>0</v>
      </c>
      <c r="G181" s="186"/>
      <c r="H181" s="186"/>
      <c r="I181" s="81"/>
    </row>
    <row r="182" spans="1:9" ht="15.75" thickBot="1">
      <c r="A182" s="10">
        <v>61</v>
      </c>
      <c r="B182" s="63" t="s">
        <v>781</v>
      </c>
      <c r="C182" s="156">
        <f>6+2+2</f>
        <v>10</v>
      </c>
      <c r="D182" s="188"/>
      <c r="E182" s="184">
        <f t="shared" si="4"/>
        <v>24.580000000000002</v>
      </c>
      <c r="F182" s="184">
        <f t="shared" si="5"/>
        <v>193.58399999999997</v>
      </c>
      <c r="G182" s="184" t="s">
        <v>559</v>
      </c>
      <c r="H182" s="209" t="s">
        <v>560</v>
      </c>
      <c r="I182" s="22" t="s">
        <v>644</v>
      </c>
    </row>
    <row r="183" spans="1:9" ht="15.75" thickBot="1">
      <c r="A183" s="13"/>
      <c r="B183" s="80" t="s">
        <v>559</v>
      </c>
      <c r="C183" s="130"/>
      <c r="D183" s="185"/>
      <c r="E183" s="184">
        <f t="shared" si="4"/>
        <v>0</v>
      </c>
      <c r="F183" s="184">
        <f t="shared" si="5"/>
        <v>0</v>
      </c>
      <c r="G183" s="210"/>
      <c r="H183" s="210"/>
      <c r="I183" s="15" t="s">
        <v>644</v>
      </c>
    </row>
    <row r="184" spans="1:9" ht="15.75" thickBot="1">
      <c r="A184" s="16"/>
      <c r="B184" s="79" t="s">
        <v>560</v>
      </c>
      <c r="C184" s="143"/>
      <c r="D184" s="185"/>
      <c r="E184" s="184">
        <f t="shared" si="4"/>
        <v>0</v>
      </c>
      <c r="F184" s="184">
        <f t="shared" si="5"/>
        <v>0</v>
      </c>
      <c r="G184" s="210"/>
      <c r="H184" s="210"/>
      <c r="I184" s="21"/>
    </row>
    <row r="185" spans="1:9" ht="15.75" thickBot="1">
      <c r="A185" s="10">
        <v>62</v>
      </c>
      <c r="B185" s="63" t="s">
        <v>642</v>
      </c>
      <c r="C185" s="145">
        <v>43</v>
      </c>
      <c r="D185" s="188"/>
      <c r="E185" s="184">
        <f t="shared" si="4"/>
        <v>105.694</v>
      </c>
      <c r="F185" s="184">
        <f t="shared" si="5"/>
        <v>582.93119999999999</v>
      </c>
      <c r="G185" s="184" t="s">
        <v>613</v>
      </c>
      <c r="H185" s="209" t="s">
        <v>614</v>
      </c>
      <c r="I185" s="12" t="s">
        <v>643</v>
      </c>
    </row>
    <row r="186" spans="1:9" ht="15.75" thickBot="1">
      <c r="A186" s="13"/>
      <c r="B186" s="4" t="s">
        <v>613</v>
      </c>
      <c r="C186" s="130"/>
      <c r="D186" s="185"/>
      <c r="E186" s="184">
        <f t="shared" si="4"/>
        <v>0</v>
      </c>
      <c r="F186" s="184">
        <f t="shared" si="5"/>
        <v>0</v>
      </c>
      <c r="G186" s="210"/>
      <c r="H186" s="210"/>
      <c r="I186" s="15" t="s">
        <v>643</v>
      </c>
    </row>
    <row r="187" spans="1:9" ht="15.75" thickBot="1">
      <c r="A187" s="16"/>
      <c r="B187" s="5" t="s">
        <v>614</v>
      </c>
      <c r="C187" s="143"/>
      <c r="D187" s="185"/>
      <c r="E187" s="184">
        <f t="shared" si="4"/>
        <v>0</v>
      </c>
      <c r="F187" s="184">
        <f t="shared" si="5"/>
        <v>0</v>
      </c>
      <c r="G187" s="186"/>
      <c r="H187" s="186"/>
      <c r="I187" s="21"/>
    </row>
    <row r="188" spans="1:9" ht="15.75" thickBot="1">
      <c r="A188" s="10">
        <v>63</v>
      </c>
      <c r="B188" s="63" t="s">
        <v>819</v>
      </c>
      <c r="C188" s="145">
        <v>5</v>
      </c>
      <c r="D188" s="188"/>
      <c r="E188" s="184">
        <f t="shared" si="4"/>
        <v>12.290000000000001</v>
      </c>
      <c r="F188" s="184">
        <f t="shared" si="5"/>
        <v>134.59199999999998</v>
      </c>
      <c r="G188" s="184" t="s">
        <v>94</v>
      </c>
      <c r="H188" s="209" t="s">
        <v>95</v>
      </c>
      <c r="I188" s="12" t="s">
        <v>394</v>
      </c>
    </row>
    <row r="189" spans="1:9" ht="15.75" thickBot="1">
      <c r="A189" s="13"/>
      <c r="B189" s="4" t="s">
        <v>94</v>
      </c>
      <c r="C189" s="130"/>
      <c r="D189" s="185"/>
      <c r="E189" s="184">
        <f t="shared" si="4"/>
        <v>0</v>
      </c>
      <c r="F189" s="184">
        <f t="shared" si="5"/>
        <v>0</v>
      </c>
      <c r="G189" s="210"/>
      <c r="H189" s="210"/>
      <c r="I189" s="15" t="s">
        <v>394</v>
      </c>
    </row>
    <row r="190" spans="1:9" ht="15.75" thickBot="1">
      <c r="A190" s="16"/>
      <c r="B190" s="5" t="s">
        <v>95</v>
      </c>
      <c r="C190" s="143"/>
      <c r="D190" s="185"/>
      <c r="E190" s="184">
        <f t="shared" si="4"/>
        <v>0</v>
      </c>
      <c r="F190" s="184">
        <f t="shared" si="5"/>
        <v>0</v>
      </c>
      <c r="G190" s="186"/>
      <c r="H190" s="186"/>
      <c r="I190" s="21"/>
    </row>
    <row r="191" spans="1:9" ht="15.75" thickBot="1">
      <c r="A191" s="10">
        <v>64</v>
      </c>
      <c r="B191" s="63" t="s">
        <v>615</v>
      </c>
      <c r="C191" s="145">
        <v>12</v>
      </c>
      <c r="D191" s="188"/>
      <c r="E191" s="184">
        <f t="shared" si="4"/>
        <v>29.496000000000002</v>
      </c>
      <c r="F191" s="184">
        <f t="shared" si="5"/>
        <v>217.1808</v>
      </c>
      <c r="G191" s="184" t="s">
        <v>902</v>
      </c>
      <c r="H191" s="209" t="s">
        <v>97</v>
      </c>
      <c r="I191" s="12" t="s">
        <v>395</v>
      </c>
    </row>
    <row r="192" spans="1:9" ht="15.75" thickBot="1">
      <c r="A192" s="13"/>
      <c r="B192" s="4" t="s">
        <v>96</v>
      </c>
      <c r="C192" s="130"/>
      <c r="D192" s="185"/>
      <c r="E192" s="184">
        <f t="shared" si="4"/>
        <v>0</v>
      </c>
      <c r="F192" s="184">
        <f t="shared" si="5"/>
        <v>0</v>
      </c>
      <c r="G192" s="210"/>
      <c r="H192" s="210"/>
      <c r="I192" s="15" t="s">
        <v>395</v>
      </c>
    </row>
    <row r="193" spans="1:9" ht="15.75" thickBot="1">
      <c r="A193" s="16"/>
      <c r="B193" s="5" t="s">
        <v>97</v>
      </c>
      <c r="C193" s="143"/>
      <c r="D193" s="185"/>
      <c r="E193" s="184">
        <f t="shared" si="4"/>
        <v>0</v>
      </c>
      <c r="F193" s="184">
        <f t="shared" si="5"/>
        <v>0</v>
      </c>
      <c r="G193" s="186"/>
      <c r="H193" s="186"/>
      <c r="I193" s="21"/>
    </row>
    <row r="194" spans="1:9" ht="15.75" thickBot="1">
      <c r="A194" s="10">
        <v>65</v>
      </c>
      <c r="B194" s="62" t="s">
        <v>588</v>
      </c>
      <c r="C194" s="149">
        <v>4</v>
      </c>
      <c r="D194" s="189"/>
      <c r="E194" s="184">
        <f t="shared" si="4"/>
        <v>9.8320000000000007</v>
      </c>
      <c r="F194" s="184">
        <f t="shared" si="5"/>
        <v>122.7936</v>
      </c>
      <c r="G194" s="184" t="s">
        <v>287</v>
      </c>
      <c r="H194" s="209" t="s">
        <v>288</v>
      </c>
      <c r="I194" t="s">
        <v>396</v>
      </c>
    </row>
    <row r="195" spans="1:9" ht="15.75" thickBot="1">
      <c r="A195" s="13"/>
      <c r="B195" s="4" t="s">
        <v>287</v>
      </c>
      <c r="C195" s="130"/>
      <c r="D195" s="185"/>
      <c r="E195" s="184">
        <f t="shared" ref="E195:E258" si="6">C195*$D$1</f>
        <v>0</v>
      </c>
      <c r="F195" s="184">
        <f t="shared" ref="F195:F258" si="7">IF(C195&gt;0,(E195*4+3+20+40)*1.2,0)</f>
        <v>0</v>
      </c>
      <c r="G195" s="210"/>
      <c r="H195" s="210"/>
      <c r="I195" s="2" t="s">
        <v>396</v>
      </c>
    </row>
    <row r="196" spans="1:9" ht="15.75" thickBot="1">
      <c r="A196" s="16"/>
      <c r="B196" s="19" t="s">
        <v>288</v>
      </c>
      <c r="C196" s="148"/>
      <c r="D196" s="185"/>
      <c r="E196" s="184">
        <f t="shared" si="6"/>
        <v>0</v>
      </c>
      <c r="F196" s="184">
        <f t="shared" si="7"/>
        <v>0</v>
      </c>
      <c r="G196" s="186"/>
      <c r="H196" s="186"/>
    </row>
    <row r="197" spans="1:9" ht="15.75" thickBot="1">
      <c r="A197" s="10">
        <v>66</v>
      </c>
      <c r="B197" s="63" t="s">
        <v>98</v>
      </c>
      <c r="C197" s="145">
        <v>23</v>
      </c>
      <c r="D197" s="188"/>
      <c r="E197" s="184">
        <f t="shared" si="6"/>
        <v>56.534000000000006</v>
      </c>
      <c r="F197" s="184">
        <f t="shared" si="7"/>
        <v>346.96320000000003</v>
      </c>
      <c r="G197" s="184" t="s">
        <v>645</v>
      </c>
      <c r="H197" s="209" t="s">
        <v>903</v>
      </c>
      <c r="I197" s="22" t="s">
        <v>646</v>
      </c>
    </row>
    <row r="198" spans="1:9" ht="15.75" thickBot="1">
      <c r="A198" s="13"/>
      <c r="B198" s="4" t="s">
        <v>645</v>
      </c>
      <c r="C198" s="130"/>
      <c r="D198" s="185"/>
      <c r="E198" s="184">
        <f t="shared" si="6"/>
        <v>0</v>
      </c>
      <c r="F198" s="184">
        <f t="shared" si="7"/>
        <v>0</v>
      </c>
      <c r="G198" s="210"/>
      <c r="H198" s="210"/>
      <c r="I198" s="15"/>
    </row>
    <row r="199" spans="1:9" ht="15.75" thickBot="1">
      <c r="A199" s="16"/>
      <c r="B199" s="82">
        <v>380676182065</v>
      </c>
      <c r="C199" s="143"/>
      <c r="D199" s="185"/>
      <c r="E199" s="184">
        <f t="shared" si="6"/>
        <v>0</v>
      </c>
      <c r="F199" s="184">
        <f t="shared" si="7"/>
        <v>0</v>
      </c>
      <c r="G199" s="210"/>
      <c r="H199" s="210"/>
      <c r="I199" s="21"/>
    </row>
    <row r="200" spans="1:9" ht="15.75" thickBot="1">
      <c r="A200" s="10">
        <v>67</v>
      </c>
      <c r="B200" s="63" t="s">
        <v>289</v>
      </c>
      <c r="C200" s="145">
        <v>13</v>
      </c>
      <c r="D200" s="188"/>
      <c r="E200" s="184">
        <f t="shared" si="6"/>
        <v>31.954000000000001</v>
      </c>
      <c r="F200" s="184">
        <f t="shared" si="7"/>
        <v>228.97919999999999</v>
      </c>
      <c r="G200" s="184" t="s">
        <v>99</v>
      </c>
      <c r="H200" s="209" t="s">
        <v>100</v>
      </c>
      <c r="I200" s="12" t="s">
        <v>397</v>
      </c>
    </row>
    <row r="201" spans="1:9" ht="15.75" thickBot="1">
      <c r="A201" s="13"/>
      <c r="B201" s="4" t="s">
        <v>99</v>
      </c>
      <c r="C201" s="130"/>
      <c r="D201" s="185"/>
      <c r="E201" s="184">
        <f t="shared" si="6"/>
        <v>0</v>
      </c>
      <c r="F201" s="184">
        <f t="shared" si="7"/>
        <v>0</v>
      </c>
      <c r="G201" s="210"/>
      <c r="H201" s="210"/>
      <c r="I201" s="15" t="s">
        <v>397</v>
      </c>
    </row>
    <row r="202" spans="1:9" ht="15.75" thickBot="1">
      <c r="A202" s="16"/>
      <c r="B202" s="5" t="s">
        <v>100</v>
      </c>
      <c r="C202" s="143"/>
      <c r="D202" s="185"/>
      <c r="E202" s="184">
        <f t="shared" si="6"/>
        <v>0</v>
      </c>
      <c r="F202" s="184">
        <f t="shared" si="7"/>
        <v>0</v>
      </c>
      <c r="G202" s="186"/>
      <c r="H202" s="186"/>
      <c r="I202" s="21"/>
    </row>
    <row r="203" spans="1:9" ht="15.75" thickBot="1">
      <c r="A203" s="10">
        <v>68</v>
      </c>
      <c r="B203" s="62" t="s">
        <v>101</v>
      </c>
      <c r="C203" s="149">
        <v>20</v>
      </c>
      <c r="D203" s="189"/>
      <c r="E203" s="184">
        <f t="shared" si="6"/>
        <v>49.160000000000004</v>
      </c>
      <c r="F203" s="184">
        <f t="shared" si="7"/>
        <v>311.56799999999998</v>
      </c>
      <c r="G203" s="184" t="s">
        <v>102</v>
      </c>
      <c r="H203" s="209" t="s">
        <v>103</v>
      </c>
      <c r="I203" t="s">
        <v>398</v>
      </c>
    </row>
    <row r="204" spans="1:9" ht="15.75" thickBot="1">
      <c r="A204" s="13"/>
      <c r="B204" s="4" t="s">
        <v>102</v>
      </c>
      <c r="C204" s="130"/>
      <c r="D204" s="185"/>
      <c r="E204" s="184">
        <f t="shared" si="6"/>
        <v>0</v>
      </c>
      <c r="F204" s="184">
        <f t="shared" si="7"/>
        <v>0</v>
      </c>
      <c r="G204" s="210"/>
      <c r="H204" s="210"/>
      <c r="I204" s="2" t="s">
        <v>398</v>
      </c>
    </row>
    <row r="205" spans="1:9" ht="15.75" thickBot="1">
      <c r="A205" s="16"/>
      <c r="B205" s="19" t="s">
        <v>103</v>
      </c>
      <c r="C205" s="148"/>
      <c r="D205" s="185"/>
      <c r="E205" s="184">
        <f t="shared" si="6"/>
        <v>0</v>
      </c>
      <c r="F205" s="184">
        <f t="shared" si="7"/>
        <v>0</v>
      </c>
      <c r="G205" s="186"/>
      <c r="H205" s="186"/>
    </row>
    <row r="206" spans="1:9" ht="15.75" thickBot="1">
      <c r="A206" s="10">
        <v>69</v>
      </c>
      <c r="B206" s="63" t="s">
        <v>474</v>
      </c>
      <c r="C206" s="145">
        <v>5</v>
      </c>
      <c r="D206" s="188"/>
      <c r="E206" s="184">
        <f t="shared" si="6"/>
        <v>12.290000000000001</v>
      </c>
      <c r="F206" s="184">
        <f t="shared" si="7"/>
        <v>134.59199999999998</v>
      </c>
      <c r="G206" s="184" t="s">
        <v>104</v>
      </c>
      <c r="H206" s="209" t="s">
        <v>105</v>
      </c>
      <c r="I206" s="39" t="s">
        <v>399</v>
      </c>
    </row>
    <row r="207" spans="1:9" ht="15.75" thickBot="1">
      <c r="A207" s="13"/>
      <c r="B207" s="4" t="s">
        <v>104</v>
      </c>
      <c r="C207" s="130"/>
      <c r="D207" s="185"/>
      <c r="E207" s="184">
        <f t="shared" si="6"/>
        <v>0</v>
      </c>
      <c r="F207" s="184">
        <f t="shared" si="7"/>
        <v>0</v>
      </c>
      <c r="G207" s="210"/>
      <c r="H207" s="210"/>
      <c r="I207" s="40" t="s">
        <v>399</v>
      </c>
    </row>
    <row r="208" spans="1:9" ht="15.75" thickBot="1">
      <c r="A208" s="16"/>
      <c r="B208" s="5" t="s">
        <v>105</v>
      </c>
      <c r="C208" s="143"/>
      <c r="D208" s="185"/>
      <c r="E208" s="184">
        <f t="shared" si="6"/>
        <v>0</v>
      </c>
      <c r="F208" s="184">
        <f t="shared" si="7"/>
        <v>0</v>
      </c>
      <c r="G208" s="210"/>
      <c r="H208" s="210"/>
      <c r="I208" s="105"/>
    </row>
    <row r="209" spans="1:9" ht="15.75" thickBot="1">
      <c r="A209" s="10">
        <v>70</v>
      </c>
      <c r="B209" s="63" t="s">
        <v>647</v>
      </c>
      <c r="C209" s="145">
        <v>11</v>
      </c>
      <c r="D209" s="188"/>
      <c r="E209" s="184">
        <f t="shared" si="6"/>
        <v>27.038000000000004</v>
      </c>
      <c r="F209" s="184">
        <f t="shared" si="7"/>
        <v>205.38240000000002</v>
      </c>
      <c r="G209" s="184" t="s">
        <v>616</v>
      </c>
      <c r="H209" s="209" t="s">
        <v>618</v>
      </c>
      <c r="I209" s="22" t="s">
        <v>648</v>
      </c>
    </row>
    <row r="210" spans="1:9" ht="15.75" thickBot="1">
      <c r="A210" s="13"/>
      <c r="B210" s="80" t="s">
        <v>616</v>
      </c>
      <c r="C210" s="130"/>
      <c r="D210" s="185"/>
      <c r="E210" s="184">
        <f t="shared" si="6"/>
        <v>0</v>
      </c>
      <c r="F210" s="184">
        <f t="shared" si="7"/>
        <v>0</v>
      </c>
      <c r="G210" s="210"/>
      <c r="H210" s="210"/>
      <c r="I210" s="15"/>
    </row>
    <row r="211" spans="1:9" ht="15.75" thickBot="1">
      <c r="A211" s="16"/>
      <c r="B211" s="83" t="s">
        <v>618</v>
      </c>
      <c r="C211" s="143"/>
      <c r="D211" s="185"/>
      <c r="E211" s="184">
        <f t="shared" si="6"/>
        <v>0</v>
      </c>
      <c r="F211" s="184">
        <f t="shared" si="7"/>
        <v>0</v>
      </c>
      <c r="G211" s="186"/>
      <c r="H211" s="186"/>
      <c r="I211" s="21"/>
    </row>
    <row r="212" spans="1:9" ht="15.75" thickBot="1">
      <c r="A212" s="10">
        <v>71</v>
      </c>
      <c r="B212" s="63" t="s">
        <v>617</v>
      </c>
      <c r="C212" s="145">
        <v>18</v>
      </c>
      <c r="D212" s="188"/>
      <c r="E212" s="184">
        <f t="shared" si="6"/>
        <v>44.244</v>
      </c>
      <c r="F212" s="184">
        <f t="shared" si="7"/>
        <v>287.97120000000001</v>
      </c>
      <c r="G212" s="184" t="s">
        <v>106</v>
      </c>
      <c r="H212" s="209" t="s">
        <v>107</v>
      </c>
      <c r="I212" s="12" t="s">
        <v>400</v>
      </c>
    </row>
    <row r="213" spans="1:9" ht="15.75" thickBot="1">
      <c r="A213" s="13"/>
      <c r="B213" s="4" t="s">
        <v>106</v>
      </c>
      <c r="C213" s="130"/>
      <c r="D213" s="185"/>
      <c r="E213" s="184">
        <f t="shared" si="6"/>
        <v>0</v>
      </c>
      <c r="F213" s="184">
        <f t="shared" si="7"/>
        <v>0</v>
      </c>
      <c r="G213" s="210"/>
      <c r="H213" s="210"/>
      <c r="I213" s="15" t="s">
        <v>400</v>
      </c>
    </row>
    <row r="214" spans="1:9" ht="15.75" thickBot="1">
      <c r="A214" s="16"/>
      <c r="B214" s="5" t="s">
        <v>107</v>
      </c>
      <c r="C214" s="143"/>
      <c r="D214" s="185"/>
      <c r="E214" s="184">
        <f t="shared" si="6"/>
        <v>0</v>
      </c>
      <c r="F214" s="184">
        <f t="shared" si="7"/>
        <v>0</v>
      </c>
      <c r="G214" s="186"/>
      <c r="H214" s="186"/>
      <c r="I214" s="21"/>
    </row>
    <row r="215" spans="1:9" ht="15.75" thickBot="1">
      <c r="A215" s="10">
        <v>72</v>
      </c>
      <c r="B215" s="63" t="s">
        <v>108</v>
      </c>
      <c r="C215" s="145">
        <v>9</v>
      </c>
      <c r="D215" s="188"/>
      <c r="E215" s="184">
        <f t="shared" si="6"/>
        <v>22.122</v>
      </c>
      <c r="F215" s="184">
        <f t="shared" si="7"/>
        <v>181.78559999999999</v>
      </c>
      <c r="G215" s="184" t="s">
        <v>109</v>
      </c>
      <c r="H215" s="209" t="s">
        <v>110</v>
      </c>
      <c r="I215" s="12" t="s">
        <v>401</v>
      </c>
    </row>
    <row r="216" spans="1:9" ht="15.75" thickBot="1">
      <c r="A216" s="13"/>
      <c r="B216" s="4" t="s">
        <v>109</v>
      </c>
      <c r="C216" s="130"/>
      <c r="D216" s="185"/>
      <c r="E216" s="184">
        <f t="shared" si="6"/>
        <v>0</v>
      </c>
      <c r="F216" s="184">
        <f t="shared" si="7"/>
        <v>0</v>
      </c>
      <c r="G216" s="210"/>
      <c r="H216" s="210"/>
      <c r="I216" s="15" t="s">
        <v>401</v>
      </c>
    </row>
    <row r="217" spans="1:9" ht="15.75" thickBot="1">
      <c r="A217" s="16"/>
      <c r="B217" s="5" t="s">
        <v>110</v>
      </c>
      <c r="C217" s="143"/>
      <c r="D217" s="185"/>
      <c r="E217" s="184">
        <f t="shared" si="6"/>
        <v>0</v>
      </c>
      <c r="F217" s="184">
        <f t="shared" si="7"/>
        <v>0</v>
      </c>
      <c r="G217" s="186"/>
      <c r="H217" s="186"/>
      <c r="I217" s="21"/>
    </row>
    <row r="218" spans="1:9" ht="15.75" thickBot="1">
      <c r="A218" s="10">
        <v>73</v>
      </c>
      <c r="B218" s="62" t="s">
        <v>111</v>
      </c>
      <c r="C218" s="149">
        <v>9</v>
      </c>
      <c r="D218" s="189"/>
      <c r="E218" s="184">
        <f t="shared" si="6"/>
        <v>22.122</v>
      </c>
      <c r="F218" s="184">
        <f t="shared" si="7"/>
        <v>181.78559999999999</v>
      </c>
      <c r="G218" s="184" t="s">
        <v>654</v>
      </c>
      <c r="H218" s="209" t="s">
        <v>904</v>
      </c>
      <c r="I218" s="2" t="s">
        <v>656</v>
      </c>
    </row>
    <row r="219" spans="1:9" ht="15.75" thickBot="1">
      <c r="A219" s="13"/>
      <c r="B219" s="4" t="s">
        <v>654</v>
      </c>
      <c r="C219" s="130"/>
      <c r="D219" s="185"/>
      <c r="E219" s="184">
        <f t="shared" si="6"/>
        <v>0</v>
      </c>
      <c r="F219" s="184">
        <f t="shared" si="7"/>
        <v>0</v>
      </c>
      <c r="G219" s="210"/>
      <c r="H219" s="210"/>
      <c r="I219" s="2"/>
    </row>
    <row r="220" spans="1:9" ht="15.75" thickBot="1">
      <c r="A220" s="16"/>
      <c r="B220" s="19" t="s">
        <v>655</v>
      </c>
      <c r="C220" s="148"/>
      <c r="D220" s="185"/>
      <c r="E220" s="184">
        <f t="shared" si="6"/>
        <v>0</v>
      </c>
      <c r="F220" s="184">
        <f t="shared" si="7"/>
        <v>0</v>
      </c>
      <c r="G220" s="186"/>
      <c r="H220" s="186"/>
    </row>
    <row r="221" spans="1:9" ht="15.75" thickBot="1">
      <c r="A221" s="10">
        <v>74</v>
      </c>
      <c r="B221" s="63" t="s">
        <v>112</v>
      </c>
      <c r="C221" s="145">
        <v>6</v>
      </c>
      <c r="D221" s="188"/>
      <c r="E221" s="184">
        <f t="shared" si="6"/>
        <v>14.748000000000001</v>
      </c>
      <c r="F221" s="184">
        <f t="shared" si="7"/>
        <v>146.3904</v>
      </c>
      <c r="G221" s="184" t="s">
        <v>905</v>
      </c>
      <c r="H221" s="209" t="s">
        <v>906</v>
      </c>
      <c r="I221" s="12" t="s">
        <v>402</v>
      </c>
    </row>
    <row r="222" spans="1:9" ht="15.75" thickBot="1">
      <c r="A222" s="13"/>
      <c r="B222" s="47" t="s">
        <v>570</v>
      </c>
      <c r="C222" s="130"/>
      <c r="D222" s="185"/>
      <c r="E222" s="184">
        <f t="shared" si="6"/>
        <v>0</v>
      </c>
      <c r="F222" s="184">
        <f t="shared" si="7"/>
        <v>0</v>
      </c>
      <c r="G222" s="210"/>
      <c r="H222" s="210"/>
      <c r="I222" s="15" t="s">
        <v>402</v>
      </c>
    </row>
    <row r="223" spans="1:9" ht="15.75" thickBot="1">
      <c r="A223" s="16"/>
      <c r="B223" s="49" t="s">
        <v>571</v>
      </c>
      <c r="C223" s="143"/>
      <c r="D223" s="185"/>
      <c r="E223" s="184">
        <f t="shared" si="6"/>
        <v>0</v>
      </c>
      <c r="F223" s="184">
        <f t="shared" si="7"/>
        <v>0</v>
      </c>
      <c r="G223" s="210"/>
      <c r="H223" s="210"/>
      <c r="I223" s="18" t="s">
        <v>753</v>
      </c>
    </row>
    <row r="224" spans="1:9" ht="15.75" thickBot="1">
      <c r="A224" s="10">
        <v>75</v>
      </c>
      <c r="B224" s="63" t="s">
        <v>113</v>
      </c>
      <c r="C224" s="145">
        <v>7</v>
      </c>
      <c r="D224" s="188"/>
      <c r="E224" s="184">
        <f t="shared" si="6"/>
        <v>17.206000000000003</v>
      </c>
      <c r="F224" s="184">
        <f t="shared" si="7"/>
        <v>158.18880000000001</v>
      </c>
      <c r="G224" s="184" t="s">
        <v>290</v>
      </c>
      <c r="H224" s="209" t="s">
        <v>291</v>
      </c>
      <c r="I224" s="12" t="s">
        <v>403</v>
      </c>
    </row>
    <row r="225" spans="1:9" ht="15.75" thickBot="1">
      <c r="A225" s="13"/>
      <c r="B225" s="4" t="s">
        <v>290</v>
      </c>
      <c r="C225" s="130"/>
      <c r="D225" s="185"/>
      <c r="E225" s="184">
        <f t="shared" si="6"/>
        <v>0</v>
      </c>
      <c r="F225" s="184">
        <f t="shared" si="7"/>
        <v>0</v>
      </c>
      <c r="G225" s="210"/>
      <c r="H225" s="210"/>
      <c r="I225" s="15" t="s">
        <v>403</v>
      </c>
    </row>
    <row r="226" spans="1:9" ht="15.75" thickBot="1">
      <c r="A226" s="16"/>
      <c r="B226" s="5" t="s">
        <v>291</v>
      </c>
      <c r="C226" s="143"/>
      <c r="D226" s="185"/>
      <c r="E226" s="184">
        <f t="shared" si="6"/>
        <v>0</v>
      </c>
      <c r="F226" s="184">
        <f t="shared" si="7"/>
        <v>0</v>
      </c>
      <c r="G226" s="186"/>
      <c r="H226" s="186"/>
      <c r="I226" s="21"/>
    </row>
    <row r="227" spans="1:9" ht="15.75" thickBot="1">
      <c r="A227" s="10">
        <v>76</v>
      </c>
      <c r="B227" s="63" t="s">
        <v>114</v>
      </c>
      <c r="C227" s="145">
        <v>19</v>
      </c>
      <c r="D227" s="188"/>
      <c r="E227" s="184">
        <f t="shared" si="6"/>
        <v>46.702000000000005</v>
      </c>
      <c r="F227" s="184">
        <f t="shared" si="7"/>
        <v>299.76960000000003</v>
      </c>
      <c r="G227" s="184" t="s">
        <v>334</v>
      </c>
      <c r="H227" s="209" t="s">
        <v>335</v>
      </c>
      <c r="I227" s="12" t="s">
        <v>404</v>
      </c>
    </row>
    <row r="228" spans="1:9" ht="15.75" thickBot="1">
      <c r="A228" s="13"/>
      <c r="B228" s="80" t="s">
        <v>334</v>
      </c>
      <c r="C228" s="130"/>
      <c r="D228" s="185"/>
      <c r="E228" s="184">
        <f t="shared" si="6"/>
        <v>0</v>
      </c>
      <c r="F228" s="184">
        <f t="shared" si="7"/>
        <v>0</v>
      </c>
      <c r="G228" s="210"/>
      <c r="H228" s="210"/>
      <c r="I228" s="15" t="s">
        <v>404</v>
      </c>
    </row>
    <row r="229" spans="1:9" ht="15.75" thickBot="1">
      <c r="A229" s="16"/>
      <c r="B229" s="79" t="s">
        <v>335</v>
      </c>
      <c r="C229" s="143"/>
      <c r="D229" s="185"/>
      <c r="E229" s="184">
        <f t="shared" si="6"/>
        <v>0</v>
      </c>
      <c r="F229" s="184">
        <f t="shared" si="7"/>
        <v>0</v>
      </c>
      <c r="G229" s="186"/>
      <c r="H229" s="186"/>
      <c r="I229" s="21"/>
    </row>
    <row r="230" spans="1:9" ht="15.75" thickBot="1">
      <c r="A230" s="10">
        <v>77</v>
      </c>
      <c r="B230" s="63" t="s">
        <v>115</v>
      </c>
      <c r="C230" s="145">
        <v>9</v>
      </c>
      <c r="D230" s="188"/>
      <c r="E230" s="184">
        <f t="shared" si="6"/>
        <v>22.122</v>
      </c>
      <c r="F230" s="184">
        <f t="shared" si="7"/>
        <v>181.78559999999999</v>
      </c>
      <c r="G230" s="184" t="s">
        <v>619</v>
      </c>
      <c r="H230" s="209" t="s">
        <v>907</v>
      </c>
      <c r="I230" s="22" t="s">
        <v>593</v>
      </c>
    </row>
    <row r="231" spans="1:9" ht="15.75" thickBot="1">
      <c r="A231" s="13"/>
      <c r="B231" s="80" t="s">
        <v>619</v>
      </c>
      <c r="C231" s="130"/>
      <c r="D231" s="185"/>
      <c r="E231" s="184">
        <f t="shared" si="6"/>
        <v>0</v>
      </c>
      <c r="F231" s="184">
        <f t="shared" si="7"/>
        <v>0</v>
      </c>
      <c r="G231" s="210"/>
      <c r="H231" s="210"/>
      <c r="I231" s="15"/>
    </row>
    <row r="232" spans="1:9" ht="15.75" thickBot="1">
      <c r="A232" s="16"/>
      <c r="B232" s="86">
        <v>380675591257</v>
      </c>
      <c r="C232" s="143"/>
      <c r="D232" s="185"/>
      <c r="E232" s="184">
        <f t="shared" si="6"/>
        <v>0</v>
      </c>
      <c r="F232" s="184">
        <f t="shared" si="7"/>
        <v>0</v>
      </c>
      <c r="G232" s="186"/>
      <c r="H232" s="186"/>
      <c r="I232" s="21"/>
    </row>
    <row r="233" spans="1:9" ht="15.75" thickBot="1">
      <c r="A233" s="10">
        <v>78</v>
      </c>
      <c r="B233" s="63" t="s">
        <v>116</v>
      </c>
      <c r="C233" s="145">
        <v>27</v>
      </c>
      <c r="D233" s="188"/>
      <c r="E233" s="184">
        <f t="shared" si="6"/>
        <v>66.366</v>
      </c>
      <c r="F233" s="184">
        <f t="shared" si="7"/>
        <v>394.15679999999998</v>
      </c>
      <c r="G233" s="184" t="s">
        <v>673</v>
      </c>
      <c r="H233" s="209" t="s">
        <v>827</v>
      </c>
      <c r="I233" s="12" t="s">
        <v>674</v>
      </c>
    </row>
    <row r="234" spans="1:9" ht="15.75" thickBot="1">
      <c r="A234" s="13"/>
      <c r="B234" s="78" t="s">
        <v>673</v>
      </c>
      <c r="C234" s="130"/>
      <c r="D234" s="185"/>
      <c r="E234" s="184">
        <f t="shared" si="6"/>
        <v>0</v>
      </c>
      <c r="F234" s="184">
        <f t="shared" si="7"/>
        <v>0</v>
      </c>
      <c r="G234" s="210"/>
      <c r="H234" s="210"/>
      <c r="I234" s="15" t="s">
        <v>674</v>
      </c>
    </row>
    <row r="235" spans="1:9" ht="15.75" thickBot="1">
      <c r="A235" s="16"/>
      <c r="B235" s="5" t="s">
        <v>827</v>
      </c>
      <c r="C235" s="143"/>
      <c r="D235" s="185"/>
      <c r="E235" s="184">
        <f t="shared" si="6"/>
        <v>0</v>
      </c>
      <c r="F235" s="184">
        <f t="shared" si="7"/>
        <v>0</v>
      </c>
      <c r="G235" s="186"/>
      <c r="H235" s="186"/>
      <c r="I235" s="21"/>
    </row>
    <row r="236" spans="1:9" ht="15.75" thickBot="1">
      <c r="A236" s="10">
        <v>79</v>
      </c>
      <c r="B236" s="63" t="s">
        <v>117</v>
      </c>
      <c r="C236" s="145">
        <v>6</v>
      </c>
      <c r="D236" s="188"/>
      <c r="E236" s="184">
        <f t="shared" si="6"/>
        <v>14.748000000000001</v>
      </c>
      <c r="F236" s="184">
        <f t="shared" si="7"/>
        <v>146.3904</v>
      </c>
      <c r="G236" s="184" t="s">
        <v>292</v>
      </c>
      <c r="H236" s="209" t="s">
        <v>293</v>
      </c>
      <c r="I236" s="12" t="s">
        <v>405</v>
      </c>
    </row>
    <row r="237" spans="1:9" ht="15.75" thickBot="1">
      <c r="A237" s="13"/>
      <c r="B237" s="4" t="s">
        <v>292</v>
      </c>
      <c r="C237" s="130"/>
      <c r="D237" s="185"/>
      <c r="E237" s="184">
        <f t="shared" si="6"/>
        <v>0</v>
      </c>
      <c r="F237" s="184">
        <f t="shared" si="7"/>
        <v>0</v>
      </c>
      <c r="G237" s="210"/>
      <c r="H237" s="210"/>
      <c r="I237" s="15" t="s">
        <v>405</v>
      </c>
    </row>
    <row r="238" spans="1:9" ht="15.75" thickBot="1">
      <c r="A238" s="16"/>
      <c r="B238" s="5" t="s">
        <v>293</v>
      </c>
      <c r="C238" s="143"/>
      <c r="D238" s="185"/>
      <c r="E238" s="184">
        <f t="shared" si="6"/>
        <v>0</v>
      </c>
      <c r="F238" s="184">
        <f t="shared" si="7"/>
        <v>0</v>
      </c>
      <c r="G238" s="186"/>
      <c r="H238" s="186"/>
      <c r="I238" s="21"/>
    </row>
    <row r="239" spans="1:9" ht="15.75" thickBot="1">
      <c r="A239" s="10">
        <v>80</v>
      </c>
      <c r="B239" s="63" t="s">
        <v>118</v>
      </c>
      <c r="C239" s="145">
        <v>13</v>
      </c>
      <c r="D239" s="188"/>
      <c r="E239" s="184">
        <f t="shared" si="6"/>
        <v>31.954000000000001</v>
      </c>
      <c r="F239" s="184">
        <f t="shared" si="7"/>
        <v>228.97919999999999</v>
      </c>
      <c r="G239" s="184" t="s">
        <v>620</v>
      </c>
      <c r="H239" s="209" t="s">
        <v>908</v>
      </c>
      <c r="I239" s="12" t="s">
        <v>406</v>
      </c>
    </row>
    <row r="240" spans="1:9" ht="15.75" thickBot="1">
      <c r="A240" s="13"/>
      <c r="B240" s="4" t="s">
        <v>620</v>
      </c>
      <c r="C240" s="130"/>
      <c r="D240" s="185"/>
      <c r="E240" s="184">
        <f t="shared" si="6"/>
        <v>0</v>
      </c>
      <c r="F240" s="184">
        <f t="shared" si="7"/>
        <v>0</v>
      </c>
      <c r="G240" s="210"/>
      <c r="H240" s="210"/>
      <c r="I240" s="15" t="s">
        <v>406</v>
      </c>
    </row>
    <row r="241" spans="1:9" ht="15.75" thickBot="1">
      <c r="A241" s="16"/>
      <c r="B241" s="68">
        <v>631086210</v>
      </c>
      <c r="C241" s="143"/>
      <c r="D241" s="185"/>
      <c r="E241" s="184">
        <f t="shared" si="6"/>
        <v>0</v>
      </c>
      <c r="F241" s="184">
        <f t="shared" si="7"/>
        <v>0</v>
      </c>
      <c r="G241" s="186"/>
      <c r="H241" s="186"/>
      <c r="I241" s="21"/>
    </row>
    <row r="242" spans="1:9" ht="15.75" thickBot="1">
      <c r="A242" s="10">
        <v>81</v>
      </c>
      <c r="B242" s="63" t="s">
        <v>119</v>
      </c>
      <c r="C242" s="145">
        <v>7</v>
      </c>
      <c r="D242" s="188"/>
      <c r="E242" s="184">
        <f t="shared" si="6"/>
        <v>17.206000000000003</v>
      </c>
      <c r="F242" s="184">
        <f t="shared" si="7"/>
        <v>158.18880000000001</v>
      </c>
      <c r="G242" s="184" t="s">
        <v>120</v>
      </c>
      <c r="H242" s="209" t="s">
        <v>121</v>
      </c>
      <c r="I242" s="12" t="s">
        <v>407</v>
      </c>
    </row>
    <row r="243" spans="1:9" ht="15.75" thickBot="1">
      <c r="A243" s="13"/>
      <c r="B243" s="4" t="s">
        <v>120</v>
      </c>
      <c r="C243" s="130"/>
      <c r="D243" s="185"/>
      <c r="E243" s="184">
        <f t="shared" si="6"/>
        <v>0</v>
      </c>
      <c r="F243" s="184">
        <f t="shared" si="7"/>
        <v>0</v>
      </c>
      <c r="G243" s="210"/>
      <c r="H243" s="210"/>
      <c r="I243" s="15" t="s">
        <v>407</v>
      </c>
    </row>
    <row r="244" spans="1:9" ht="15.75" thickBot="1">
      <c r="A244" s="16"/>
      <c r="B244" s="5" t="s">
        <v>121</v>
      </c>
      <c r="C244" s="143"/>
      <c r="D244" s="185"/>
      <c r="E244" s="184">
        <f t="shared" si="6"/>
        <v>0</v>
      </c>
      <c r="F244" s="184">
        <f t="shared" si="7"/>
        <v>0</v>
      </c>
      <c r="G244" s="186"/>
      <c r="H244" s="186"/>
      <c r="I244" s="21"/>
    </row>
    <row r="245" spans="1:9" ht="15.75" thickBot="1">
      <c r="A245" s="10">
        <v>82</v>
      </c>
      <c r="B245" s="63" t="s">
        <v>480</v>
      </c>
      <c r="C245" s="145">
        <v>6</v>
      </c>
      <c r="D245" s="188"/>
      <c r="E245" s="184">
        <f t="shared" si="6"/>
        <v>14.748000000000001</v>
      </c>
      <c r="F245" s="184">
        <f t="shared" si="7"/>
        <v>146.3904</v>
      </c>
      <c r="G245" s="184" t="s">
        <v>294</v>
      </c>
      <c r="H245" s="209" t="s">
        <v>295</v>
      </c>
      <c r="I245" s="12" t="s">
        <v>408</v>
      </c>
    </row>
    <row r="246" spans="1:9" ht="15.75" thickBot="1">
      <c r="A246" s="13"/>
      <c r="B246" s="4" t="s">
        <v>294</v>
      </c>
      <c r="C246" s="130"/>
      <c r="D246" s="185"/>
      <c r="E246" s="184">
        <f t="shared" si="6"/>
        <v>0</v>
      </c>
      <c r="F246" s="184">
        <f t="shared" si="7"/>
        <v>0</v>
      </c>
      <c r="G246" s="210"/>
      <c r="H246" s="210"/>
      <c r="I246" s="15" t="s">
        <v>408</v>
      </c>
    </row>
    <row r="247" spans="1:9" ht="15.75" thickBot="1">
      <c r="A247" s="16"/>
      <c r="B247" s="5" t="s">
        <v>295</v>
      </c>
      <c r="C247" s="143"/>
      <c r="D247" s="185"/>
      <c r="E247" s="184">
        <f t="shared" si="6"/>
        <v>0</v>
      </c>
      <c r="F247" s="184">
        <f t="shared" si="7"/>
        <v>0</v>
      </c>
      <c r="G247" s="186"/>
      <c r="H247" s="186"/>
      <c r="I247" s="21"/>
    </row>
    <row r="248" spans="1:9" ht="15.75" thickBot="1">
      <c r="A248" s="10">
        <v>83</v>
      </c>
      <c r="B248" s="8" t="s">
        <v>584</v>
      </c>
      <c r="C248" s="122">
        <v>15</v>
      </c>
      <c r="D248" s="196"/>
      <c r="E248" s="184">
        <f t="shared" si="6"/>
        <v>36.870000000000005</v>
      </c>
      <c r="F248" s="184">
        <f t="shared" si="7"/>
        <v>252.57600000000002</v>
      </c>
      <c r="G248" s="184" t="s">
        <v>305</v>
      </c>
      <c r="H248" s="209" t="s">
        <v>306</v>
      </c>
      <c r="I248" s="12" t="s">
        <v>415</v>
      </c>
    </row>
    <row r="249" spans="1:9" ht="15.75" thickBot="1">
      <c r="A249" s="13"/>
      <c r="B249" s="4" t="s">
        <v>305</v>
      </c>
      <c r="C249" s="130"/>
      <c r="D249" s="185"/>
      <c r="E249" s="184">
        <f t="shared" si="6"/>
        <v>0</v>
      </c>
      <c r="F249" s="184">
        <f t="shared" si="7"/>
        <v>0</v>
      </c>
      <c r="G249" s="210"/>
      <c r="H249" s="210"/>
      <c r="I249" s="15" t="s">
        <v>415</v>
      </c>
    </row>
    <row r="250" spans="1:9" ht="15.75" thickBot="1">
      <c r="A250" s="16"/>
      <c r="B250" s="5" t="s">
        <v>306</v>
      </c>
      <c r="C250" s="143"/>
      <c r="D250" s="185"/>
      <c r="E250" s="184">
        <f t="shared" si="6"/>
        <v>0</v>
      </c>
      <c r="F250" s="184">
        <f t="shared" si="7"/>
        <v>0</v>
      </c>
      <c r="G250" s="186"/>
      <c r="H250" s="186"/>
      <c r="I250" s="21"/>
    </row>
    <row r="251" spans="1:9" ht="15.75" thickBot="1">
      <c r="A251" s="10">
        <v>84</v>
      </c>
      <c r="B251" s="63" t="s">
        <v>666</v>
      </c>
      <c r="C251" s="145">
        <v>12</v>
      </c>
      <c r="D251" s="188"/>
      <c r="E251" s="184">
        <f t="shared" si="6"/>
        <v>29.496000000000002</v>
      </c>
      <c r="F251" s="184">
        <f t="shared" si="7"/>
        <v>217.1808</v>
      </c>
      <c r="G251" s="184" t="s">
        <v>667</v>
      </c>
      <c r="H251" s="209" t="s">
        <v>828</v>
      </c>
      <c r="I251" s="12" t="s">
        <v>668</v>
      </c>
    </row>
    <row r="252" spans="1:9" ht="15.75" thickBot="1">
      <c r="A252" s="13"/>
      <c r="B252" s="4" t="s">
        <v>667</v>
      </c>
      <c r="C252" s="130"/>
      <c r="D252" s="185"/>
      <c r="E252" s="184">
        <f t="shared" si="6"/>
        <v>0</v>
      </c>
      <c r="F252" s="184">
        <f t="shared" si="7"/>
        <v>0</v>
      </c>
      <c r="G252" s="210"/>
      <c r="H252" s="210"/>
      <c r="I252" s="15" t="s">
        <v>668</v>
      </c>
    </row>
    <row r="253" spans="1:9" ht="15.75" thickBot="1">
      <c r="A253" s="16"/>
      <c r="B253" s="5" t="s">
        <v>828</v>
      </c>
      <c r="C253" s="143"/>
      <c r="D253" s="185"/>
      <c r="E253" s="184">
        <f t="shared" si="6"/>
        <v>0</v>
      </c>
      <c r="F253" s="184">
        <f t="shared" si="7"/>
        <v>0</v>
      </c>
      <c r="G253" s="186"/>
      <c r="H253" s="186"/>
      <c r="I253" s="21"/>
    </row>
    <row r="254" spans="1:9" ht="15.75" thickBot="1">
      <c r="A254" s="10">
        <v>85</v>
      </c>
      <c r="B254" s="63" t="s">
        <v>672</v>
      </c>
      <c r="C254" s="145">
        <v>9</v>
      </c>
      <c r="D254" s="188"/>
      <c r="E254" s="184">
        <f t="shared" si="6"/>
        <v>22.122</v>
      </c>
      <c r="F254" s="184">
        <f t="shared" si="7"/>
        <v>181.78559999999999</v>
      </c>
      <c r="G254" s="184" t="s">
        <v>122</v>
      </c>
      <c r="H254" s="209" t="s">
        <v>123</v>
      </c>
      <c r="I254" s="12" t="s">
        <v>409</v>
      </c>
    </row>
    <row r="255" spans="1:9" ht="15.75" thickBot="1">
      <c r="A255" s="13"/>
      <c r="B255" s="4" t="s">
        <v>122</v>
      </c>
      <c r="C255" s="130"/>
      <c r="D255" s="185"/>
      <c r="E255" s="184">
        <f t="shared" si="6"/>
        <v>0</v>
      </c>
      <c r="F255" s="184">
        <f t="shared" si="7"/>
        <v>0</v>
      </c>
      <c r="G255" s="210"/>
      <c r="H255" s="210"/>
      <c r="I255" s="15" t="s">
        <v>409</v>
      </c>
    </row>
    <row r="256" spans="1:9" ht="15.75" thickBot="1">
      <c r="A256" s="16"/>
      <c r="B256" s="5" t="s">
        <v>123</v>
      </c>
      <c r="C256" s="143"/>
      <c r="D256" s="185"/>
      <c r="E256" s="184">
        <f t="shared" si="6"/>
        <v>0</v>
      </c>
      <c r="F256" s="184">
        <f t="shared" si="7"/>
        <v>0</v>
      </c>
      <c r="G256" s="186"/>
      <c r="H256" s="186"/>
      <c r="I256" s="21"/>
    </row>
    <row r="257" spans="1:9" ht="15.75" thickBot="1">
      <c r="A257" s="10">
        <v>86</v>
      </c>
      <c r="B257" s="63" t="s">
        <v>124</v>
      </c>
      <c r="C257" s="145">
        <v>9</v>
      </c>
      <c r="D257" s="188"/>
      <c r="E257" s="184">
        <f t="shared" si="6"/>
        <v>22.122</v>
      </c>
      <c r="F257" s="184">
        <f t="shared" si="7"/>
        <v>181.78559999999999</v>
      </c>
      <c r="G257" s="184" t="s">
        <v>125</v>
      </c>
      <c r="H257" s="209" t="s">
        <v>328</v>
      </c>
      <c r="I257" s="12" t="s">
        <v>410</v>
      </c>
    </row>
    <row r="258" spans="1:9" ht="15.75" thickBot="1">
      <c r="A258" s="13"/>
      <c r="B258" s="4" t="s">
        <v>125</v>
      </c>
      <c r="C258" s="130"/>
      <c r="D258" s="185"/>
      <c r="E258" s="184">
        <f t="shared" si="6"/>
        <v>0</v>
      </c>
      <c r="F258" s="184">
        <f t="shared" si="7"/>
        <v>0</v>
      </c>
      <c r="G258" s="210"/>
      <c r="H258" s="210"/>
      <c r="I258" s="15" t="s">
        <v>410</v>
      </c>
    </row>
    <row r="259" spans="1:9" ht="15.75" thickBot="1">
      <c r="A259" s="16"/>
      <c r="B259" s="5" t="s">
        <v>328</v>
      </c>
      <c r="C259" s="143"/>
      <c r="D259" s="185"/>
      <c r="E259" s="184">
        <f t="shared" ref="E259:E322" si="8">C259*$D$1</f>
        <v>0</v>
      </c>
      <c r="F259" s="184">
        <f t="shared" ref="F259:F322" si="9">IF(C259&gt;0,(E259*4+3+20+40)*1.2,0)</f>
        <v>0</v>
      </c>
      <c r="G259" s="186"/>
      <c r="H259" s="186"/>
      <c r="I259" s="21"/>
    </row>
    <row r="260" spans="1:9" ht="15.75" thickBot="1">
      <c r="A260" s="10">
        <v>87</v>
      </c>
      <c r="B260" s="8" t="s">
        <v>489</v>
      </c>
      <c r="C260" s="157">
        <v>3</v>
      </c>
      <c r="D260" s="197"/>
      <c r="E260" s="184">
        <f t="shared" si="8"/>
        <v>7.3740000000000006</v>
      </c>
      <c r="F260" s="184">
        <f t="shared" si="9"/>
        <v>110.99520000000001</v>
      </c>
      <c r="G260" s="184" t="s">
        <v>296</v>
      </c>
      <c r="H260" s="209" t="s">
        <v>297</v>
      </c>
      <c r="I260" s="12" t="s">
        <v>411</v>
      </c>
    </row>
    <row r="261" spans="1:9" ht="15.75" thickBot="1">
      <c r="A261" s="13"/>
      <c r="B261" s="69" t="s">
        <v>296</v>
      </c>
      <c r="C261" s="158"/>
      <c r="D261" s="198"/>
      <c r="E261" s="184">
        <f t="shared" si="8"/>
        <v>0</v>
      </c>
      <c r="F261" s="184">
        <f t="shared" si="9"/>
        <v>0</v>
      </c>
      <c r="G261" s="210"/>
      <c r="H261" s="210"/>
      <c r="I261" s="15" t="s">
        <v>411</v>
      </c>
    </row>
    <row r="262" spans="1:9" ht="15.75" thickBot="1">
      <c r="A262" s="16"/>
      <c r="B262" s="70" t="s">
        <v>297</v>
      </c>
      <c r="C262" s="159"/>
      <c r="D262" s="198"/>
      <c r="E262" s="184">
        <f t="shared" si="8"/>
        <v>0</v>
      </c>
      <c r="F262" s="184">
        <f t="shared" si="9"/>
        <v>0</v>
      </c>
      <c r="G262" s="186"/>
      <c r="H262" s="186"/>
      <c r="I262" s="21"/>
    </row>
    <row r="263" spans="1:9" ht="15.75" thickBot="1">
      <c r="A263" s="10">
        <v>88</v>
      </c>
      <c r="B263" s="63" t="s">
        <v>341</v>
      </c>
      <c r="C263" s="145">
        <v>9</v>
      </c>
      <c r="D263" s="188"/>
      <c r="E263" s="184">
        <f t="shared" si="8"/>
        <v>22.122</v>
      </c>
      <c r="F263" s="184">
        <f t="shared" si="9"/>
        <v>181.78559999999999</v>
      </c>
      <c r="G263" s="184" t="s">
        <v>659</v>
      </c>
      <c r="H263" s="209" t="s">
        <v>909</v>
      </c>
      <c r="I263" s="12" t="s">
        <v>660</v>
      </c>
    </row>
    <row r="264" spans="1:9" ht="15.75" thickBot="1">
      <c r="A264" s="13"/>
      <c r="B264" s="4" t="s">
        <v>659</v>
      </c>
      <c r="C264" s="130"/>
      <c r="D264" s="185"/>
      <c r="E264" s="184">
        <f t="shared" si="8"/>
        <v>0</v>
      </c>
      <c r="F264" s="184">
        <f t="shared" si="9"/>
        <v>0</v>
      </c>
      <c r="I264" s="15" t="s">
        <v>660</v>
      </c>
    </row>
    <row r="265" spans="1:9" ht="20.25" customHeight="1" thickBot="1">
      <c r="A265" s="16"/>
      <c r="B265" s="82">
        <v>380672485257</v>
      </c>
      <c r="C265" s="143"/>
      <c r="D265" s="185"/>
      <c r="E265" s="184">
        <f t="shared" si="8"/>
        <v>0</v>
      </c>
      <c r="F265" s="184">
        <f t="shared" si="9"/>
        <v>0</v>
      </c>
      <c r="G265" s="212"/>
      <c r="H265" s="212"/>
      <c r="I265" s="21"/>
    </row>
    <row r="266" spans="1:9" ht="15.75" thickBot="1">
      <c r="A266" s="10">
        <v>89</v>
      </c>
      <c r="B266" s="63" t="s">
        <v>127</v>
      </c>
      <c r="C266" s="145">
        <v>8</v>
      </c>
      <c r="D266" s="188"/>
      <c r="E266" s="184">
        <f t="shared" si="8"/>
        <v>19.664000000000001</v>
      </c>
      <c r="F266" s="184">
        <f t="shared" si="9"/>
        <v>169.9872</v>
      </c>
      <c r="G266" s="184" t="s">
        <v>298</v>
      </c>
      <c r="H266" s="209" t="s">
        <v>128</v>
      </c>
      <c r="I266" s="12" t="s">
        <v>412</v>
      </c>
    </row>
    <row r="267" spans="1:9" ht="15.75" thickBot="1">
      <c r="A267" s="13"/>
      <c r="B267" s="4" t="s">
        <v>298</v>
      </c>
      <c r="C267" s="130"/>
      <c r="D267" s="185"/>
      <c r="E267" s="184">
        <f t="shared" si="8"/>
        <v>0</v>
      </c>
      <c r="F267" s="184">
        <f t="shared" si="9"/>
        <v>0</v>
      </c>
      <c r="G267" s="210"/>
      <c r="H267" s="210"/>
      <c r="I267" s="15" t="s">
        <v>412</v>
      </c>
    </row>
    <row r="268" spans="1:9" ht="15.75" thickBot="1">
      <c r="A268" s="16"/>
      <c r="B268" s="5" t="s">
        <v>128</v>
      </c>
      <c r="C268" s="143"/>
      <c r="D268" s="185"/>
      <c r="E268" s="184">
        <f t="shared" si="8"/>
        <v>0</v>
      </c>
      <c r="F268" s="184">
        <f t="shared" si="9"/>
        <v>0</v>
      </c>
      <c r="G268" s="186"/>
      <c r="H268" s="186"/>
      <c r="I268" s="21"/>
    </row>
    <row r="269" spans="1:9" ht="15.75" thickBot="1">
      <c r="A269" s="10">
        <v>90</v>
      </c>
      <c r="B269" s="63" t="s">
        <v>129</v>
      </c>
      <c r="C269" s="145">
        <v>11</v>
      </c>
      <c r="D269" s="188"/>
      <c r="E269" s="184">
        <f t="shared" si="8"/>
        <v>27.038000000000004</v>
      </c>
      <c r="F269" s="184">
        <f t="shared" si="9"/>
        <v>205.38240000000002</v>
      </c>
      <c r="G269" s="184" t="s">
        <v>299</v>
      </c>
      <c r="H269" s="209" t="s">
        <v>300</v>
      </c>
      <c r="I269" s="12" t="s">
        <v>412</v>
      </c>
    </row>
    <row r="270" spans="1:9" ht="15.75" thickBot="1">
      <c r="A270" s="13"/>
      <c r="B270" s="4" t="s">
        <v>299</v>
      </c>
      <c r="C270" s="130"/>
      <c r="D270" s="185"/>
      <c r="E270" s="184">
        <f t="shared" si="8"/>
        <v>0</v>
      </c>
      <c r="F270" s="184">
        <f t="shared" si="9"/>
        <v>0</v>
      </c>
      <c r="G270" s="210"/>
      <c r="H270" s="210"/>
      <c r="I270" s="15" t="s">
        <v>412</v>
      </c>
    </row>
    <row r="271" spans="1:9" ht="15.75" thickBot="1">
      <c r="A271" s="16"/>
      <c r="B271" s="5" t="s">
        <v>300</v>
      </c>
      <c r="C271" s="143"/>
      <c r="D271" s="185"/>
      <c r="E271" s="184">
        <f t="shared" si="8"/>
        <v>0</v>
      </c>
      <c r="F271" s="184">
        <f t="shared" si="9"/>
        <v>0</v>
      </c>
      <c r="G271" s="186"/>
      <c r="H271" s="186"/>
      <c r="I271" s="21"/>
    </row>
    <row r="272" spans="1:9" ht="15.75" thickBot="1">
      <c r="A272" s="10">
        <v>91</v>
      </c>
      <c r="B272" s="62" t="s">
        <v>482</v>
      </c>
      <c r="C272" s="149">
        <v>6</v>
      </c>
      <c r="D272" s="189"/>
      <c r="E272" s="184">
        <f t="shared" si="8"/>
        <v>14.748000000000001</v>
      </c>
      <c r="F272" s="184">
        <f t="shared" si="9"/>
        <v>146.3904</v>
      </c>
      <c r="G272" s="184" t="s">
        <v>130</v>
      </c>
      <c r="H272" s="209" t="s">
        <v>910</v>
      </c>
      <c r="I272" t="s">
        <v>413</v>
      </c>
    </row>
    <row r="273" spans="1:9" ht="15.75" thickBot="1">
      <c r="A273" s="13"/>
      <c r="B273" s="4" t="s">
        <v>130</v>
      </c>
      <c r="C273" s="130"/>
      <c r="D273" s="185"/>
      <c r="E273" s="184">
        <f t="shared" si="8"/>
        <v>0</v>
      </c>
      <c r="F273" s="184">
        <f t="shared" si="9"/>
        <v>0</v>
      </c>
      <c r="G273" s="210"/>
      <c r="H273" s="210"/>
      <c r="I273" s="2" t="s">
        <v>413</v>
      </c>
    </row>
    <row r="274" spans="1:9" ht="15.75" thickBot="1">
      <c r="A274" s="16"/>
      <c r="B274" s="19" t="s">
        <v>301</v>
      </c>
      <c r="C274" s="148"/>
      <c r="D274" s="185"/>
      <c r="E274" s="184">
        <f t="shared" si="8"/>
        <v>0</v>
      </c>
      <c r="F274" s="184">
        <f t="shared" si="9"/>
        <v>0</v>
      </c>
      <c r="G274" s="186"/>
      <c r="H274" s="186"/>
    </row>
    <row r="275" spans="1:9" ht="15.75" thickBot="1">
      <c r="A275" s="10">
        <v>92</v>
      </c>
      <c r="B275" s="63" t="s">
        <v>131</v>
      </c>
      <c r="C275" s="145">
        <v>7</v>
      </c>
      <c r="D275" s="188"/>
      <c r="E275" s="184">
        <f t="shared" si="8"/>
        <v>17.206000000000003</v>
      </c>
      <c r="F275" s="184">
        <f t="shared" si="9"/>
        <v>158.18880000000001</v>
      </c>
      <c r="G275" s="184" t="s">
        <v>664</v>
      </c>
      <c r="H275" s="209" t="s">
        <v>911</v>
      </c>
      <c r="I275" s="12" t="s">
        <v>665</v>
      </c>
    </row>
    <row r="276" spans="1:9" ht="15.75" thickBot="1">
      <c r="A276" s="13"/>
      <c r="B276" s="78" t="s">
        <v>664</v>
      </c>
      <c r="C276" s="130"/>
      <c r="D276" s="185"/>
      <c r="E276" s="184">
        <f t="shared" si="8"/>
        <v>0</v>
      </c>
      <c r="F276" s="184">
        <f t="shared" si="9"/>
        <v>0</v>
      </c>
      <c r="G276" s="210"/>
      <c r="H276" s="210"/>
      <c r="I276" s="15" t="s">
        <v>665</v>
      </c>
    </row>
    <row r="277" spans="1:9" ht="15.75" thickBot="1">
      <c r="A277" s="16"/>
      <c r="B277" s="41">
        <v>380675591189</v>
      </c>
      <c r="C277" s="143"/>
      <c r="D277" s="185"/>
      <c r="E277" s="184">
        <f t="shared" si="8"/>
        <v>0</v>
      </c>
      <c r="F277" s="184">
        <f t="shared" si="9"/>
        <v>0</v>
      </c>
      <c r="G277" s="210"/>
      <c r="H277" s="210"/>
      <c r="I277" s="18"/>
    </row>
    <row r="278" spans="1:9" ht="15.75" thickBot="1">
      <c r="A278" s="10">
        <v>93</v>
      </c>
      <c r="B278" s="63" t="s">
        <v>302</v>
      </c>
      <c r="C278" s="145">
        <v>12</v>
      </c>
      <c r="D278" s="188"/>
      <c r="E278" s="184">
        <f t="shared" si="8"/>
        <v>29.496000000000002</v>
      </c>
      <c r="F278" s="184">
        <f t="shared" si="9"/>
        <v>217.1808</v>
      </c>
      <c r="G278" s="184" t="s">
        <v>585</v>
      </c>
      <c r="H278" s="209" t="s">
        <v>586</v>
      </c>
      <c r="I278" s="12" t="s">
        <v>587</v>
      </c>
    </row>
    <row r="279" spans="1:9" ht="15.75" thickBot="1">
      <c r="A279" s="13"/>
      <c r="B279" s="4" t="s">
        <v>585</v>
      </c>
      <c r="C279" s="130"/>
      <c r="D279" s="185"/>
      <c r="E279" s="184">
        <f t="shared" si="8"/>
        <v>0</v>
      </c>
      <c r="F279" s="184">
        <f t="shared" si="9"/>
        <v>0</v>
      </c>
      <c r="G279" s="210"/>
      <c r="H279" s="210"/>
      <c r="I279" s="15" t="s">
        <v>587</v>
      </c>
    </row>
    <row r="280" spans="1:9" ht="15.75" thickBot="1">
      <c r="A280" s="16"/>
      <c r="B280" s="5" t="s">
        <v>586</v>
      </c>
      <c r="C280" s="143"/>
      <c r="D280" s="185"/>
      <c r="E280" s="184">
        <f t="shared" si="8"/>
        <v>0</v>
      </c>
      <c r="F280" s="184">
        <f t="shared" si="9"/>
        <v>0</v>
      </c>
      <c r="G280" s="186"/>
      <c r="H280" s="186"/>
      <c r="I280" s="21"/>
    </row>
    <row r="281" spans="1:9" ht="15.75" thickBot="1">
      <c r="A281" s="10">
        <v>94</v>
      </c>
      <c r="B281" s="20" t="s">
        <v>337</v>
      </c>
      <c r="C281" s="116">
        <v>4</v>
      </c>
      <c r="D281" s="199"/>
      <c r="E281" s="184">
        <f t="shared" si="8"/>
        <v>9.8320000000000007</v>
      </c>
      <c r="F281" s="184">
        <f t="shared" si="9"/>
        <v>122.7936</v>
      </c>
      <c r="G281" s="184" t="s">
        <v>711</v>
      </c>
      <c r="H281" s="209" t="s">
        <v>912</v>
      </c>
      <c r="I281" s="2" t="s">
        <v>712</v>
      </c>
    </row>
    <row r="282" spans="1:9" ht="15.75" thickBot="1">
      <c r="A282" s="13"/>
      <c r="B282" s="78" t="s">
        <v>711</v>
      </c>
      <c r="C282" s="130"/>
      <c r="D282" s="185"/>
      <c r="E282" s="184">
        <f t="shared" si="8"/>
        <v>0</v>
      </c>
      <c r="F282" s="184">
        <f t="shared" si="9"/>
        <v>0</v>
      </c>
      <c r="G282" s="210"/>
      <c r="H282" s="210"/>
      <c r="I282" s="2"/>
    </row>
    <row r="283" spans="1:9" ht="15.75" thickBot="1">
      <c r="A283" s="16"/>
      <c r="B283" s="87">
        <v>380672485689</v>
      </c>
      <c r="C283" s="148"/>
      <c r="D283" s="185"/>
      <c r="E283" s="184">
        <f t="shared" si="8"/>
        <v>0</v>
      </c>
      <c r="F283" s="184">
        <f t="shared" si="9"/>
        <v>0</v>
      </c>
      <c r="G283" s="186"/>
      <c r="H283" s="186"/>
    </row>
    <row r="284" spans="1:9" ht="15.75" thickBot="1">
      <c r="A284" s="10">
        <v>95</v>
      </c>
      <c r="B284" s="8" t="s">
        <v>303</v>
      </c>
      <c r="C284" s="122">
        <v>6</v>
      </c>
      <c r="D284" s="196"/>
      <c r="E284" s="184">
        <f t="shared" si="8"/>
        <v>14.748000000000001</v>
      </c>
      <c r="F284" s="184">
        <f t="shared" si="9"/>
        <v>146.3904</v>
      </c>
      <c r="G284" s="184" t="s">
        <v>662</v>
      </c>
      <c r="H284" s="209" t="s">
        <v>913</v>
      </c>
      <c r="I284" s="22" t="s">
        <v>663</v>
      </c>
    </row>
    <row r="285" spans="1:9" ht="15.75" thickBot="1">
      <c r="A285" s="13"/>
      <c r="B285" s="4" t="s">
        <v>662</v>
      </c>
      <c r="C285" s="130"/>
      <c r="D285" s="185"/>
      <c r="E285" s="184">
        <f t="shared" si="8"/>
        <v>0</v>
      </c>
      <c r="F285" s="184">
        <f t="shared" si="9"/>
        <v>0</v>
      </c>
      <c r="G285" s="210"/>
      <c r="H285" s="210"/>
      <c r="I285" s="14"/>
    </row>
    <row r="286" spans="1:9" ht="15.75" thickBot="1">
      <c r="A286" s="16"/>
      <c r="B286" s="41">
        <v>380676182998</v>
      </c>
      <c r="C286" s="143"/>
      <c r="D286" s="185"/>
      <c r="E286" s="184">
        <f t="shared" si="8"/>
        <v>0</v>
      </c>
      <c r="F286" s="184">
        <f t="shared" si="9"/>
        <v>0</v>
      </c>
      <c r="G286" s="210"/>
      <c r="H286" s="210"/>
      <c r="I286" s="21"/>
    </row>
    <row r="287" spans="1:9" ht="15.75" thickBot="1">
      <c r="A287" s="10">
        <v>96</v>
      </c>
      <c r="B287" s="8" t="s">
        <v>132</v>
      </c>
      <c r="C287" s="122">
        <v>12</v>
      </c>
      <c r="D287" s="196"/>
      <c r="E287" s="184">
        <f t="shared" si="8"/>
        <v>29.496000000000002</v>
      </c>
      <c r="F287" s="184">
        <f t="shared" si="9"/>
        <v>217.1808</v>
      </c>
      <c r="G287" s="184" t="s">
        <v>139</v>
      </c>
      <c r="H287" s="209" t="s">
        <v>914</v>
      </c>
      <c r="I287" t="s">
        <v>417</v>
      </c>
    </row>
    <row r="288" spans="1:9" ht="15.75" thickBot="1">
      <c r="A288" s="13"/>
      <c r="B288" s="4" t="s">
        <v>139</v>
      </c>
      <c r="C288" s="130"/>
      <c r="D288" s="185"/>
      <c r="E288" s="184">
        <f t="shared" si="8"/>
        <v>0</v>
      </c>
      <c r="F288" s="184">
        <f t="shared" si="9"/>
        <v>0</v>
      </c>
      <c r="G288" s="210"/>
      <c r="H288" s="210"/>
      <c r="I288" s="22" t="s">
        <v>417</v>
      </c>
    </row>
    <row r="289" spans="1:9" ht="15.75" thickBot="1">
      <c r="A289" s="16"/>
      <c r="B289" s="87">
        <v>380672480178</v>
      </c>
      <c r="C289" s="148"/>
      <c r="D289" s="185"/>
      <c r="E289" s="184">
        <f t="shared" si="8"/>
        <v>0</v>
      </c>
      <c r="F289" s="184">
        <f t="shared" si="9"/>
        <v>0</v>
      </c>
      <c r="G289" s="186"/>
      <c r="H289" s="186"/>
      <c r="I289" s="14"/>
    </row>
    <row r="290" spans="1:9" ht="15.75" thickBot="1">
      <c r="A290" s="10">
        <v>97</v>
      </c>
      <c r="B290" s="33" t="s">
        <v>304</v>
      </c>
      <c r="C290" s="122">
        <v>10</v>
      </c>
      <c r="D290" s="196"/>
      <c r="E290" s="184">
        <f t="shared" si="8"/>
        <v>24.580000000000002</v>
      </c>
      <c r="F290" s="184">
        <f t="shared" si="9"/>
        <v>193.58399999999997</v>
      </c>
      <c r="G290" s="184" t="s">
        <v>590</v>
      </c>
      <c r="H290" s="209" t="s">
        <v>915</v>
      </c>
      <c r="I290" s="30" t="s">
        <v>592</v>
      </c>
    </row>
    <row r="291" spans="1:9" ht="15.75" thickBot="1">
      <c r="A291" s="13"/>
      <c r="B291" s="32" t="s">
        <v>590</v>
      </c>
      <c r="C291" s="130"/>
      <c r="D291" s="185"/>
      <c r="E291" s="184">
        <f t="shared" si="8"/>
        <v>0</v>
      </c>
      <c r="F291" s="184">
        <f t="shared" si="9"/>
        <v>0</v>
      </c>
      <c r="G291" s="210"/>
      <c r="H291" s="210"/>
      <c r="I291" s="34" t="s">
        <v>592</v>
      </c>
    </row>
    <row r="292" spans="1:9" ht="15.75" thickBot="1">
      <c r="A292" s="16"/>
      <c r="B292" s="17" t="s">
        <v>591</v>
      </c>
      <c r="C292" s="143"/>
      <c r="D292" s="185"/>
      <c r="E292" s="184">
        <f t="shared" si="8"/>
        <v>0</v>
      </c>
      <c r="F292" s="184">
        <f t="shared" si="9"/>
        <v>0</v>
      </c>
      <c r="G292" s="210"/>
      <c r="H292" s="210"/>
      <c r="I292" s="31"/>
    </row>
    <row r="293" spans="1:9" ht="15.75" thickBot="1">
      <c r="A293" s="10">
        <v>98</v>
      </c>
      <c r="B293" s="11" t="s">
        <v>133</v>
      </c>
      <c r="C293" s="122">
        <v>11</v>
      </c>
      <c r="D293" s="196"/>
      <c r="E293" s="184">
        <f t="shared" si="8"/>
        <v>27.038000000000004</v>
      </c>
      <c r="F293" s="184">
        <f t="shared" si="9"/>
        <v>205.38240000000002</v>
      </c>
      <c r="G293" s="184" t="s">
        <v>657</v>
      </c>
      <c r="H293" s="209" t="s">
        <v>829</v>
      </c>
      <c r="I293" s="22" t="s">
        <v>658</v>
      </c>
    </row>
    <row r="294" spans="1:9" ht="15.75" thickBot="1">
      <c r="A294" s="13"/>
      <c r="B294" s="3" t="s">
        <v>657</v>
      </c>
      <c r="C294" s="130"/>
      <c r="D294" s="185"/>
      <c r="E294" s="184">
        <f t="shared" si="8"/>
        <v>0</v>
      </c>
      <c r="F294" s="184">
        <f t="shared" si="9"/>
        <v>0</v>
      </c>
      <c r="G294" s="146"/>
      <c r="H294" s="146"/>
      <c r="I294" s="15"/>
    </row>
    <row r="295" spans="1:9" ht="15.75" thickBot="1">
      <c r="A295" s="16"/>
      <c r="B295" s="17" t="s">
        <v>829</v>
      </c>
      <c r="C295" s="143"/>
      <c r="D295" s="185"/>
      <c r="E295" s="184">
        <f t="shared" si="8"/>
        <v>0</v>
      </c>
      <c r="F295" s="184">
        <f t="shared" si="9"/>
        <v>0</v>
      </c>
      <c r="G295" s="200"/>
      <c r="H295" s="200"/>
      <c r="I295" s="21"/>
    </row>
    <row r="296" spans="1:9" ht="15.75" thickBot="1">
      <c r="A296" s="10">
        <v>99</v>
      </c>
      <c r="B296" s="11" t="s">
        <v>134</v>
      </c>
      <c r="C296" s="122">
        <v>12</v>
      </c>
      <c r="D296" s="196"/>
      <c r="E296" s="184">
        <f t="shared" si="8"/>
        <v>29.496000000000002</v>
      </c>
      <c r="F296" s="184">
        <f t="shared" si="9"/>
        <v>217.1808</v>
      </c>
      <c r="G296" s="184" t="s">
        <v>135</v>
      </c>
      <c r="H296" s="209" t="s">
        <v>136</v>
      </c>
      <c r="I296" s="12" t="s">
        <v>416</v>
      </c>
    </row>
    <row r="297" spans="1:9" ht="15.75" thickBot="1">
      <c r="A297" s="13"/>
      <c r="B297" s="3" t="s">
        <v>135</v>
      </c>
      <c r="C297" s="130"/>
      <c r="D297" s="185"/>
      <c r="E297" s="184">
        <f t="shared" si="8"/>
        <v>0</v>
      </c>
      <c r="F297" s="184">
        <f t="shared" si="9"/>
        <v>0</v>
      </c>
      <c r="G297" s="210"/>
      <c r="H297" s="210"/>
      <c r="I297" s="15" t="s">
        <v>416</v>
      </c>
    </row>
    <row r="298" spans="1:9" ht="15.75" thickBot="1">
      <c r="A298" s="16"/>
      <c r="B298" s="17" t="s">
        <v>136</v>
      </c>
      <c r="C298" s="143"/>
      <c r="D298" s="185"/>
      <c r="E298" s="184">
        <f t="shared" si="8"/>
        <v>0</v>
      </c>
      <c r="F298" s="184">
        <f t="shared" si="9"/>
        <v>0</v>
      </c>
      <c r="G298" s="186"/>
      <c r="H298" s="186"/>
      <c r="I298" s="21"/>
    </row>
    <row r="299" spans="1:9" ht="15.75" thickBot="1">
      <c r="A299" s="10">
        <v>100</v>
      </c>
      <c r="B299" s="11" t="s">
        <v>137</v>
      </c>
      <c r="C299" s="122">
        <v>37</v>
      </c>
      <c r="D299" s="196"/>
      <c r="E299" s="184">
        <f t="shared" si="8"/>
        <v>90.946000000000012</v>
      </c>
      <c r="F299" s="184">
        <f t="shared" si="9"/>
        <v>512.14080000000001</v>
      </c>
      <c r="G299" s="184" t="s">
        <v>581</v>
      </c>
      <c r="H299" s="209" t="s">
        <v>916</v>
      </c>
      <c r="I299" s="22" t="s">
        <v>583</v>
      </c>
    </row>
    <row r="300" spans="1:9" ht="15.75" thickBot="1">
      <c r="A300" s="13"/>
      <c r="B300" s="60" t="s">
        <v>581</v>
      </c>
      <c r="C300" s="130"/>
      <c r="D300" s="185"/>
      <c r="E300" s="184">
        <f t="shared" si="8"/>
        <v>0</v>
      </c>
      <c r="F300" s="184">
        <f t="shared" si="9"/>
        <v>0</v>
      </c>
      <c r="G300" s="210"/>
      <c r="H300" s="210"/>
      <c r="I300" s="15"/>
    </row>
    <row r="301" spans="1:9" ht="15.75" thickBot="1">
      <c r="A301" s="16"/>
      <c r="B301" s="88" t="s">
        <v>582</v>
      </c>
      <c r="C301" s="143"/>
      <c r="D301" s="185"/>
      <c r="E301" s="184">
        <f t="shared" si="8"/>
        <v>0</v>
      </c>
      <c r="F301" s="184">
        <f t="shared" si="9"/>
        <v>0</v>
      </c>
      <c r="G301" s="186"/>
      <c r="H301" s="186"/>
      <c r="I301" s="21"/>
    </row>
    <row r="302" spans="1:9" ht="15.75" thickBot="1">
      <c r="A302" s="10">
        <v>101</v>
      </c>
      <c r="B302" s="23" t="s">
        <v>138</v>
      </c>
      <c r="C302" s="116">
        <v>12</v>
      </c>
      <c r="D302" s="199"/>
      <c r="E302" s="184">
        <f t="shared" si="8"/>
        <v>29.496000000000002</v>
      </c>
      <c r="F302" s="184">
        <f t="shared" si="9"/>
        <v>217.1808</v>
      </c>
      <c r="G302" s="184" t="s">
        <v>126</v>
      </c>
      <c r="H302" s="209" t="s">
        <v>917</v>
      </c>
      <c r="I302" s="2" t="s">
        <v>414</v>
      </c>
    </row>
    <row r="303" spans="1:9" ht="15.75" thickBot="1">
      <c r="A303" s="13"/>
      <c r="B303" s="78" t="s">
        <v>126</v>
      </c>
      <c r="C303" s="130"/>
      <c r="D303" s="185"/>
      <c r="E303" s="184">
        <f t="shared" si="8"/>
        <v>0</v>
      </c>
      <c r="F303" s="184">
        <f t="shared" si="9"/>
        <v>0</v>
      </c>
      <c r="G303" s="210"/>
      <c r="H303" s="210"/>
      <c r="I303" s="2"/>
    </row>
    <row r="304" spans="1:9" ht="15.75" thickBot="1">
      <c r="A304" s="16"/>
      <c r="B304" s="89">
        <v>380675118218</v>
      </c>
      <c r="C304" s="148"/>
      <c r="D304" s="185"/>
      <c r="E304" s="184">
        <f t="shared" si="8"/>
        <v>0</v>
      </c>
      <c r="F304" s="184">
        <f t="shared" si="9"/>
        <v>0</v>
      </c>
      <c r="G304" s="186"/>
      <c r="H304" s="186"/>
    </row>
    <row r="305" spans="1:9" ht="15.75" thickBot="1">
      <c r="A305" s="10">
        <v>102</v>
      </c>
      <c r="B305" s="8" t="s">
        <v>669</v>
      </c>
      <c r="C305" s="122">
        <v>8</v>
      </c>
      <c r="D305" s="196"/>
      <c r="E305" s="184">
        <f t="shared" si="8"/>
        <v>19.664000000000001</v>
      </c>
      <c r="F305" s="184">
        <f t="shared" si="9"/>
        <v>169.9872</v>
      </c>
      <c r="G305" s="184" t="s">
        <v>670</v>
      </c>
      <c r="H305" s="209" t="s">
        <v>830</v>
      </c>
      <c r="I305" s="22" t="s">
        <v>671</v>
      </c>
    </row>
    <row r="306" spans="1:9" ht="15.75" thickBot="1">
      <c r="A306" s="13"/>
      <c r="B306" s="4" t="s">
        <v>670</v>
      </c>
      <c r="C306" s="130"/>
      <c r="D306" s="185"/>
      <c r="E306" s="184">
        <f t="shared" si="8"/>
        <v>0</v>
      </c>
      <c r="F306" s="184">
        <f t="shared" si="9"/>
        <v>0</v>
      </c>
      <c r="G306" s="210"/>
      <c r="H306" s="210"/>
      <c r="I306" s="14"/>
    </row>
    <row r="307" spans="1:9" ht="15.75" thickBot="1">
      <c r="A307" s="16"/>
      <c r="B307" s="7" t="s">
        <v>830</v>
      </c>
      <c r="C307" s="143"/>
      <c r="D307" s="185"/>
      <c r="E307" s="184">
        <f t="shared" si="8"/>
        <v>0</v>
      </c>
      <c r="F307" s="184">
        <f t="shared" si="9"/>
        <v>0</v>
      </c>
      <c r="G307" s="210"/>
      <c r="H307" s="210"/>
      <c r="I307" s="21"/>
    </row>
    <row r="308" spans="1:9" ht="15.75" thickBot="1">
      <c r="A308" s="10">
        <v>103</v>
      </c>
      <c r="B308" s="8" t="s">
        <v>140</v>
      </c>
      <c r="C308" s="122">
        <v>9</v>
      </c>
      <c r="D308" s="196"/>
      <c r="E308" s="184">
        <f t="shared" si="8"/>
        <v>22.122</v>
      </c>
      <c r="F308" s="184">
        <f t="shared" si="9"/>
        <v>181.78559999999999</v>
      </c>
      <c r="G308" s="184" t="s">
        <v>141</v>
      </c>
      <c r="H308" s="209" t="s">
        <v>918</v>
      </c>
      <c r="I308" s="22" t="s">
        <v>418</v>
      </c>
    </row>
    <row r="309" spans="1:9" ht="15.75" thickBot="1">
      <c r="A309" s="13"/>
      <c r="B309" s="4" t="s">
        <v>141</v>
      </c>
      <c r="C309" s="130"/>
      <c r="D309" s="185"/>
      <c r="E309" s="184">
        <f t="shared" si="8"/>
        <v>0</v>
      </c>
      <c r="F309" s="184">
        <f t="shared" si="9"/>
        <v>0</v>
      </c>
      <c r="G309" s="210"/>
      <c r="H309" s="210"/>
      <c r="I309" s="14"/>
    </row>
    <row r="310" spans="1:9" ht="15.75" thickBot="1">
      <c r="A310" s="16"/>
      <c r="B310" s="5" t="s">
        <v>142</v>
      </c>
      <c r="C310" s="143"/>
      <c r="D310" s="185"/>
      <c r="E310" s="184">
        <f t="shared" si="8"/>
        <v>0</v>
      </c>
      <c r="F310" s="184">
        <f t="shared" si="9"/>
        <v>0</v>
      </c>
      <c r="G310" s="186"/>
      <c r="H310" s="186"/>
      <c r="I310" s="21"/>
    </row>
    <row r="311" spans="1:9" ht="15.75" thickBot="1">
      <c r="A311" s="10">
        <v>104</v>
      </c>
      <c r="B311" s="8" t="s">
        <v>143</v>
      </c>
      <c r="C311" s="122">
        <v>9</v>
      </c>
      <c r="D311" s="196"/>
      <c r="E311" s="184">
        <f t="shared" si="8"/>
        <v>22.122</v>
      </c>
      <c r="F311" s="184">
        <f t="shared" si="9"/>
        <v>181.78559999999999</v>
      </c>
      <c r="G311" s="184" t="s">
        <v>630</v>
      </c>
      <c r="H311" s="209" t="s">
        <v>919</v>
      </c>
      <c r="I311" s="22" t="s">
        <v>631</v>
      </c>
    </row>
    <row r="312" spans="1:9" ht="15.75" thickBot="1">
      <c r="A312" s="13"/>
      <c r="B312" s="4" t="s">
        <v>630</v>
      </c>
      <c r="C312" s="130"/>
      <c r="D312" s="185"/>
      <c r="E312" s="184">
        <f t="shared" si="8"/>
        <v>0</v>
      </c>
      <c r="F312" s="184">
        <f t="shared" si="9"/>
        <v>0</v>
      </c>
      <c r="G312" s="210"/>
      <c r="H312" s="210"/>
      <c r="I312" s="15"/>
    </row>
    <row r="313" spans="1:9" ht="15.75" thickBot="1">
      <c r="A313" s="16"/>
      <c r="B313" s="41">
        <v>380676926273</v>
      </c>
      <c r="C313" s="143"/>
      <c r="D313" s="185"/>
      <c r="E313" s="184">
        <f t="shared" si="8"/>
        <v>0</v>
      </c>
      <c r="F313" s="184">
        <f t="shared" si="9"/>
        <v>0</v>
      </c>
      <c r="G313" s="186"/>
      <c r="H313" s="186"/>
      <c r="I313" s="21"/>
    </row>
    <row r="314" spans="1:9" ht="15.75" thickBot="1">
      <c r="A314" s="10">
        <v>105</v>
      </c>
      <c r="B314" s="8" t="s">
        <v>144</v>
      </c>
      <c r="C314" s="122">
        <v>10</v>
      </c>
      <c r="D314" s="196"/>
      <c r="E314" s="184">
        <f t="shared" si="8"/>
        <v>24.580000000000002</v>
      </c>
      <c r="F314" s="184">
        <f t="shared" si="9"/>
        <v>193.58399999999997</v>
      </c>
      <c r="G314" s="184" t="s">
        <v>471</v>
      </c>
      <c r="H314" s="209" t="s">
        <v>922</v>
      </c>
      <c r="I314" s="74" t="s">
        <v>490</v>
      </c>
    </row>
    <row r="315" spans="1:9" ht="15.75" thickBot="1">
      <c r="A315" s="13"/>
      <c r="B315" s="4" t="s">
        <v>471</v>
      </c>
      <c r="C315" s="130"/>
      <c r="D315" s="185"/>
      <c r="E315" s="184">
        <f t="shared" si="8"/>
        <v>0</v>
      </c>
      <c r="F315" s="184">
        <f t="shared" si="9"/>
        <v>0</v>
      </c>
      <c r="G315" s="210"/>
      <c r="H315" s="210"/>
      <c r="I315" s="75"/>
    </row>
    <row r="316" spans="1:9" ht="15.75" thickBot="1">
      <c r="A316" s="16"/>
      <c r="B316" s="7">
        <v>80675590540</v>
      </c>
      <c r="C316" s="143"/>
      <c r="D316" s="185"/>
      <c r="E316" s="184">
        <f t="shared" si="8"/>
        <v>0</v>
      </c>
      <c r="F316" s="184">
        <f t="shared" si="9"/>
        <v>0</v>
      </c>
      <c r="G316" s="186"/>
      <c r="H316" s="186"/>
      <c r="I316" s="76"/>
    </row>
    <row r="317" spans="1:9" ht="15.75" thickBot="1">
      <c r="A317" s="10">
        <v>106</v>
      </c>
      <c r="B317" s="8" t="s">
        <v>145</v>
      </c>
      <c r="C317" s="122">
        <v>14</v>
      </c>
      <c r="D317" s="196"/>
      <c r="E317" s="184">
        <f t="shared" si="8"/>
        <v>34.412000000000006</v>
      </c>
      <c r="F317" s="184">
        <f t="shared" si="9"/>
        <v>240.77760000000001</v>
      </c>
      <c r="G317" s="184" t="s">
        <v>921</v>
      </c>
      <c r="H317" s="209" t="s">
        <v>920</v>
      </c>
      <c r="I317" s="12" t="s">
        <v>419</v>
      </c>
    </row>
    <row r="318" spans="1:9" ht="15.75" thickBot="1">
      <c r="A318" s="13"/>
      <c r="B318" s="4" t="s">
        <v>307</v>
      </c>
      <c r="C318" s="130"/>
      <c r="D318" s="185"/>
      <c r="E318" s="184">
        <f t="shared" si="8"/>
        <v>0</v>
      </c>
      <c r="F318" s="184">
        <f t="shared" si="9"/>
        <v>0</v>
      </c>
      <c r="G318" s="201"/>
      <c r="H318" s="201"/>
      <c r="I318" s="15" t="s">
        <v>419</v>
      </c>
    </row>
    <row r="319" spans="1:9" ht="15.75" thickBot="1">
      <c r="A319" s="16"/>
      <c r="B319" s="5" t="s">
        <v>336</v>
      </c>
      <c r="C319" s="143"/>
      <c r="D319" s="185"/>
      <c r="E319" s="184">
        <f t="shared" si="8"/>
        <v>0</v>
      </c>
      <c r="F319" s="184">
        <f t="shared" si="9"/>
        <v>0</v>
      </c>
      <c r="G319" s="202"/>
      <c r="H319" s="202"/>
      <c r="I319" s="21"/>
    </row>
    <row r="320" spans="1:9" ht="15.75" thickBot="1">
      <c r="A320" s="10">
        <v>107</v>
      </c>
      <c r="B320" s="8" t="s">
        <v>146</v>
      </c>
      <c r="C320" s="122">
        <v>12</v>
      </c>
      <c r="D320" s="196"/>
      <c r="E320" s="184">
        <f t="shared" si="8"/>
        <v>29.496000000000002</v>
      </c>
      <c r="F320" s="184">
        <f t="shared" si="9"/>
        <v>217.1808</v>
      </c>
      <c r="G320" s="184" t="s">
        <v>147</v>
      </c>
      <c r="H320" s="209" t="s">
        <v>148</v>
      </c>
      <c r="I320" s="12" t="s">
        <v>420</v>
      </c>
    </row>
    <row r="321" spans="1:9" ht="15.75" thickBot="1">
      <c r="A321" s="13"/>
      <c r="B321" s="4" t="s">
        <v>147</v>
      </c>
      <c r="C321" s="130"/>
      <c r="D321" s="185"/>
      <c r="E321" s="184">
        <f t="shared" si="8"/>
        <v>0</v>
      </c>
      <c r="F321" s="184">
        <f t="shared" si="9"/>
        <v>0</v>
      </c>
      <c r="G321" s="210"/>
      <c r="H321" s="210"/>
      <c r="I321" s="15" t="s">
        <v>420</v>
      </c>
    </row>
    <row r="322" spans="1:9" ht="15.75" thickBot="1">
      <c r="A322" s="16"/>
      <c r="B322" s="19" t="s">
        <v>148</v>
      </c>
      <c r="C322" s="148"/>
      <c r="D322" s="185"/>
      <c r="E322" s="184">
        <f t="shared" si="8"/>
        <v>0</v>
      </c>
      <c r="F322" s="184">
        <f t="shared" si="9"/>
        <v>0</v>
      </c>
      <c r="G322" s="186"/>
      <c r="H322" s="186"/>
      <c r="I322" s="14"/>
    </row>
    <row r="323" spans="1:9" ht="15.75" thickBot="1">
      <c r="A323" s="10">
        <v>108</v>
      </c>
      <c r="B323" s="8" t="s">
        <v>149</v>
      </c>
      <c r="C323" s="122">
        <v>6</v>
      </c>
      <c r="D323" s="196"/>
      <c r="E323" s="184">
        <f t="shared" ref="E323:E386" si="10">C323*$D$1</f>
        <v>14.748000000000001</v>
      </c>
      <c r="F323" s="184">
        <f t="shared" ref="F323:F386" si="11">IF(C323&gt;0,(E323*4+3+20+40)*1.2,0)</f>
        <v>146.3904</v>
      </c>
      <c r="G323" s="184" t="s">
        <v>727</v>
      </c>
      <c r="H323" s="209" t="s">
        <v>923</v>
      </c>
      <c r="I323" s="12" t="s">
        <v>728</v>
      </c>
    </row>
    <row r="324" spans="1:9" ht="15.75" thickBot="1">
      <c r="A324" s="13"/>
      <c r="B324" s="4" t="s">
        <v>727</v>
      </c>
      <c r="C324" s="130"/>
      <c r="D324" s="185"/>
      <c r="E324" s="184">
        <f t="shared" si="10"/>
        <v>0</v>
      </c>
      <c r="F324" s="184">
        <f t="shared" si="11"/>
        <v>0</v>
      </c>
      <c r="G324" s="210"/>
      <c r="H324" s="210"/>
      <c r="I324" s="15" t="s">
        <v>728</v>
      </c>
    </row>
    <row r="325" spans="1:9" ht="15.75" thickBot="1">
      <c r="A325" s="16"/>
      <c r="B325" s="41">
        <v>380672483454</v>
      </c>
      <c r="C325" s="143"/>
      <c r="D325" s="185"/>
      <c r="E325" s="184">
        <f t="shared" si="10"/>
        <v>0</v>
      </c>
      <c r="F325" s="184">
        <f t="shared" si="11"/>
        <v>0</v>
      </c>
      <c r="G325" s="210"/>
      <c r="H325" s="210"/>
      <c r="I325" s="21"/>
    </row>
    <row r="326" spans="1:9" ht="15.75" thickBot="1">
      <c r="A326" s="10">
        <v>109</v>
      </c>
      <c r="B326" s="8" t="s">
        <v>475</v>
      </c>
      <c r="C326" s="122">
        <v>4</v>
      </c>
      <c r="D326" s="196"/>
      <c r="E326" s="184">
        <f t="shared" si="10"/>
        <v>9.8320000000000007</v>
      </c>
      <c r="F326" s="184">
        <f t="shared" si="11"/>
        <v>122.7936</v>
      </c>
      <c r="G326" s="184" t="s">
        <v>924</v>
      </c>
      <c r="H326" s="209" t="s">
        <v>626</v>
      </c>
      <c r="I326" s="12" t="s">
        <v>421</v>
      </c>
    </row>
    <row r="327" spans="1:9" ht="15.75" thickBot="1">
      <c r="A327" s="13"/>
      <c r="B327" s="47" t="s">
        <v>627</v>
      </c>
      <c r="C327" s="130"/>
      <c r="D327" s="185"/>
      <c r="E327" s="184">
        <f t="shared" si="10"/>
        <v>0</v>
      </c>
      <c r="F327" s="184">
        <f t="shared" si="11"/>
        <v>0</v>
      </c>
      <c r="G327" s="210"/>
      <c r="H327" s="210"/>
      <c r="I327" s="15" t="s">
        <v>421</v>
      </c>
    </row>
    <row r="328" spans="1:9" ht="15.75" thickBot="1">
      <c r="A328" s="16"/>
      <c r="B328" s="49" t="s">
        <v>626</v>
      </c>
      <c r="C328" s="143"/>
      <c r="D328" s="185"/>
      <c r="E328" s="184">
        <f t="shared" si="10"/>
        <v>0</v>
      </c>
      <c r="F328" s="184">
        <f t="shared" si="11"/>
        <v>0</v>
      </c>
      <c r="G328" s="186"/>
      <c r="H328" s="186"/>
      <c r="I328" s="21"/>
    </row>
    <row r="329" spans="1:9" ht="15.75" thickBot="1">
      <c r="A329" s="10">
        <v>110</v>
      </c>
      <c r="B329" s="20" t="s">
        <v>150</v>
      </c>
      <c r="C329" s="116">
        <v>10</v>
      </c>
      <c r="D329" s="199"/>
      <c r="E329" s="184">
        <f t="shared" si="10"/>
        <v>24.580000000000002</v>
      </c>
      <c r="F329" s="184">
        <f t="shared" si="11"/>
        <v>193.58399999999997</v>
      </c>
      <c r="G329" s="184" t="s">
        <v>308</v>
      </c>
      <c r="H329" s="209" t="s">
        <v>309</v>
      </c>
      <c r="I329" t="s">
        <v>422</v>
      </c>
    </row>
    <row r="330" spans="1:9" ht="15.75" thickBot="1">
      <c r="A330" s="13"/>
      <c r="B330" s="4" t="s">
        <v>308</v>
      </c>
      <c r="C330" s="130"/>
      <c r="D330" s="185"/>
      <c r="E330" s="184">
        <f t="shared" si="10"/>
        <v>0</v>
      </c>
      <c r="F330" s="184">
        <f t="shared" si="11"/>
        <v>0</v>
      </c>
      <c r="G330" s="210"/>
      <c r="H330" s="210"/>
      <c r="I330" s="2" t="s">
        <v>422</v>
      </c>
    </row>
    <row r="331" spans="1:9" ht="15.75" thickBot="1">
      <c r="A331" s="16"/>
      <c r="B331" s="19" t="s">
        <v>309</v>
      </c>
      <c r="C331" s="148"/>
      <c r="D331" s="185"/>
      <c r="E331" s="184">
        <f t="shared" si="10"/>
        <v>0</v>
      </c>
      <c r="F331" s="184">
        <f t="shared" si="11"/>
        <v>0</v>
      </c>
      <c r="G331" s="186"/>
      <c r="H331" s="186"/>
    </row>
    <row r="332" spans="1:9" ht="15.75" thickBot="1">
      <c r="A332" s="10">
        <v>111</v>
      </c>
      <c r="B332" s="8" t="s">
        <v>151</v>
      </c>
      <c r="C332" s="122">
        <v>5</v>
      </c>
      <c r="D332" s="196"/>
      <c r="E332" s="184">
        <f t="shared" si="10"/>
        <v>12.290000000000001</v>
      </c>
      <c r="F332" s="184">
        <f t="shared" si="11"/>
        <v>134.59199999999998</v>
      </c>
      <c r="G332" s="184" t="s">
        <v>661</v>
      </c>
      <c r="H332" s="209" t="s">
        <v>925</v>
      </c>
      <c r="I332" s="22" t="s">
        <v>423</v>
      </c>
    </row>
    <row r="333" spans="1:9" ht="15.75" thickBot="1">
      <c r="A333" s="13"/>
      <c r="B333" s="71" t="s">
        <v>661</v>
      </c>
      <c r="C333" s="130"/>
      <c r="D333" s="185"/>
      <c r="E333" s="184">
        <f t="shared" si="10"/>
        <v>0</v>
      </c>
      <c r="F333" s="184">
        <f t="shared" si="11"/>
        <v>0</v>
      </c>
      <c r="G333" s="210"/>
      <c r="H333" s="210"/>
      <c r="I333" s="15"/>
    </row>
    <row r="334" spans="1:9" ht="15.75" thickBot="1">
      <c r="A334" s="16"/>
      <c r="B334" s="85">
        <v>380672485782</v>
      </c>
      <c r="C334" s="143"/>
      <c r="D334" s="185"/>
      <c r="E334" s="184">
        <f t="shared" si="10"/>
        <v>0</v>
      </c>
      <c r="F334" s="184">
        <f t="shared" si="11"/>
        <v>0</v>
      </c>
      <c r="G334" s="210"/>
      <c r="H334" s="210"/>
      <c r="I334" s="21"/>
    </row>
    <row r="335" spans="1:9" ht="15.75" thickBot="1">
      <c r="A335" s="10">
        <v>112</v>
      </c>
      <c r="B335" s="8" t="s">
        <v>152</v>
      </c>
      <c r="C335" s="122">
        <v>12</v>
      </c>
      <c r="D335" s="196"/>
      <c r="E335" s="184">
        <f t="shared" si="10"/>
        <v>29.496000000000002</v>
      </c>
      <c r="F335" s="184">
        <f t="shared" si="11"/>
        <v>217.1808</v>
      </c>
      <c r="G335" s="184" t="s">
        <v>153</v>
      </c>
      <c r="H335" s="209" t="s">
        <v>154</v>
      </c>
      <c r="I335" s="12" t="s">
        <v>424</v>
      </c>
    </row>
    <row r="336" spans="1:9" ht="15.75" thickBot="1">
      <c r="A336" s="13"/>
      <c r="B336" s="4" t="s">
        <v>153</v>
      </c>
      <c r="C336" s="130"/>
      <c r="D336" s="185"/>
      <c r="E336" s="184">
        <f t="shared" si="10"/>
        <v>0</v>
      </c>
      <c r="F336" s="184">
        <f t="shared" si="11"/>
        <v>0</v>
      </c>
      <c r="G336" s="210"/>
      <c r="H336" s="210"/>
      <c r="I336" s="15" t="s">
        <v>424</v>
      </c>
    </row>
    <row r="337" spans="1:9" ht="15.75" thickBot="1">
      <c r="A337" s="16"/>
      <c r="B337" s="5" t="s">
        <v>154</v>
      </c>
      <c r="C337" s="143"/>
      <c r="D337" s="185"/>
      <c r="E337" s="184">
        <f t="shared" si="10"/>
        <v>0</v>
      </c>
      <c r="F337" s="184">
        <f t="shared" si="11"/>
        <v>0</v>
      </c>
      <c r="G337" s="186"/>
      <c r="H337" s="186"/>
      <c r="I337" s="21"/>
    </row>
    <row r="338" spans="1:9" ht="15.75" thickBot="1">
      <c r="A338" s="10">
        <v>113</v>
      </c>
      <c r="B338" s="8" t="s">
        <v>155</v>
      </c>
      <c r="C338" s="122">
        <v>13</v>
      </c>
      <c r="D338" s="196"/>
      <c r="E338" s="184">
        <f t="shared" si="10"/>
        <v>31.954000000000001</v>
      </c>
      <c r="F338" s="184">
        <f t="shared" si="11"/>
        <v>228.97919999999999</v>
      </c>
      <c r="G338" s="184" t="s">
        <v>680</v>
      </c>
      <c r="H338" s="209" t="s">
        <v>926</v>
      </c>
      <c r="I338" s="12" t="s">
        <v>681</v>
      </c>
    </row>
    <row r="339" spans="1:9" ht="15.75" thickBot="1">
      <c r="A339" s="13"/>
      <c r="B339" s="78" t="s">
        <v>680</v>
      </c>
      <c r="C339" s="130"/>
      <c r="D339" s="185"/>
      <c r="E339" s="184">
        <f t="shared" si="10"/>
        <v>0</v>
      </c>
      <c r="F339" s="184">
        <f t="shared" si="11"/>
        <v>0</v>
      </c>
      <c r="G339" s="210"/>
      <c r="H339" s="210"/>
      <c r="I339" s="15" t="s">
        <v>681</v>
      </c>
    </row>
    <row r="340" spans="1:9" ht="15.75" thickBot="1">
      <c r="A340" s="16"/>
      <c r="B340" s="85">
        <v>380672481877</v>
      </c>
      <c r="C340" s="143"/>
      <c r="D340" s="185"/>
      <c r="E340" s="184">
        <f t="shared" si="10"/>
        <v>0</v>
      </c>
      <c r="F340" s="184">
        <f t="shared" si="11"/>
        <v>0</v>
      </c>
      <c r="G340" s="186"/>
      <c r="H340" s="186"/>
      <c r="I340" s="21"/>
    </row>
    <row r="341" spans="1:9" ht="15.75" thickBot="1">
      <c r="A341" s="10">
        <v>114</v>
      </c>
      <c r="B341" s="8" t="s">
        <v>338</v>
      </c>
      <c r="C341" s="122">
        <v>15</v>
      </c>
      <c r="D341" s="196"/>
      <c r="E341" s="184">
        <f t="shared" si="10"/>
        <v>36.870000000000005</v>
      </c>
      <c r="F341" s="184">
        <f t="shared" si="11"/>
        <v>252.57600000000002</v>
      </c>
      <c r="G341" s="184" t="s">
        <v>686</v>
      </c>
      <c r="H341" s="209"/>
      <c r="I341" s="12" t="s">
        <v>687</v>
      </c>
    </row>
    <row r="342" spans="1:9" ht="15.75" thickBot="1">
      <c r="A342" s="13"/>
      <c r="B342" s="78" t="s">
        <v>686</v>
      </c>
      <c r="C342" s="130"/>
      <c r="D342" s="185"/>
      <c r="E342" s="184">
        <f t="shared" si="10"/>
        <v>0</v>
      </c>
      <c r="F342" s="184">
        <f t="shared" si="11"/>
        <v>0</v>
      </c>
      <c r="G342" s="210"/>
      <c r="H342" s="210"/>
      <c r="I342" s="15" t="s">
        <v>687</v>
      </c>
    </row>
    <row r="343" spans="1:9" ht="15.75" thickBot="1">
      <c r="A343" s="16"/>
      <c r="B343" s="91" t="s">
        <v>687</v>
      </c>
      <c r="C343" s="143"/>
      <c r="D343" s="185"/>
      <c r="E343" s="184">
        <f t="shared" si="10"/>
        <v>0</v>
      </c>
      <c r="F343" s="184">
        <f t="shared" si="11"/>
        <v>0</v>
      </c>
      <c r="G343" s="186"/>
      <c r="H343" s="186"/>
      <c r="I343" s="21"/>
    </row>
    <row r="344" spans="1:9" ht="15.75" thickBot="1">
      <c r="A344" s="10">
        <v>115</v>
      </c>
      <c r="B344" s="8" t="s">
        <v>156</v>
      </c>
      <c r="C344" s="122">
        <v>10</v>
      </c>
      <c r="D344" s="196"/>
      <c r="E344" s="184">
        <f t="shared" si="10"/>
        <v>24.580000000000002</v>
      </c>
      <c r="F344" s="184">
        <f t="shared" si="11"/>
        <v>193.58399999999997</v>
      </c>
      <c r="G344" s="184" t="s">
        <v>157</v>
      </c>
      <c r="H344" s="209" t="s">
        <v>158</v>
      </c>
      <c r="I344" s="12" t="s">
        <v>425</v>
      </c>
    </row>
    <row r="345" spans="1:9" ht="15.75" thickBot="1">
      <c r="A345" s="13"/>
      <c r="B345" s="4" t="s">
        <v>157</v>
      </c>
      <c r="C345" s="130"/>
      <c r="D345" s="185"/>
      <c r="E345" s="184">
        <f t="shared" si="10"/>
        <v>0</v>
      </c>
      <c r="F345" s="184">
        <f t="shared" si="11"/>
        <v>0</v>
      </c>
      <c r="G345" s="210"/>
      <c r="H345" s="210"/>
      <c r="I345" s="15" t="s">
        <v>425</v>
      </c>
    </row>
    <row r="346" spans="1:9" ht="15.75" thickBot="1">
      <c r="A346" s="16"/>
      <c r="B346" s="5" t="s">
        <v>158</v>
      </c>
      <c r="C346" s="143"/>
      <c r="D346" s="185"/>
      <c r="E346" s="184">
        <f t="shared" si="10"/>
        <v>0</v>
      </c>
      <c r="F346" s="184">
        <f t="shared" si="11"/>
        <v>0</v>
      </c>
      <c r="G346" s="186"/>
      <c r="H346" s="186"/>
      <c r="I346" s="21"/>
    </row>
    <row r="347" spans="1:9" ht="15.75" thickBot="1">
      <c r="A347" s="10">
        <v>116</v>
      </c>
      <c r="B347" s="20" t="s">
        <v>159</v>
      </c>
      <c r="C347" s="116">
        <v>81</v>
      </c>
      <c r="D347" s="199"/>
      <c r="E347" s="184">
        <f t="shared" si="10"/>
        <v>199.09800000000001</v>
      </c>
      <c r="F347" s="184">
        <f t="shared" si="11"/>
        <v>1031.2704000000001</v>
      </c>
      <c r="G347" s="184" t="s">
        <v>688</v>
      </c>
      <c r="H347" s="209" t="s">
        <v>927</v>
      </c>
      <c r="I347" t="s">
        <v>689</v>
      </c>
    </row>
    <row r="348" spans="1:9" ht="15.75" thickBot="1">
      <c r="A348" s="13"/>
      <c r="B348" s="78" t="s">
        <v>688</v>
      </c>
      <c r="C348" s="130"/>
      <c r="D348" s="185"/>
      <c r="E348" s="184">
        <f t="shared" si="10"/>
        <v>0</v>
      </c>
      <c r="F348" s="184">
        <f t="shared" si="11"/>
        <v>0</v>
      </c>
      <c r="G348" s="210"/>
      <c r="H348" s="210"/>
      <c r="I348" s="2" t="s">
        <v>689</v>
      </c>
    </row>
    <row r="349" spans="1:9" ht="15.75" thickBot="1">
      <c r="A349" s="16"/>
      <c r="B349" s="92">
        <v>380676945743</v>
      </c>
      <c r="C349" s="148"/>
      <c r="D349" s="185"/>
      <c r="E349" s="184">
        <f t="shared" si="10"/>
        <v>0</v>
      </c>
      <c r="F349" s="184">
        <f t="shared" si="11"/>
        <v>0</v>
      </c>
      <c r="G349" s="186"/>
      <c r="H349" s="186"/>
    </row>
    <row r="350" spans="1:9" ht="15.75" thickBot="1">
      <c r="A350" s="10">
        <v>117</v>
      </c>
      <c r="B350" s="8" t="s">
        <v>791</v>
      </c>
      <c r="C350" s="122">
        <f>9+5</f>
        <v>14</v>
      </c>
      <c r="D350" s="196"/>
      <c r="E350" s="184">
        <f t="shared" si="10"/>
        <v>34.412000000000006</v>
      </c>
      <c r="F350" s="184">
        <f t="shared" si="11"/>
        <v>240.77760000000001</v>
      </c>
      <c r="G350" s="184" t="s">
        <v>684</v>
      </c>
      <c r="H350" s="209" t="s">
        <v>831</v>
      </c>
      <c r="I350" s="12" t="s">
        <v>685</v>
      </c>
    </row>
    <row r="351" spans="1:9" ht="15.75" thickBot="1">
      <c r="A351" s="13"/>
      <c r="B351" s="71" t="s">
        <v>684</v>
      </c>
      <c r="C351" s="130"/>
      <c r="D351" s="185"/>
      <c r="E351" s="184">
        <f t="shared" si="10"/>
        <v>0</v>
      </c>
      <c r="F351" s="184">
        <f t="shared" si="11"/>
        <v>0</v>
      </c>
      <c r="G351" s="210"/>
      <c r="H351" s="210"/>
      <c r="I351" s="15" t="s">
        <v>685</v>
      </c>
    </row>
    <row r="352" spans="1:9" ht="15.75" thickBot="1">
      <c r="A352" s="16"/>
      <c r="B352" s="49" t="s">
        <v>831</v>
      </c>
      <c r="C352" s="143"/>
      <c r="D352" s="185"/>
      <c r="E352" s="184">
        <f t="shared" si="10"/>
        <v>0</v>
      </c>
      <c r="F352" s="184">
        <f t="shared" si="11"/>
        <v>0</v>
      </c>
      <c r="G352" s="210"/>
      <c r="H352" s="210"/>
      <c r="I352" s="21"/>
    </row>
    <row r="353" spans="1:9" ht="15.75" thickBot="1">
      <c r="A353" s="10">
        <v>118</v>
      </c>
      <c r="B353" s="8" t="s">
        <v>160</v>
      </c>
      <c r="C353" s="122">
        <v>42</v>
      </c>
      <c r="D353" s="196"/>
      <c r="E353" s="184">
        <f t="shared" si="10"/>
        <v>103.236</v>
      </c>
      <c r="F353" s="184">
        <f t="shared" si="11"/>
        <v>571.13279999999997</v>
      </c>
      <c r="G353" s="184" t="s">
        <v>682</v>
      </c>
      <c r="H353" s="209" t="s">
        <v>832</v>
      </c>
      <c r="I353" s="12" t="s">
        <v>683</v>
      </c>
    </row>
    <row r="354" spans="1:9" ht="15.75" thickBot="1">
      <c r="A354" s="13"/>
      <c r="B354" s="4" t="s">
        <v>682</v>
      </c>
      <c r="C354" s="130"/>
      <c r="D354" s="185"/>
      <c r="E354" s="184">
        <f t="shared" si="10"/>
        <v>0</v>
      </c>
      <c r="F354" s="184">
        <f t="shared" si="11"/>
        <v>0</v>
      </c>
      <c r="G354" s="210"/>
      <c r="H354" s="210"/>
      <c r="I354" s="15" t="s">
        <v>683</v>
      </c>
    </row>
    <row r="355" spans="1:9" ht="15.75" thickBot="1">
      <c r="A355" s="16"/>
      <c r="B355" s="5" t="s">
        <v>832</v>
      </c>
      <c r="C355" s="143"/>
      <c r="D355" s="185"/>
      <c r="E355" s="184">
        <f t="shared" si="10"/>
        <v>0</v>
      </c>
      <c r="F355" s="184">
        <f t="shared" si="11"/>
        <v>0</v>
      </c>
      <c r="G355" s="186"/>
      <c r="H355" s="186"/>
      <c r="I355" s="21"/>
    </row>
    <row r="356" spans="1:9" ht="15.75" thickBot="1">
      <c r="A356" s="10">
        <v>119</v>
      </c>
      <c r="B356" s="8" t="s">
        <v>161</v>
      </c>
      <c r="C356" s="122">
        <v>9</v>
      </c>
      <c r="D356" s="196"/>
      <c r="E356" s="184">
        <f t="shared" si="10"/>
        <v>22.122</v>
      </c>
      <c r="F356" s="184">
        <f t="shared" si="11"/>
        <v>181.78559999999999</v>
      </c>
      <c r="G356" s="184" t="s">
        <v>162</v>
      </c>
      <c r="H356" s="209" t="s">
        <v>329</v>
      </c>
      <c r="I356" s="12" t="s">
        <v>426</v>
      </c>
    </row>
    <row r="357" spans="1:9" ht="15.75" thickBot="1">
      <c r="A357" s="13"/>
      <c r="B357" s="71" t="s">
        <v>162</v>
      </c>
      <c r="C357" s="130"/>
      <c r="D357" s="185"/>
      <c r="E357" s="184">
        <f t="shared" si="10"/>
        <v>0</v>
      </c>
      <c r="F357" s="184">
        <f t="shared" si="11"/>
        <v>0</v>
      </c>
      <c r="G357" s="210"/>
      <c r="H357" s="210"/>
      <c r="I357" s="15" t="s">
        <v>426</v>
      </c>
    </row>
    <row r="358" spans="1:9" ht="15.75" thickBot="1">
      <c r="A358" s="16"/>
      <c r="B358" s="73" t="s">
        <v>329</v>
      </c>
      <c r="C358" s="143"/>
      <c r="D358" s="185"/>
      <c r="E358" s="184">
        <f t="shared" si="10"/>
        <v>0</v>
      </c>
      <c r="F358" s="184">
        <f t="shared" si="11"/>
        <v>0</v>
      </c>
      <c r="G358" s="186"/>
      <c r="H358" s="186"/>
      <c r="I358" s="21"/>
    </row>
    <row r="359" spans="1:9" ht="15.75" thickBot="1">
      <c r="A359" s="10">
        <v>120</v>
      </c>
      <c r="B359" s="20" t="s">
        <v>793</v>
      </c>
      <c r="C359" s="116">
        <f>7+9</f>
        <v>16</v>
      </c>
      <c r="D359" s="199"/>
      <c r="E359" s="184">
        <f t="shared" si="10"/>
        <v>39.328000000000003</v>
      </c>
      <c r="F359" s="184">
        <f t="shared" si="11"/>
        <v>264.37439999999998</v>
      </c>
      <c r="G359" s="184" t="s">
        <v>692</v>
      </c>
      <c r="H359" s="209" t="s">
        <v>833</v>
      </c>
      <c r="I359" t="s">
        <v>693</v>
      </c>
    </row>
    <row r="360" spans="1:9" ht="15.75" thickBot="1">
      <c r="A360" s="13"/>
      <c r="B360" s="4" t="s">
        <v>692</v>
      </c>
      <c r="C360" s="130"/>
      <c r="D360" s="185"/>
      <c r="E360" s="184">
        <f t="shared" si="10"/>
        <v>0</v>
      </c>
      <c r="F360" s="184">
        <f t="shared" si="11"/>
        <v>0</v>
      </c>
      <c r="G360" s="210"/>
      <c r="H360" s="210"/>
      <c r="I360" s="2" t="s">
        <v>693</v>
      </c>
    </row>
    <row r="361" spans="1:9" ht="15.75" thickBot="1">
      <c r="A361" s="16"/>
      <c r="B361" s="19" t="s">
        <v>833</v>
      </c>
      <c r="C361" s="148"/>
      <c r="D361" s="185"/>
      <c r="E361" s="184">
        <f t="shared" si="10"/>
        <v>0</v>
      </c>
      <c r="F361" s="184">
        <f t="shared" si="11"/>
        <v>0</v>
      </c>
      <c r="G361" s="186"/>
      <c r="H361" s="186"/>
    </row>
    <row r="362" spans="1:9" ht="15.75" thickBot="1">
      <c r="A362" s="10">
        <v>121</v>
      </c>
      <c r="B362" s="8" t="s">
        <v>163</v>
      </c>
      <c r="C362" s="122">
        <f>1+13</f>
        <v>14</v>
      </c>
      <c r="D362" s="196"/>
      <c r="E362" s="184">
        <f t="shared" si="10"/>
        <v>34.412000000000006</v>
      </c>
      <c r="F362" s="184">
        <f t="shared" si="11"/>
        <v>240.77760000000001</v>
      </c>
      <c r="G362" s="184" t="s">
        <v>715</v>
      </c>
      <c r="H362" s="209" t="s">
        <v>928</v>
      </c>
      <c r="I362" s="12" t="s">
        <v>716</v>
      </c>
    </row>
    <row r="363" spans="1:9" ht="15.75" thickBot="1">
      <c r="A363" s="13"/>
      <c r="B363" s="94" t="s">
        <v>715</v>
      </c>
      <c r="C363" s="130"/>
      <c r="D363" s="185"/>
      <c r="E363" s="184">
        <f t="shared" si="10"/>
        <v>0</v>
      </c>
      <c r="F363" s="184">
        <f t="shared" si="11"/>
        <v>0</v>
      </c>
      <c r="G363" s="210"/>
      <c r="H363" s="210"/>
      <c r="I363" s="15" t="s">
        <v>716</v>
      </c>
    </row>
    <row r="364" spans="1:9" ht="15.75" thickBot="1">
      <c r="A364" s="16"/>
      <c r="B364" s="41">
        <v>380672482598</v>
      </c>
      <c r="C364" s="143"/>
      <c r="D364" s="185"/>
      <c r="E364" s="184">
        <f t="shared" si="10"/>
        <v>0</v>
      </c>
      <c r="F364" s="184">
        <f t="shared" si="11"/>
        <v>0</v>
      </c>
      <c r="G364" s="210"/>
      <c r="H364" s="210"/>
      <c r="I364" s="21"/>
    </row>
    <row r="365" spans="1:9" ht="15.75" thickBot="1">
      <c r="A365" s="10">
        <v>122</v>
      </c>
      <c r="B365" s="8" t="s">
        <v>164</v>
      </c>
      <c r="C365" s="122">
        <v>22</v>
      </c>
      <c r="D365" s="196"/>
      <c r="E365" s="184">
        <f t="shared" si="10"/>
        <v>54.076000000000008</v>
      </c>
      <c r="F365" s="184">
        <f t="shared" si="11"/>
        <v>335.16480000000001</v>
      </c>
      <c r="G365" s="184" t="s">
        <v>929</v>
      </c>
      <c r="H365" s="209" t="s">
        <v>834</v>
      </c>
      <c r="I365" s="12" t="s">
        <v>691</v>
      </c>
    </row>
    <row r="366" spans="1:9" ht="15.75" thickBot="1">
      <c r="A366" s="13"/>
      <c r="B366" s="47" t="s">
        <v>690</v>
      </c>
      <c r="C366" s="130"/>
      <c r="D366" s="185"/>
      <c r="E366" s="184">
        <f t="shared" si="10"/>
        <v>0</v>
      </c>
      <c r="F366" s="184">
        <f t="shared" si="11"/>
        <v>0</v>
      </c>
      <c r="G366" s="210"/>
      <c r="H366" s="210"/>
      <c r="I366" s="15" t="s">
        <v>691</v>
      </c>
    </row>
    <row r="367" spans="1:9" ht="15.75" thickBot="1">
      <c r="A367" s="16"/>
      <c r="B367" s="49" t="s">
        <v>834</v>
      </c>
      <c r="C367" s="143"/>
      <c r="D367" s="185"/>
      <c r="E367" s="184">
        <f t="shared" si="10"/>
        <v>0</v>
      </c>
      <c r="F367" s="184">
        <f t="shared" si="11"/>
        <v>0</v>
      </c>
      <c r="G367" s="186"/>
      <c r="H367" s="186"/>
      <c r="I367" s="21"/>
    </row>
    <row r="368" spans="1:9" ht="15.75" thickBot="1">
      <c r="A368" s="10">
        <v>123</v>
      </c>
      <c r="B368" s="8" t="s">
        <v>310</v>
      </c>
      <c r="C368" s="122">
        <v>4</v>
      </c>
      <c r="D368" s="196"/>
      <c r="E368" s="184">
        <f t="shared" si="10"/>
        <v>9.8320000000000007</v>
      </c>
      <c r="F368" s="184">
        <f t="shared" si="11"/>
        <v>122.7936</v>
      </c>
      <c r="G368" s="184" t="s">
        <v>699</v>
      </c>
      <c r="H368" s="209" t="s">
        <v>930</v>
      </c>
      <c r="I368" s="12" t="s">
        <v>700</v>
      </c>
    </row>
    <row r="369" spans="1:9" ht="15.75" thickBot="1">
      <c r="A369" s="13"/>
      <c r="B369" s="4" t="s">
        <v>699</v>
      </c>
      <c r="C369" s="130"/>
      <c r="D369" s="185"/>
      <c r="E369" s="184">
        <f t="shared" si="10"/>
        <v>0</v>
      </c>
      <c r="F369" s="184">
        <f t="shared" si="11"/>
        <v>0</v>
      </c>
      <c r="G369" s="210"/>
      <c r="H369" s="210"/>
      <c r="I369" s="15" t="s">
        <v>700</v>
      </c>
    </row>
    <row r="370" spans="1:9" ht="15.75" thickBot="1">
      <c r="A370" s="16"/>
      <c r="B370" s="41">
        <v>380672481871</v>
      </c>
      <c r="C370" s="143"/>
      <c r="D370" s="185"/>
      <c r="E370" s="184">
        <f t="shared" si="10"/>
        <v>0</v>
      </c>
      <c r="F370" s="184">
        <f t="shared" si="11"/>
        <v>0</v>
      </c>
      <c r="G370" s="186"/>
      <c r="H370" s="186"/>
      <c r="I370" s="21"/>
    </row>
    <row r="371" spans="1:9" ht="15.75" thickBot="1">
      <c r="A371" s="10">
        <v>124</v>
      </c>
      <c r="B371" s="8" t="s">
        <v>339</v>
      </c>
      <c r="C371" s="122">
        <v>8</v>
      </c>
      <c r="D371" s="196"/>
      <c r="E371" s="184">
        <f t="shared" si="10"/>
        <v>19.664000000000001</v>
      </c>
      <c r="F371" s="184">
        <f t="shared" si="11"/>
        <v>169.9872</v>
      </c>
      <c r="G371" s="184" t="s">
        <v>311</v>
      </c>
      <c r="H371" s="209" t="s">
        <v>312</v>
      </c>
      <c r="I371" s="12" t="s">
        <v>427</v>
      </c>
    </row>
    <row r="372" spans="1:9" ht="15.75" thickBot="1">
      <c r="A372" s="13"/>
      <c r="B372" s="80" t="s">
        <v>311</v>
      </c>
      <c r="C372" s="130"/>
      <c r="D372" s="185"/>
      <c r="E372" s="184">
        <f t="shared" si="10"/>
        <v>0</v>
      </c>
      <c r="F372" s="184">
        <f t="shared" si="11"/>
        <v>0</v>
      </c>
      <c r="G372" s="210"/>
      <c r="H372" s="210"/>
      <c r="I372" s="15" t="s">
        <v>427</v>
      </c>
    </row>
    <row r="373" spans="1:9" ht="15.75" thickBot="1">
      <c r="A373" s="16"/>
      <c r="B373" s="79" t="s">
        <v>312</v>
      </c>
      <c r="C373" s="143"/>
      <c r="D373" s="185"/>
      <c r="E373" s="184">
        <f t="shared" si="10"/>
        <v>0</v>
      </c>
      <c r="F373" s="184">
        <f t="shared" si="11"/>
        <v>0</v>
      </c>
      <c r="G373" s="186"/>
      <c r="H373" s="186"/>
      <c r="I373" s="21"/>
    </row>
    <row r="374" spans="1:9" ht="15.75" thickBot="1">
      <c r="A374" s="10">
        <v>125</v>
      </c>
      <c r="B374" s="8" t="s">
        <v>165</v>
      </c>
      <c r="C374" s="122">
        <v>9</v>
      </c>
      <c r="D374" s="196"/>
      <c r="E374" s="184">
        <f t="shared" si="10"/>
        <v>22.122</v>
      </c>
      <c r="F374" s="184">
        <f t="shared" si="11"/>
        <v>181.78559999999999</v>
      </c>
      <c r="G374" s="184" t="s">
        <v>473</v>
      </c>
      <c r="H374" s="209" t="s">
        <v>931</v>
      </c>
      <c r="I374" s="12" t="s">
        <v>472</v>
      </c>
    </row>
    <row r="375" spans="1:9" ht="15.75" thickBot="1">
      <c r="A375" s="13"/>
      <c r="B375" s="78" t="s">
        <v>473</v>
      </c>
      <c r="C375" s="130"/>
      <c r="D375" s="185"/>
      <c r="E375" s="184">
        <f t="shared" si="10"/>
        <v>0</v>
      </c>
      <c r="F375" s="184">
        <f t="shared" si="11"/>
        <v>0</v>
      </c>
      <c r="G375" s="210"/>
      <c r="H375" s="210"/>
      <c r="I375" s="15" t="s">
        <v>472</v>
      </c>
    </row>
    <row r="376" spans="1:9" ht="15.75" thickBot="1">
      <c r="A376" s="16"/>
      <c r="B376" s="41">
        <v>380676926335</v>
      </c>
      <c r="C376" s="143"/>
      <c r="D376" s="185"/>
      <c r="E376" s="184">
        <f t="shared" si="10"/>
        <v>0</v>
      </c>
      <c r="F376" s="184">
        <f t="shared" si="11"/>
        <v>0</v>
      </c>
      <c r="G376" s="186"/>
      <c r="H376" s="186"/>
      <c r="I376" s="21"/>
    </row>
    <row r="377" spans="1:9" ht="15.75" thickBot="1">
      <c r="A377" s="10">
        <v>126</v>
      </c>
      <c r="B377" s="8" t="s">
        <v>795</v>
      </c>
      <c r="C377" s="122">
        <f>49</f>
        <v>49</v>
      </c>
      <c r="D377" s="196"/>
      <c r="E377" s="184">
        <f t="shared" si="10"/>
        <v>120.44200000000001</v>
      </c>
      <c r="F377" s="184">
        <f t="shared" si="11"/>
        <v>653.72159999999997</v>
      </c>
      <c r="G377" s="184" t="s">
        <v>174</v>
      </c>
      <c r="H377" s="209" t="s">
        <v>175</v>
      </c>
      <c r="I377" s="12"/>
    </row>
    <row r="378" spans="1:9" ht="15.75" thickBot="1">
      <c r="A378" s="13"/>
      <c r="B378" s="71" t="s">
        <v>174</v>
      </c>
      <c r="C378" s="130"/>
      <c r="D378" s="185"/>
      <c r="E378" s="184">
        <f t="shared" si="10"/>
        <v>0</v>
      </c>
      <c r="F378" s="184">
        <f t="shared" si="11"/>
        <v>0</v>
      </c>
      <c r="G378" s="210"/>
      <c r="H378" s="210"/>
      <c r="I378" s="15" t="s">
        <v>428</v>
      </c>
    </row>
    <row r="379" spans="1:9" ht="15.75" thickBot="1">
      <c r="A379" s="16"/>
      <c r="B379" s="73" t="s">
        <v>175</v>
      </c>
      <c r="C379" s="143"/>
      <c r="D379" s="185"/>
      <c r="E379" s="184">
        <f t="shared" si="10"/>
        <v>0</v>
      </c>
      <c r="F379" s="184">
        <f t="shared" si="11"/>
        <v>0</v>
      </c>
      <c r="G379" s="186"/>
      <c r="H379" s="186"/>
      <c r="I379" s="21"/>
    </row>
    <row r="380" spans="1:9" ht="15.75" thickBot="1">
      <c r="A380" s="10">
        <v>127</v>
      </c>
      <c r="B380" s="8" t="s">
        <v>166</v>
      </c>
      <c r="C380" s="122">
        <v>19</v>
      </c>
      <c r="D380" s="196"/>
      <c r="E380" s="184">
        <f t="shared" si="10"/>
        <v>46.702000000000005</v>
      </c>
      <c r="F380" s="184">
        <f t="shared" si="11"/>
        <v>299.76960000000003</v>
      </c>
      <c r="G380" s="184" t="s">
        <v>695</v>
      </c>
      <c r="H380" s="209" t="s">
        <v>932</v>
      </c>
      <c r="I380" s="12" t="s">
        <v>696</v>
      </c>
    </row>
    <row r="381" spans="1:9" ht="15.75" thickBot="1">
      <c r="A381" s="13"/>
      <c r="B381" s="78" t="s">
        <v>695</v>
      </c>
      <c r="C381" s="130"/>
      <c r="D381" s="185"/>
      <c r="E381" s="184">
        <f t="shared" si="10"/>
        <v>0</v>
      </c>
      <c r="F381" s="184">
        <f t="shared" si="11"/>
        <v>0</v>
      </c>
      <c r="G381" s="210"/>
      <c r="H381" s="210"/>
      <c r="I381" s="15" t="s">
        <v>696</v>
      </c>
    </row>
    <row r="382" spans="1:9" ht="15.75" thickBot="1">
      <c r="A382" s="16"/>
      <c r="B382" s="7">
        <v>679113475</v>
      </c>
      <c r="C382" s="143"/>
      <c r="D382" s="185"/>
      <c r="E382" s="184">
        <f t="shared" si="10"/>
        <v>0</v>
      </c>
      <c r="F382" s="184">
        <f t="shared" si="11"/>
        <v>0</v>
      </c>
      <c r="G382" s="186"/>
      <c r="H382" s="186"/>
      <c r="I382" s="21"/>
    </row>
    <row r="383" spans="1:9" ht="15.75" thickBot="1">
      <c r="A383" s="10">
        <v>128</v>
      </c>
      <c r="B383" s="20" t="s">
        <v>796</v>
      </c>
      <c r="C383" s="116">
        <f>10+10</f>
        <v>20</v>
      </c>
      <c r="D383" s="199"/>
      <c r="E383" s="184">
        <f t="shared" si="10"/>
        <v>49.160000000000004</v>
      </c>
      <c r="F383" s="184">
        <f t="shared" si="11"/>
        <v>311.56799999999998</v>
      </c>
      <c r="G383" s="184" t="s">
        <v>719</v>
      </c>
      <c r="H383" s="209" t="s">
        <v>933</v>
      </c>
      <c r="I383" t="s">
        <v>720</v>
      </c>
    </row>
    <row r="384" spans="1:9" ht="15.75" thickBot="1">
      <c r="A384" s="13"/>
      <c r="B384" s="71" t="s">
        <v>719</v>
      </c>
      <c r="C384" s="130"/>
      <c r="D384" s="185"/>
      <c r="E384" s="184">
        <f t="shared" si="10"/>
        <v>0</v>
      </c>
      <c r="F384" s="184">
        <f t="shared" si="11"/>
        <v>0</v>
      </c>
      <c r="G384" s="210"/>
      <c r="H384" s="210"/>
      <c r="I384" s="2" t="s">
        <v>720</v>
      </c>
    </row>
    <row r="385" spans="1:9" ht="15.75" thickBot="1">
      <c r="A385" s="16"/>
      <c r="B385" s="95">
        <v>380672302661</v>
      </c>
      <c r="C385" s="148"/>
      <c r="D385" s="185"/>
      <c r="E385" s="184">
        <f t="shared" si="10"/>
        <v>0</v>
      </c>
      <c r="F385" s="184">
        <f t="shared" si="11"/>
        <v>0</v>
      </c>
      <c r="G385" s="186"/>
      <c r="H385" s="186"/>
      <c r="I385" s="2"/>
    </row>
    <row r="386" spans="1:9" ht="15.75" thickBot="1">
      <c r="A386" s="10">
        <v>129</v>
      </c>
      <c r="B386" s="8" t="s">
        <v>167</v>
      </c>
      <c r="C386" s="122">
        <v>9</v>
      </c>
      <c r="D386" s="196"/>
      <c r="E386" s="184">
        <f t="shared" si="10"/>
        <v>22.122</v>
      </c>
      <c r="F386" s="184">
        <f t="shared" si="11"/>
        <v>181.78559999999999</v>
      </c>
      <c r="G386" s="184" t="s">
        <v>168</v>
      </c>
      <c r="H386" s="209" t="s">
        <v>169</v>
      </c>
      <c r="I386" s="12" t="s">
        <v>429</v>
      </c>
    </row>
    <row r="387" spans="1:9" ht="15.75" thickBot="1">
      <c r="A387" s="13"/>
      <c r="B387" s="4" t="s">
        <v>168</v>
      </c>
      <c r="C387" s="130"/>
      <c r="D387" s="185"/>
      <c r="E387" s="184">
        <f t="shared" ref="E387:E450" si="12">C387*$D$1</f>
        <v>0</v>
      </c>
      <c r="F387" s="184">
        <f t="shared" ref="F387:F450" si="13">IF(C387&gt;0,(E387*4+3+20+40)*1.2,0)</f>
        <v>0</v>
      </c>
      <c r="G387" s="210"/>
      <c r="H387" s="210"/>
      <c r="I387" s="15" t="s">
        <v>429</v>
      </c>
    </row>
    <row r="388" spans="1:9" ht="15.75" thickBot="1">
      <c r="A388" s="16"/>
      <c r="B388" s="5" t="s">
        <v>169</v>
      </c>
      <c r="C388" s="143"/>
      <c r="D388" s="185"/>
      <c r="E388" s="184">
        <f t="shared" si="12"/>
        <v>0</v>
      </c>
      <c r="F388" s="184">
        <f t="shared" si="13"/>
        <v>0</v>
      </c>
      <c r="G388" s="210"/>
      <c r="H388" s="210"/>
      <c r="I388" s="21"/>
    </row>
    <row r="389" spans="1:9" ht="15.75" thickBot="1">
      <c r="A389" s="10">
        <v>130</v>
      </c>
      <c r="B389" s="8" t="s">
        <v>170</v>
      </c>
      <c r="C389" s="122">
        <v>7</v>
      </c>
      <c r="D389" s="196"/>
      <c r="E389" s="184">
        <f t="shared" si="12"/>
        <v>17.206000000000003</v>
      </c>
      <c r="F389" s="184">
        <f t="shared" si="13"/>
        <v>158.18880000000001</v>
      </c>
      <c r="G389" s="184" t="s">
        <v>311</v>
      </c>
      <c r="H389" s="209" t="s">
        <v>835</v>
      </c>
      <c r="I389" s="12" t="s">
        <v>427</v>
      </c>
    </row>
    <row r="390" spans="1:9" ht="15.75" thickBot="1">
      <c r="A390" s="13"/>
      <c r="B390" s="78" t="s">
        <v>311</v>
      </c>
      <c r="C390" s="130"/>
      <c r="D390" s="185"/>
      <c r="E390" s="184">
        <f t="shared" si="12"/>
        <v>0</v>
      </c>
      <c r="F390" s="184">
        <f t="shared" si="13"/>
        <v>0</v>
      </c>
      <c r="G390" s="210"/>
      <c r="H390" s="210"/>
      <c r="I390" s="15" t="s">
        <v>427</v>
      </c>
    </row>
    <row r="391" spans="1:9" ht="15.75" thickBot="1">
      <c r="A391" s="16"/>
      <c r="B391" s="5" t="s">
        <v>835</v>
      </c>
      <c r="C391" s="143"/>
      <c r="D391" s="185"/>
      <c r="E391" s="184">
        <f t="shared" si="12"/>
        <v>0</v>
      </c>
      <c r="F391" s="184">
        <f t="shared" si="13"/>
        <v>0</v>
      </c>
      <c r="G391" s="186"/>
      <c r="H391" s="186"/>
      <c r="I391" s="21"/>
    </row>
    <row r="392" spans="1:9" ht="15.75" thickBot="1">
      <c r="A392" s="10">
        <v>131</v>
      </c>
      <c r="B392" s="20" t="s">
        <v>313</v>
      </c>
      <c r="C392" s="116">
        <v>4</v>
      </c>
      <c r="D392" s="199"/>
      <c r="E392" s="184">
        <f t="shared" si="12"/>
        <v>9.8320000000000007</v>
      </c>
      <c r="F392" s="184">
        <f t="shared" si="13"/>
        <v>122.7936</v>
      </c>
      <c r="G392" s="184" t="s">
        <v>710</v>
      </c>
      <c r="H392" s="209" t="s">
        <v>934</v>
      </c>
      <c r="I392" t="s">
        <v>430</v>
      </c>
    </row>
    <row r="393" spans="1:9" ht="15.75" thickBot="1">
      <c r="A393" s="13"/>
      <c r="B393" s="4" t="s">
        <v>710</v>
      </c>
      <c r="C393" s="130"/>
      <c r="D393" s="185"/>
      <c r="E393" s="184">
        <f t="shared" si="12"/>
        <v>0</v>
      </c>
      <c r="F393" s="184">
        <f t="shared" si="13"/>
        <v>0</v>
      </c>
      <c r="G393" s="210"/>
      <c r="H393" s="210"/>
      <c r="I393" s="2"/>
    </row>
    <row r="394" spans="1:9" ht="15.75" thickBot="1">
      <c r="A394" s="16"/>
      <c r="B394" s="87">
        <v>380672486025</v>
      </c>
      <c r="C394" s="148"/>
      <c r="D394" s="185"/>
      <c r="E394" s="184">
        <f t="shared" si="12"/>
        <v>0</v>
      </c>
      <c r="F394" s="184">
        <f t="shared" si="13"/>
        <v>0</v>
      </c>
      <c r="G394" s="186"/>
      <c r="H394" s="186"/>
      <c r="I394" s="2" t="s">
        <v>430</v>
      </c>
    </row>
    <row r="395" spans="1:9" ht="15.75" thickBot="1">
      <c r="A395" s="10">
        <v>132</v>
      </c>
      <c r="B395" s="8" t="s">
        <v>171</v>
      </c>
      <c r="C395" s="122">
        <v>33</v>
      </c>
      <c r="D395" s="196"/>
      <c r="E395" s="184">
        <f t="shared" si="12"/>
        <v>81.114000000000004</v>
      </c>
      <c r="F395" s="184">
        <f t="shared" si="13"/>
        <v>464.94720000000001</v>
      </c>
      <c r="G395" s="184" t="s">
        <v>703</v>
      </c>
      <c r="H395" s="209" t="s">
        <v>935</v>
      </c>
      <c r="I395" s="12" t="s">
        <v>704</v>
      </c>
    </row>
    <row r="396" spans="1:9" ht="15.75" thickBot="1">
      <c r="A396" s="13"/>
      <c r="B396" s="78" t="s">
        <v>703</v>
      </c>
      <c r="C396" s="130"/>
      <c r="D396" s="185"/>
      <c r="E396" s="184">
        <f t="shared" si="12"/>
        <v>0</v>
      </c>
      <c r="F396" s="184">
        <f t="shared" si="13"/>
        <v>0</v>
      </c>
      <c r="G396" s="210"/>
      <c r="H396" s="210"/>
      <c r="I396" s="15" t="s">
        <v>704</v>
      </c>
    </row>
    <row r="397" spans="1:9" ht="15.75" thickBot="1">
      <c r="A397" s="16"/>
      <c r="B397" s="87">
        <v>380637485383</v>
      </c>
      <c r="C397" s="148"/>
      <c r="D397" s="185"/>
      <c r="E397" s="184">
        <f t="shared" si="12"/>
        <v>0</v>
      </c>
      <c r="F397" s="184">
        <f t="shared" si="13"/>
        <v>0</v>
      </c>
      <c r="G397" s="210"/>
      <c r="H397" s="210"/>
      <c r="I397" s="14"/>
    </row>
    <row r="398" spans="1:9" ht="15.75" thickBot="1">
      <c r="A398" s="10">
        <v>133</v>
      </c>
      <c r="B398" s="11" t="s">
        <v>701</v>
      </c>
      <c r="C398" s="122">
        <v>9</v>
      </c>
      <c r="D398" s="196"/>
      <c r="E398" s="184">
        <f t="shared" si="12"/>
        <v>22.122</v>
      </c>
      <c r="F398" s="184">
        <f t="shared" si="13"/>
        <v>181.78559999999999</v>
      </c>
      <c r="G398" s="184" t="s">
        <v>702</v>
      </c>
      <c r="H398" s="209" t="s">
        <v>836</v>
      </c>
      <c r="I398" s="30" t="s">
        <v>705</v>
      </c>
    </row>
    <row r="399" spans="1:9" ht="15.75" thickBot="1">
      <c r="A399" s="13"/>
      <c r="B399" s="78" t="s">
        <v>702</v>
      </c>
      <c r="C399" s="130"/>
      <c r="D399" s="185"/>
      <c r="E399" s="184">
        <f t="shared" si="12"/>
        <v>0</v>
      </c>
      <c r="F399" s="184">
        <f t="shared" si="13"/>
        <v>0</v>
      </c>
      <c r="G399" s="210"/>
      <c r="H399" s="210"/>
      <c r="I399" s="34" t="s">
        <v>705</v>
      </c>
    </row>
    <row r="400" spans="1:9" ht="15.75" thickBot="1">
      <c r="A400" s="16"/>
      <c r="B400" s="17" t="s">
        <v>836</v>
      </c>
      <c r="C400" s="143"/>
      <c r="D400" s="185"/>
      <c r="E400" s="184">
        <f t="shared" si="12"/>
        <v>0</v>
      </c>
      <c r="F400" s="184">
        <f t="shared" si="13"/>
        <v>0</v>
      </c>
      <c r="G400" s="210"/>
      <c r="H400" s="210"/>
      <c r="I400" s="31"/>
    </row>
    <row r="401" spans="1:9" ht="15.75" thickBot="1">
      <c r="A401" s="10">
        <v>134</v>
      </c>
      <c r="B401" s="20" t="s">
        <v>172</v>
      </c>
      <c r="C401" s="116">
        <v>15</v>
      </c>
      <c r="D401" s="199"/>
      <c r="E401" s="184">
        <f t="shared" si="12"/>
        <v>36.870000000000005</v>
      </c>
      <c r="F401" s="184">
        <f t="shared" si="13"/>
        <v>252.57600000000002</v>
      </c>
      <c r="G401" s="184" t="s">
        <v>717</v>
      </c>
      <c r="H401" s="209" t="s">
        <v>936</v>
      </c>
      <c r="I401" t="s">
        <v>718</v>
      </c>
    </row>
    <row r="402" spans="1:9" ht="15.75" thickBot="1">
      <c r="A402" s="13"/>
      <c r="B402" s="4" t="s">
        <v>717</v>
      </c>
      <c r="C402" s="130"/>
      <c r="D402" s="185"/>
      <c r="E402" s="184">
        <f t="shared" si="12"/>
        <v>0</v>
      </c>
      <c r="F402" s="184">
        <f t="shared" si="13"/>
        <v>0</v>
      </c>
      <c r="G402" s="146"/>
      <c r="H402" s="146"/>
      <c r="I402" s="2" t="s">
        <v>718</v>
      </c>
    </row>
    <row r="403" spans="1:9" ht="15.75" thickBot="1">
      <c r="A403" s="16"/>
      <c r="B403" s="87">
        <v>380636000107</v>
      </c>
      <c r="C403" s="148"/>
      <c r="D403" s="185"/>
      <c r="E403" s="184">
        <f t="shared" si="12"/>
        <v>0</v>
      </c>
      <c r="F403" s="184">
        <f t="shared" si="13"/>
        <v>0</v>
      </c>
      <c r="G403" s="200"/>
      <c r="H403" s="200"/>
    </row>
    <row r="404" spans="1:9" ht="15.75" thickBot="1">
      <c r="A404" s="10">
        <v>135</v>
      </c>
      <c r="B404" s="8" t="s">
        <v>173</v>
      </c>
      <c r="C404" s="122">
        <v>9</v>
      </c>
      <c r="D404" s="196"/>
      <c r="E404" s="184">
        <f t="shared" si="12"/>
        <v>22.122</v>
      </c>
      <c r="F404" s="184">
        <f t="shared" si="13"/>
        <v>181.78559999999999</v>
      </c>
      <c r="G404" s="184" t="s">
        <v>697</v>
      </c>
      <c r="H404" s="209" t="s">
        <v>837</v>
      </c>
      <c r="I404" s="12" t="s">
        <v>698</v>
      </c>
    </row>
    <row r="405" spans="1:9" ht="15.75" thickBot="1">
      <c r="A405" s="13"/>
      <c r="B405" s="80" t="s">
        <v>697</v>
      </c>
      <c r="C405" s="130"/>
      <c r="D405" s="185"/>
      <c r="E405" s="184">
        <f t="shared" si="12"/>
        <v>0</v>
      </c>
      <c r="F405" s="184">
        <f t="shared" si="13"/>
        <v>0</v>
      </c>
      <c r="G405" s="210"/>
      <c r="H405" s="210"/>
      <c r="I405" s="15" t="s">
        <v>698</v>
      </c>
    </row>
    <row r="406" spans="1:9" ht="15.75" thickBot="1">
      <c r="A406" s="16"/>
      <c r="B406" s="79" t="s">
        <v>837</v>
      </c>
      <c r="C406" s="143"/>
      <c r="D406" s="185"/>
      <c r="E406" s="184">
        <f t="shared" si="12"/>
        <v>0</v>
      </c>
      <c r="F406" s="184">
        <f t="shared" si="13"/>
        <v>0</v>
      </c>
      <c r="G406" s="210"/>
      <c r="H406" s="210"/>
      <c r="I406" s="18"/>
    </row>
    <row r="407" spans="1:9" ht="15.75" thickBot="1">
      <c r="A407" s="10">
        <v>136</v>
      </c>
      <c r="B407" s="8" t="s">
        <v>797</v>
      </c>
      <c r="C407" s="122">
        <f>17+2</f>
        <v>19</v>
      </c>
      <c r="D407" s="196"/>
      <c r="E407" s="184">
        <f t="shared" si="12"/>
        <v>46.702000000000005</v>
      </c>
      <c r="F407" s="184">
        <f t="shared" si="13"/>
        <v>299.76960000000003</v>
      </c>
      <c r="G407" s="184" t="s">
        <v>176</v>
      </c>
      <c r="H407" s="209" t="s">
        <v>177</v>
      </c>
      <c r="I407" s="12" t="s">
        <v>431</v>
      </c>
    </row>
    <row r="408" spans="1:9" ht="15.75" thickBot="1">
      <c r="A408" s="13"/>
      <c r="B408" s="4" t="s">
        <v>176</v>
      </c>
      <c r="C408" s="130"/>
      <c r="D408" s="185"/>
      <c r="E408" s="184">
        <f t="shared" si="12"/>
        <v>0</v>
      </c>
      <c r="F408" s="184">
        <f t="shared" si="13"/>
        <v>0</v>
      </c>
      <c r="G408" s="210"/>
      <c r="H408" s="210"/>
      <c r="I408" s="15" t="s">
        <v>431</v>
      </c>
    </row>
    <row r="409" spans="1:9" ht="15.75" thickBot="1">
      <c r="A409" s="16"/>
      <c r="B409" s="5" t="s">
        <v>177</v>
      </c>
      <c r="C409" s="143"/>
      <c r="D409" s="185"/>
      <c r="E409" s="184">
        <f t="shared" si="12"/>
        <v>0</v>
      </c>
      <c r="F409" s="184">
        <f t="shared" si="13"/>
        <v>0</v>
      </c>
      <c r="G409" s="186"/>
      <c r="H409" s="186"/>
      <c r="I409" s="21"/>
    </row>
    <row r="410" spans="1:9" ht="15.75" thickBot="1">
      <c r="A410" s="10">
        <v>137</v>
      </c>
      <c r="B410" s="8" t="s">
        <v>178</v>
      </c>
      <c r="C410" s="122">
        <v>20</v>
      </c>
      <c r="D410" s="196"/>
      <c r="E410" s="184">
        <f t="shared" si="12"/>
        <v>49.160000000000004</v>
      </c>
      <c r="F410" s="184">
        <f t="shared" si="13"/>
        <v>311.56799999999998</v>
      </c>
      <c r="G410" s="184" t="s">
        <v>179</v>
      </c>
      <c r="H410" s="209" t="s">
        <v>180</v>
      </c>
      <c r="I410" s="12" t="s">
        <v>432</v>
      </c>
    </row>
    <row r="411" spans="1:9" ht="15.75" thickBot="1">
      <c r="A411" s="13"/>
      <c r="B411" s="4" t="s">
        <v>179</v>
      </c>
      <c r="C411" s="130"/>
      <c r="D411" s="185"/>
      <c r="E411" s="184">
        <f t="shared" si="12"/>
        <v>0</v>
      </c>
      <c r="F411" s="184">
        <f t="shared" si="13"/>
        <v>0</v>
      </c>
      <c r="G411" s="210"/>
      <c r="H411" s="210"/>
      <c r="I411" s="15" t="s">
        <v>432</v>
      </c>
    </row>
    <row r="412" spans="1:9" ht="15.75" thickBot="1">
      <c r="A412" s="16"/>
      <c r="B412" s="5" t="s">
        <v>180</v>
      </c>
      <c r="C412" s="143"/>
      <c r="D412" s="185"/>
      <c r="E412" s="184">
        <f t="shared" si="12"/>
        <v>0</v>
      </c>
      <c r="F412" s="184">
        <f t="shared" si="13"/>
        <v>0</v>
      </c>
      <c r="G412" s="186"/>
      <c r="H412" s="186"/>
      <c r="I412" s="21"/>
    </row>
    <row r="413" spans="1:9" ht="15.75" thickBot="1">
      <c r="A413" s="10">
        <v>138</v>
      </c>
      <c r="B413" s="8" t="s">
        <v>181</v>
      </c>
      <c r="C413" s="122">
        <v>4</v>
      </c>
      <c r="D413" s="196"/>
      <c r="E413" s="184">
        <f t="shared" si="12"/>
        <v>9.8320000000000007</v>
      </c>
      <c r="F413" s="184">
        <f t="shared" si="13"/>
        <v>122.7936</v>
      </c>
      <c r="G413" s="184" t="s">
        <v>182</v>
      </c>
      <c r="H413" s="209" t="s">
        <v>183</v>
      </c>
      <c r="I413" s="12" t="s">
        <v>433</v>
      </c>
    </row>
    <row r="414" spans="1:9" ht="15.75" thickBot="1">
      <c r="A414" s="13"/>
      <c r="B414" s="4" t="s">
        <v>182</v>
      </c>
      <c r="C414" s="130"/>
      <c r="D414" s="185"/>
      <c r="E414" s="184">
        <f t="shared" si="12"/>
        <v>0</v>
      </c>
      <c r="F414" s="184">
        <f t="shared" si="13"/>
        <v>0</v>
      </c>
      <c r="G414" s="210"/>
      <c r="H414" s="210"/>
      <c r="I414" s="15" t="s">
        <v>433</v>
      </c>
    </row>
    <row r="415" spans="1:9" ht="15.75" thickBot="1">
      <c r="A415" s="16"/>
      <c r="B415" s="5" t="s">
        <v>183</v>
      </c>
      <c r="C415" s="143"/>
      <c r="D415" s="185"/>
      <c r="E415" s="184">
        <f t="shared" si="12"/>
        <v>0</v>
      </c>
      <c r="F415" s="184">
        <f t="shared" si="13"/>
        <v>0</v>
      </c>
      <c r="G415" s="186"/>
      <c r="H415" s="186"/>
      <c r="I415" s="21"/>
    </row>
    <row r="416" spans="1:9" ht="15.75" thickBot="1">
      <c r="A416" s="10">
        <v>139</v>
      </c>
      <c r="B416" s="28" t="s">
        <v>798</v>
      </c>
      <c r="C416" s="155">
        <f>32+5</f>
        <v>37</v>
      </c>
      <c r="D416" s="195"/>
      <c r="E416" s="184">
        <f t="shared" si="12"/>
        <v>90.946000000000012</v>
      </c>
      <c r="F416" s="184">
        <f t="shared" si="13"/>
        <v>512.14080000000001</v>
      </c>
      <c r="G416" s="184" t="s">
        <v>723</v>
      </c>
      <c r="H416" s="209" t="s">
        <v>838</v>
      </c>
      <c r="I416" s="29" t="s">
        <v>724</v>
      </c>
    </row>
    <row r="417" spans="1:9" ht="15.75" thickBot="1">
      <c r="A417" s="13"/>
      <c r="B417" s="96" t="s">
        <v>723</v>
      </c>
      <c r="C417" s="130"/>
      <c r="D417" s="185"/>
      <c r="E417" s="184">
        <f t="shared" si="12"/>
        <v>0</v>
      </c>
      <c r="F417" s="184">
        <f t="shared" si="13"/>
        <v>0</v>
      </c>
      <c r="G417" s="210"/>
      <c r="H417" s="210"/>
      <c r="I417" s="15" t="s">
        <v>724</v>
      </c>
    </row>
    <row r="418" spans="1:9" ht="15.75" thickBot="1">
      <c r="A418" s="16"/>
      <c r="B418" s="49" t="s">
        <v>838</v>
      </c>
      <c r="C418" s="143"/>
      <c r="D418" s="185"/>
      <c r="E418" s="184">
        <f t="shared" si="12"/>
        <v>0</v>
      </c>
      <c r="F418" s="184">
        <f t="shared" si="13"/>
        <v>0</v>
      </c>
      <c r="G418" s="186"/>
      <c r="H418" s="186"/>
      <c r="I418" s="21"/>
    </row>
    <row r="419" spans="1:9" ht="15.75" thickBot="1">
      <c r="A419" s="10">
        <v>140</v>
      </c>
      <c r="B419" s="8" t="s">
        <v>562</v>
      </c>
      <c r="C419" s="122">
        <v>14</v>
      </c>
      <c r="D419" s="196"/>
      <c r="E419" s="184">
        <f t="shared" si="12"/>
        <v>34.412000000000006</v>
      </c>
      <c r="F419" s="184">
        <f t="shared" si="13"/>
        <v>240.77760000000001</v>
      </c>
      <c r="G419" s="184" t="s">
        <v>721</v>
      </c>
      <c r="H419" s="209" t="s">
        <v>839</v>
      </c>
      <c r="I419" s="12" t="s">
        <v>722</v>
      </c>
    </row>
    <row r="420" spans="1:9" ht="15.75" thickBot="1">
      <c r="A420" s="13"/>
      <c r="B420" s="4" t="s">
        <v>721</v>
      </c>
      <c r="C420" s="130"/>
      <c r="D420" s="185"/>
      <c r="E420" s="184">
        <f t="shared" si="12"/>
        <v>0</v>
      </c>
      <c r="F420" s="184">
        <f t="shared" si="13"/>
        <v>0</v>
      </c>
      <c r="G420" s="210"/>
      <c r="H420" s="210"/>
      <c r="I420" s="15" t="s">
        <v>722</v>
      </c>
    </row>
    <row r="421" spans="1:9" ht="15.75" thickBot="1">
      <c r="A421" s="16"/>
      <c r="B421" s="5" t="s">
        <v>839</v>
      </c>
      <c r="C421" s="143"/>
      <c r="D421" s="185"/>
      <c r="E421" s="184">
        <f t="shared" si="12"/>
        <v>0</v>
      </c>
      <c r="F421" s="184">
        <f t="shared" si="13"/>
        <v>0</v>
      </c>
      <c r="G421" s="186"/>
      <c r="H421" s="186"/>
      <c r="I421" s="21"/>
    </row>
    <row r="422" spans="1:9" ht="15.75" thickBot="1">
      <c r="A422" s="10">
        <v>141</v>
      </c>
      <c r="B422" s="8" t="s">
        <v>519</v>
      </c>
      <c r="C422" s="122">
        <v>7</v>
      </c>
      <c r="D422" s="196"/>
      <c r="E422" s="184">
        <f t="shared" si="12"/>
        <v>17.206000000000003</v>
      </c>
      <c r="F422" s="184">
        <f t="shared" si="13"/>
        <v>158.18880000000001</v>
      </c>
      <c r="G422" s="184" t="s">
        <v>184</v>
      </c>
      <c r="H422" s="209" t="s">
        <v>185</v>
      </c>
      <c r="I422" s="12" t="s">
        <v>434</v>
      </c>
    </row>
    <row r="423" spans="1:9" ht="15.75" thickBot="1">
      <c r="A423" s="13"/>
      <c r="B423" s="4" t="s">
        <v>184</v>
      </c>
      <c r="C423" s="130"/>
      <c r="D423" s="185"/>
      <c r="E423" s="184">
        <f t="shared" si="12"/>
        <v>0</v>
      </c>
      <c r="F423" s="184">
        <f t="shared" si="13"/>
        <v>0</v>
      </c>
      <c r="G423" s="210"/>
      <c r="H423" s="210"/>
      <c r="I423" s="15" t="s">
        <v>434</v>
      </c>
    </row>
    <row r="424" spans="1:9" ht="15.75" thickBot="1">
      <c r="A424" s="16"/>
      <c r="B424" s="5" t="s">
        <v>185</v>
      </c>
      <c r="C424" s="143"/>
      <c r="D424" s="185"/>
      <c r="E424" s="184">
        <f t="shared" si="12"/>
        <v>0</v>
      </c>
      <c r="F424" s="184">
        <f t="shared" si="13"/>
        <v>0</v>
      </c>
      <c r="G424" s="186"/>
      <c r="H424" s="186"/>
      <c r="I424" s="21"/>
    </row>
    <row r="425" spans="1:9" ht="15.75" thickBot="1">
      <c r="A425" s="10">
        <v>142</v>
      </c>
      <c r="B425" s="8" t="s">
        <v>186</v>
      </c>
      <c r="C425" s="122">
        <v>16</v>
      </c>
      <c r="D425" s="196"/>
      <c r="E425" s="184">
        <f t="shared" si="12"/>
        <v>39.328000000000003</v>
      </c>
      <c r="F425" s="184">
        <f t="shared" si="13"/>
        <v>264.37439999999998</v>
      </c>
      <c r="G425" s="184" t="s">
        <v>187</v>
      </c>
      <c r="H425" s="209" t="s">
        <v>188</v>
      </c>
      <c r="I425" s="12" t="s">
        <v>435</v>
      </c>
    </row>
    <row r="426" spans="1:9" ht="15.75" thickBot="1">
      <c r="A426" s="13"/>
      <c r="B426" s="4" t="s">
        <v>187</v>
      </c>
      <c r="C426" s="130"/>
      <c r="D426" s="185"/>
      <c r="E426" s="184">
        <f t="shared" si="12"/>
        <v>0</v>
      </c>
      <c r="F426" s="184">
        <f t="shared" si="13"/>
        <v>0</v>
      </c>
      <c r="G426" s="210"/>
      <c r="H426" s="210"/>
      <c r="I426" s="15" t="s">
        <v>435</v>
      </c>
    </row>
    <row r="427" spans="1:9" ht="15.75" thickBot="1">
      <c r="A427" s="16"/>
      <c r="B427" s="5" t="s">
        <v>188</v>
      </c>
      <c r="C427" s="143"/>
      <c r="D427" s="185"/>
      <c r="E427" s="184">
        <f t="shared" si="12"/>
        <v>0</v>
      </c>
      <c r="F427" s="184">
        <f t="shared" si="13"/>
        <v>0</v>
      </c>
      <c r="G427" s="186"/>
      <c r="H427" s="186"/>
      <c r="I427" s="21"/>
    </row>
    <row r="428" spans="1:9" ht="15.75" thickBot="1">
      <c r="A428" s="10">
        <v>143</v>
      </c>
      <c r="B428" s="8" t="s">
        <v>803</v>
      </c>
      <c r="C428" s="122">
        <f>15+5</f>
        <v>20</v>
      </c>
      <c r="D428" s="196"/>
      <c r="E428" s="184">
        <f t="shared" si="12"/>
        <v>49.160000000000004</v>
      </c>
      <c r="F428" s="184">
        <f t="shared" si="13"/>
        <v>311.56799999999998</v>
      </c>
      <c r="G428" s="184" t="s">
        <v>731</v>
      </c>
      <c r="H428" s="209" t="s">
        <v>937</v>
      </c>
      <c r="I428" s="22" t="s">
        <v>732</v>
      </c>
    </row>
    <row r="429" spans="1:9" ht="15.75" thickBot="1">
      <c r="A429" s="13"/>
      <c r="B429" s="98" t="s">
        <v>731</v>
      </c>
      <c r="C429" s="130"/>
      <c r="D429" s="185"/>
      <c r="E429" s="184">
        <f t="shared" si="12"/>
        <v>0</v>
      </c>
      <c r="F429" s="184">
        <f t="shared" si="13"/>
        <v>0</v>
      </c>
      <c r="G429" s="210"/>
      <c r="H429" s="210"/>
      <c r="I429" s="15"/>
    </row>
    <row r="430" spans="1:9" ht="15.75" thickBot="1">
      <c r="A430" s="16"/>
      <c r="B430" s="86">
        <v>380675590570</v>
      </c>
      <c r="C430" s="143"/>
      <c r="D430" s="185"/>
      <c r="E430" s="184">
        <f t="shared" si="12"/>
        <v>0</v>
      </c>
      <c r="F430" s="184">
        <f t="shared" si="13"/>
        <v>0</v>
      </c>
      <c r="G430" s="186"/>
      <c r="H430" s="186"/>
      <c r="I430" s="21"/>
    </row>
    <row r="431" spans="1:9" ht="15.75" thickBot="1">
      <c r="A431" s="10">
        <v>144</v>
      </c>
      <c r="B431" s="8" t="s">
        <v>189</v>
      </c>
      <c r="C431" s="122">
        <v>15</v>
      </c>
      <c r="D431" s="196"/>
      <c r="E431" s="184">
        <f t="shared" si="12"/>
        <v>36.870000000000005</v>
      </c>
      <c r="F431" s="184">
        <f t="shared" si="13"/>
        <v>252.57600000000002</v>
      </c>
      <c r="G431" s="184" t="s">
        <v>190</v>
      </c>
      <c r="H431" s="209" t="s">
        <v>191</v>
      </c>
      <c r="I431" s="12" t="s">
        <v>436</v>
      </c>
    </row>
    <row r="432" spans="1:9" ht="15.75" thickBot="1">
      <c r="A432" s="13"/>
      <c r="B432" s="4" t="s">
        <v>190</v>
      </c>
      <c r="C432" s="130"/>
      <c r="D432" s="185"/>
      <c r="E432" s="184">
        <f t="shared" si="12"/>
        <v>0</v>
      </c>
      <c r="F432" s="184">
        <f t="shared" si="13"/>
        <v>0</v>
      </c>
      <c r="G432" s="210"/>
      <c r="H432" s="210"/>
      <c r="I432" s="15" t="s">
        <v>436</v>
      </c>
    </row>
    <row r="433" spans="1:9" ht="15.75" thickBot="1">
      <c r="A433" s="16"/>
      <c r="B433" s="5" t="s">
        <v>191</v>
      </c>
      <c r="C433" s="143"/>
      <c r="D433" s="185"/>
      <c r="E433" s="184">
        <f t="shared" si="12"/>
        <v>0</v>
      </c>
      <c r="F433" s="184">
        <f t="shared" si="13"/>
        <v>0</v>
      </c>
      <c r="G433" s="186"/>
      <c r="H433" s="186"/>
      <c r="I433" s="21"/>
    </row>
    <row r="434" spans="1:9" ht="15.75" thickBot="1">
      <c r="A434" s="10">
        <v>145</v>
      </c>
      <c r="B434" s="8" t="s">
        <v>192</v>
      </c>
      <c r="C434" s="122">
        <v>6</v>
      </c>
      <c r="D434" s="196"/>
      <c r="E434" s="184">
        <f t="shared" si="12"/>
        <v>14.748000000000001</v>
      </c>
      <c r="F434" s="184">
        <f t="shared" si="13"/>
        <v>146.3904</v>
      </c>
      <c r="G434" s="184" t="s">
        <v>193</v>
      </c>
      <c r="H434" s="209" t="s">
        <v>194</v>
      </c>
      <c r="I434" s="12" t="s">
        <v>437</v>
      </c>
    </row>
    <row r="435" spans="1:9" ht="15.75" thickBot="1">
      <c r="A435" s="13"/>
      <c r="B435" s="4" t="s">
        <v>193</v>
      </c>
      <c r="C435" s="130"/>
      <c r="D435" s="185"/>
      <c r="E435" s="184">
        <f t="shared" si="12"/>
        <v>0</v>
      </c>
      <c r="F435" s="184">
        <f t="shared" si="13"/>
        <v>0</v>
      </c>
      <c r="G435" s="210"/>
      <c r="H435" s="210"/>
      <c r="I435" s="15" t="s">
        <v>437</v>
      </c>
    </row>
    <row r="436" spans="1:9" ht="15.75" thickBot="1">
      <c r="A436" s="16"/>
      <c r="B436" s="5" t="s">
        <v>194</v>
      </c>
      <c r="C436" s="143"/>
      <c r="D436" s="185"/>
      <c r="E436" s="184">
        <f t="shared" si="12"/>
        <v>0</v>
      </c>
      <c r="F436" s="184">
        <f t="shared" si="13"/>
        <v>0</v>
      </c>
      <c r="G436" s="186"/>
      <c r="H436" s="186"/>
      <c r="I436" s="21"/>
    </row>
    <row r="437" spans="1:9" ht="15.75" thickBot="1">
      <c r="A437" s="10">
        <v>146</v>
      </c>
      <c r="B437" s="20" t="s">
        <v>733</v>
      </c>
      <c r="C437" s="116">
        <v>19</v>
      </c>
      <c r="D437" s="199"/>
      <c r="E437" s="184">
        <f t="shared" si="12"/>
        <v>46.702000000000005</v>
      </c>
      <c r="F437" s="184">
        <f t="shared" si="13"/>
        <v>299.76960000000003</v>
      </c>
      <c r="G437" s="184" t="s">
        <v>734</v>
      </c>
      <c r="H437" s="209" t="s">
        <v>840</v>
      </c>
      <c r="I437" t="s">
        <v>735</v>
      </c>
    </row>
    <row r="438" spans="1:9" ht="15.75" thickBot="1">
      <c r="A438" s="13"/>
      <c r="B438" s="99" t="s">
        <v>734</v>
      </c>
      <c r="C438" s="130"/>
      <c r="D438" s="185"/>
      <c r="E438" s="184">
        <f t="shared" si="12"/>
        <v>0</v>
      </c>
      <c r="F438" s="184">
        <f t="shared" si="13"/>
        <v>0</v>
      </c>
      <c r="G438" s="210"/>
      <c r="H438" s="210"/>
      <c r="I438" s="2" t="s">
        <v>735</v>
      </c>
    </row>
    <row r="439" spans="1:9" ht="15.75" thickBot="1">
      <c r="A439" s="16"/>
      <c r="B439" s="19" t="s">
        <v>840</v>
      </c>
      <c r="C439" s="148"/>
      <c r="D439" s="185"/>
      <c r="E439" s="184">
        <f t="shared" si="12"/>
        <v>0</v>
      </c>
      <c r="F439" s="184">
        <f t="shared" si="13"/>
        <v>0</v>
      </c>
      <c r="G439" s="186"/>
      <c r="H439" s="186"/>
    </row>
    <row r="440" spans="1:9" ht="15.75" thickBot="1">
      <c r="A440" s="10">
        <v>147</v>
      </c>
      <c r="B440" s="8" t="s">
        <v>805</v>
      </c>
      <c r="C440" s="122">
        <f>6+3</f>
        <v>9</v>
      </c>
      <c r="D440" s="196"/>
      <c r="E440" s="184">
        <f t="shared" si="12"/>
        <v>22.122</v>
      </c>
      <c r="F440" s="184">
        <f t="shared" si="13"/>
        <v>181.78559999999999</v>
      </c>
      <c r="G440" s="184" t="s">
        <v>552</v>
      </c>
      <c r="H440" s="209" t="s">
        <v>938</v>
      </c>
      <c r="I440" s="12" t="s">
        <v>438</v>
      </c>
    </row>
    <row r="441" spans="1:9" ht="15.75" thickBot="1">
      <c r="A441" s="13"/>
      <c r="B441" s="4" t="s">
        <v>552</v>
      </c>
      <c r="C441" s="130"/>
      <c r="D441" s="185"/>
      <c r="E441" s="184">
        <f t="shared" si="12"/>
        <v>0</v>
      </c>
      <c r="F441" s="184">
        <f t="shared" si="13"/>
        <v>0</v>
      </c>
      <c r="G441" s="210"/>
      <c r="H441" s="210"/>
      <c r="I441" s="15" t="s">
        <v>438</v>
      </c>
    </row>
    <row r="442" spans="1:9" ht="15.75" thickBot="1">
      <c r="A442" s="16"/>
      <c r="B442" s="41">
        <v>380506152722</v>
      </c>
      <c r="C442" s="143"/>
      <c r="D442" s="185"/>
      <c r="E442" s="184">
        <f t="shared" si="12"/>
        <v>0</v>
      </c>
      <c r="F442" s="184">
        <f t="shared" si="13"/>
        <v>0</v>
      </c>
      <c r="G442" s="210"/>
      <c r="H442" s="210"/>
      <c r="I442" s="21"/>
    </row>
    <row r="443" spans="1:9" ht="15.75" thickBot="1">
      <c r="A443" s="10">
        <v>148</v>
      </c>
      <c r="B443" s="8" t="s">
        <v>195</v>
      </c>
      <c r="C443" s="122">
        <v>7</v>
      </c>
      <c r="D443" s="196"/>
      <c r="E443" s="184">
        <f t="shared" si="12"/>
        <v>17.206000000000003</v>
      </c>
      <c r="F443" s="184">
        <f t="shared" si="13"/>
        <v>158.18880000000001</v>
      </c>
      <c r="G443" s="184" t="s">
        <v>196</v>
      </c>
      <c r="H443" s="209" t="s">
        <v>330</v>
      </c>
      <c r="I443" s="12" t="s">
        <v>439</v>
      </c>
    </row>
    <row r="444" spans="1:9" ht="15.75" thickBot="1">
      <c r="A444" s="13"/>
      <c r="B444" s="4" t="s">
        <v>196</v>
      </c>
      <c r="C444" s="130"/>
      <c r="D444" s="185"/>
      <c r="E444" s="184">
        <f t="shared" si="12"/>
        <v>0</v>
      </c>
      <c r="F444" s="184">
        <f t="shared" si="13"/>
        <v>0</v>
      </c>
      <c r="G444" s="210"/>
      <c r="H444" s="210"/>
      <c r="I444" s="15" t="s">
        <v>439</v>
      </c>
    </row>
    <row r="445" spans="1:9" ht="15.75" thickBot="1">
      <c r="A445" s="16"/>
      <c r="B445" s="5" t="s">
        <v>330</v>
      </c>
      <c r="C445" s="143"/>
      <c r="D445" s="185"/>
      <c r="E445" s="184">
        <f t="shared" si="12"/>
        <v>0</v>
      </c>
      <c r="F445" s="184">
        <f t="shared" si="13"/>
        <v>0</v>
      </c>
      <c r="G445" s="186"/>
      <c r="H445" s="186"/>
      <c r="I445" s="21"/>
    </row>
    <row r="446" spans="1:9" ht="15.75" thickBot="1">
      <c r="A446" s="10">
        <v>149</v>
      </c>
      <c r="B446" s="8" t="s">
        <v>197</v>
      </c>
      <c r="C446" s="122">
        <v>9</v>
      </c>
      <c r="D446" s="196"/>
      <c r="E446" s="184">
        <f t="shared" si="12"/>
        <v>22.122</v>
      </c>
      <c r="F446" s="184">
        <f t="shared" si="13"/>
        <v>181.78559999999999</v>
      </c>
      <c r="G446" s="184" t="s">
        <v>713</v>
      </c>
      <c r="H446" s="209" t="s">
        <v>939</v>
      </c>
      <c r="I446" s="12" t="s">
        <v>714</v>
      </c>
    </row>
    <row r="447" spans="1:9" ht="15.75" thickBot="1">
      <c r="A447" s="13"/>
      <c r="B447" s="4" t="s">
        <v>713</v>
      </c>
      <c r="C447" s="130"/>
      <c r="D447" s="185"/>
      <c r="E447" s="184">
        <f t="shared" si="12"/>
        <v>0</v>
      </c>
      <c r="F447" s="184">
        <f t="shared" si="13"/>
        <v>0</v>
      </c>
      <c r="G447" s="210"/>
      <c r="H447" s="210"/>
      <c r="I447" s="15" t="s">
        <v>714</v>
      </c>
    </row>
    <row r="448" spans="1:9" ht="15.75" thickBot="1">
      <c r="A448" s="16"/>
      <c r="B448" s="7">
        <v>661202747</v>
      </c>
      <c r="C448" s="143"/>
      <c r="D448" s="185"/>
      <c r="E448" s="184">
        <f t="shared" si="12"/>
        <v>0</v>
      </c>
      <c r="F448" s="184">
        <f t="shared" si="13"/>
        <v>0</v>
      </c>
      <c r="G448" s="186"/>
      <c r="H448" s="186"/>
      <c r="I448" s="21"/>
    </row>
    <row r="449" spans="1:9" ht="15.75" thickBot="1">
      <c r="A449" s="10">
        <v>150</v>
      </c>
      <c r="B449" s="20" t="s">
        <v>198</v>
      </c>
      <c r="C449" s="116">
        <v>25</v>
      </c>
      <c r="D449" s="199"/>
      <c r="E449" s="184">
        <f t="shared" si="12"/>
        <v>61.45</v>
      </c>
      <c r="F449" s="184">
        <f t="shared" si="13"/>
        <v>370.56</v>
      </c>
      <c r="G449" s="184" t="s">
        <v>736</v>
      </c>
      <c r="H449" s="209" t="s">
        <v>841</v>
      </c>
      <c r="I449" t="s">
        <v>737</v>
      </c>
    </row>
    <row r="450" spans="1:9" ht="15.75" thickBot="1">
      <c r="A450" s="13"/>
      <c r="B450" s="47" t="s">
        <v>736</v>
      </c>
      <c r="C450" s="130"/>
      <c r="D450" s="185"/>
      <c r="E450" s="184">
        <f t="shared" si="12"/>
        <v>0</v>
      </c>
      <c r="F450" s="184">
        <f t="shared" si="13"/>
        <v>0</v>
      </c>
      <c r="G450" s="210"/>
      <c r="H450" s="210"/>
      <c r="I450" s="2" t="s">
        <v>737</v>
      </c>
    </row>
    <row r="451" spans="1:9" ht="15.75" thickBot="1">
      <c r="A451" s="16"/>
      <c r="B451" s="177" t="s">
        <v>841</v>
      </c>
      <c r="C451" s="148"/>
      <c r="D451" s="185"/>
      <c r="E451" s="184">
        <f t="shared" ref="E451:E514" si="14">C451*$D$1</f>
        <v>0</v>
      </c>
      <c r="F451" s="184">
        <f t="shared" ref="F451:F514" si="15">IF(C451&gt;0,(E451*4+3+20+40)*1.2,0)</f>
        <v>0</v>
      </c>
      <c r="G451" s="186"/>
      <c r="H451" s="186"/>
    </row>
    <row r="452" spans="1:9" ht="15.75" thickBot="1">
      <c r="A452" s="10">
        <v>151</v>
      </c>
      <c r="B452" s="8" t="s">
        <v>567</v>
      </c>
      <c r="C452" s="122">
        <v>7</v>
      </c>
      <c r="D452" s="196"/>
      <c r="E452" s="184">
        <f t="shared" si="14"/>
        <v>17.206000000000003</v>
      </c>
      <c r="F452" s="184">
        <f t="shared" si="15"/>
        <v>158.18880000000001</v>
      </c>
      <c r="G452" s="184" t="s">
        <v>199</v>
      </c>
      <c r="H452" s="209" t="s">
        <v>200</v>
      </c>
      <c r="I452" s="12" t="s">
        <v>440</v>
      </c>
    </row>
    <row r="453" spans="1:9" ht="15.75" thickBot="1">
      <c r="A453" s="13"/>
      <c r="B453" s="4" t="s">
        <v>199</v>
      </c>
      <c r="C453" s="130"/>
      <c r="D453" s="185"/>
      <c r="E453" s="184">
        <f t="shared" si="14"/>
        <v>0</v>
      </c>
      <c r="F453" s="184">
        <f t="shared" si="15"/>
        <v>0</v>
      </c>
      <c r="G453" s="210"/>
      <c r="H453" s="210"/>
      <c r="I453" s="14"/>
    </row>
    <row r="454" spans="1:9" ht="15.75" thickBot="1">
      <c r="A454" s="16"/>
      <c r="B454" s="5" t="s">
        <v>200</v>
      </c>
      <c r="C454" s="143"/>
      <c r="D454" s="185"/>
      <c r="E454" s="184">
        <f t="shared" si="14"/>
        <v>0</v>
      </c>
      <c r="F454" s="184">
        <f t="shared" si="15"/>
        <v>0</v>
      </c>
      <c r="G454" s="210"/>
      <c r="H454" s="210"/>
      <c r="I454" s="18" t="s">
        <v>440</v>
      </c>
    </row>
    <row r="455" spans="1:9" ht="15.75" thickBot="1">
      <c r="A455" s="10">
        <v>152</v>
      </c>
      <c r="B455" s="33" t="s">
        <v>808</v>
      </c>
      <c r="C455" s="122">
        <v>10</v>
      </c>
      <c r="D455" s="196"/>
      <c r="E455" s="184">
        <f t="shared" si="14"/>
        <v>24.580000000000002</v>
      </c>
      <c r="F455" s="184">
        <f t="shared" si="15"/>
        <v>193.58399999999997</v>
      </c>
      <c r="G455" s="184" t="s">
        <v>725</v>
      </c>
      <c r="H455" s="209" t="s">
        <v>940</v>
      </c>
      <c r="I455" s="30" t="s">
        <v>726</v>
      </c>
    </row>
    <row r="456" spans="1:9" ht="15.75" thickBot="1">
      <c r="A456" s="13"/>
      <c r="B456" s="32" t="s">
        <v>725</v>
      </c>
      <c r="C456" s="130"/>
      <c r="D456" s="185"/>
      <c r="E456" s="184">
        <f t="shared" si="14"/>
        <v>0</v>
      </c>
      <c r="F456" s="184">
        <f t="shared" si="15"/>
        <v>0</v>
      </c>
      <c r="G456" s="210"/>
      <c r="H456" s="210"/>
      <c r="I456" s="34" t="s">
        <v>726</v>
      </c>
    </row>
    <row r="457" spans="1:9" ht="15.75" thickBot="1">
      <c r="A457" s="16"/>
      <c r="B457" s="97">
        <v>380676185997</v>
      </c>
      <c r="C457" s="143"/>
      <c r="D457" s="185"/>
      <c r="E457" s="184">
        <f t="shared" si="14"/>
        <v>0</v>
      </c>
      <c r="F457" s="184">
        <f t="shared" si="15"/>
        <v>0</v>
      </c>
      <c r="G457" s="186"/>
      <c r="H457" s="186"/>
      <c r="I457" s="31"/>
    </row>
    <row r="458" spans="1:9" ht="15.75" thickBot="1">
      <c r="A458" s="10">
        <v>153</v>
      </c>
      <c r="B458" s="8" t="s">
        <v>589</v>
      </c>
      <c r="C458" s="122">
        <v>20</v>
      </c>
      <c r="D458" s="196"/>
      <c r="E458" s="184">
        <f t="shared" si="14"/>
        <v>49.160000000000004</v>
      </c>
      <c r="F458" s="184">
        <f t="shared" si="15"/>
        <v>311.56799999999998</v>
      </c>
      <c r="G458" s="184" t="s">
        <v>743</v>
      </c>
      <c r="H458" s="209" t="s">
        <v>941</v>
      </c>
      <c r="I458" s="12" t="s">
        <v>744</v>
      </c>
    </row>
    <row r="459" spans="1:9" ht="15.75" thickBot="1">
      <c r="A459" s="13"/>
      <c r="B459" s="101" t="s">
        <v>743</v>
      </c>
      <c r="C459" s="130"/>
      <c r="D459" s="185"/>
      <c r="E459" s="184">
        <f t="shared" si="14"/>
        <v>0</v>
      </c>
      <c r="F459" s="184">
        <f t="shared" si="15"/>
        <v>0</v>
      </c>
      <c r="G459" s="146"/>
      <c r="H459" s="146"/>
      <c r="I459" s="15" t="s">
        <v>744</v>
      </c>
    </row>
    <row r="460" spans="1:9" ht="15.75" thickBot="1">
      <c r="A460" s="16"/>
      <c r="B460" s="82">
        <v>380672193382</v>
      </c>
      <c r="C460" s="143"/>
      <c r="D460" s="185"/>
      <c r="E460" s="184">
        <f t="shared" si="14"/>
        <v>0</v>
      </c>
      <c r="F460" s="184">
        <f t="shared" si="15"/>
        <v>0</v>
      </c>
      <c r="G460" s="200"/>
      <c r="H460" s="200"/>
      <c r="I460" s="21"/>
    </row>
    <row r="461" spans="1:9" ht="30.75" thickBot="1">
      <c r="A461" s="10">
        <v>154</v>
      </c>
      <c r="B461" s="27" t="s">
        <v>201</v>
      </c>
      <c r="C461" s="160">
        <v>141</v>
      </c>
      <c r="D461" s="203"/>
      <c r="E461" s="184">
        <f t="shared" si="14"/>
        <v>346.57800000000003</v>
      </c>
      <c r="F461" s="184">
        <f t="shared" si="15"/>
        <v>1739.1744000000001</v>
      </c>
      <c r="G461" s="216" t="s">
        <v>942</v>
      </c>
      <c r="H461" s="209" t="s">
        <v>943</v>
      </c>
      <c r="I461" s="38" t="s">
        <v>441</v>
      </c>
    </row>
    <row r="462" spans="1:9" ht="45.75" thickBot="1">
      <c r="A462" s="13"/>
      <c r="B462" s="102" t="s">
        <v>738</v>
      </c>
      <c r="C462" s="130"/>
      <c r="D462" s="185"/>
      <c r="E462" s="184">
        <f t="shared" si="14"/>
        <v>0</v>
      </c>
      <c r="F462" s="184">
        <f t="shared" si="15"/>
        <v>0</v>
      </c>
      <c r="G462" s="210"/>
      <c r="H462" s="210"/>
      <c r="I462" s="15" t="s">
        <v>441</v>
      </c>
    </row>
    <row r="463" spans="1:9" ht="15.75" thickBot="1">
      <c r="A463" s="16"/>
      <c r="B463" s="100" t="s">
        <v>739</v>
      </c>
      <c r="C463" s="148"/>
      <c r="D463" s="185"/>
      <c r="E463" s="184">
        <f t="shared" si="14"/>
        <v>0</v>
      </c>
      <c r="F463" s="184">
        <f t="shared" si="15"/>
        <v>0</v>
      </c>
      <c r="G463" s="186"/>
      <c r="H463" s="186"/>
      <c r="I463" s="12" t="s">
        <v>740</v>
      </c>
    </row>
    <row r="464" spans="1:9" ht="15.75" thickBot="1">
      <c r="A464" s="10">
        <v>155</v>
      </c>
      <c r="B464" s="8" t="s">
        <v>314</v>
      </c>
      <c r="C464" s="122">
        <v>3</v>
      </c>
      <c r="D464" s="196"/>
      <c r="E464" s="184">
        <f t="shared" si="14"/>
        <v>7.3740000000000006</v>
      </c>
      <c r="F464" s="184">
        <f t="shared" si="15"/>
        <v>110.99520000000001</v>
      </c>
      <c r="G464" s="184" t="s">
        <v>204</v>
      </c>
      <c r="H464" s="209" t="s">
        <v>205</v>
      </c>
      <c r="I464" s="12" t="s">
        <v>442</v>
      </c>
    </row>
    <row r="465" spans="1:9" ht="15.75" thickBot="1">
      <c r="A465" s="13"/>
      <c r="B465" s="4" t="s">
        <v>204</v>
      </c>
      <c r="C465" s="130"/>
      <c r="D465" s="185"/>
      <c r="E465" s="184">
        <f t="shared" si="14"/>
        <v>0</v>
      </c>
      <c r="F465" s="184">
        <f t="shared" si="15"/>
        <v>0</v>
      </c>
      <c r="G465" s="210"/>
      <c r="H465" s="210"/>
      <c r="I465" s="15" t="s">
        <v>442</v>
      </c>
    </row>
    <row r="466" spans="1:9" ht="15.75" thickBot="1">
      <c r="A466" s="16"/>
      <c r="B466" s="5" t="s">
        <v>205</v>
      </c>
      <c r="C466" s="143"/>
      <c r="D466" s="185"/>
      <c r="E466" s="184">
        <f t="shared" si="14"/>
        <v>0</v>
      </c>
      <c r="F466" s="184">
        <f t="shared" si="15"/>
        <v>0</v>
      </c>
      <c r="G466" s="210"/>
      <c r="H466" s="210"/>
      <c r="I466" s="21"/>
    </row>
    <row r="467" spans="1:9" ht="15.75" thickBot="1">
      <c r="A467" s="10">
        <v>156</v>
      </c>
      <c r="B467" s="28" t="s">
        <v>809</v>
      </c>
      <c r="C467" s="155">
        <f>69+11</f>
        <v>80</v>
      </c>
      <c r="D467" s="195"/>
      <c r="E467" s="184">
        <f t="shared" si="14"/>
        <v>196.64000000000001</v>
      </c>
      <c r="F467" s="184">
        <f t="shared" si="15"/>
        <v>1019.472</v>
      </c>
      <c r="G467" s="184" t="s">
        <v>202</v>
      </c>
      <c r="H467" s="209" t="s">
        <v>203</v>
      </c>
      <c r="I467" s="29" t="s">
        <v>441</v>
      </c>
    </row>
    <row r="468" spans="1:9" ht="15.75" thickBot="1">
      <c r="A468" s="13"/>
      <c r="B468" s="4" t="s">
        <v>202</v>
      </c>
      <c r="C468" s="130"/>
      <c r="D468" s="185"/>
      <c r="E468" s="184">
        <f t="shared" si="14"/>
        <v>0</v>
      </c>
      <c r="F468" s="184">
        <f t="shared" si="15"/>
        <v>0</v>
      </c>
      <c r="G468" s="210"/>
      <c r="H468" s="210"/>
      <c r="I468" s="14"/>
    </row>
    <row r="469" spans="1:9" ht="15.75" thickBot="1">
      <c r="A469" s="16"/>
      <c r="B469" s="5" t="s">
        <v>203</v>
      </c>
      <c r="C469" s="143"/>
      <c r="D469" s="185"/>
      <c r="E469" s="184">
        <f t="shared" si="14"/>
        <v>0</v>
      </c>
      <c r="F469" s="184">
        <f t="shared" si="15"/>
        <v>0</v>
      </c>
      <c r="G469" s="186"/>
      <c r="H469" s="186"/>
      <c r="I469" s="18" t="s">
        <v>441</v>
      </c>
    </row>
    <row r="470" spans="1:9" ht="15.75" thickBot="1">
      <c r="A470" s="10">
        <v>157</v>
      </c>
      <c r="B470" s="8" t="s">
        <v>206</v>
      </c>
      <c r="C470" s="122">
        <v>11</v>
      </c>
      <c r="D470" s="196"/>
      <c r="E470" s="184">
        <f t="shared" si="14"/>
        <v>27.038000000000004</v>
      </c>
      <c r="F470" s="184">
        <f t="shared" si="15"/>
        <v>205.38240000000002</v>
      </c>
      <c r="G470" s="184" t="s">
        <v>207</v>
      </c>
      <c r="H470" s="209" t="s">
        <v>208</v>
      </c>
      <c r="I470" s="12" t="s">
        <v>443</v>
      </c>
    </row>
    <row r="471" spans="1:9" ht="15.75" thickBot="1">
      <c r="A471" s="13"/>
      <c r="B471" s="4" t="s">
        <v>207</v>
      </c>
      <c r="C471" s="130"/>
      <c r="D471" s="185"/>
      <c r="E471" s="184">
        <f t="shared" si="14"/>
        <v>0</v>
      </c>
      <c r="F471" s="184">
        <f t="shared" si="15"/>
        <v>0</v>
      </c>
      <c r="G471" s="210"/>
      <c r="H471" s="210"/>
      <c r="I471" s="15" t="s">
        <v>443</v>
      </c>
    </row>
    <row r="472" spans="1:9" ht="15.75" thickBot="1">
      <c r="A472" s="16"/>
      <c r="B472" s="5" t="s">
        <v>208</v>
      </c>
      <c r="C472" s="143"/>
      <c r="D472" s="185"/>
      <c r="E472" s="184">
        <f t="shared" si="14"/>
        <v>0</v>
      </c>
      <c r="F472" s="184">
        <f t="shared" si="15"/>
        <v>0</v>
      </c>
      <c r="G472" s="186"/>
      <c r="H472" s="186"/>
      <c r="I472" s="21"/>
    </row>
    <row r="473" spans="1:9" ht="15.75" thickBot="1">
      <c r="A473" s="10">
        <v>158</v>
      </c>
      <c r="B473" s="20" t="s">
        <v>209</v>
      </c>
      <c r="C473" s="116">
        <v>11</v>
      </c>
      <c r="D473" s="199"/>
      <c r="E473" s="184">
        <f t="shared" si="14"/>
        <v>27.038000000000004</v>
      </c>
      <c r="F473" s="184">
        <f t="shared" si="15"/>
        <v>205.38240000000002</v>
      </c>
      <c r="G473" s="184" t="s">
        <v>210</v>
      </c>
      <c r="H473" s="209" t="s">
        <v>211</v>
      </c>
      <c r="I473" s="14" t="s">
        <v>444</v>
      </c>
    </row>
    <row r="474" spans="1:9" ht="15.75" thickBot="1">
      <c r="A474" s="13"/>
      <c r="B474" s="80" t="s">
        <v>210</v>
      </c>
      <c r="C474" s="130"/>
      <c r="D474" s="185"/>
      <c r="E474" s="184">
        <f t="shared" si="14"/>
        <v>0</v>
      </c>
      <c r="F474" s="184">
        <f t="shared" si="15"/>
        <v>0</v>
      </c>
      <c r="G474" s="210"/>
      <c r="H474" s="210"/>
      <c r="I474" s="15" t="s">
        <v>444</v>
      </c>
    </row>
    <row r="475" spans="1:9" ht="15.75" thickBot="1">
      <c r="A475" s="16"/>
      <c r="B475" s="100" t="s">
        <v>211</v>
      </c>
      <c r="C475" s="148"/>
      <c r="D475" s="185"/>
      <c r="E475" s="184">
        <f t="shared" si="14"/>
        <v>0</v>
      </c>
      <c r="F475" s="184">
        <f t="shared" si="15"/>
        <v>0</v>
      </c>
      <c r="G475" s="186"/>
      <c r="H475" s="186"/>
      <c r="I475" s="14"/>
    </row>
    <row r="476" spans="1:9" ht="15.75" thickBot="1">
      <c r="A476" s="10">
        <v>159</v>
      </c>
      <c r="B476" s="8" t="s">
        <v>212</v>
      </c>
      <c r="C476" s="122">
        <v>3</v>
      </c>
      <c r="D476" s="196"/>
      <c r="E476" s="184">
        <f t="shared" si="14"/>
        <v>7.3740000000000006</v>
      </c>
      <c r="F476" s="184">
        <f t="shared" si="15"/>
        <v>110.99520000000001</v>
      </c>
      <c r="G476" s="184" t="s">
        <v>213</v>
      </c>
      <c r="H476" s="209" t="s">
        <v>214</v>
      </c>
      <c r="I476" s="12" t="s">
        <v>445</v>
      </c>
    </row>
    <row r="477" spans="1:9" ht="15.75" thickBot="1">
      <c r="A477" s="13"/>
      <c r="B477" s="4" t="s">
        <v>213</v>
      </c>
      <c r="C477" s="130"/>
      <c r="D477" s="185"/>
      <c r="E477" s="184">
        <f t="shared" si="14"/>
        <v>0</v>
      </c>
      <c r="F477" s="184">
        <f t="shared" si="15"/>
        <v>0</v>
      </c>
      <c r="G477" s="210"/>
      <c r="H477" s="210"/>
      <c r="I477" s="15" t="s">
        <v>445</v>
      </c>
    </row>
    <row r="478" spans="1:9" ht="15.75" thickBot="1">
      <c r="A478" s="16"/>
      <c r="B478" s="5" t="s">
        <v>214</v>
      </c>
      <c r="C478" s="143"/>
      <c r="D478" s="185"/>
      <c r="E478" s="184">
        <f t="shared" si="14"/>
        <v>0</v>
      </c>
      <c r="F478" s="184">
        <f t="shared" si="15"/>
        <v>0</v>
      </c>
      <c r="G478" s="210"/>
      <c r="H478" s="210"/>
      <c r="I478" s="21"/>
    </row>
    <row r="479" spans="1:9" ht="15.75" thickBot="1">
      <c r="A479" s="10">
        <v>160</v>
      </c>
      <c r="B479" s="8" t="s">
        <v>215</v>
      </c>
      <c r="C479" s="122">
        <v>9</v>
      </c>
      <c r="D479" s="196"/>
      <c r="E479" s="184">
        <f t="shared" si="14"/>
        <v>22.122</v>
      </c>
      <c r="F479" s="184">
        <f t="shared" si="15"/>
        <v>181.78559999999999</v>
      </c>
      <c r="G479" s="184" t="s">
        <v>216</v>
      </c>
      <c r="H479" s="209" t="s">
        <v>217</v>
      </c>
      <c r="I479" s="12" t="s">
        <v>446</v>
      </c>
    </row>
    <row r="480" spans="1:9" ht="15.75" thickBot="1">
      <c r="A480" s="13"/>
      <c r="B480" s="4" t="s">
        <v>216</v>
      </c>
      <c r="C480" s="130"/>
      <c r="D480" s="185"/>
      <c r="E480" s="184">
        <f t="shared" si="14"/>
        <v>0</v>
      </c>
      <c r="F480" s="184">
        <f t="shared" si="15"/>
        <v>0</v>
      </c>
      <c r="G480" s="210"/>
      <c r="H480" s="210"/>
      <c r="I480" s="15" t="s">
        <v>446</v>
      </c>
    </row>
    <row r="481" spans="1:9" ht="15.75" thickBot="1">
      <c r="A481" s="16"/>
      <c r="B481" s="5" t="s">
        <v>217</v>
      </c>
      <c r="C481" s="143"/>
      <c r="D481" s="185"/>
      <c r="E481" s="184">
        <f t="shared" si="14"/>
        <v>0</v>
      </c>
      <c r="F481" s="184">
        <f t="shared" si="15"/>
        <v>0</v>
      </c>
      <c r="G481" s="186"/>
      <c r="H481" s="186"/>
      <c r="I481" s="21"/>
    </row>
    <row r="482" spans="1:9" ht="15.75" thickBot="1">
      <c r="A482" s="10">
        <v>161</v>
      </c>
      <c r="B482" s="8" t="s">
        <v>340</v>
      </c>
      <c r="C482" s="122">
        <v>23</v>
      </c>
      <c r="D482" s="196"/>
      <c r="E482" s="184">
        <f t="shared" si="14"/>
        <v>56.534000000000006</v>
      </c>
      <c r="F482" s="184">
        <f t="shared" si="15"/>
        <v>346.96320000000003</v>
      </c>
      <c r="G482" s="184" t="s">
        <v>218</v>
      </c>
      <c r="H482" s="209" t="s">
        <v>219</v>
      </c>
      <c r="I482" s="12" t="s">
        <v>447</v>
      </c>
    </row>
    <row r="483" spans="1:9" ht="15.75" thickBot="1">
      <c r="A483" s="13"/>
      <c r="B483" s="4" t="s">
        <v>218</v>
      </c>
      <c r="C483" s="130"/>
      <c r="D483" s="185"/>
      <c r="E483" s="184">
        <f t="shared" si="14"/>
        <v>0</v>
      </c>
      <c r="F483" s="184">
        <f t="shared" si="15"/>
        <v>0</v>
      </c>
      <c r="G483" s="210"/>
      <c r="H483" s="210"/>
      <c r="I483" s="15" t="s">
        <v>447</v>
      </c>
    </row>
    <row r="484" spans="1:9" ht="15.75" thickBot="1">
      <c r="A484" s="16"/>
      <c r="B484" s="5" t="s">
        <v>219</v>
      </c>
      <c r="C484" s="143"/>
      <c r="D484" s="185"/>
      <c r="E484" s="184">
        <f t="shared" si="14"/>
        <v>0</v>
      </c>
      <c r="F484" s="184">
        <f t="shared" si="15"/>
        <v>0</v>
      </c>
      <c r="G484" s="186"/>
      <c r="H484" s="186"/>
      <c r="I484" s="21"/>
    </row>
    <row r="485" spans="1:9" ht="15.75" thickBot="1">
      <c r="A485" s="10">
        <v>162</v>
      </c>
      <c r="B485" s="8" t="s">
        <v>220</v>
      </c>
      <c r="C485" s="122">
        <v>15</v>
      </c>
      <c r="D485" s="196"/>
      <c r="E485" s="184">
        <f t="shared" si="14"/>
        <v>36.870000000000005</v>
      </c>
      <c r="F485" s="184">
        <f t="shared" si="15"/>
        <v>252.57600000000002</v>
      </c>
      <c r="G485" s="184" t="s">
        <v>741</v>
      </c>
      <c r="H485" s="209" t="s">
        <v>944</v>
      </c>
      <c r="I485" s="12" t="s">
        <v>742</v>
      </c>
    </row>
    <row r="486" spans="1:9" ht="15.75" thickBot="1">
      <c r="A486" s="13"/>
      <c r="B486" s="4" t="s">
        <v>741</v>
      </c>
      <c r="C486" s="130"/>
      <c r="D486" s="185"/>
      <c r="E486" s="184">
        <f t="shared" si="14"/>
        <v>0</v>
      </c>
      <c r="F486" s="184">
        <f t="shared" si="15"/>
        <v>0</v>
      </c>
      <c r="G486" s="210"/>
      <c r="H486" s="210"/>
      <c r="I486" s="15" t="s">
        <v>742</v>
      </c>
    </row>
    <row r="487" spans="1:9" ht="15.75" thickBot="1">
      <c r="A487" s="16"/>
      <c r="B487" s="41">
        <v>380672195247</v>
      </c>
      <c r="C487" s="143"/>
      <c r="D487" s="185"/>
      <c r="E487" s="184">
        <f t="shared" si="14"/>
        <v>0</v>
      </c>
      <c r="F487" s="184">
        <f t="shared" si="15"/>
        <v>0</v>
      </c>
      <c r="G487" s="186"/>
      <c r="H487" s="186"/>
      <c r="I487" s="21"/>
    </row>
    <row r="488" spans="1:9" ht="15.75" thickBot="1">
      <c r="A488" s="10">
        <v>163</v>
      </c>
      <c r="B488" s="20" t="s">
        <v>221</v>
      </c>
      <c r="C488" s="116">
        <v>7</v>
      </c>
      <c r="D488" s="199"/>
      <c r="E488" s="184">
        <f t="shared" si="14"/>
        <v>17.206000000000003</v>
      </c>
      <c r="F488" s="184">
        <f t="shared" si="15"/>
        <v>158.18880000000001</v>
      </c>
      <c r="G488" s="184" t="s">
        <v>222</v>
      </c>
      <c r="H488" s="209" t="s">
        <v>945</v>
      </c>
      <c r="I488" t="s">
        <v>448</v>
      </c>
    </row>
    <row r="489" spans="1:9" ht="15.75" thickBot="1">
      <c r="A489" s="13"/>
      <c r="B489" s="4" t="s">
        <v>222</v>
      </c>
      <c r="C489" s="130"/>
      <c r="D489" s="185"/>
      <c r="E489" s="184">
        <f t="shared" si="14"/>
        <v>0</v>
      </c>
      <c r="F489" s="184">
        <f t="shared" si="15"/>
        <v>0</v>
      </c>
      <c r="G489" s="210"/>
      <c r="H489" s="210"/>
      <c r="I489" s="2" t="s">
        <v>448</v>
      </c>
    </row>
    <row r="490" spans="1:9" ht="15.75" thickBot="1">
      <c r="A490" s="16"/>
      <c r="B490" s="19" t="s">
        <v>223</v>
      </c>
      <c r="C490" s="148"/>
      <c r="D490" s="185"/>
      <c r="E490" s="184">
        <f t="shared" si="14"/>
        <v>0</v>
      </c>
      <c r="F490" s="184">
        <f t="shared" si="15"/>
        <v>0</v>
      </c>
      <c r="G490" s="186"/>
      <c r="H490" s="186"/>
    </row>
    <row r="491" spans="1:9" ht="15.75" thickBot="1">
      <c r="A491" s="10">
        <v>164</v>
      </c>
      <c r="B491" s="8" t="s">
        <v>224</v>
      </c>
      <c r="C491" s="122">
        <v>9</v>
      </c>
      <c r="D491" s="196"/>
      <c r="E491" s="184">
        <f t="shared" si="14"/>
        <v>22.122</v>
      </c>
      <c r="F491" s="184">
        <f t="shared" si="15"/>
        <v>181.78559999999999</v>
      </c>
      <c r="G491" s="184" t="s">
        <v>946</v>
      </c>
      <c r="H491" s="209" t="s">
        <v>947</v>
      </c>
      <c r="I491" s="12" t="s">
        <v>449</v>
      </c>
    </row>
    <row r="492" spans="1:9" ht="15.75" thickBot="1">
      <c r="A492" s="13"/>
      <c r="B492" s="80" t="s">
        <v>225</v>
      </c>
      <c r="C492" s="130"/>
      <c r="D492" s="185"/>
      <c r="E492" s="184">
        <f t="shared" si="14"/>
        <v>0</v>
      </c>
      <c r="F492" s="184">
        <f t="shared" si="15"/>
        <v>0</v>
      </c>
      <c r="G492" s="210"/>
      <c r="H492" s="210"/>
      <c r="I492" s="15" t="s">
        <v>449</v>
      </c>
    </row>
    <row r="493" spans="1:9" ht="15.75" thickBot="1">
      <c r="A493" s="16"/>
      <c r="B493" s="79" t="s">
        <v>564</v>
      </c>
      <c r="C493" s="143"/>
      <c r="D493" s="185"/>
      <c r="E493" s="184">
        <f t="shared" si="14"/>
        <v>0</v>
      </c>
      <c r="F493" s="184">
        <f t="shared" si="15"/>
        <v>0</v>
      </c>
      <c r="G493" s="210"/>
      <c r="H493" s="210"/>
      <c r="I493" s="21"/>
    </row>
    <row r="494" spans="1:9" ht="15.75" thickBot="1">
      <c r="A494" s="10">
        <v>165</v>
      </c>
      <c r="B494" s="20" t="s">
        <v>226</v>
      </c>
      <c r="C494" s="116">
        <v>6</v>
      </c>
      <c r="D494" s="199"/>
      <c r="E494" s="184">
        <f t="shared" si="14"/>
        <v>14.748000000000001</v>
      </c>
      <c r="F494" s="184">
        <f t="shared" si="15"/>
        <v>146.3904</v>
      </c>
      <c r="G494" s="184" t="s">
        <v>227</v>
      </c>
      <c r="H494" s="209" t="s">
        <v>228</v>
      </c>
      <c r="I494" t="s">
        <v>450</v>
      </c>
    </row>
    <row r="495" spans="1:9" ht="15.75" thickBot="1">
      <c r="A495" s="13"/>
      <c r="B495" s="4" t="s">
        <v>227</v>
      </c>
      <c r="C495" s="130"/>
      <c r="D495" s="185"/>
      <c r="E495" s="184">
        <f t="shared" si="14"/>
        <v>0</v>
      </c>
      <c r="F495" s="184">
        <f t="shared" si="15"/>
        <v>0</v>
      </c>
      <c r="G495" s="210"/>
      <c r="H495" s="210"/>
      <c r="I495" s="2" t="s">
        <v>450</v>
      </c>
    </row>
    <row r="496" spans="1:9" ht="15.75" thickBot="1">
      <c r="A496" s="16"/>
      <c r="B496" s="19" t="s">
        <v>228</v>
      </c>
      <c r="C496" s="148"/>
      <c r="D496" s="185"/>
      <c r="E496" s="184">
        <f t="shared" si="14"/>
        <v>0</v>
      </c>
      <c r="F496" s="184">
        <f t="shared" si="15"/>
        <v>0</v>
      </c>
      <c r="G496" s="186"/>
      <c r="H496" s="186"/>
    </row>
    <row r="497" spans="1:9" ht="15.75" thickBot="1">
      <c r="A497" s="10">
        <v>166</v>
      </c>
      <c r="B497" s="8" t="s">
        <v>706</v>
      </c>
      <c r="C497" s="122">
        <v>8</v>
      </c>
      <c r="D497" s="196"/>
      <c r="E497" s="184">
        <f t="shared" si="14"/>
        <v>19.664000000000001</v>
      </c>
      <c r="F497" s="184">
        <f t="shared" si="15"/>
        <v>169.9872</v>
      </c>
      <c r="G497" s="184" t="s">
        <v>229</v>
      </c>
      <c r="H497" s="209" t="s">
        <v>230</v>
      </c>
      <c r="I497" s="12" t="s">
        <v>451</v>
      </c>
    </row>
    <row r="498" spans="1:9" ht="15.75" thickBot="1">
      <c r="A498" s="13"/>
      <c r="B498" s="4" t="s">
        <v>229</v>
      </c>
      <c r="C498" s="130"/>
      <c r="D498" s="185"/>
      <c r="E498" s="184">
        <f t="shared" si="14"/>
        <v>0</v>
      </c>
      <c r="F498" s="184">
        <f t="shared" si="15"/>
        <v>0</v>
      </c>
      <c r="G498" s="210"/>
      <c r="H498" s="210"/>
      <c r="I498" s="15" t="s">
        <v>451</v>
      </c>
    </row>
    <row r="499" spans="1:9" ht="15.75" thickBot="1">
      <c r="A499" s="16"/>
      <c r="B499" s="5" t="s">
        <v>230</v>
      </c>
      <c r="C499" s="143"/>
      <c r="D499" s="185"/>
      <c r="E499" s="184">
        <f t="shared" si="14"/>
        <v>0</v>
      </c>
      <c r="F499" s="184">
        <f t="shared" si="15"/>
        <v>0</v>
      </c>
      <c r="G499" s="210"/>
      <c r="H499" s="210"/>
      <c r="I499" s="21"/>
    </row>
    <row r="500" spans="1:9" ht="15.75" thickBot="1">
      <c r="A500" s="10">
        <v>167</v>
      </c>
      <c r="B500" s="20" t="s">
        <v>231</v>
      </c>
      <c r="C500" s="161">
        <v>9</v>
      </c>
      <c r="D500" s="199"/>
      <c r="E500" s="184">
        <f t="shared" si="14"/>
        <v>22.122</v>
      </c>
      <c r="F500" s="184">
        <f t="shared" si="15"/>
        <v>181.78559999999999</v>
      </c>
      <c r="G500" s="184" t="s">
        <v>578</v>
      </c>
      <c r="H500" s="209" t="s">
        <v>948</v>
      </c>
      <c r="I500" s="44" t="s">
        <v>580</v>
      </c>
    </row>
    <row r="501" spans="1:9" ht="15.75" thickBot="1">
      <c r="A501" s="13"/>
      <c r="B501" s="80" t="s">
        <v>578</v>
      </c>
      <c r="C501" s="146"/>
      <c r="D501" s="185"/>
      <c r="E501" s="184">
        <f t="shared" si="14"/>
        <v>0</v>
      </c>
      <c r="F501" s="184">
        <f t="shared" si="15"/>
        <v>0</v>
      </c>
      <c r="G501" s="210"/>
      <c r="H501" s="210"/>
      <c r="I501" s="45" t="s">
        <v>580</v>
      </c>
    </row>
    <row r="502" spans="1:9" ht="15.75" thickBot="1">
      <c r="A502" s="16"/>
      <c r="B502" s="100" t="s">
        <v>579</v>
      </c>
      <c r="C502" s="147"/>
      <c r="D502" s="185"/>
      <c r="E502" s="184">
        <f t="shared" si="14"/>
        <v>0</v>
      </c>
      <c r="F502" s="184">
        <f t="shared" si="15"/>
        <v>0</v>
      </c>
      <c r="G502" s="186"/>
      <c r="H502" s="186"/>
      <c r="I502" s="57"/>
    </row>
    <row r="503" spans="1:9" ht="15.75" thickBot="1">
      <c r="A503" s="10">
        <v>168</v>
      </c>
      <c r="B503" s="8" t="s">
        <v>232</v>
      </c>
      <c r="C503" s="122">
        <v>10</v>
      </c>
      <c r="D503" s="196"/>
      <c r="E503" s="184">
        <f t="shared" si="14"/>
        <v>24.580000000000002</v>
      </c>
      <c r="F503" s="184">
        <f t="shared" si="15"/>
        <v>193.58399999999997</v>
      </c>
      <c r="G503" s="184" t="s">
        <v>233</v>
      </c>
      <c r="H503" s="209" t="s">
        <v>234</v>
      </c>
      <c r="I503" s="12" t="s">
        <v>452</v>
      </c>
    </row>
    <row r="504" spans="1:9" ht="15.75" thickBot="1">
      <c r="A504" s="13"/>
      <c r="B504" s="4" t="s">
        <v>233</v>
      </c>
      <c r="C504" s="130"/>
      <c r="D504" s="185"/>
      <c r="E504" s="184">
        <f t="shared" si="14"/>
        <v>0</v>
      </c>
      <c r="F504" s="184">
        <f t="shared" si="15"/>
        <v>0</v>
      </c>
      <c r="G504" s="210"/>
      <c r="H504" s="210"/>
      <c r="I504" s="15" t="s">
        <v>452</v>
      </c>
    </row>
    <row r="505" spans="1:9" ht="15.75" thickBot="1">
      <c r="A505" s="16"/>
      <c r="B505" s="5" t="s">
        <v>234</v>
      </c>
      <c r="C505" s="143"/>
      <c r="D505" s="185"/>
      <c r="E505" s="184">
        <f t="shared" si="14"/>
        <v>0</v>
      </c>
      <c r="F505" s="184">
        <f t="shared" si="15"/>
        <v>0</v>
      </c>
      <c r="G505" s="210"/>
      <c r="H505" s="210"/>
      <c r="I505" s="21"/>
    </row>
    <row r="506" spans="1:9" ht="15.75" thickBot="1">
      <c r="A506" s="10">
        <v>169</v>
      </c>
      <c r="B506" s="8" t="s">
        <v>235</v>
      </c>
      <c r="C506" s="122">
        <v>11</v>
      </c>
      <c r="D506" s="196"/>
      <c r="E506" s="184">
        <f t="shared" si="14"/>
        <v>27.038000000000004</v>
      </c>
      <c r="F506" s="184">
        <f t="shared" si="15"/>
        <v>205.38240000000002</v>
      </c>
      <c r="G506" s="184" t="s">
        <v>236</v>
      </c>
      <c r="H506" s="209" t="s">
        <v>949</v>
      </c>
      <c r="I506" s="12" t="s">
        <v>491</v>
      </c>
    </row>
    <row r="507" spans="1:9" ht="15.75" thickBot="1">
      <c r="A507" s="13"/>
      <c r="B507" s="4" t="s">
        <v>236</v>
      </c>
      <c r="C507" s="130"/>
      <c r="D507" s="185"/>
      <c r="E507" s="184">
        <f t="shared" si="14"/>
        <v>0</v>
      </c>
      <c r="F507" s="184">
        <f t="shared" si="15"/>
        <v>0</v>
      </c>
      <c r="G507" s="210"/>
      <c r="H507" s="210"/>
      <c r="I507" s="15" t="s">
        <v>491</v>
      </c>
    </row>
    <row r="508" spans="1:9" ht="15.75" thickBot="1">
      <c r="A508" s="16"/>
      <c r="B508" s="41">
        <v>380672486060</v>
      </c>
      <c r="C508" s="143"/>
      <c r="D508" s="185"/>
      <c r="E508" s="184">
        <f t="shared" si="14"/>
        <v>0</v>
      </c>
      <c r="F508" s="184">
        <f t="shared" si="15"/>
        <v>0</v>
      </c>
      <c r="G508" s="186"/>
      <c r="H508" s="186"/>
      <c r="I508" s="21"/>
    </row>
    <row r="509" spans="1:9" ht="15.75" thickBot="1">
      <c r="A509" s="10">
        <v>170</v>
      </c>
      <c r="B509" s="20" t="s">
        <v>237</v>
      </c>
      <c r="C509" s="161">
        <v>20</v>
      </c>
      <c r="D509" s="199"/>
      <c r="E509" s="184">
        <f t="shared" si="14"/>
        <v>49.160000000000004</v>
      </c>
      <c r="F509" s="184">
        <f t="shared" si="15"/>
        <v>311.56799999999998</v>
      </c>
      <c r="G509" s="184" t="s">
        <v>749</v>
      </c>
      <c r="H509" s="209" t="s">
        <v>950</v>
      </c>
      <c r="I509" s="44" t="s">
        <v>750</v>
      </c>
    </row>
    <row r="510" spans="1:9" ht="15.75" thickBot="1">
      <c r="A510" s="13"/>
      <c r="B510" s="4" t="s">
        <v>749</v>
      </c>
      <c r="C510" s="146"/>
      <c r="D510" s="185"/>
      <c r="E510" s="184">
        <f t="shared" si="14"/>
        <v>0</v>
      </c>
      <c r="F510" s="184">
        <f t="shared" si="15"/>
        <v>0</v>
      </c>
      <c r="G510" s="210"/>
      <c r="H510" s="210"/>
      <c r="I510" s="45" t="s">
        <v>750</v>
      </c>
    </row>
    <row r="511" spans="1:9" ht="15.75" thickBot="1">
      <c r="A511" s="16"/>
      <c r="B511" s="103">
        <v>380672193583</v>
      </c>
      <c r="C511" s="147"/>
      <c r="D511" s="185"/>
      <c r="E511" s="184">
        <f t="shared" si="14"/>
        <v>0</v>
      </c>
      <c r="F511" s="184">
        <f t="shared" si="15"/>
        <v>0</v>
      </c>
      <c r="G511" s="186"/>
      <c r="H511" s="186"/>
      <c r="I511" s="57"/>
    </row>
    <row r="512" spans="1:9" ht="15.75" thickBot="1">
      <c r="A512" s="10">
        <v>171</v>
      </c>
      <c r="B512" s="8" t="s">
        <v>238</v>
      </c>
      <c r="C512" s="122">
        <v>13</v>
      </c>
      <c r="D512" s="196"/>
      <c r="E512" s="184">
        <f t="shared" si="14"/>
        <v>31.954000000000001</v>
      </c>
      <c r="F512" s="184">
        <f t="shared" si="15"/>
        <v>228.97919999999999</v>
      </c>
      <c r="G512" s="184" t="s">
        <v>745</v>
      </c>
      <c r="H512" s="209" t="s">
        <v>951</v>
      </c>
      <c r="I512" s="12" t="s">
        <v>746</v>
      </c>
    </row>
    <row r="513" spans="1:9" ht="15.75" thickBot="1">
      <c r="A513" s="13"/>
      <c r="B513" s="4" t="s">
        <v>745</v>
      </c>
      <c r="C513" s="130"/>
      <c r="D513" s="185"/>
      <c r="E513" s="184">
        <f t="shared" si="14"/>
        <v>0</v>
      </c>
      <c r="F513" s="184">
        <f t="shared" si="15"/>
        <v>0</v>
      </c>
      <c r="G513" s="210"/>
      <c r="H513" s="210"/>
      <c r="I513" s="15" t="s">
        <v>746</v>
      </c>
    </row>
    <row r="514" spans="1:9" ht="15.75" thickBot="1">
      <c r="A514" s="16"/>
      <c r="B514" s="41">
        <v>380672485659</v>
      </c>
      <c r="C514" s="143"/>
      <c r="D514" s="185"/>
      <c r="E514" s="184">
        <f t="shared" si="14"/>
        <v>0</v>
      </c>
      <c r="F514" s="184">
        <f t="shared" si="15"/>
        <v>0</v>
      </c>
      <c r="G514" s="210"/>
      <c r="H514" s="210"/>
      <c r="I514" s="21"/>
    </row>
    <row r="515" spans="1:9" ht="15.75" thickBot="1">
      <c r="A515" s="10">
        <v>172</v>
      </c>
      <c r="B515" s="20" t="s">
        <v>810</v>
      </c>
      <c r="C515" s="116">
        <f>7+1</f>
        <v>8</v>
      </c>
      <c r="D515" s="199"/>
      <c r="E515" s="184">
        <f t="shared" ref="E515:E578" si="16">C515*$D$1</f>
        <v>19.664000000000001</v>
      </c>
      <c r="F515" s="184">
        <f t="shared" ref="F515:F578" si="17">IF(C515&gt;0,(E515*4+3+20+40)*1.2,0)</f>
        <v>169.9872</v>
      </c>
      <c r="G515" s="184" t="s">
        <v>747</v>
      </c>
      <c r="H515" s="209" t="s">
        <v>952</v>
      </c>
      <c r="I515" t="s">
        <v>748</v>
      </c>
    </row>
    <row r="516" spans="1:9" ht="15.75" thickBot="1">
      <c r="A516" s="13"/>
      <c r="B516" s="4" t="s">
        <v>747</v>
      </c>
      <c r="C516" s="130"/>
      <c r="D516" s="185"/>
      <c r="E516" s="184">
        <f t="shared" si="16"/>
        <v>0</v>
      </c>
      <c r="F516" s="184">
        <f t="shared" si="17"/>
        <v>0</v>
      </c>
      <c r="G516" s="210"/>
      <c r="H516" s="210"/>
      <c r="I516" s="2" t="s">
        <v>748</v>
      </c>
    </row>
    <row r="517" spans="1:9" ht="15.75" thickBot="1">
      <c r="A517" s="16"/>
      <c r="B517" s="103">
        <v>380676243294</v>
      </c>
      <c r="C517" s="148"/>
      <c r="D517" s="185"/>
      <c r="E517" s="184">
        <f t="shared" si="16"/>
        <v>0</v>
      </c>
      <c r="F517" s="184">
        <f t="shared" si="17"/>
        <v>0</v>
      </c>
      <c r="G517" s="186"/>
      <c r="H517" s="186"/>
    </row>
    <row r="518" spans="1:9" ht="15.75" thickBot="1">
      <c r="A518" s="10">
        <v>173</v>
      </c>
      <c r="B518" s="8" t="s">
        <v>315</v>
      </c>
      <c r="C518" s="122">
        <v>10</v>
      </c>
      <c r="D518" s="196"/>
      <c r="E518" s="184">
        <f t="shared" si="16"/>
        <v>24.580000000000002</v>
      </c>
      <c r="F518" s="184">
        <f t="shared" si="17"/>
        <v>193.58399999999997</v>
      </c>
      <c r="G518" s="184" t="s">
        <v>316</v>
      </c>
      <c r="H518" s="209" t="s">
        <v>317</v>
      </c>
      <c r="I518" s="12" t="s">
        <v>453</v>
      </c>
    </row>
    <row r="519" spans="1:9" ht="15.75" thickBot="1">
      <c r="A519" s="13"/>
      <c r="B519" s="4" t="s">
        <v>316</v>
      </c>
      <c r="C519" s="130"/>
      <c r="D519" s="185"/>
      <c r="E519" s="184">
        <f t="shared" si="16"/>
        <v>0</v>
      </c>
      <c r="F519" s="184">
        <f t="shared" si="17"/>
        <v>0</v>
      </c>
      <c r="G519" s="210"/>
      <c r="H519" s="210"/>
      <c r="I519" s="15" t="s">
        <v>453</v>
      </c>
    </row>
    <row r="520" spans="1:9" ht="15.75" thickBot="1">
      <c r="A520" s="16"/>
      <c r="B520" s="5" t="s">
        <v>317</v>
      </c>
      <c r="C520" s="143"/>
      <c r="D520" s="185"/>
      <c r="E520" s="184">
        <f t="shared" si="16"/>
        <v>0</v>
      </c>
      <c r="F520" s="184">
        <f t="shared" si="17"/>
        <v>0</v>
      </c>
      <c r="G520" s="210"/>
      <c r="H520" s="210"/>
      <c r="I520" s="21"/>
    </row>
    <row r="521" spans="1:9" ht="15.75" thickBot="1">
      <c r="A521" s="10">
        <v>174</v>
      </c>
      <c r="B521" s="8" t="s">
        <v>239</v>
      </c>
      <c r="C521" s="122">
        <v>44</v>
      </c>
      <c r="D521" s="196"/>
      <c r="E521" s="184">
        <f t="shared" si="16"/>
        <v>108.15200000000002</v>
      </c>
      <c r="F521" s="184">
        <f t="shared" si="17"/>
        <v>594.7296</v>
      </c>
      <c r="G521" s="184" t="s">
        <v>751</v>
      </c>
      <c r="H521" s="209" t="s">
        <v>953</v>
      </c>
      <c r="I521" s="12" t="s">
        <v>752</v>
      </c>
    </row>
    <row r="522" spans="1:9" ht="15.75" thickBot="1">
      <c r="A522" s="13"/>
      <c r="B522" s="4" t="s">
        <v>751</v>
      </c>
      <c r="C522" s="130"/>
      <c r="D522" s="185"/>
      <c r="E522" s="184">
        <f t="shared" si="16"/>
        <v>0</v>
      </c>
      <c r="F522" s="184">
        <f t="shared" si="17"/>
        <v>0</v>
      </c>
      <c r="G522" s="210"/>
      <c r="H522" s="210"/>
      <c r="I522" s="15" t="s">
        <v>752</v>
      </c>
    </row>
    <row r="523" spans="1:9" ht="15.75" thickBot="1">
      <c r="A523" s="16"/>
      <c r="B523" s="41">
        <v>380672485871</v>
      </c>
      <c r="C523" s="143"/>
      <c r="D523" s="185"/>
      <c r="E523" s="184">
        <f t="shared" si="16"/>
        <v>0</v>
      </c>
      <c r="F523" s="184">
        <f t="shared" si="17"/>
        <v>0</v>
      </c>
      <c r="G523" s="186"/>
      <c r="H523" s="186"/>
      <c r="I523" s="21"/>
    </row>
    <row r="524" spans="1:9" ht="15.75" thickBot="1">
      <c r="A524" s="10">
        <v>175</v>
      </c>
      <c r="B524" s="8" t="s">
        <v>240</v>
      </c>
      <c r="C524" s="122">
        <v>7</v>
      </c>
      <c r="D524" s="196"/>
      <c r="E524" s="184">
        <f t="shared" si="16"/>
        <v>17.206000000000003</v>
      </c>
      <c r="F524" s="184">
        <f t="shared" si="17"/>
        <v>158.18880000000001</v>
      </c>
      <c r="G524" s="184" t="s">
        <v>241</v>
      </c>
      <c r="H524" s="209" t="s">
        <v>242</v>
      </c>
      <c r="I524" s="12" t="s">
        <v>454</v>
      </c>
    </row>
    <row r="525" spans="1:9" ht="15.75" thickBot="1">
      <c r="A525" s="13"/>
      <c r="B525" s="4" t="s">
        <v>241</v>
      </c>
      <c r="C525" s="130"/>
      <c r="D525" s="185"/>
      <c r="E525" s="184">
        <f t="shared" si="16"/>
        <v>0</v>
      </c>
      <c r="F525" s="184">
        <f t="shared" si="17"/>
        <v>0</v>
      </c>
      <c r="G525" s="210"/>
      <c r="H525" s="210"/>
      <c r="I525" s="15" t="s">
        <v>454</v>
      </c>
    </row>
    <row r="526" spans="1:9" ht="17.25" customHeight="1" thickBot="1">
      <c r="A526" s="16"/>
      <c r="B526" s="5" t="s">
        <v>242</v>
      </c>
      <c r="C526" s="143"/>
      <c r="D526" s="185"/>
      <c r="E526" s="184">
        <f t="shared" si="16"/>
        <v>0</v>
      </c>
      <c r="F526" s="184">
        <f t="shared" si="17"/>
        <v>0</v>
      </c>
      <c r="G526" s="186"/>
      <c r="H526" s="186"/>
      <c r="I526" s="21"/>
    </row>
    <row r="527" spans="1:9" ht="15.75" thickBot="1">
      <c r="A527" s="10">
        <v>176</v>
      </c>
      <c r="B527" s="8" t="s">
        <v>320</v>
      </c>
      <c r="C527" s="122">
        <v>15</v>
      </c>
      <c r="D527" s="196"/>
      <c r="E527" s="184">
        <f t="shared" si="16"/>
        <v>36.870000000000005</v>
      </c>
      <c r="F527" s="184">
        <f t="shared" si="17"/>
        <v>252.57600000000002</v>
      </c>
      <c r="G527" s="184" t="s">
        <v>318</v>
      </c>
      <c r="H527" s="209" t="s">
        <v>319</v>
      </c>
      <c r="I527" s="12" t="s">
        <v>455</v>
      </c>
    </row>
    <row r="528" spans="1:9" ht="15.75" thickBot="1">
      <c r="A528" s="13"/>
      <c r="B528" s="80" t="s">
        <v>318</v>
      </c>
      <c r="C528" s="130"/>
      <c r="D528" s="185"/>
      <c r="E528" s="184">
        <f t="shared" si="16"/>
        <v>0</v>
      </c>
      <c r="F528" s="184">
        <f t="shared" si="17"/>
        <v>0</v>
      </c>
      <c r="G528" s="210"/>
      <c r="H528" s="210"/>
      <c r="I528" s="2" t="s">
        <v>455</v>
      </c>
    </row>
    <row r="529" spans="1:9" ht="15.75" thickBot="1">
      <c r="A529" s="16"/>
      <c r="B529" s="100" t="s">
        <v>319</v>
      </c>
      <c r="C529" s="143"/>
      <c r="D529" s="185"/>
      <c r="E529" s="184">
        <f t="shared" si="16"/>
        <v>0</v>
      </c>
      <c r="F529" s="184">
        <f t="shared" si="17"/>
        <v>0</v>
      </c>
      <c r="G529" s="186"/>
      <c r="H529" s="186"/>
      <c r="I529" s="21"/>
    </row>
    <row r="530" spans="1:9" ht="15.75" thickBot="1">
      <c r="A530" s="10">
        <v>177</v>
      </c>
      <c r="B530" s="8" t="s">
        <v>331</v>
      </c>
      <c r="C530" s="122">
        <v>17</v>
      </c>
      <c r="D530" s="196"/>
      <c r="E530" s="184">
        <f t="shared" si="16"/>
        <v>41.786000000000001</v>
      </c>
      <c r="F530" s="184">
        <f t="shared" si="17"/>
        <v>276.1728</v>
      </c>
      <c r="G530" s="184" t="s">
        <v>243</v>
      </c>
      <c r="H530" s="209" t="s">
        <v>244</v>
      </c>
      <c r="I530" s="12" t="s">
        <v>456</v>
      </c>
    </row>
    <row r="531" spans="1:9" ht="15.75" thickBot="1">
      <c r="A531" s="13"/>
      <c r="B531" s="4" t="s">
        <v>243</v>
      </c>
      <c r="C531" s="130"/>
      <c r="D531" s="185"/>
      <c r="E531" s="184">
        <f t="shared" si="16"/>
        <v>0</v>
      </c>
      <c r="F531" s="184">
        <f t="shared" si="17"/>
        <v>0</v>
      </c>
      <c r="G531" s="210"/>
      <c r="H531" s="210"/>
      <c r="I531" s="15" t="s">
        <v>456</v>
      </c>
    </row>
    <row r="532" spans="1:9" ht="15.75" thickBot="1">
      <c r="A532" s="16"/>
      <c r="B532" s="5" t="s">
        <v>244</v>
      </c>
      <c r="C532" s="143"/>
      <c r="D532" s="185"/>
      <c r="E532" s="184">
        <f t="shared" si="16"/>
        <v>0</v>
      </c>
      <c r="F532" s="184">
        <f t="shared" si="17"/>
        <v>0</v>
      </c>
      <c r="G532" s="186"/>
      <c r="H532" s="186"/>
      <c r="I532" s="21"/>
    </row>
    <row r="533" spans="1:9" ht="15.75" thickBot="1">
      <c r="A533" s="10">
        <v>178</v>
      </c>
      <c r="B533" s="8" t="s">
        <v>818</v>
      </c>
      <c r="C533" s="122">
        <v>7</v>
      </c>
      <c r="D533" s="196"/>
      <c r="E533" s="184">
        <f t="shared" si="16"/>
        <v>17.206000000000003</v>
      </c>
      <c r="F533" s="184">
        <f t="shared" si="17"/>
        <v>158.18880000000001</v>
      </c>
      <c r="G533" s="184" t="s">
        <v>245</v>
      </c>
      <c r="H533" s="209" t="s">
        <v>954</v>
      </c>
      <c r="I533" s="12" t="s">
        <v>457</v>
      </c>
    </row>
    <row r="534" spans="1:9" ht="15.75" thickBot="1">
      <c r="A534" s="13"/>
      <c r="B534" s="4" t="s">
        <v>245</v>
      </c>
      <c r="C534" s="130"/>
      <c r="D534" s="185"/>
      <c r="E534" s="184">
        <f t="shared" si="16"/>
        <v>0</v>
      </c>
      <c r="F534" s="184">
        <f t="shared" si="17"/>
        <v>0</v>
      </c>
      <c r="G534" s="210"/>
      <c r="H534" s="210"/>
      <c r="I534" s="15" t="s">
        <v>457</v>
      </c>
    </row>
    <row r="535" spans="1:9" ht="15.75" thickBot="1">
      <c r="A535" s="16"/>
      <c r="B535" s="5" t="s">
        <v>246</v>
      </c>
      <c r="C535" s="143"/>
      <c r="D535" s="185"/>
      <c r="E535" s="184">
        <f t="shared" si="16"/>
        <v>0</v>
      </c>
      <c r="F535" s="184">
        <f t="shared" si="17"/>
        <v>0</v>
      </c>
      <c r="G535" s="186"/>
      <c r="H535" s="186"/>
      <c r="I535" s="21"/>
    </row>
    <row r="536" spans="1:9" ht="15.75" thickBot="1">
      <c r="A536" s="10">
        <v>179</v>
      </c>
      <c r="B536" s="8" t="s">
        <v>550</v>
      </c>
      <c r="C536" s="122">
        <v>11</v>
      </c>
      <c r="D536" s="196"/>
      <c r="E536" s="184">
        <f t="shared" si="16"/>
        <v>27.038000000000004</v>
      </c>
      <c r="F536" s="184">
        <f t="shared" si="17"/>
        <v>205.38240000000002</v>
      </c>
      <c r="G536" s="184" t="s">
        <v>247</v>
      </c>
      <c r="H536" s="209" t="s">
        <v>248</v>
      </c>
      <c r="I536" s="12" t="s">
        <v>458</v>
      </c>
    </row>
    <row r="537" spans="1:9" ht="15.75" thickBot="1">
      <c r="A537" s="13"/>
      <c r="B537" s="4" t="s">
        <v>247</v>
      </c>
      <c r="C537" s="130"/>
      <c r="D537" s="185"/>
      <c r="E537" s="184">
        <f t="shared" si="16"/>
        <v>0</v>
      </c>
      <c r="F537" s="184">
        <f t="shared" si="17"/>
        <v>0</v>
      </c>
      <c r="G537" s="210"/>
      <c r="H537" s="210"/>
      <c r="I537" s="15" t="s">
        <v>458</v>
      </c>
    </row>
    <row r="538" spans="1:9" ht="15.75" thickBot="1">
      <c r="A538" s="16"/>
      <c r="B538" s="5" t="s">
        <v>248</v>
      </c>
      <c r="C538" s="143"/>
      <c r="D538" s="185"/>
      <c r="E538" s="184">
        <f t="shared" si="16"/>
        <v>0</v>
      </c>
      <c r="F538" s="184">
        <f t="shared" si="17"/>
        <v>0</v>
      </c>
      <c r="G538" s="186"/>
      <c r="H538" s="186"/>
      <c r="I538" s="21"/>
    </row>
    <row r="539" spans="1:9" ht="15.75" thickBot="1">
      <c r="A539" s="10">
        <v>180</v>
      </c>
      <c r="B539" s="20" t="s">
        <v>756</v>
      </c>
      <c r="C539" s="116">
        <v>6</v>
      </c>
      <c r="D539" s="199"/>
      <c r="E539" s="184">
        <f t="shared" si="16"/>
        <v>14.748000000000001</v>
      </c>
      <c r="F539" s="184">
        <f t="shared" si="17"/>
        <v>146.3904</v>
      </c>
      <c r="G539" s="184" t="s">
        <v>757</v>
      </c>
      <c r="H539" s="209" t="s">
        <v>842</v>
      </c>
      <c r="I539" t="s">
        <v>758</v>
      </c>
    </row>
    <row r="540" spans="1:9" ht="15.75" thickBot="1">
      <c r="A540" s="13"/>
      <c r="B540" s="4" t="s">
        <v>757</v>
      </c>
      <c r="C540" s="130"/>
      <c r="D540" s="185"/>
      <c r="E540" s="184">
        <f t="shared" si="16"/>
        <v>0</v>
      </c>
      <c r="F540" s="184">
        <f t="shared" si="17"/>
        <v>0</v>
      </c>
      <c r="G540" s="210"/>
      <c r="H540" s="210"/>
      <c r="I540" s="2" t="s">
        <v>758</v>
      </c>
    </row>
    <row r="541" spans="1:9" ht="15.75" thickBot="1">
      <c r="A541" s="16"/>
      <c r="B541" s="19" t="s">
        <v>842</v>
      </c>
      <c r="C541" s="148"/>
      <c r="D541" s="185"/>
      <c r="E541" s="184">
        <f t="shared" si="16"/>
        <v>0</v>
      </c>
      <c r="F541" s="184">
        <f t="shared" si="17"/>
        <v>0</v>
      </c>
      <c r="G541" s="186"/>
      <c r="H541" s="186"/>
    </row>
    <row r="542" spans="1:9" ht="15.75" thickBot="1">
      <c r="A542" s="10">
        <v>181</v>
      </c>
      <c r="B542" s="111" t="s">
        <v>811</v>
      </c>
      <c r="C542" s="122">
        <f>15+2</f>
        <v>17</v>
      </c>
      <c r="D542" s="196"/>
      <c r="E542" s="184">
        <f t="shared" si="16"/>
        <v>41.786000000000001</v>
      </c>
      <c r="F542" s="184">
        <f t="shared" si="17"/>
        <v>276.1728</v>
      </c>
      <c r="G542" s="184" t="s">
        <v>761</v>
      </c>
      <c r="H542" s="209" t="s">
        <v>955</v>
      </c>
      <c r="I542" s="22" t="s">
        <v>762</v>
      </c>
    </row>
    <row r="543" spans="1:9" ht="15.75" thickBot="1">
      <c r="A543" s="13"/>
      <c r="B543" s="4" t="s">
        <v>761</v>
      </c>
      <c r="C543" s="130"/>
      <c r="D543" s="185"/>
      <c r="E543" s="184">
        <f t="shared" si="16"/>
        <v>0</v>
      </c>
      <c r="F543" s="184">
        <f t="shared" si="17"/>
        <v>0</v>
      </c>
      <c r="G543" s="210"/>
      <c r="H543" s="210"/>
      <c r="I543" s="15" t="s">
        <v>762</v>
      </c>
    </row>
    <row r="544" spans="1:9" ht="15.75" thickBot="1">
      <c r="A544" s="16"/>
      <c r="B544" s="41">
        <v>380675379153</v>
      </c>
      <c r="C544" s="143"/>
      <c r="D544" s="185"/>
      <c r="E544" s="184">
        <f t="shared" si="16"/>
        <v>0</v>
      </c>
      <c r="F544" s="184">
        <f t="shared" si="17"/>
        <v>0</v>
      </c>
      <c r="G544" s="210"/>
      <c r="H544" s="210"/>
      <c r="I544" s="21"/>
    </row>
    <row r="545" spans="1:9" ht="15.75" thickBot="1">
      <c r="A545" s="10">
        <v>182</v>
      </c>
      <c r="B545" s="20" t="s">
        <v>249</v>
      </c>
      <c r="C545" s="116">
        <v>16</v>
      </c>
      <c r="D545" s="199"/>
      <c r="E545" s="184">
        <f t="shared" si="16"/>
        <v>39.328000000000003</v>
      </c>
      <c r="F545" s="184">
        <f t="shared" si="17"/>
        <v>264.37439999999998</v>
      </c>
      <c r="G545" s="184" t="s">
        <v>321</v>
      </c>
      <c r="H545" s="209" t="s">
        <v>322</v>
      </c>
      <c r="I545" t="s">
        <v>459</v>
      </c>
    </row>
    <row r="546" spans="1:9" ht="15.75" thickBot="1">
      <c r="A546" s="13"/>
      <c r="B546" s="4" t="s">
        <v>321</v>
      </c>
      <c r="C546" s="130"/>
      <c r="D546" s="185"/>
      <c r="E546" s="184">
        <f t="shared" si="16"/>
        <v>0</v>
      </c>
      <c r="F546" s="184">
        <f t="shared" si="17"/>
        <v>0</v>
      </c>
      <c r="G546" s="210"/>
      <c r="H546" s="210"/>
      <c r="I546" s="2" t="s">
        <v>459</v>
      </c>
    </row>
    <row r="547" spans="1:9" ht="15.75" thickBot="1">
      <c r="A547" s="16"/>
      <c r="B547" s="19" t="s">
        <v>322</v>
      </c>
      <c r="C547" s="148"/>
      <c r="D547" s="185"/>
      <c r="E547" s="184">
        <f t="shared" si="16"/>
        <v>0</v>
      </c>
      <c r="F547" s="184">
        <f t="shared" si="17"/>
        <v>0</v>
      </c>
      <c r="G547" s="186"/>
      <c r="H547" s="186"/>
    </row>
    <row r="548" spans="1:9" ht="15.75" thickBot="1">
      <c r="A548" s="10">
        <v>183</v>
      </c>
      <c r="B548" s="8" t="s">
        <v>554</v>
      </c>
      <c r="C548" s="122">
        <v>11</v>
      </c>
      <c r="D548" s="196"/>
      <c r="E548" s="184">
        <f t="shared" si="16"/>
        <v>27.038000000000004</v>
      </c>
      <c r="F548" s="184">
        <f t="shared" si="17"/>
        <v>205.38240000000002</v>
      </c>
      <c r="G548" s="184" t="s">
        <v>763</v>
      </c>
      <c r="H548" s="209" t="s">
        <v>956</v>
      </c>
      <c r="I548" s="12" t="s">
        <v>575</v>
      </c>
    </row>
    <row r="549" spans="1:9" ht="15.75" thickBot="1">
      <c r="A549" s="13"/>
      <c r="B549" s="112" t="s">
        <v>763</v>
      </c>
      <c r="C549" s="130"/>
      <c r="D549" s="185"/>
      <c r="E549" s="184">
        <f t="shared" si="16"/>
        <v>0</v>
      </c>
      <c r="F549" s="184">
        <f t="shared" si="17"/>
        <v>0</v>
      </c>
      <c r="G549" s="210"/>
      <c r="H549" s="210"/>
      <c r="I549" s="15" t="s">
        <v>575</v>
      </c>
    </row>
    <row r="550" spans="1:9" ht="15.75" thickBot="1">
      <c r="A550" s="16"/>
      <c r="B550" s="113" t="s">
        <v>574</v>
      </c>
      <c r="C550" s="143"/>
      <c r="D550" s="185"/>
      <c r="E550" s="184">
        <f t="shared" si="16"/>
        <v>0</v>
      </c>
      <c r="F550" s="184">
        <f t="shared" si="17"/>
        <v>0</v>
      </c>
      <c r="G550" s="210"/>
      <c r="H550" s="210"/>
      <c r="I550" s="21"/>
    </row>
    <row r="551" spans="1:9" ht="15.75" thickBot="1">
      <c r="A551" s="10">
        <v>184</v>
      </c>
      <c r="B551" s="8" t="s">
        <v>250</v>
      </c>
      <c r="C551" s="122">
        <v>12</v>
      </c>
      <c r="D551" s="196"/>
      <c r="E551" s="184">
        <f t="shared" si="16"/>
        <v>29.496000000000002</v>
      </c>
      <c r="F551" s="184">
        <f t="shared" si="17"/>
        <v>217.1808</v>
      </c>
      <c r="G551" s="184" t="s">
        <v>708</v>
      </c>
      <c r="H551" s="209" t="s">
        <v>843</v>
      </c>
      <c r="I551" s="39" t="s">
        <v>709</v>
      </c>
    </row>
    <row r="552" spans="1:9" ht="15.75" thickBot="1">
      <c r="A552" s="13"/>
      <c r="B552" s="4" t="s">
        <v>708</v>
      </c>
      <c r="C552" s="130"/>
      <c r="D552" s="185"/>
      <c r="E552" s="184">
        <f t="shared" si="16"/>
        <v>0</v>
      </c>
      <c r="F552" s="184">
        <f t="shared" si="17"/>
        <v>0</v>
      </c>
      <c r="G552" s="210"/>
      <c r="H552" s="210"/>
      <c r="I552" s="15" t="s">
        <v>709</v>
      </c>
    </row>
    <row r="553" spans="1:9" ht="15.75" thickBot="1">
      <c r="A553" s="16"/>
      <c r="B553" s="5" t="s">
        <v>843</v>
      </c>
      <c r="C553" s="143"/>
      <c r="D553" s="185"/>
      <c r="E553" s="184">
        <f t="shared" si="16"/>
        <v>0</v>
      </c>
      <c r="F553" s="184">
        <f t="shared" si="17"/>
        <v>0</v>
      </c>
      <c r="G553" s="186"/>
      <c r="H553" s="186"/>
      <c r="I553" s="21"/>
    </row>
    <row r="554" spans="1:9" ht="15.75" thickBot="1">
      <c r="A554" s="10">
        <v>185</v>
      </c>
      <c r="B554" s="20" t="s">
        <v>251</v>
      </c>
      <c r="C554" s="116">
        <v>15</v>
      </c>
      <c r="D554" s="199"/>
      <c r="E554" s="184">
        <f t="shared" si="16"/>
        <v>36.870000000000005</v>
      </c>
      <c r="F554" s="184">
        <f t="shared" si="17"/>
        <v>252.57600000000002</v>
      </c>
      <c r="G554" s="184" t="s">
        <v>252</v>
      </c>
      <c r="H554" s="209" t="s">
        <v>253</v>
      </c>
      <c r="I554" t="s">
        <v>460</v>
      </c>
    </row>
    <row r="555" spans="1:9" ht="15.75" thickBot="1">
      <c r="A555" s="13"/>
      <c r="B555" s="4" t="s">
        <v>252</v>
      </c>
      <c r="C555" s="130"/>
      <c r="D555" s="185"/>
      <c r="E555" s="184">
        <f t="shared" si="16"/>
        <v>0</v>
      </c>
      <c r="F555" s="184">
        <f t="shared" si="17"/>
        <v>0</v>
      </c>
      <c r="G555" s="210"/>
      <c r="H555" s="210"/>
      <c r="I555" s="2" t="s">
        <v>460</v>
      </c>
    </row>
    <row r="556" spans="1:9" ht="15.75" thickBot="1">
      <c r="A556" s="16"/>
      <c r="B556" s="19" t="s">
        <v>253</v>
      </c>
      <c r="C556" s="148"/>
      <c r="D556" s="185"/>
      <c r="E556" s="184">
        <f t="shared" si="16"/>
        <v>0</v>
      </c>
      <c r="F556" s="184">
        <f t="shared" si="17"/>
        <v>0</v>
      </c>
      <c r="G556" s="186"/>
      <c r="H556" s="186"/>
    </row>
    <row r="557" spans="1:9" ht="15.75" thickBot="1">
      <c r="A557" s="10">
        <v>186</v>
      </c>
      <c r="B557" s="28" t="s">
        <v>817</v>
      </c>
      <c r="C557" s="155">
        <f>885+2+3+10</f>
        <v>900</v>
      </c>
      <c r="D557" s="195"/>
      <c r="E557" s="184">
        <f t="shared" si="16"/>
        <v>2212.2000000000003</v>
      </c>
      <c r="F557" s="184">
        <f t="shared" si="17"/>
        <v>10694.160000000002</v>
      </c>
      <c r="G557" s="184" t="s">
        <v>707</v>
      </c>
      <c r="H557" s="209" t="s">
        <v>478</v>
      </c>
      <c r="I557" s="37" t="s">
        <v>479</v>
      </c>
    </row>
    <row r="558" spans="1:9" ht="15.75" thickBot="1">
      <c r="A558" s="13"/>
      <c r="B558" s="93" t="s">
        <v>707</v>
      </c>
      <c r="C558" s="130"/>
      <c r="D558" s="185"/>
      <c r="E558" s="184">
        <f t="shared" si="16"/>
        <v>0</v>
      </c>
      <c r="F558" s="184">
        <f t="shared" si="17"/>
        <v>0</v>
      </c>
      <c r="G558" s="210"/>
      <c r="H558" s="210"/>
      <c r="I558" s="24"/>
    </row>
    <row r="559" spans="1:9" ht="15.75" thickBot="1">
      <c r="A559" s="16"/>
      <c r="B559" s="43" t="s">
        <v>478</v>
      </c>
      <c r="C559" s="143"/>
      <c r="D559" s="185"/>
      <c r="E559" s="184">
        <f t="shared" si="16"/>
        <v>0</v>
      </c>
      <c r="F559" s="184">
        <f t="shared" si="17"/>
        <v>0</v>
      </c>
      <c r="G559" s="210"/>
      <c r="H559" s="210"/>
      <c r="I559" s="25"/>
    </row>
    <row r="560" spans="1:9" ht="15.75" thickBot="1">
      <c r="A560" s="10">
        <v>187</v>
      </c>
      <c r="B560" s="8" t="s">
        <v>254</v>
      </c>
      <c r="C560" s="122">
        <v>9</v>
      </c>
      <c r="D560" s="196"/>
      <c r="E560" s="184">
        <f t="shared" si="16"/>
        <v>22.122</v>
      </c>
      <c r="F560" s="184">
        <f t="shared" si="17"/>
        <v>181.78559999999999</v>
      </c>
      <c r="G560" s="184" t="s">
        <v>576</v>
      </c>
      <c r="H560" s="209" t="s">
        <v>957</v>
      </c>
      <c r="I560" s="22" t="s">
        <v>577</v>
      </c>
    </row>
    <row r="561" spans="1:9" ht="15.75" thickBot="1">
      <c r="A561" s="13"/>
      <c r="B561" s="71" t="s">
        <v>576</v>
      </c>
      <c r="C561" s="130"/>
      <c r="D561" s="185"/>
      <c r="E561" s="184">
        <f t="shared" si="16"/>
        <v>0</v>
      </c>
      <c r="F561" s="184">
        <f t="shared" si="17"/>
        <v>0</v>
      </c>
      <c r="G561" s="210"/>
      <c r="H561" s="210"/>
      <c r="I561" s="14"/>
    </row>
    <row r="562" spans="1:9" ht="15.75" thickBot="1">
      <c r="A562" s="16"/>
      <c r="B562" s="85">
        <v>380672486291</v>
      </c>
      <c r="C562" s="143"/>
      <c r="D562" s="185"/>
      <c r="E562" s="184">
        <f t="shared" si="16"/>
        <v>0</v>
      </c>
      <c r="F562" s="184">
        <f t="shared" si="17"/>
        <v>0</v>
      </c>
      <c r="G562" s="186"/>
      <c r="H562" s="186"/>
      <c r="I562" s="21"/>
    </row>
    <row r="563" spans="1:9" ht="15.75" thickBot="1">
      <c r="A563" s="10">
        <v>188</v>
      </c>
      <c r="B563" s="20" t="s">
        <v>815</v>
      </c>
      <c r="C563" s="116">
        <v>7</v>
      </c>
      <c r="D563" s="199"/>
      <c r="E563" s="184">
        <f t="shared" si="16"/>
        <v>17.206000000000003</v>
      </c>
      <c r="F563" s="184">
        <f t="shared" si="17"/>
        <v>158.18880000000001</v>
      </c>
      <c r="G563" s="184" t="s">
        <v>255</v>
      </c>
      <c r="H563" s="209" t="s">
        <v>256</v>
      </c>
      <c r="I563" t="s">
        <v>461</v>
      </c>
    </row>
    <row r="564" spans="1:9" ht="15.75" thickBot="1">
      <c r="A564" s="13"/>
      <c r="B564" s="4" t="s">
        <v>255</v>
      </c>
      <c r="C564" s="130"/>
      <c r="D564" s="185"/>
      <c r="E564" s="184">
        <f t="shared" si="16"/>
        <v>0</v>
      </c>
      <c r="F564" s="184">
        <f t="shared" si="17"/>
        <v>0</v>
      </c>
      <c r="G564" s="210"/>
      <c r="H564" s="210"/>
      <c r="I564" t="s">
        <v>461</v>
      </c>
    </row>
    <row r="565" spans="1:9" ht="15.75" thickBot="1">
      <c r="A565" s="16"/>
      <c r="B565" s="19" t="s">
        <v>256</v>
      </c>
      <c r="C565" s="148"/>
      <c r="D565" s="185"/>
      <c r="E565" s="184">
        <f t="shared" si="16"/>
        <v>0</v>
      </c>
      <c r="F565" s="184">
        <f t="shared" si="17"/>
        <v>0</v>
      </c>
      <c r="G565" s="186"/>
      <c r="H565" s="186"/>
    </row>
    <row r="566" spans="1:9" ht="15.75" thickBot="1">
      <c r="A566" s="10">
        <v>189</v>
      </c>
      <c r="B566" s="8" t="s">
        <v>778</v>
      </c>
      <c r="C566" s="122">
        <f>7+2</f>
        <v>9</v>
      </c>
      <c r="D566" s="196"/>
      <c r="E566" s="184">
        <f t="shared" si="16"/>
        <v>22.122</v>
      </c>
      <c r="F566" s="184">
        <f t="shared" si="17"/>
        <v>181.78559999999999</v>
      </c>
      <c r="G566" s="184" t="s">
        <v>649</v>
      </c>
      <c r="H566" s="209" t="s">
        <v>844</v>
      </c>
      <c r="I566" s="12" t="s">
        <v>650</v>
      </c>
    </row>
    <row r="567" spans="1:9" ht="15.75" thickBot="1">
      <c r="A567" s="13"/>
      <c r="B567" s="78" t="s">
        <v>649</v>
      </c>
      <c r="C567" s="130"/>
      <c r="D567" s="185"/>
      <c r="E567" s="184">
        <f t="shared" si="16"/>
        <v>0</v>
      </c>
      <c r="F567" s="184">
        <f t="shared" si="17"/>
        <v>0</v>
      </c>
      <c r="G567" s="210"/>
      <c r="H567" s="210"/>
      <c r="I567" s="14" t="s">
        <v>650</v>
      </c>
    </row>
    <row r="568" spans="1:9" ht="15.75" thickBot="1">
      <c r="A568" s="16"/>
      <c r="B568" s="73" t="s">
        <v>844</v>
      </c>
      <c r="C568" s="143"/>
      <c r="D568" s="185"/>
      <c r="E568" s="184">
        <f t="shared" si="16"/>
        <v>0</v>
      </c>
      <c r="F568" s="184">
        <f t="shared" si="17"/>
        <v>0</v>
      </c>
      <c r="G568" s="210"/>
      <c r="H568" s="210"/>
      <c r="I568" s="21"/>
    </row>
    <row r="569" spans="1:9" ht="15.75" thickBot="1">
      <c r="A569" s="10">
        <v>190</v>
      </c>
      <c r="B569" s="20" t="s">
        <v>816</v>
      </c>
      <c r="C569" s="116">
        <v>7</v>
      </c>
      <c r="D569" s="199"/>
      <c r="E569" s="184">
        <f t="shared" si="16"/>
        <v>17.206000000000003</v>
      </c>
      <c r="F569" s="184">
        <f t="shared" si="17"/>
        <v>158.18880000000001</v>
      </c>
      <c r="G569" s="184" t="s">
        <v>764</v>
      </c>
      <c r="H569" s="209" t="s">
        <v>845</v>
      </c>
      <c r="I569" t="s">
        <v>765</v>
      </c>
    </row>
    <row r="570" spans="1:9" ht="15.75" thickBot="1">
      <c r="A570" s="13"/>
      <c r="B570" s="4" t="s">
        <v>764</v>
      </c>
      <c r="C570" s="130"/>
      <c r="D570" s="185"/>
      <c r="E570" s="184">
        <f t="shared" si="16"/>
        <v>0</v>
      </c>
      <c r="F570" s="184">
        <f t="shared" si="17"/>
        <v>0</v>
      </c>
      <c r="G570" s="210"/>
      <c r="H570" s="210"/>
      <c r="I570" s="2" t="s">
        <v>765</v>
      </c>
    </row>
    <row r="571" spans="1:9" ht="15.75" thickBot="1">
      <c r="A571" s="16"/>
      <c r="B571" s="19" t="s">
        <v>845</v>
      </c>
      <c r="C571" s="148"/>
      <c r="D571" s="185"/>
      <c r="E571" s="184">
        <f t="shared" si="16"/>
        <v>0</v>
      </c>
      <c r="F571" s="184">
        <f t="shared" si="17"/>
        <v>0</v>
      </c>
      <c r="G571" s="186"/>
      <c r="H571" s="186"/>
    </row>
    <row r="572" spans="1:9" ht="15.75" thickBot="1">
      <c r="A572" s="10">
        <v>191</v>
      </c>
      <c r="B572" s="8" t="s">
        <v>754</v>
      </c>
      <c r="C572" s="122">
        <v>6</v>
      </c>
      <c r="D572" s="196"/>
      <c r="E572" s="184">
        <f t="shared" si="16"/>
        <v>14.748000000000001</v>
      </c>
      <c r="F572" s="184">
        <f t="shared" si="17"/>
        <v>146.3904</v>
      </c>
      <c r="G572" s="184" t="s">
        <v>755</v>
      </c>
      <c r="H572" s="209" t="s">
        <v>846</v>
      </c>
      <c r="I572" s="12" t="s">
        <v>462</v>
      </c>
    </row>
    <row r="573" spans="1:9" ht="15.75" thickBot="1">
      <c r="A573" s="13"/>
      <c r="B573" s="108" t="s">
        <v>755</v>
      </c>
      <c r="C573" s="130"/>
      <c r="D573" s="185"/>
      <c r="E573" s="184">
        <f t="shared" si="16"/>
        <v>0</v>
      </c>
      <c r="F573" s="184">
        <f t="shared" si="17"/>
        <v>0</v>
      </c>
      <c r="G573" s="210"/>
      <c r="H573" s="210"/>
      <c r="I573" s="15" t="s">
        <v>462</v>
      </c>
    </row>
    <row r="574" spans="1:9" ht="15.75" thickBot="1">
      <c r="A574" s="16"/>
      <c r="B574" s="5" t="s">
        <v>846</v>
      </c>
      <c r="C574" s="143"/>
      <c r="D574" s="185"/>
      <c r="E574" s="184">
        <f t="shared" si="16"/>
        <v>0</v>
      </c>
      <c r="F574" s="184">
        <f t="shared" si="17"/>
        <v>0</v>
      </c>
      <c r="G574" s="210"/>
      <c r="H574" s="210"/>
      <c r="I574" s="18"/>
    </row>
    <row r="575" spans="1:9" ht="15.75" thickBot="1">
      <c r="A575" s="10">
        <v>192</v>
      </c>
      <c r="B575" s="20" t="s">
        <v>257</v>
      </c>
      <c r="C575" s="116">
        <v>6</v>
      </c>
      <c r="D575" s="199"/>
      <c r="E575" s="184">
        <f t="shared" si="16"/>
        <v>14.748000000000001</v>
      </c>
      <c r="F575" s="184">
        <f t="shared" si="17"/>
        <v>146.3904</v>
      </c>
      <c r="G575" s="184" t="s">
        <v>484</v>
      </c>
      <c r="H575" s="209" t="s">
        <v>595</v>
      </c>
      <c r="I575" t="s">
        <v>463</v>
      </c>
    </row>
    <row r="576" spans="1:9" ht="15.75" thickBot="1">
      <c r="A576" s="13"/>
      <c r="B576" s="4" t="s">
        <v>484</v>
      </c>
      <c r="C576" s="130"/>
      <c r="D576" s="185"/>
      <c r="E576" s="184">
        <f t="shared" si="16"/>
        <v>0</v>
      </c>
      <c r="F576" s="184">
        <f t="shared" si="17"/>
        <v>0</v>
      </c>
      <c r="G576" s="210"/>
      <c r="H576" s="210"/>
      <c r="I576" s="2" t="s">
        <v>463</v>
      </c>
    </row>
    <row r="577" spans="1:9" ht="15.75" thickBot="1">
      <c r="A577" s="16"/>
      <c r="B577" s="107" t="s">
        <v>595</v>
      </c>
      <c r="C577" s="148"/>
      <c r="D577" s="185"/>
      <c r="E577" s="184">
        <f t="shared" si="16"/>
        <v>0</v>
      </c>
      <c r="F577" s="184">
        <f t="shared" si="17"/>
        <v>0</v>
      </c>
      <c r="G577" s="186"/>
      <c r="H577" s="186"/>
    </row>
    <row r="578" spans="1:9" ht="15.75" thickBot="1">
      <c r="A578" s="10">
        <v>193</v>
      </c>
      <c r="B578" s="8" t="s">
        <v>788</v>
      </c>
      <c r="C578" s="122">
        <f>10+2</f>
        <v>12</v>
      </c>
      <c r="D578" s="196"/>
      <c r="E578" s="184">
        <f t="shared" si="16"/>
        <v>29.496000000000002</v>
      </c>
      <c r="F578" s="184">
        <f t="shared" si="17"/>
        <v>217.1808</v>
      </c>
      <c r="G578" s="184" t="s">
        <v>678</v>
      </c>
      <c r="H578" s="209" t="s">
        <v>847</v>
      </c>
      <c r="I578" s="12" t="s">
        <v>679</v>
      </c>
    </row>
    <row r="579" spans="1:9" ht="15.75" thickBot="1">
      <c r="A579" s="13"/>
      <c r="B579" s="4" t="s">
        <v>678</v>
      </c>
      <c r="C579" s="130"/>
      <c r="D579" s="185"/>
      <c r="E579" s="184">
        <f t="shared" ref="E579:E642" si="18">C579*$D$1</f>
        <v>0</v>
      </c>
      <c r="F579" s="184">
        <f t="shared" ref="F579:F642" si="19">IF(C579&gt;0,(E579*4+3+20+40)*1.2,0)</f>
        <v>0</v>
      </c>
      <c r="G579" s="210"/>
      <c r="H579" s="210"/>
      <c r="I579" s="15" t="s">
        <v>679</v>
      </c>
    </row>
    <row r="580" spans="1:9" ht="15.75" thickBot="1">
      <c r="A580" s="16"/>
      <c r="B580" s="5" t="s">
        <v>847</v>
      </c>
      <c r="C580" s="143"/>
      <c r="D580" s="185"/>
      <c r="E580" s="184">
        <f t="shared" si="18"/>
        <v>0</v>
      </c>
      <c r="F580" s="184">
        <f t="shared" si="19"/>
        <v>0</v>
      </c>
      <c r="G580" s="210"/>
      <c r="H580" s="210"/>
      <c r="I580" s="21"/>
    </row>
    <row r="581" spans="1:9" ht="15.75" thickBot="1">
      <c r="A581" s="10">
        <v>194</v>
      </c>
      <c r="B581" s="8" t="s">
        <v>787</v>
      </c>
      <c r="C581" s="122">
        <v>9</v>
      </c>
      <c r="D581" s="196"/>
      <c r="E581" s="184">
        <f t="shared" si="18"/>
        <v>22.122</v>
      </c>
      <c r="F581" s="184">
        <f t="shared" si="19"/>
        <v>181.78559999999999</v>
      </c>
      <c r="G581" s="184" t="s">
        <v>332</v>
      </c>
      <c r="H581" s="209" t="s">
        <v>958</v>
      </c>
      <c r="I581" s="12" t="s">
        <v>464</v>
      </c>
    </row>
    <row r="582" spans="1:9" ht="15.75" thickBot="1">
      <c r="A582" s="13"/>
      <c r="B582" s="4" t="s">
        <v>332</v>
      </c>
      <c r="C582" s="130"/>
      <c r="D582" s="185"/>
      <c r="E582" s="184">
        <f t="shared" si="18"/>
        <v>0</v>
      </c>
      <c r="F582" s="184">
        <f t="shared" si="19"/>
        <v>0</v>
      </c>
      <c r="G582" s="210"/>
      <c r="H582" s="210"/>
      <c r="I582" s="15" t="s">
        <v>464</v>
      </c>
    </row>
    <row r="583" spans="1:9" ht="15.75" thickBot="1">
      <c r="A583" s="16"/>
      <c r="B583" s="73" t="s">
        <v>556</v>
      </c>
      <c r="C583" s="143"/>
      <c r="D583" s="185"/>
      <c r="E583" s="184">
        <f t="shared" si="18"/>
        <v>0</v>
      </c>
      <c r="F583" s="184">
        <f t="shared" si="19"/>
        <v>0</v>
      </c>
      <c r="G583" s="186"/>
      <c r="H583" s="186"/>
      <c r="I583" s="21"/>
    </row>
    <row r="584" spans="1:9" ht="15.75" thickBot="1">
      <c r="A584" s="10">
        <v>195</v>
      </c>
      <c r="B584" s="20" t="s">
        <v>258</v>
      </c>
      <c r="C584" s="116">
        <v>5</v>
      </c>
      <c r="D584" s="199"/>
      <c r="E584" s="184">
        <f t="shared" si="18"/>
        <v>12.290000000000001</v>
      </c>
      <c r="F584" s="184">
        <f t="shared" si="19"/>
        <v>134.59199999999998</v>
      </c>
      <c r="G584" s="184" t="s">
        <v>259</v>
      </c>
      <c r="H584" s="209" t="s">
        <v>260</v>
      </c>
      <c r="I584" t="s">
        <v>465</v>
      </c>
    </row>
    <row r="585" spans="1:9" ht="15.75" thickBot="1">
      <c r="A585" s="13"/>
      <c r="B585" s="4" t="s">
        <v>259</v>
      </c>
      <c r="C585" s="130"/>
      <c r="D585" s="185"/>
      <c r="E585" s="184">
        <f t="shared" si="18"/>
        <v>0</v>
      </c>
      <c r="F585" s="184">
        <f t="shared" si="19"/>
        <v>0</v>
      </c>
      <c r="G585" s="210"/>
      <c r="H585" s="210"/>
      <c r="I585" s="2" t="s">
        <v>465</v>
      </c>
    </row>
    <row r="586" spans="1:9" ht="15.75" thickBot="1">
      <c r="A586" s="16"/>
      <c r="B586" s="19" t="s">
        <v>260</v>
      </c>
      <c r="C586" s="148"/>
      <c r="D586" s="185"/>
      <c r="E586" s="184">
        <f t="shared" si="18"/>
        <v>0</v>
      </c>
      <c r="F586" s="184">
        <f t="shared" si="19"/>
        <v>0</v>
      </c>
      <c r="G586" s="186"/>
      <c r="H586" s="186"/>
    </row>
    <row r="587" spans="1:9" ht="15.75" thickBot="1">
      <c r="A587" s="10">
        <v>196</v>
      </c>
      <c r="B587" s="8" t="s">
        <v>261</v>
      </c>
      <c r="C587" s="122">
        <v>6</v>
      </c>
      <c r="D587" s="196"/>
      <c r="E587" s="184">
        <f t="shared" si="18"/>
        <v>14.748000000000001</v>
      </c>
      <c r="F587" s="184">
        <f t="shared" si="19"/>
        <v>146.3904</v>
      </c>
      <c r="G587" s="184" t="s">
        <v>262</v>
      </c>
      <c r="H587" s="209" t="s">
        <v>333</v>
      </c>
      <c r="I587" s="12" t="s">
        <v>466</v>
      </c>
    </row>
    <row r="588" spans="1:9" ht="15.75" thickBot="1">
      <c r="A588" s="13"/>
      <c r="B588" s="4" t="s">
        <v>262</v>
      </c>
      <c r="C588" s="130"/>
      <c r="D588" s="185"/>
      <c r="E588" s="184">
        <f t="shared" si="18"/>
        <v>0</v>
      </c>
      <c r="F588" s="184">
        <f t="shared" si="19"/>
        <v>0</v>
      </c>
      <c r="G588" s="210"/>
      <c r="H588" s="210"/>
      <c r="I588" s="15" t="s">
        <v>466</v>
      </c>
    </row>
    <row r="589" spans="1:9" ht="15.75" thickBot="1">
      <c r="A589" s="16"/>
      <c r="B589" s="5" t="s">
        <v>333</v>
      </c>
      <c r="C589" s="143"/>
      <c r="D589" s="185"/>
      <c r="E589" s="184">
        <f t="shared" si="18"/>
        <v>0</v>
      </c>
      <c r="F589" s="184">
        <f t="shared" si="19"/>
        <v>0</v>
      </c>
      <c r="G589" s="210"/>
      <c r="H589" s="210"/>
      <c r="I589" s="21"/>
    </row>
    <row r="590" spans="1:9" ht="15.75" thickBot="1">
      <c r="A590" s="10">
        <v>197</v>
      </c>
      <c r="B590" s="8" t="s">
        <v>263</v>
      </c>
      <c r="C590" s="122">
        <v>6</v>
      </c>
      <c r="D590" s="196"/>
      <c r="E590" s="184">
        <f t="shared" si="18"/>
        <v>14.748000000000001</v>
      </c>
      <c r="F590" s="184">
        <f t="shared" si="19"/>
        <v>146.3904</v>
      </c>
      <c r="G590" s="184" t="s">
        <v>323</v>
      </c>
      <c r="H590" s="209" t="s">
        <v>324</v>
      </c>
      <c r="I590" s="12" t="s">
        <v>467</v>
      </c>
    </row>
    <row r="591" spans="1:9" ht="15.75" thickBot="1">
      <c r="A591" s="13"/>
      <c r="B591" s="4" t="s">
        <v>323</v>
      </c>
      <c r="C591" s="130"/>
      <c r="D591" s="185"/>
      <c r="E591" s="184">
        <f t="shared" si="18"/>
        <v>0</v>
      </c>
      <c r="F591" s="184">
        <f t="shared" si="19"/>
        <v>0</v>
      </c>
      <c r="G591" s="210"/>
      <c r="H591" s="210"/>
      <c r="I591" s="15" t="s">
        <v>467</v>
      </c>
    </row>
    <row r="592" spans="1:9" ht="15.75" thickBot="1">
      <c r="A592" s="16"/>
      <c r="B592" s="5" t="s">
        <v>324</v>
      </c>
      <c r="C592" s="143"/>
      <c r="D592" s="185"/>
      <c r="E592" s="184">
        <f t="shared" si="18"/>
        <v>0</v>
      </c>
      <c r="F592" s="184">
        <f t="shared" si="19"/>
        <v>0</v>
      </c>
      <c r="G592" s="186"/>
      <c r="H592" s="186"/>
      <c r="I592" s="21"/>
    </row>
    <row r="593" spans="1:9" ht="15.75" thickBot="1">
      <c r="A593" s="10">
        <v>198</v>
      </c>
      <c r="B593" s="8" t="s">
        <v>264</v>
      </c>
      <c r="C593" s="122">
        <v>7</v>
      </c>
      <c r="D593" s="196"/>
      <c r="E593" s="184">
        <f t="shared" si="18"/>
        <v>17.206000000000003</v>
      </c>
      <c r="F593" s="184">
        <f t="shared" si="19"/>
        <v>158.18880000000001</v>
      </c>
      <c r="G593" s="184" t="s">
        <v>265</v>
      </c>
      <c r="H593" s="209" t="s">
        <v>266</v>
      </c>
      <c r="I593" s="12" t="s">
        <v>468</v>
      </c>
    </row>
    <row r="594" spans="1:9" ht="15.75" thickBot="1">
      <c r="A594" s="13"/>
      <c r="B594" s="4" t="s">
        <v>265</v>
      </c>
      <c r="C594" s="130"/>
      <c r="D594" s="185"/>
      <c r="E594" s="184">
        <f t="shared" si="18"/>
        <v>0</v>
      </c>
      <c r="F594" s="184">
        <f t="shared" si="19"/>
        <v>0</v>
      </c>
      <c r="G594" s="210"/>
      <c r="H594" s="210"/>
      <c r="I594" s="15" t="s">
        <v>468</v>
      </c>
    </row>
    <row r="595" spans="1:9" ht="15.75" thickBot="1">
      <c r="A595" s="16"/>
      <c r="B595" s="5" t="s">
        <v>266</v>
      </c>
      <c r="C595" s="143"/>
      <c r="D595" s="185"/>
      <c r="E595" s="184">
        <f t="shared" si="18"/>
        <v>0</v>
      </c>
      <c r="F595" s="184">
        <f t="shared" si="19"/>
        <v>0</v>
      </c>
      <c r="G595" s="186"/>
      <c r="H595" s="186"/>
      <c r="I595" s="21"/>
    </row>
    <row r="596" spans="1:9" ht="15.75" thickBot="1">
      <c r="A596" s="10">
        <v>199</v>
      </c>
      <c r="B596" s="8" t="s">
        <v>783</v>
      </c>
      <c r="C596" s="122">
        <v>2</v>
      </c>
      <c r="D596" s="196"/>
      <c r="E596" s="184">
        <f t="shared" si="18"/>
        <v>4.9160000000000004</v>
      </c>
      <c r="F596" s="184">
        <f t="shared" si="19"/>
        <v>99.196799999999996</v>
      </c>
      <c r="G596" s="184" t="s">
        <v>960</v>
      </c>
      <c r="H596" s="209" t="s">
        <v>959</v>
      </c>
      <c r="I596" s="12" t="s">
        <v>785</v>
      </c>
    </row>
    <row r="597" spans="1:9" ht="15.75" thickBot="1">
      <c r="A597" s="13"/>
      <c r="B597" s="178" t="s">
        <v>848</v>
      </c>
      <c r="C597" s="130"/>
      <c r="D597" s="185"/>
      <c r="E597" s="184">
        <f t="shared" si="18"/>
        <v>0</v>
      </c>
      <c r="F597" s="184">
        <f t="shared" si="19"/>
        <v>0</v>
      </c>
      <c r="G597" s="210"/>
      <c r="H597" s="210"/>
      <c r="I597" s="15" t="s">
        <v>785</v>
      </c>
    </row>
    <row r="598" spans="1:9" ht="15.75" thickBot="1">
      <c r="A598" s="16"/>
      <c r="B598" s="178" t="s">
        <v>784</v>
      </c>
      <c r="C598" s="143"/>
      <c r="D598" s="185"/>
      <c r="E598" s="184">
        <f t="shared" si="18"/>
        <v>0</v>
      </c>
      <c r="F598" s="184">
        <f t="shared" si="19"/>
        <v>0</v>
      </c>
      <c r="G598" s="186"/>
      <c r="H598" s="186"/>
      <c r="I598" s="118" t="s">
        <v>786</v>
      </c>
    </row>
    <row r="599" spans="1:9" ht="15.75" thickBot="1">
      <c r="A599" s="10">
        <v>200</v>
      </c>
      <c r="B599" s="8" t="s">
        <v>794</v>
      </c>
      <c r="C599" s="122">
        <f>4+3</f>
        <v>7</v>
      </c>
      <c r="D599" s="196"/>
      <c r="E599" s="184">
        <f t="shared" si="18"/>
        <v>17.206000000000003</v>
      </c>
      <c r="F599" s="184">
        <f t="shared" si="19"/>
        <v>158.18880000000001</v>
      </c>
      <c r="G599" s="184" t="s">
        <v>325</v>
      </c>
      <c r="H599" s="209" t="s">
        <v>326</v>
      </c>
      <c r="I599" s="12" t="s">
        <v>469</v>
      </c>
    </row>
    <row r="600" spans="1:9" ht="15.75" thickBot="1">
      <c r="A600" s="13"/>
      <c r="B600" s="4" t="s">
        <v>325</v>
      </c>
      <c r="C600" s="130"/>
      <c r="D600" s="185"/>
      <c r="E600" s="184">
        <f t="shared" si="18"/>
        <v>0</v>
      </c>
      <c r="F600" s="184">
        <f t="shared" si="19"/>
        <v>0</v>
      </c>
      <c r="G600" s="210"/>
      <c r="H600" s="210"/>
      <c r="I600" s="15" t="s">
        <v>469</v>
      </c>
    </row>
    <row r="601" spans="1:9" ht="15.75" thickBot="1">
      <c r="A601" s="16"/>
      <c r="B601" s="5" t="s">
        <v>326</v>
      </c>
      <c r="C601" s="143"/>
      <c r="D601" s="185"/>
      <c r="E601" s="184">
        <f t="shared" si="18"/>
        <v>0</v>
      </c>
      <c r="F601" s="184">
        <f t="shared" si="19"/>
        <v>0</v>
      </c>
      <c r="G601" s="186"/>
      <c r="H601" s="186"/>
      <c r="I601" s="21"/>
    </row>
    <row r="602" spans="1:9" ht="15.75" thickBot="1">
      <c r="A602" s="10">
        <v>201</v>
      </c>
      <c r="B602" s="8" t="s">
        <v>267</v>
      </c>
      <c r="C602" s="122">
        <v>6</v>
      </c>
      <c r="D602" s="196"/>
      <c r="E602" s="184">
        <f t="shared" si="18"/>
        <v>14.748000000000001</v>
      </c>
      <c r="F602" s="184">
        <f t="shared" si="19"/>
        <v>146.3904</v>
      </c>
      <c r="G602" s="184" t="s">
        <v>268</v>
      </c>
      <c r="H602" s="209" t="s">
        <v>269</v>
      </c>
      <c r="I602" s="12" t="s">
        <v>470</v>
      </c>
    </row>
    <row r="603" spans="1:9" ht="15.75" thickBot="1">
      <c r="A603" s="13"/>
      <c r="B603" s="4" t="s">
        <v>268</v>
      </c>
      <c r="C603" s="130"/>
      <c r="D603" s="185"/>
      <c r="E603" s="184">
        <f t="shared" si="18"/>
        <v>0</v>
      </c>
      <c r="F603" s="184">
        <f t="shared" si="19"/>
        <v>0</v>
      </c>
      <c r="G603" s="210"/>
      <c r="H603" s="210"/>
      <c r="I603" s="15" t="s">
        <v>470</v>
      </c>
    </row>
    <row r="604" spans="1:9" ht="15.75" thickBot="1">
      <c r="A604" s="16"/>
      <c r="B604" s="5" t="s">
        <v>269</v>
      </c>
      <c r="C604" s="143"/>
      <c r="D604" s="185"/>
      <c r="E604" s="184">
        <f t="shared" si="18"/>
        <v>0</v>
      </c>
      <c r="F604" s="184">
        <f t="shared" si="19"/>
        <v>0</v>
      </c>
      <c r="G604" s="186"/>
      <c r="H604" s="186"/>
      <c r="I604" s="21"/>
    </row>
    <row r="605" spans="1:9" ht="15.75" thickBot="1">
      <c r="A605" s="13">
        <v>202</v>
      </c>
      <c r="B605" s="11" t="s">
        <v>886</v>
      </c>
      <c r="C605" s="122">
        <v>2</v>
      </c>
      <c r="D605" s="196"/>
      <c r="E605" s="184">
        <f t="shared" si="18"/>
        <v>4.9160000000000004</v>
      </c>
      <c r="F605" s="184">
        <f t="shared" si="19"/>
        <v>99.196799999999996</v>
      </c>
      <c r="G605" s="184" t="s">
        <v>961</v>
      </c>
      <c r="H605" s="209" t="s">
        <v>962</v>
      </c>
      <c r="I605" s="22" t="s">
        <v>492</v>
      </c>
    </row>
    <row r="606" spans="1:9" ht="15.75" thickBot="1">
      <c r="A606" s="16"/>
      <c r="B606" s="17" t="s">
        <v>527</v>
      </c>
      <c r="C606" s="143"/>
      <c r="D606" s="185"/>
      <c r="E606" s="184">
        <f t="shared" si="18"/>
        <v>0</v>
      </c>
      <c r="F606" s="184">
        <f t="shared" si="19"/>
        <v>0</v>
      </c>
      <c r="G606" s="210"/>
      <c r="H606" s="186"/>
      <c r="I606" s="18"/>
    </row>
    <row r="607" spans="1:9" ht="15.75" thickBot="1">
      <c r="A607" s="13">
        <v>203</v>
      </c>
      <c r="B607" s="11" t="s">
        <v>885</v>
      </c>
      <c r="C607" s="122">
        <v>2</v>
      </c>
      <c r="D607" s="196"/>
      <c r="E607" s="184">
        <f t="shared" si="18"/>
        <v>4.9160000000000004</v>
      </c>
      <c r="F607" s="184">
        <f t="shared" si="19"/>
        <v>99.196799999999996</v>
      </c>
      <c r="G607" s="184" t="s">
        <v>963</v>
      </c>
      <c r="H607" s="209" t="s">
        <v>964</v>
      </c>
      <c r="I607" s="22" t="s">
        <v>493</v>
      </c>
    </row>
    <row r="608" spans="1:9" ht="15.75" thickBot="1">
      <c r="A608" s="16"/>
      <c r="B608" s="17" t="s">
        <v>528</v>
      </c>
      <c r="C608" s="143"/>
      <c r="D608" s="185"/>
      <c r="E608" s="184">
        <f t="shared" si="18"/>
        <v>0</v>
      </c>
      <c r="F608" s="184">
        <f t="shared" si="19"/>
        <v>0</v>
      </c>
      <c r="G608" s="186"/>
      <c r="H608" s="186"/>
      <c r="I608" s="18"/>
    </row>
    <row r="609" spans="1:9" ht="15.75" thickBot="1">
      <c r="A609" s="13">
        <v>204</v>
      </c>
      <c r="B609" s="23" t="s">
        <v>558</v>
      </c>
      <c r="C609" s="116">
        <v>2</v>
      </c>
      <c r="D609" s="199"/>
      <c r="E609" s="184">
        <f t="shared" si="18"/>
        <v>4.9160000000000004</v>
      </c>
      <c r="F609" s="184">
        <f t="shared" si="19"/>
        <v>99.196799999999996</v>
      </c>
      <c r="G609" s="184" t="s">
        <v>966</v>
      </c>
      <c r="H609" s="209" t="s">
        <v>965</v>
      </c>
      <c r="I609" s="15" t="s">
        <v>494</v>
      </c>
    </row>
    <row r="610" spans="1:9" ht="15.75" thickBot="1">
      <c r="A610" s="16"/>
      <c r="B610" s="3" t="s">
        <v>529</v>
      </c>
      <c r="C610" s="130"/>
      <c r="D610" s="185"/>
      <c r="E610" s="184">
        <f t="shared" si="18"/>
        <v>0</v>
      </c>
      <c r="F610" s="184">
        <f t="shared" si="19"/>
        <v>0</v>
      </c>
      <c r="G610" s="186"/>
      <c r="H610" s="210"/>
      <c r="I610" s="15"/>
    </row>
    <row r="611" spans="1:9" ht="15.75" thickBot="1">
      <c r="A611" s="10">
        <v>205</v>
      </c>
      <c r="B611" s="11" t="s">
        <v>884</v>
      </c>
      <c r="C611" s="122">
        <v>2</v>
      </c>
      <c r="D611" s="196"/>
      <c r="E611" s="184">
        <f t="shared" si="18"/>
        <v>4.9160000000000004</v>
      </c>
      <c r="F611" s="184">
        <f t="shared" si="19"/>
        <v>99.196799999999996</v>
      </c>
      <c r="G611" s="184" t="s">
        <v>967</v>
      </c>
      <c r="H611" s="209" t="s">
        <v>968</v>
      </c>
      <c r="I611" s="22" t="s">
        <v>495</v>
      </c>
    </row>
    <row r="612" spans="1:9" ht="15.75" thickBot="1">
      <c r="A612" s="13"/>
      <c r="B612" s="3" t="s">
        <v>530</v>
      </c>
      <c r="C612" s="130"/>
      <c r="D612" s="185"/>
      <c r="E612" s="184">
        <f t="shared" si="18"/>
        <v>0</v>
      </c>
      <c r="F612" s="184">
        <f t="shared" si="19"/>
        <v>0</v>
      </c>
      <c r="G612" s="210"/>
      <c r="H612" s="210"/>
      <c r="I612" s="15" t="s">
        <v>496</v>
      </c>
    </row>
    <row r="613" spans="1:9" ht="15.75" thickBot="1">
      <c r="A613" s="13"/>
      <c r="B613" s="6" t="s">
        <v>565</v>
      </c>
      <c r="C613" s="148"/>
      <c r="D613" s="185"/>
      <c r="E613" s="184">
        <f t="shared" si="18"/>
        <v>0</v>
      </c>
      <c r="F613" s="184">
        <f t="shared" si="19"/>
        <v>0</v>
      </c>
      <c r="H613" s="210"/>
      <c r="I613" s="15"/>
    </row>
    <row r="614" spans="1:9" ht="15.75" thickBot="1">
      <c r="A614" s="10">
        <v>206</v>
      </c>
      <c r="B614" s="33" t="s">
        <v>883</v>
      </c>
      <c r="C614" s="122">
        <v>2</v>
      </c>
      <c r="D614" s="196"/>
      <c r="E614" s="184">
        <f t="shared" si="18"/>
        <v>4.9160000000000004</v>
      </c>
      <c r="F614" s="184">
        <f t="shared" si="19"/>
        <v>99.196799999999996</v>
      </c>
      <c r="G614" s="184" t="s">
        <v>969</v>
      </c>
      <c r="H614" s="209" t="s">
        <v>970</v>
      </c>
      <c r="I614" s="22" t="s">
        <v>498</v>
      </c>
    </row>
    <row r="615" spans="1:9" ht="15.75" thickBot="1">
      <c r="A615" s="13"/>
      <c r="B615" s="77" t="s">
        <v>531</v>
      </c>
      <c r="C615" s="148"/>
      <c r="D615" s="185"/>
      <c r="E615" s="184">
        <f t="shared" si="18"/>
        <v>0</v>
      </c>
      <c r="F615" s="184">
        <f t="shared" si="19"/>
        <v>0</v>
      </c>
      <c r="G615" s="210"/>
      <c r="H615" s="210"/>
      <c r="I615" s="15" t="s">
        <v>497</v>
      </c>
    </row>
    <row r="616" spans="1:9" ht="15.75" thickBot="1">
      <c r="A616" s="10">
        <v>207</v>
      </c>
      <c r="B616" s="129" t="s">
        <v>770</v>
      </c>
      <c r="C616" s="162">
        <v>2</v>
      </c>
      <c r="D616" s="204"/>
      <c r="E616" s="184">
        <f t="shared" si="18"/>
        <v>4.9160000000000004</v>
      </c>
      <c r="F616" s="184">
        <f t="shared" si="19"/>
        <v>99.196799999999996</v>
      </c>
      <c r="G616" s="184" t="s">
        <v>1005</v>
      </c>
      <c r="H616" s="209" t="s">
        <v>1006</v>
      </c>
      <c r="I616" s="120" t="s">
        <v>772</v>
      </c>
    </row>
    <row r="617" spans="1:9" ht="15.75" thickBot="1">
      <c r="A617" s="13"/>
      <c r="B617" s="178" t="s">
        <v>849</v>
      </c>
      <c r="C617" s="163"/>
      <c r="D617" s="205"/>
      <c r="E617" s="184">
        <f t="shared" si="18"/>
        <v>0</v>
      </c>
      <c r="F617" s="184">
        <f t="shared" si="19"/>
        <v>0</v>
      </c>
      <c r="G617" s="184"/>
      <c r="H617" s="213"/>
      <c r="I617" s="121" t="s">
        <v>773</v>
      </c>
    </row>
    <row r="618" spans="1:9" ht="15.75" thickBot="1">
      <c r="A618" s="16"/>
      <c r="B618" s="179" t="s">
        <v>771</v>
      </c>
      <c r="C618" s="164"/>
      <c r="D618" s="205"/>
      <c r="E618" s="184">
        <f t="shared" si="18"/>
        <v>0</v>
      </c>
      <c r="F618" s="184">
        <f t="shared" si="19"/>
        <v>0</v>
      </c>
      <c r="G618" s="210"/>
      <c r="H618" s="206"/>
      <c r="I618" s="118"/>
    </row>
    <row r="619" spans="1:9" ht="15.75" thickBot="1">
      <c r="A619" s="10">
        <v>208</v>
      </c>
      <c r="B619" s="33" t="s">
        <v>882</v>
      </c>
      <c r="C619" s="122">
        <v>2</v>
      </c>
      <c r="D619" s="196"/>
      <c r="E619" s="184">
        <f t="shared" si="18"/>
        <v>4.9160000000000004</v>
      </c>
      <c r="F619" s="184">
        <f t="shared" si="19"/>
        <v>99.196799999999996</v>
      </c>
      <c r="G619" s="184" t="s">
        <v>1009</v>
      </c>
      <c r="H619" s="209" t="s">
        <v>1010</v>
      </c>
      <c r="I619" s="22" t="s">
        <v>499</v>
      </c>
    </row>
    <row r="620" spans="1:9" ht="15.75" thickBot="1">
      <c r="A620" s="13"/>
      <c r="B620" s="32" t="s">
        <v>532</v>
      </c>
      <c r="C620" s="130"/>
      <c r="D620" s="185"/>
      <c r="E620" s="184">
        <f t="shared" si="18"/>
        <v>0</v>
      </c>
      <c r="F620" s="184">
        <f t="shared" si="19"/>
        <v>0</v>
      </c>
      <c r="G620" s="213"/>
      <c r="H620" s="210"/>
      <c r="I620" s="15" t="s">
        <v>500</v>
      </c>
    </row>
    <row r="621" spans="1:9" ht="15.75" thickBot="1">
      <c r="A621" s="13"/>
      <c r="B621" s="53" t="s">
        <v>555</v>
      </c>
      <c r="C621" s="148"/>
      <c r="D621" s="185"/>
      <c r="E621" s="184">
        <f t="shared" si="18"/>
        <v>0</v>
      </c>
      <c r="F621" s="184">
        <f t="shared" si="19"/>
        <v>0</v>
      </c>
      <c r="G621" s="206"/>
      <c r="H621" s="210"/>
      <c r="I621" s="15"/>
    </row>
    <row r="622" spans="1:9" ht="15.75" thickBot="1">
      <c r="A622" s="124">
        <v>209</v>
      </c>
      <c r="B622" s="36" t="s">
        <v>881</v>
      </c>
      <c r="C622" s="122">
        <v>2</v>
      </c>
      <c r="D622" s="196"/>
      <c r="E622" s="184">
        <f t="shared" si="18"/>
        <v>4.9160000000000004</v>
      </c>
      <c r="F622" s="184">
        <f t="shared" si="19"/>
        <v>99.196799999999996</v>
      </c>
      <c r="G622" s="184" t="s">
        <v>1007</v>
      </c>
      <c r="H622" s="209" t="s">
        <v>1008</v>
      </c>
      <c r="I622" s="120" t="s">
        <v>776</v>
      </c>
    </row>
    <row r="623" spans="1:9" ht="15.75" thickBot="1">
      <c r="A623" s="123"/>
      <c r="B623" s="178" t="s">
        <v>850</v>
      </c>
      <c r="C623" s="130"/>
      <c r="D623" s="185"/>
      <c r="E623" s="184">
        <f t="shared" si="18"/>
        <v>0</v>
      </c>
      <c r="F623" s="184">
        <f t="shared" si="19"/>
        <v>0</v>
      </c>
      <c r="G623" s="210"/>
      <c r="H623" s="210"/>
      <c r="I623" s="121" t="s">
        <v>777</v>
      </c>
    </row>
    <row r="624" spans="1:9" ht="15.75" thickBot="1">
      <c r="A624" s="58"/>
      <c r="B624" s="179" t="s">
        <v>775</v>
      </c>
      <c r="C624" s="143"/>
      <c r="D624" s="185"/>
      <c r="E624" s="184">
        <f t="shared" si="18"/>
        <v>0</v>
      </c>
      <c r="F624" s="184">
        <f t="shared" si="19"/>
        <v>0</v>
      </c>
      <c r="G624" s="210"/>
      <c r="H624" s="186"/>
      <c r="I624" s="126"/>
    </row>
    <row r="625" spans="1:9" ht="15.75" thickBot="1">
      <c r="A625" s="44">
        <v>210</v>
      </c>
      <c r="B625" s="33" t="s">
        <v>880</v>
      </c>
      <c r="C625" s="122">
        <v>2</v>
      </c>
      <c r="D625" s="196"/>
      <c r="E625" s="184">
        <f t="shared" si="18"/>
        <v>4.9160000000000004</v>
      </c>
      <c r="F625" s="184">
        <f t="shared" si="19"/>
        <v>99.196799999999996</v>
      </c>
      <c r="G625" s="184" t="s">
        <v>1011</v>
      </c>
      <c r="H625" s="209" t="s">
        <v>1012</v>
      </c>
      <c r="I625" s="52" t="s">
        <v>502</v>
      </c>
    </row>
    <row r="626" spans="1:9" ht="15.75" thickBot="1">
      <c r="A626" s="127"/>
      <c r="B626" s="77" t="s">
        <v>568</v>
      </c>
      <c r="C626" s="148"/>
      <c r="D626" s="185"/>
      <c r="E626" s="184">
        <f t="shared" si="18"/>
        <v>0</v>
      </c>
      <c r="F626" s="184">
        <f t="shared" si="19"/>
        <v>0</v>
      </c>
      <c r="G626" s="210"/>
      <c r="H626" s="147"/>
      <c r="I626" s="90"/>
    </row>
    <row r="627" spans="1:9" ht="15.75" thickBot="1">
      <c r="A627" s="10">
        <v>211</v>
      </c>
      <c r="B627" s="11" t="s">
        <v>878</v>
      </c>
      <c r="C627" s="122">
        <v>2</v>
      </c>
      <c r="D627" s="196"/>
      <c r="E627" s="184">
        <f t="shared" si="18"/>
        <v>4.9160000000000004</v>
      </c>
      <c r="F627" s="184">
        <f t="shared" si="19"/>
        <v>99.196799999999996</v>
      </c>
      <c r="G627" s="184" t="s">
        <v>1013</v>
      </c>
      <c r="H627" s="209" t="s">
        <v>1014</v>
      </c>
      <c r="I627" s="120" t="s">
        <v>779</v>
      </c>
    </row>
    <row r="628" spans="1:9" ht="15.75" thickBot="1">
      <c r="A628" s="13"/>
      <c r="B628" s="119" t="s">
        <v>879</v>
      </c>
      <c r="C628" s="128"/>
      <c r="D628" s="185"/>
      <c r="E628" s="184">
        <f t="shared" si="18"/>
        <v>0</v>
      </c>
      <c r="F628" s="184">
        <f t="shared" si="19"/>
        <v>0</v>
      </c>
      <c r="G628" s="210"/>
      <c r="H628" s="210"/>
      <c r="I628" s="121" t="s">
        <v>780</v>
      </c>
    </row>
    <row r="629" spans="1:9" ht="15.75" thickBot="1">
      <c r="A629" s="10">
        <v>212</v>
      </c>
      <c r="B629" s="11" t="s">
        <v>877</v>
      </c>
      <c r="C629" s="122">
        <v>2</v>
      </c>
      <c r="D629" s="196"/>
      <c r="E629" s="184">
        <f t="shared" si="18"/>
        <v>4.9160000000000004</v>
      </c>
      <c r="F629" s="184">
        <f t="shared" si="19"/>
        <v>99.196799999999996</v>
      </c>
      <c r="G629" s="210"/>
      <c r="H629" s="186"/>
      <c r="I629" s="52" t="s">
        <v>503</v>
      </c>
    </row>
    <row r="630" spans="1:9" ht="15.75" thickBot="1">
      <c r="A630" s="13"/>
      <c r="B630" s="46" t="s">
        <v>534</v>
      </c>
      <c r="C630" s="130"/>
      <c r="D630" s="185"/>
      <c r="E630" s="184">
        <f t="shared" si="18"/>
        <v>0</v>
      </c>
      <c r="F630" s="184">
        <f t="shared" si="19"/>
        <v>0</v>
      </c>
      <c r="G630" s="184" t="s">
        <v>1015</v>
      </c>
      <c r="H630" s="209" t="s">
        <v>1018</v>
      </c>
      <c r="I630" s="34" t="s">
        <v>504</v>
      </c>
    </row>
    <row r="631" spans="1:9" ht="15.75" thickBot="1">
      <c r="A631" s="13"/>
      <c r="B631" s="6" t="s">
        <v>535</v>
      </c>
      <c r="C631" s="148"/>
      <c r="D631" s="185"/>
      <c r="E631" s="184">
        <f t="shared" si="18"/>
        <v>0</v>
      </c>
      <c r="F631" s="184">
        <f t="shared" si="19"/>
        <v>0</v>
      </c>
      <c r="G631" s="210"/>
      <c r="H631" s="210"/>
      <c r="I631" s="90"/>
    </row>
    <row r="632" spans="1:9" ht="15.75" thickBot="1">
      <c r="A632" s="10">
        <v>213</v>
      </c>
      <c r="B632" s="180" t="s">
        <v>876</v>
      </c>
      <c r="C632" s="165">
        <v>2</v>
      </c>
      <c r="D632" s="196"/>
      <c r="E632" s="184">
        <f t="shared" si="18"/>
        <v>4.9160000000000004</v>
      </c>
      <c r="F632" s="184">
        <f t="shared" si="19"/>
        <v>99.196799999999996</v>
      </c>
      <c r="G632" s="210"/>
      <c r="H632" s="186"/>
      <c r="I632" s="133" t="s">
        <v>506</v>
      </c>
    </row>
    <row r="633" spans="1:9" ht="15.75" thickBot="1">
      <c r="A633" s="13"/>
      <c r="B633" s="178" t="s">
        <v>536</v>
      </c>
      <c r="C633" s="128"/>
      <c r="D633" s="185"/>
      <c r="E633" s="184">
        <f t="shared" si="18"/>
        <v>0</v>
      </c>
      <c r="F633" s="184">
        <f t="shared" si="19"/>
        <v>0</v>
      </c>
      <c r="G633" s="184" t="s">
        <v>1019</v>
      </c>
      <c r="H633" s="209" t="s">
        <v>1020</v>
      </c>
      <c r="I633" s="134" t="s">
        <v>505</v>
      </c>
    </row>
    <row r="634" spans="1:9" ht="15.75" thickBot="1">
      <c r="A634" s="16"/>
      <c r="B634" s="179" t="s">
        <v>782</v>
      </c>
      <c r="C634" s="166"/>
      <c r="D634" s="185"/>
      <c r="E634" s="184">
        <f t="shared" si="18"/>
        <v>0</v>
      </c>
      <c r="F634" s="184">
        <f t="shared" si="19"/>
        <v>0</v>
      </c>
      <c r="G634" s="146"/>
      <c r="H634" s="210"/>
      <c r="I634" s="131"/>
    </row>
    <row r="635" spans="1:9" ht="15.75" thickBot="1">
      <c r="A635" s="44">
        <v>214</v>
      </c>
      <c r="B635" s="33" t="s">
        <v>875</v>
      </c>
      <c r="C635" s="122">
        <v>2</v>
      </c>
      <c r="D635" s="196"/>
      <c r="E635" s="184">
        <f t="shared" si="18"/>
        <v>4.9160000000000004</v>
      </c>
      <c r="F635" s="184">
        <f t="shared" si="19"/>
        <v>99.196799999999996</v>
      </c>
      <c r="G635" s="147"/>
      <c r="H635" s="202"/>
      <c r="I635" s="52" t="s">
        <v>508</v>
      </c>
    </row>
    <row r="636" spans="1:9" ht="15.75" thickBot="1">
      <c r="A636" s="57"/>
      <c r="B636" s="117" t="s">
        <v>537</v>
      </c>
      <c r="C636" s="166"/>
      <c r="D636" s="185"/>
      <c r="E636" s="184">
        <f t="shared" si="18"/>
        <v>0</v>
      </c>
      <c r="F636" s="184">
        <f t="shared" si="19"/>
        <v>0</v>
      </c>
      <c r="G636" s="184" t="s">
        <v>1021</v>
      </c>
      <c r="H636" s="209" t="s">
        <v>1022</v>
      </c>
      <c r="I636" s="118"/>
    </row>
    <row r="637" spans="1:9" ht="15.75" thickBot="1">
      <c r="A637" s="124">
        <v>215</v>
      </c>
      <c r="B637" s="33" t="s">
        <v>874</v>
      </c>
      <c r="C637" s="122">
        <v>2</v>
      </c>
      <c r="D637" s="196"/>
      <c r="E637" s="184">
        <f t="shared" si="18"/>
        <v>4.9160000000000004</v>
      </c>
      <c r="F637" s="184">
        <f t="shared" si="19"/>
        <v>99.196799999999996</v>
      </c>
      <c r="G637" s="146"/>
      <c r="H637" s="210"/>
      <c r="I637" s="125" t="s">
        <v>509</v>
      </c>
    </row>
    <row r="638" spans="1:9" ht="15.75" thickBot="1">
      <c r="A638" s="13"/>
      <c r="B638" s="77" t="s">
        <v>538</v>
      </c>
      <c r="C638" s="148"/>
      <c r="D638" s="185"/>
      <c r="E638" s="184">
        <f t="shared" si="18"/>
        <v>0</v>
      </c>
      <c r="F638" s="184">
        <f t="shared" si="19"/>
        <v>0</v>
      </c>
      <c r="G638" s="147"/>
      <c r="H638" s="202"/>
      <c r="I638" s="15"/>
    </row>
    <row r="639" spans="1:9" ht="15.75" thickBot="1">
      <c r="A639" s="124">
        <v>216</v>
      </c>
      <c r="B639" s="33" t="s">
        <v>873</v>
      </c>
      <c r="C639" s="122">
        <v>2</v>
      </c>
      <c r="D639" s="196"/>
      <c r="E639" s="184">
        <f t="shared" si="18"/>
        <v>4.9160000000000004</v>
      </c>
      <c r="F639" s="184">
        <f t="shared" si="19"/>
        <v>99.196799999999996</v>
      </c>
      <c r="G639" s="184" t="s">
        <v>1017</v>
      </c>
      <c r="H639" s="209" t="s">
        <v>1023</v>
      </c>
      <c r="I639" s="125" t="s">
        <v>510</v>
      </c>
    </row>
    <row r="640" spans="1:9" ht="15.75" thickBot="1">
      <c r="A640" s="123"/>
      <c r="B640" s="32" t="s">
        <v>539</v>
      </c>
      <c r="C640" s="130"/>
      <c r="D640" s="185"/>
      <c r="E640" s="184">
        <f t="shared" si="18"/>
        <v>0</v>
      </c>
      <c r="F640" s="184">
        <f t="shared" si="19"/>
        <v>0</v>
      </c>
      <c r="G640" s="146"/>
      <c r="H640" s="210"/>
      <c r="I640" s="40" t="s">
        <v>511</v>
      </c>
    </row>
    <row r="641" spans="1:9" ht="15.75" thickBot="1">
      <c r="A641" s="13"/>
      <c r="B641" s="136" t="s">
        <v>553</v>
      </c>
      <c r="C641" s="148"/>
      <c r="D641" s="185"/>
      <c r="E641" s="184">
        <f t="shared" si="18"/>
        <v>0</v>
      </c>
      <c r="F641" s="184">
        <f t="shared" si="19"/>
        <v>0</v>
      </c>
      <c r="G641" s="147"/>
      <c r="H641" s="202"/>
      <c r="I641" s="15"/>
    </row>
    <row r="642" spans="1:9" ht="15.75" thickBot="1">
      <c r="A642" s="124">
        <v>217</v>
      </c>
      <c r="B642" s="33" t="s">
        <v>872</v>
      </c>
      <c r="C642" s="122">
        <v>2</v>
      </c>
      <c r="D642" s="196"/>
      <c r="E642" s="184">
        <f t="shared" si="18"/>
        <v>4.9160000000000004</v>
      </c>
      <c r="F642" s="184">
        <f t="shared" si="19"/>
        <v>99.196799999999996</v>
      </c>
      <c r="G642" s="184" t="s">
        <v>1003</v>
      </c>
      <c r="H642" s="209" t="s">
        <v>1004</v>
      </c>
      <c r="I642" s="125" t="s">
        <v>512</v>
      </c>
    </row>
    <row r="643" spans="1:9" ht="15.75" thickBot="1">
      <c r="A643" s="123"/>
      <c r="B643" s="32" t="s">
        <v>540</v>
      </c>
      <c r="C643" s="130"/>
      <c r="D643" s="185"/>
      <c r="E643" s="184">
        <f t="shared" ref="E643:E680" si="20">C643*$D$1</f>
        <v>0</v>
      </c>
      <c r="F643" s="184">
        <f t="shared" ref="F643:F680" si="21">IF(C643&gt;0,(E643*4+3+20+40)*1.2,0)</f>
        <v>0</v>
      </c>
      <c r="G643" s="146"/>
      <c r="H643" s="210"/>
      <c r="I643" s="40" t="s">
        <v>513</v>
      </c>
    </row>
    <row r="644" spans="1:9" ht="15.75" thickBot="1">
      <c r="A644" s="13"/>
      <c r="B644" s="136" t="s">
        <v>541</v>
      </c>
      <c r="C644" s="148"/>
      <c r="D644" s="185"/>
      <c r="E644" s="184">
        <f t="shared" si="20"/>
        <v>0</v>
      </c>
      <c r="F644" s="184">
        <f t="shared" si="21"/>
        <v>0</v>
      </c>
      <c r="G644" s="147"/>
      <c r="H644" s="202"/>
      <c r="I644" s="15"/>
    </row>
    <row r="645" spans="1:9" ht="15.75" thickBot="1">
      <c r="A645" s="124">
        <v>218</v>
      </c>
      <c r="B645" s="11" t="s">
        <v>573</v>
      </c>
      <c r="C645" s="122">
        <v>1</v>
      </c>
      <c r="D645" s="196"/>
      <c r="E645" s="184">
        <f t="shared" si="20"/>
        <v>2.4580000000000002</v>
      </c>
      <c r="F645" s="184">
        <f t="shared" si="21"/>
        <v>87.398399999999995</v>
      </c>
      <c r="G645" s="184"/>
      <c r="H645" s="209"/>
      <c r="I645" s="125" t="s">
        <v>514</v>
      </c>
    </row>
    <row r="646" spans="1:9" ht="15.75" thickBot="1">
      <c r="A646" s="58"/>
      <c r="B646" s="17" t="s">
        <v>542</v>
      </c>
      <c r="C646" s="143"/>
      <c r="D646" s="185"/>
      <c r="E646" s="184">
        <f t="shared" si="20"/>
        <v>0</v>
      </c>
      <c r="F646" s="184">
        <f t="shared" si="21"/>
        <v>0</v>
      </c>
      <c r="G646" s="146" t="s">
        <v>1001</v>
      </c>
      <c r="H646" s="210" t="s">
        <v>1002</v>
      </c>
      <c r="I646" s="126"/>
    </row>
    <row r="647" spans="1:9" ht="15.75" thickBot="1">
      <c r="A647" s="123">
        <v>219</v>
      </c>
      <c r="B647" s="11" t="s">
        <v>871</v>
      </c>
      <c r="C647" s="122">
        <v>2</v>
      </c>
      <c r="D647" s="196"/>
      <c r="E647" s="184">
        <f t="shared" si="20"/>
        <v>4.9160000000000004</v>
      </c>
      <c r="F647" s="184">
        <f t="shared" si="21"/>
        <v>99.196799999999996</v>
      </c>
      <c r="G647" s="147"/>
      <c r="H647" s="202"/>
      <c r="I647" s="125"/>
    </row>
    <row r="648" spans="1:9" ht="15.75" thickBot="1">
      <c r="A648" s="58"/>
      <c r="B648" s="17" t="s">
        <v>543</v>
      </c>
      <c r="C648" s="143"/>
      <c r="D648" s="185"/>
      <c r="E648" s="184">
        <f t="shared" si="20"/>
        <v>0</v>
      </c>
      <c r="F648" s="184">
        <f t="shared" si="21"/>
        <v>0</v>
      </c>
      <c r="G648" s="184"/>
      <c r="H648" s="209"/>
      <c r="I648" s="40" t="s">
        <v>515</v>
      </c>
    </row>
    <row r="649" spans="1:9" ht="15.75" thickBot="1">
      <c r="A649" s="10">
        <v>220</v>
      </c>
      <c r="B649" s="11" t="s">
        <v>870</v>
      </c>
      <c r="C649" s="122">
        <v>2</v>
      </c>
      <c r="D649" s="196"/>
      <c r="E649" s="184">
        <f t="shared" si="20"/>
        <v>4.9160000000000004</v>
      </c>
      <c r="F649" s="184">
        <f t="shared" si="21"/>
        <v>99.196799999999996</v>
      </c>
      <c r="G649" s="146" t="s">
        <v>999</v>
      </c>
      <c r="H649" s="210" t="s">
        <v>1000</v>
      </c>
      <c r="I649" s="22" t="s">
        <v>516</v>
      </c>
    </row>
    <row r="650" spans="1:9" ht="15.75" thickBot="1">
      <c r="A650" s="13"/>
      <c r="B650" s="46" t="s">
        <v>551</v>
      </c>
      <c r="C650" s="130"/>
      <c r="D650" s="185"/>
      <c r="E650" s="184">
        <f t="shared" si="20"/>
        <v>0</v>
      </c>
      <c r="F650" s="184">
        <f t="shared" si="21"/>
        <v>0</v>
      </c>
      <c r="G650" s="147"/>
      <c r="H650" s="202"/>
      <c r="I650" s="15" t="s">
        <v>517</v>
      </c>
    </row>
    <row r="651" spans="1:9" ht="15.75" thickBot="1">
      <c r="A651" s="13"/>
      <c r="B651" s="6" t="s">
        <v>544</v>
      </c>
      <c r="C651" s="143"/>
      <c r="D651" s="185"/>
      <c r="E651" s="184">
        <f t="shared" si="20"/>
        <v>0</v>
      </c>
      <c r="F651" s="184">
        <f t="shared" si="21"/>
        <v>0</v>
      </c>
      <c r="G651" s="184"/>
      <c r="H651" s="209"/>
      <c r="I651" s="18"/>
    </row>
    <row r="652" spans="1:9" ht="15.75" thickBot="1">
      <c r="A652" s="10">
        <v>221</v>
      </c>
      <c r="B652" s="139" t="s">
        <v>557</v>
      </c>
      <c r="C652" s="167">
        <v>5</v>
      </c>
      <c r="D652" s="196"/>
      <c r="E652" s="184">
        <f t="shared" si="20"/>
        <v>12.290000000000001</v>
      </c>
      <c r="F652" s="184">
        <f t="shared" si="21"/>
        <v>134.59199999999998</v>
      </c>
      <c r="G652" s="184" t="s">
        <v>997</v>
      </c>
      <c r="H652" s="209" t="s">
        <v>998</v>
      </c>
      <c r="I652" s="22" t="s">
        <v>518</v>
      </c>
    </row>
    <row r="653" spans="1:9" ht="15.75" thickBot="1">
      <c r="A653" s="16"/>
      <c r="B653" s="137" t="s">
        <v>545</v>
      </c>
      <c r="C653" s="168"/>
      <c r="D653" s="185"/>
      <c r="E653" s="184">
        <f t="shared" si="20"/>
        <v>0</v>
      </c>
      <c r="F653" s="184">
        <f t="shared" si="21"/>
        <v>0</v>
      </c>
      <c r="G653" s="210"/>
      <c r="H653" s="210"/>
      <c r="I653" s="15" t="s">
        <v>518</v>
      </c>
    </row>
    <row r="654" spans="1:9" ht="15.75" thickBot="1">
      <c r="A654" s="10">
        <v>222</v>
      </c>
      <c r="B654" s="8" t="s">
        <v>869</v>
      </c>
      <c r="C654" s="122">
        <v>2</v>
      </c>
      <c r="D654" s="196"/>
      <c r="E654" s="184">
        <f t="shared" si="20"/>
        <v>4.9160000000000004</v>
      </c>
      <c r="F654" s="184">
        <f t="shared" si="21"/>
        <v>99.196799999999996</v>
      </c>
      <c r="G654" s="184" t="s">
        <v>995</v>
      </c>
      <c r="H654" s="209" t="s">
        <v>996</v>
      </c>
      <c r="I654" s="52" t="s">
        <v>521</v>
      </c>
    </row>
    <row r="655" spans="1:9" ht="15.75" thickBot="1">
      <c r="A655" s="13"/>
      <c r="B655" s="32" t="s">
        <v>546</v>
      </c>
      <c r="C655" s="130"/>
      <c r="D655" s="185"/>
      <c r="E655" s="184">
        <f t="shared" si="20"/>
        <v>0</v>
      </c>
      <c r="F655" s="184">
        <f t="shared" si="21"/>
        <v>0</v>
      </c>
      <c r="G655" s="210"/>
      <c r="H655" s="210"/>
      <c r="I655" s="114" t="s">
        <v>520</v>
      </c>
    </row>
    <row r="656" spans="1:9" ht="15.75" thickBot="1">
      <c r="A656" s="16"/>
      <c r="B656" s="35" t="s">
        <v>572</v>
      </c>
      <c r="C656" s="143"/>
      <c r="D656" s="185"/>
      <c r="E656" s="184">
        <f t="shared" si="20"/>
        <v>0</v>
      </c>
      <c r="F656" s="184">
        <f t="shared" si="21"/>
        <v>0</v>
      </c>
      <c r="G656" s="184"/>
      <c r="H656" s="209"/>
      <c r="I656" s="115"/>
    </row>
    <row r="657" spans="1:9" ht="15.75" thickBot="1">
      <c r="A657" s="13">
        <v>223</v>
      </c>
      <c r="B657" s="23" t="s">
        <v>868</v>
      </c>
      <c r="C657" s="116">
        <v>2</v>
      </c>
      <c r="D657" s="199"/>
      <c r="E657" s="184">
        <f t="shared" si="20"/>
        <v>4.9160000000000004</v>
      </c>
      <c r="F657" s="184">
        <f t="shared" si="21"/>
        <v>99.196799999999996</v>
      </c>
      <c r="G657" s="210" t="s">
        <v>993</v>
      </c>
      <c r="H657" s="210" t="s">
        <v>994</v>
      </c>
      <c r="I657" s="132" t="s">
        <v>801</v>
      </c>
    </row>
    <row r="658" spans="1:9" ht="15.75" thickBot="1">
      <c r="A658" s="16"/>
      <c r="B658" s="178" t="s">
        <v>851</v>
      </c>
      <c r="C658" s="130"/>
      <c r="D658" s="185"/>
      <c r="E658" s="184">
        <f t="shared" si="20"/>
        <v>0</v>
      </c>
      <c r="F658" s="184">
        <f t="shared" si="21"/>
        <v>0</v>
      </c>
      <c r="G658" s="184"/>
      <c r="H658" s="209"/>
      <c r="I658" s="15"/>
    </row>
    <row r="659" spans="1:9" ht="15.75" thickBot="1">
      <c r="A659" s="13">
        <v>224</v>
      </c>
      <c r="B659" s="11" t="s">
        <v>867</v>
      </c>
      <c r="C659" s="122">
        <v>2</v>
      </c>
      <c r="D659" s="196"/>
      <c r="E659" s="184">
        <f t="shared" si="20"/>
        <v>4.9160000000000004</v>
      </c>
      <c r="F659" s="184">
        <f t="shared" si="21"/>
        <v>99.196799999999996</v>
      </c>
      <c r="G659" s="210" t="s">
        <v>991</v>
      </c>
      <c r="H659" s="210" t="s">
        <v>992</v>
      </c>
      <c r="I659" s="22" t="s">
        <v>522</v>
      </c>
    </row>
    <row r="660" spans="1:9" ht="15.75" thickBot="1">
      <c r="A660" s="16"/>
      <c r="B660" s="3" t="s">
        <v>547</v>
      </c>
      <c r="C660" s="130"/>
      <c r="D660" s="185"/>
      <c r="E660" s="184">
        <f t="shared" si="20"/>
        <v>0</v>
      </c>
      <c r="F660" s="184">
        <f t="shared" si="21"/>
        <v>0</v>
      </c>
      <c r="G660" s="184"/>
      <c r="H660" s="209"/>
      <c r="I660" s="15"/>
    </row>
    <row r="661" spans="1:9" ht="15.75" thickBot="1">
      <c r="A661" s="10">
        <v>225</v>
      </c>
      <c r="B661" s="11" t="s">
        <v>866</v>
      </c>
      <c r="C661" s="122">
        <v>2</v>
      </c>
      <c r="D661" s="196"/>
      <c r="E661" s="184">
        <f t="shared" si="20"/>
        <v>4.9160000000000004</v>
      </c>
      <c r="F661" s="184">
        <f t="shared" si="21"/>
        <v>99.196799999999996</v>
      </c>
      <c r="G661" s="184" t="s">
        <v>989</v>
      </c>
      <c r="H661" s="209" t="s">
        <v>990</v>
      </c>
      <c r="I661" s="22" t="s">
        <v>523</v>
      </c>
    </row>
    <row r="662" spans="1:9" ht="15.75" thickBot="1">
      <c r="A662" s="13"/>
      <c r="B662" s="3" t="s">
        <v>548</v>
      </c>
      <c r="C662" s="130"/>
      <c r="D662" s="185"/>
      <c r="E662" s="184">
        <f t="shared" si="20"/>
        <v>0</v>
      </c>
      <c r="F662" s="184">
        <f t="shared" si="21"/>
        <v>0</v>
      </c>
      <c r="G662" s="200"/>
      <c r="H662" s="210"/>
      <c r="I662" s="15"/>
    </row>
    <row r="663" spans="1:9" ht="15.75" thickBot="1">
      <c r="A663" s="13">
        <v>226</v>
      </c>
      <c r="B663" s="11" t="s">
        <v>864</v>
      </c>
      <c r="C663" s="122">
        <v>2</v>
      </c>
      <c r="D663" s="196"/>
      <c r="E663" s="184">
        <f t="shared" si="20"/>
        <v>4.9160000000000004</v>
      </c>
      <c r="F663" s="184">
        <f t="shared" si="21"/>
        <v>99.196799999999996</v>
      </c>
      <c r="G663" s="184" t="s">
        <v>987</v>
      </c>
      <c r="H663" s="209" t="s">
        <v>988</v>
      </c>
      <c r="I663" s="22" t="s">
        <v>814</v>
      </c>
    </row>
    <row r="664" spans="1:9" ht="15.75" thickBot="1">
      <c r="A664" s="13"/>
      <c r="B664" s="182" t="s">
        <v>852</v>
      </c>
      <c r="C664" s="23"/>
      <c r="D664" s="185"/>
      <c r="E664" s="184">
        <f t="shared" si="20"/>
        <v>0</v>
      </c>
      <c r="F664" s="184">
        <f t="shared" si="21"/>
        <v>0</v>
      </c>
      <c r="G664" s="210"/>
      <c r="H664" s="210"/>
      <c r="I664" s="15"/>
    </row>
    <row r="665" spans="1:9" ht="15.75" thickBot="1">
      <c r="A665" s="10">
        <v>227</v>
      </c>
      <c r="B665" s="11" t="s">
        <v>865</v>
      </c>
      <c r="C665" s="122">
        <v>2</v>
      </c>
      <c r="D665" s="196"/>
      <c r="E665" s="184">
        <f t="shared" si="20"/>
        <v>4.9160000000000004</v>
      </c>
      <c r="F665" s="184">
        <f t="shared" si="21"/>
        <v>99.196799999999996</v>
      </c>
      <c r="G665" s="184" t="s">
        <v>985</v>
      </c>
      <c r="H665" s="209" t="s">
        <v>986</v>
      </c>
      <c r="I665" s="22" t="s">
        <v>526</v>
      </c>
    </row>
    <row r="666" spans="1:9" ht="15.75" thickBot="1">
      <c r="A666" s="16"/>
      <c r="B666" s="140" t="s">
        <v>549</v>
      </c>
      <c r="C666" s="166"/>
      <c r="D666" s="185"/>
      <c r="E666" s="184">
        <f t="shared" si="20"/>
        <v>0</v>
      </c>
      <c r="F666" s="184">
        <f t="shared" si="21"/>
        <v>0</v>
      </c>
      <c r="G666" s="210"/>
      <c r="H666" s="210"/>
      <c r="I666" s="118" t="s">
        <v>526</v>
      </c>
    </row>
    <row r="667" spans="1:9" ht="15.75" thickBot="1">
      <c r="A667" s="10">
        <v>228</v>
      </c>
      <c r="B667" s="33" t="s">
        <v>863</v>
      </c>
      <c r="C667" s="122">
        <v>2</v>
      </c>
      <c r="D667" s="196"/>
      <c r="E667" s="184">
        <f t="shared" si="20"/>
        <v>4.9160000000000004</v>
      </c>
      <c r="F667" s="184">
        <f t="shared" si="21"/>
        <v>99.196799999999996</v>
      </c>
      <c r="G667" s="184" t="s">
        <v>983</v>
      </c>
      <c r="H667" s="209" t="s">
        <v>984</v>
      </c>
      <c r="I667" s="52" t="s">
        <v>813</v>
      </c>
    </row>
    <row r="668" spans="1:9" ht="15.75" thickBot="1">
      <c r="A668" s="13"/>
      <c r="B668" s="32" t="s">
        <v>812</v>
      </c>
      <c r="C668" s="130"/>
      <c r="D668" s="185"/>
      <c r="E668" s="184">
        <f t="shared" si="20"/>
        <v>0</v>
      </c>
      <c r="F668" s="184">
        <f t="shared" si="21"/>
        <v>0</v>
      </c>
      <c r="G668" s="210"/>
      <c r="H668" s="210"/>
      <c r="I668" s="132" t="s">
        <v>813</v>
      </c>
    </row>
    <row r="669" spans="1:9" ht="15.75" thickBot="1">
      <c r="A669" s="10">
        <v>229</v>
      </c>
      <c r="B669" s="56" t="s">
        <v>563</v>
      </c>
      <c r="C669" s="169">
        <v>3</v>
      </c>
      <c r="D669" s="207"/>
      <c r="E669" s="184">
        <f t="shared" si="20"/>
        <v>7.3740000000000006</v>
      </c>
      <c r="F669" s="184">
        <f t="shared" si="21"/>
        <v>110.99520000000001</v>
      </c>
      <c r="G669" s="184" t="s">
        <v>982</v>
      </c>
      <c r="H669" s="209" t="s">
        <v>981</v>
      </c>
      <c r="I669" s="22" t="s">
        <v>501</v>
      </c>
    </row>
    <row r="670" spans="1:9" s="1" customFormat="1" ht="15.75" thickBot="1">
      <c r="A670" s="58"/>
      <c r="B670" s="17" t="s">
        <v>533</v>
      </c>
      <c r="C670" s="143"/>
      <c r="D670" s="185"/>
      <c r="E670" s="184">
        <f t="shared" si="20"/>
        <v>0</v>
      </c>
      <c r="F670" s="184">
        <f t="shared" si="21"/>
        <v>0</v>
      </c>
      <c r="G670" s="210"/>
      <c r="H670" s="186"/>
      <c r="I670" s="126"/>
    </row>
    <row r="671" spans="1:9" ht="15.75" thickBot="1">
      <c r="A671" s="10">
        <v>230</v>
      </c>
      <c r="B671" s="180" t="s">
        <v>862</v>
      </c>
      <c r="C671" s="170">
        <v>1</v>
      </c>
      <c r="D671" s="207"/>
      <c r="E671" s="184">
        <f t="shared" si="20"/>
        <v>2.4580000000000002</v>
      </c>
      <c r="F671" s="184">
        <f t="shared" si="21"/>
        <v>87.398399999999995</v>
      </c>
      <c r="G671" s="184" t="s">
        <v>980</v>
      </c>
      <c r="H671" s="209" t="s">
        <v>979</v>
      </c>
      <c r="I671" s="135" t="s">
        <v>790</v>
      </c>
    </row>
    <row r="672" spans="1:9" ht="15.75" thickBot="1">
      <c r="A672" s="13"/>
      <c r="B672" s="181" t="s">
        <v>853</v>
      </c>
      <c r="C672" s="171"/>
      <c r="D672" s="215"/>
      <c r="E672" s="184">
        <f t="shared" si="20"/>
        <v>0</v>
      </c>
      <c r="F672" s="184">
        <f t="shared" si="21"/>
        <v>0</v>
      </c>
      <c r="G672" s="186"/>
      <c r="H672" s="210"/>
      <c r="I672" s="55"/>
    </row>
    <row r="673" spans="1:9" ht="15.75" thickBot="1">
      <c r="A673" s="124">
        <v>231</v>
      </c>
      <c r="B673" s="183" t="s">
        <v>861</v>
      </c>
      <c r="C673" s="165">
        <v>2</v>
      </c>
      <c r="D673" s="196"/>
      <c r="E673" s="184">
        <f t="shared" si="20"/>
        <v>4.9160000000000004</v>
      </c>
      <c r="F673" s="184">
        <f t="shared" si="21"/>
        <v>99.196799999999996</v>
      </c>
      <c r="G673" s="184" t="s">
        <v>978</v>
      </c>
      <c r="H673" s="209" t="s">
        <v>977</v>
      </c>
      <c r="I673" s="138" t="s">
        <v>800</v>
      </c>
    </row>
    <row r="674" spans="1:9" ht="15.75" thickBot="1">
      <c r="A674" s="58"/>
      <c r="B674" s="17" t="s">
        <v>854</v>
      </c>
      <c r="C674" s="143"/>
      <c r="D674" s="185"/>
      <c r="E674" s="184">
        <f t="shared" si="20"/>
        <v>0</v>
      </c>
      <c r="F674" s="184">
        <f t="shared" si="21"/>
        <v>0</v>
      </c>
      <c r="G674" s="210"/>
      <c r="H674" s="186"/>
      <c r="I674" s="115" t="s">
        <v>800</v>
      </c>
    </row>
    <row r="675" spans="1:9" ht="15.75" thickBot="1">
      <c r="A675" s="124">
        <v>232</v>
      </c>
      <c r="B675" s="183" t="s">
        <v>860</v>
      </c>
      <c r="C675" s="165">
        <v>2</v>
      </c>
      <c r="D675" s="196"/>
      <c r="E675" s="184">
        <f t="shared" si="20"/>
        <v>4.9160000000000004</v>
      </c>
      <c r="F675" s="184">
        <f t="shared" si="21"/>
        <v>99.196799999999996</v>
      </c>
      <c r="G675" s="184" t="s">
        <v>976</v>
      </c>
      <c r="H675" s="209" t="s">
        <v>975</v>
      </c>
      <c r="I675" s="138" t="s">
        <v>799</v>
      </c>
    </row>
    <row r="676" spans="1:9" ht="15.75" thickBot="1">
      <c r="A676" s="58"/>
      <c r="B676" s="17" t="s">
        <v>855</v>
      </c>
      <c r="C676" s="143"/>
      <c r="D676" s="185"/>
      <c r="E676" s="184">
        <f t="shared" si="20"/>
        <v>0</v>
      </c>
      <c r="F676" s="184">
        <f t="shared" si="21"/>
        <v>0</v>
      </c>
      <c r="G676" s="186"/>
      <c r="H676" s="208"/>
      <c r="I676" s="115" t="s">
        <v>799</v>
      </c>
    </row>
    <row r="677" spans="1:9" ht="15.75" thickBot="1">
      <c r="A677" s="124">
        <v>233</v>
      </c>
      <c r="B677" s="183" t="s">
        <v>859</v>
      </c>
      <c r="C677" s="165">
        <v>2</v>
      </c>
      <c r="D677" s="196"/>
      <c r="E677" s="184">
        <f t="shared" si="20"/>
        <v>4.9160000000000004</v>
      </c>
      <c r="F677" s="184">
        <f t="shared" si="21"/>
        <v>99.196799999999996</v>
      </c>
      <c r="G677" s="184" t="s">
        <v>974</v>
      </c>
      <c r="H677" s="209" t="s">
        <v>973</v>
      </c>
      <c r="I677" s="138" t="s">
        <v>804</v>
      </c>
    </row>
    <row r="678" spans="1:9" ht="15.75" thickBot="1">
      <c r="A678" s="58"/>
      <c r="B678" s="17" t="s">
        <v>856</v>
      </c>
      <c r="C678" s="143"/>
      <c r="D678" s="185"/>
      <c r="E678" s="184">
        <f t="shared" si="20"/>
        <v>0</v>
      </c>
      <c r="F678" s="184">
        <f t="shared" si="21"/>
        <v>0</v>
      </c>
      <c r="G678" s="208"/>
      <c r="H678" s="208"/>
      <c r="I678" s="115" t="s">
        <v>804</v>
      </c>
    </row>
    <row r="679" spans="1:9" ht="15.75" thickBot="1">
      <c r="A679" s="124">
        <v>234</v>
      </c>
      <c r="B679" s="183" t="s">
        <v>858</v>
      </c>
      <c r="C679" s="165">
        <v>2</v>
      </c>
      <c r="D679" s="196"/>
      <c r="E679" s="184">
        <f t="shared" si="20"/>
        <v>4.9160000000000004</v>
      </c>
      <c r="F679" s="184">
        <f t="shared" si="21"/>
        <v>99.196799999999996</v>
      </c>
      <c r="G679" s="184" t="s">
        <v>971</v>
      </c>
      <c r="H679" s="209" t="s">
        <v>972</v>
      </c>
      <c r="I679" s="138" t="s">
        <v>806</v>
      </c>
    </row>
    <row r="680" spans="1:9" ht="15.75" thickBot="1">
      <c r="A680" s="58"/>
      <c r="B680" s="17" t="s">
        <v>857</v>
      </c>
      <c r="C680" s="143"/>
      <c r="D680" s="185"/>
      <c r="E680" s="184">
        <f t="shared" si="20"/>
        <v>0</v>
      </c>
      <c r="F680" s="184">
        <f t="shared" si="21"/>
        <v>0</v>
      </c>
      <c r="G680" s="184" t="s">
        <v>525</v>
      </c>
      <c r="H680" s="209"/>
      <c r="I680" s="115" t="s">
        <v>806</v>
      </c>
    </row>
    <row r="681" spans="1:9" ht="15.75" thickBot="1">
      <c r="A681" s="50"/>
      <c r="B681" s="51" t="s">
        <v>525</v>
      </c>
      <c r="C681" s="172">
        <f>SUM(C2:C680)</f>
        <v>3852</v>
      </c>
      <c r="D681" s="172"/>
      <c r="E681" s="184"/>
      <c r="F681" s="184"/>
      <c r="G681" s="200"/>
      <c r="H681" s="200"/>
    </row>
    <row r="682" spans="1:9">
      <c r="F682" s="184">
        <f t="shared" ref="F682" si="22">IF(C682&gt;0,(E682*4.5+3+20+70)*1.2,0)</f>
        <v>0</v>
      </c>
      <c r="G682" s="184">
        <v>0</v>
      </c>
      <c r="H682" s="209"/>
    </row>
    <row r="683" spans="1:9" ht="15.75" thickBot="1">
      <c r="G683" s="200"/>
      <c r="H683" s="200"/>
    </row>
    <row r="684" spans="1:9">
      <c r="G684" s="184">
        <v>0</v>
      </c>
      <c r="H684" s="209"/>
    </row>
    <row r="685" spans="1:9" ht="15.75" thickBot="1">
      <c r="G685" s="200"/>
      <c r="H685" s="200"/>
    </row>
    <row r="686" spans="1:9">
      <c r="G686" s="184">
        <v>0</v>
      </c>
      <c r="H686" s="209"/>
    </row>
    <row r="687" spans="1:9" ht="15.75" thickBot="1">
      <c r="G687" s="200"/>
      <c r="H687" s="200"/>
    </row>
    <row r="688" spans="1:9">
      <c r="G688" s="214"/>
      <c r="H688" s="214"/>
    </row>
  </sheetData>
  <autoFilter ref="A1:I36">
    <filterColumn colId="0" showButton="0"/>
  </autoFilter>
  <hyperlinks>
    <hyperlink ref="I9" r:id="rId1" display="mailto:%20Irina.Shvets@alfabank.kiev.ua"/>
    <hyperlink ref="I12" r:id="rId2" display="mailto:%20Anna.Shvets@alfabank.kiev.ua"/>
    <hyperlink ref="I18" r:id="rId3"/>
    <hyperlink ref="I21" r:id="rId4" display="mailto:%20Marina.Gvozdeva@alfabank.kiev.ua"/>
    <hyperlink ref="I24" r:id="rId5" display="mailto:%20Vitaliy.Larionov@alfabank.kiev.ua"/>
    <hyperlink ref="I27" r:id="rId6" display="mailto:%20Ulyana.Zhuravleva@alfabank.kiev.ua"/>
    <hyperlink ref="I30" r:id="rId7" display="mailto:%20Oksana.Belik@alfabank.kiev.ua"/>
    <hyperlink ref="I33" r:id="rId8" display="mailto:%20Natalya.Kokina@alfabank.kiev.ua"/>
    <hyperlink ref="I41" r:id="rId9" display="mailto:%20Irina.Timoshenko@alfabank.kiev.ua"/>
    <hyperlink ref="I45" r:id="rId10" display="mailto:%20Valentina.Godlevskaya@alfabank.kiev.ua"/>
    <hyperlink ref="I48" r:id="rId11" display="mailto:%20Anna.Rudneva-Odarenko@alfabank.kiev.ua"/>
    <hyperlink ref="I603" r:id="rId12" display="mailto:%20Yuliya.Veligodskaya@alfabank.kiev.ua"/>
    <hyperlink ref="I600" r:id="rId13" display="mailto:%20Elena.Maksimets@alfabank.kiev.ua"/>
    <hyperlink ref="I594" r:id="rId14" display="mailto:%20Viktor.Gutsol@alfabank.kiev.ua"/>
    <hyperlink ref="I591" r:id="rId15" display="mailto:%20Vyacheslav.Povstyaniy@alfabank.kiev.ua"/>
    <hyperlink ref="I588" r:id="rId16" display="mailto:%20Tatyana.Rudenko@alfabank.kiev.ua"/>
    <hyperlink ref="I585" r:id="rId17" display="mailto:%20Valentina.Finitskaya@alfabank.kiev.ua"/>
    <hyperlink ref="I582" r:id="rId18" display="mailto:%20Tatyana.Shishko@alfabank.kiev.ua"/>
    <hyperlink ref="I555" r:id="rId19" display="mailto:%20Alla.Sevostyanova@alfabank.kiev.ua"/>
    <hyperlink ref="I546" r:id="rId20" display="mailto:%20Nataliya.Budnikevich@alfabank.kiev.ua"/>
    <hyperlink ref="I537" r:id="rId21" display="mailto:%20Oleg.Belan@alfabank.kiev.ua"/>
    <hyperlink ref="I534" r:id="rId22" display="mailto:%20Aleksandr.Koshay@alfabank.kiev.ua"/>
    <hyperlink ref="I531" r:id="rId23" display="mailto:%20Sergey.Rozhnyatovskiy@alfabank.kiev.ua"/>
    <hyperlink ref="I528" r:id="rId24" display="mailto:%20Tatyana.Mikhaylyuk@alfabank.kiev.ua"/>
    <hyperlink ref="I525" r:id="rId25" display="mailto:%20Natalya.R.Bondarchuk@alfabank.kiev.ua"/>
    <hyperlink ref="I519" r:id="rId26" display="mailto:%20Olga.Brischuk@alfabank.kiev.ua"/>
    <hyperlink ref="I504" r:id="rId27" display="mailto:%20Anna.Tokarenko@alfabank.kiev.ua"/>
    <hyperlink ref="I498" r:id="rId28" display="mailto:%20Evgeniy.Zhadan@alfabank.kiev.ua"/>
    <hyperlink ref="I495" r:id="rId29" display="mailto:%20Viktoriya.Sirotenko@alfabank.kiev.ua"/>
    <hyperlink ref="I492" r:id="rId30" display="mailto:%20Elena.Meleshenko@alfabank.kiev.ua"/>
    <hyperlink ref="I489" r:id="rId31" display="mailto:%20Aleksandr.Dolina@alfabank.kiev.ua"/>
    <hyperlink ref="I483" r:id="rId32" display="mailto:%20Oksana.Astapova@alfabank.kiev.ua"/>
    <hyperlink ref="I480" r:id="rId33" display="mailto:%20Ivan.Rishko@alfabank.kiev.ua"/>
    <hyperlink ref="I477" r:id="rId34" display="mailto:%20Sergey.Gogenko@alfabank.kiev.ua"/>
    <hyperlink ref="I474" r:id="rId35" display="mailto:%20Lesya.Boyko@alfabank.kiev.ua"/>
    <hyperlink ref="I471" r:id="rId36" display="mailto:%20Olga.Sheyko@alfabank.kiev.ua"/>
    <hyperlink ref="I54" r:id="rId37" display="mailto:%20Anzhelika.Vodolazskaya@alfabank.kiev.ua"/>
    <hyperlink ref="I57" r:id="rId38" display="mailto:%20Svetlana.Zaspa@alfabank.kiev.ua"/>
    <hyperlink ref="I60" r:id="rId39" display="mailto:%20Elena.Dotsenko@alfabank.kiev.ua"/>
    <hyperlink ref="I63" r:id="rId40" display="mailto:%20Natalya.Shevchenko@alfabank.kiev.ua"/>
    <hyperlink ref="I66" r:id="rId41" display="mailto:%20Gyulnara.Rarik@alfabank.kiev.ua"/>
    <hyperlink ref="I69" r:id="rId42"/>
    <hyperlink ref="I72" r:id="rId43" display="mailto:%20Oksana.Khalus@alfabank.kiev.ua"/>
    <hyperlink ref="I75" r:id="rId44" display="mailto:%20Nataliya.Usta@alfabank.kiev.ua"/>
    <hyperlink ref="I78" r:id="rId45" display="mailto:%20Miroslava.Dovzhanin@alfabank.kiev.ua"/>
    <hyperlink ref="I81" r:id="rId46" display="mailto:%20Yuliya.Slobodyan@alfabank.kiev.ua"/>
    <hyperlink ref="I84" r:id="rId47" display="mailto:%20Oleg.Korobeychenko@alfabank.kiev.ua"/>
    <hyperlink ref="I87" r:id="rId48" display="mailto:%20Igor.Adamenko@alfabank.kiev.ua"/>
    <hyperlink ref="I93" r:id="rId49" display="mailto:%20Irina.VKuzmenko@alfabank.kiev.ua"/>
    <hyperlink ref="I99" r:id="rId50" display="mailto:%20Tatyana.Zaporozhets@alfabank.kiev.ua"/>
    <hyperlink ref="I102" r:id="rId51" display="mailto:%20Elena.Khomenko@alfabank.kiev.ua"/>
    <hyperlink ref="I469" r:id="rId52" display="mailto:%20Sergey.A.Ivanov@alfabank.kiev.ua"/>
    <hyperlink ref="I465" r:id="rId53" display="mailto:%20Alla.A.Kurilo@alfabank.kiev.ua"/>
    <hyperlink ref="I462" r:id="rId54" display="mailto:%20Sergey.A.Ivanov@alfabank.kiev.ua"/>
    <hyperlink ref="I105" r:id="rId55" display="mailto:%20Sergey.Khrumalo@alfabank.kiev.ua"/>
    <hyperlink ref="I108" r:id="rId56" display="mailto:%20Irina.Tikhonenko@alfabank.kiev.ua"/>
    <hyperlink ref="I111" r:id="rId57" display="mailto:%20Viktoriya.Emelyanova@alfabank.kiev.ua"/>
    <hyperlink ref="I454" r:id="rId58" display="mailto:%20Elena.Zagrevskaya@alfabank.kiev.ua"/>
    <hyperlink ref="I444" r:id="rId59" display="mailto:%20Marina.Bentsa@alfabank.kiev.ua"/>
    <hyperlink ref="I441" r:id="rId60" display="mailto:%20Anna.Maryukhnich@alfabank.kiev.ua"/>
    <hyperlink ref="I435" r:id="rId61" display="mailto:%20Elena.N.Kozachenko@alfabank.kiev.ua"/>
    <hyperlink ref="I432" r:id="rId62" display="mailto:%20Igor.Kormilo@alfabank.kiev.ua"/>
    <hyperlink ref="I426" r:id="rId63" display="mailto:%20Tatyana.Ermakova@alfabank.kiev.ua"/>
    <hyperlink ref="I423" r:id="rId64" display="mailto:%20Nadezhda.Dyadenko@alfabank.kiev.ua"/>
    <hyperlink ref="I414" r:id="rId65" display="mailto:%20Marina.Turchenko@alfabank.kiev.ua"/>
    <hyperlink ref="I411" r:id="rId66" display="mailto:%20OBondarenko@alfabank.kiev.ua"/>
    <hyperlink ref="I408" r:id="rId67" display="mailto:%20Yuriy.Shlyakhovoy@alfabank.kiev.ua"/>
    <hyperlink ref="I394" r:id="rId68" display="mailto:%20Dmitriy.Khmel@alfabank.kiev.ua"/>
    <hyperlink ref="I387" r:id="rId69" display="mailto:%20Eva.Zavidova@alfabank.kiev.ua"/>
    <hyperlink ref="I378" r:id="rId70" display="mailto:%20Anna.Kolesnikova@alfabank.kiev.ua"/>
    <hyperlink ref="I372" r:id="rId71" display="mailto:%20Marianna.Kolotiy@alfabank.kiev.ua"/>
    <hyperlink ref="I357" r:id="rId72" display="mailto:%20Khristina.Foroshivskaya@alfabank.kiev.ua"/>
    <hyperlink ref="I345" r:id="rId73" display="mailto:%20Lesya.Gerey@alfabank.kiev.ua"/>
    <hyperlink ref="I114" r:id="rId74" display="mailto:%20Svetlana.Scherbanyuk@alfabank.kiev.ua"/>
    <hyperlink ref="I117" r:id="rId75" display="mailto:%20Lyudmila.Pamanskaya@alfabank.kiev.ua"/>
    <hyperlink ref="I120" r:id="rId76" display="mailto:%20Tatyana.Radchenko@alfabank.kiev.ua"/>
    <hyperlink ref="I121" r:id="rId77" display="mailto:%20Tatyana.Sakhno@alfabank.kiev.ua"/>
    <hyperlink ref="I123" r:id="rId78" display="mailto:%20Oksana.Tsitsima@alfabank.kiev.ua"/>
    <hyperlink ref="I126" r:id="rId79" display="mailto:%20Y.Suvorova@alfabank.kiev.ua"/>
    <hyperlink ref="I129" r:id="rId80" display="mailto:%20Irina.Gruschak@alfabank.kiev.ua"/>
    <hyperlink ref="I135" r:id="rId81" display="mailto:%20Marta.Vaschuk@alfabank.kiev.ua"/>
    <hyperlink ref="I138" r:id="rId82" display="mailto:%20Bogdan.Vakar@alfabank.kiev.ua"/>
    <hyperlink ref="I141" r:id="rId83" display="mailto:%20Viktoriya.Chepernataya@alfabank.kiev.ua"/>
    <hyperlink ref="I144" r:id="rId84" display="mailto:%20Evgeniy.Plensak@alfabank.kiev.ua"/>
    <hyperlink ref="I147" r:id="rId85" display="mailto:%20Aleksandr.Yaschenko@alfabank.kiev.ua"/>
    <hyperlink ref="I150" r:id="rId86" display="mailto:%20Svetlana.Chernoivanenko@alfabank.kiev.ua"/>
    <hyperlink ref="I151" r:id="rId87"/>
    <hyperlink ref="I156" r:id="rId88" display="mailto:%20Aleksandra.Oreshkina@alfabank.kiev.ua"/>
    <hyperlink ref="I162" r:id="rId89" display="mailto:%20Tatyana.Kudryavets@alfabank.kiev.ua"/>
    <hyperlink ref="I171" r:id="rId90" display="mailto:%20Yuliya.Tsiganok@alfabank.kiev.ua"/>
    <hyperlink ref="I174" r:id="rId91" display="mailto:%20Anna.Sarieva@alfabank.kiev.ua"/>
    <hyperlink ref="I177" r:id="rId92" display="mailto:%20Irina.Lisenko@alfabank.kiev.ua"/>
    <hyperlink ref="I180" r:id="rId93" display="mailto:%20Oksana.Murkovich@alfabank.kiev.ua"/>
    <hyperlink ref="I189" r:id="rId94" display="mailto:%20Viktoriya.Berislavskaya@alfabank.kiev.ua"/>
    <hyperlink ref="I336" r:id="rId95" display="mailto:%20Valentina.Fedchik@alfabank.kiev.ua"/>
    <hyperlink ref="I330" r:id="rId96" display="mailto:%20Tatyana.Derkach@alfabank.kiev.ua"/>
    <hyperlink ref="I321" r:id="rId97" display="mailto:%20Oleg.Andriychuk@alfabank.kiev.ua"/>
    <hyperlink ref="I318" r:id="rId98" display="mailto:%20Elena.Skvortsova@alfabank.kiev.ua"/>
    <hyperlink ref="I308" r:id="rId99" display="mailto:%20Anna.A.Skripka@alfabank.kiev.ua"/>
    <hyperlink ref="I297" r:id="rId100" display="mailto:%20Oksana.Gaidamaka@alfabank.kiev.ua"/>
    <hyperlink ref="I273" r:id="rId101" display="mailto:%20Nataliya.E.Smirnova@alfabank.kiev.ua"/>
    <hyperlink ref="I270" r:id="rId102" display="mailto:%20Aleksandr.Trofimov@alfabank.kiev.ua"/>
    <hyperlink ref="I267" r:id="rId103" display="mailto:%20Aleksandr.Trofimov@alfabank.kiev.ua"/>
    <hyperlink ref="I261" r:id="rId104" display="mailto:%20Olena.Bagenova@alfabank.kiev.ua"/>
    <hyperlink ref="I258" r:id="rId105" display="mailto:%20Valeriy.Karavatskiy@alfabank.kiev.ua"/>
    <hyperlink ref="I255" r:id="rId106" display="mailto:%20Olga.Lapka@alfabank.kiev.ua"/>
    <hyperlink ref="I246" r:id="rId107" display="mailto:%20Oksana.Kodatskaya@alfabank.kiev.ua"/>
    <hyperlink ref="I243" r:id="rId108" display="mailto:%20Yuliya.Danchuk@alfabank.kiev.ua"/>
    <hyperlink ref="I240" r:id="rId109" display="mailto:%20Ekaterina.Kolyada@alfabank.kiev.ua"/>
    <hyperlink ref="I237" r:id="rId110" display="mailto:%20Elena.Sidun@alfabank.kiev.ua"/>
    <hyperlink ref="I201" r:id="rId111" display="mailto:%20Anna.Peresipkina@alfabank.kiev.ua"/>
    <hyperlink ref="I204" r:id="rId112" display="mailto:%20Tatyana.Malitskaya@alfabank.kiev.ua"/>
    <hyperlink ref="I207" r:id="rId113" display="mailto:%20Lyubov.Melnichuk@alfabank.kiev.ua"/>
    <hyperlink ref="I213" r:id="rId114" display="mailto:%20Y.Markelova@alfabank.kiev.ua"/>
    <hyperlink ref="I216" r:id="rId115" display="mailto:%20Pavel.Chekanskiy@alfabank.kiev.ua"/>
    <hyperlink ref="I222" r:id="rId116" display="mailto:%20Nelya.Martsinovskaya@alfabank.kiev.ua"/>
    <hyperlink ref="I225" r:id="rId117" display="mailto:%20Marina.Babich@alfabank.kiev.ua"/>
    <hyperlink ref="I228" r:id="rId118" display="mailto:%20Yuliya.Stepanskaya@alfabank.kiev.ua"/>
    <hyperlink ref="I576" r:id="rId119"/>
    <hyperlink ref="I89" r:id="rId120"/>
    <hyperlink ref="I159" r:id="rId121"/>
    <hyperlink ref="I615" r:id="rId122"/>
    <hyperlink ref="I630" r:id="rId123"/>
    <hyperlink ref="I560" r:id="rId124"/>
    <hyperlink ref="I501" r:id="rId125"/>
    <hyperlink ref="I299" r:id="rId126"/>
    <hyperlink ref="I291" r:id="rId127"/>
    <hyperlink ref="I230" r:id="rId128"/>
    <hyperlink ref="I2" r:id="rId129"/>
    <hyperlink ref="I38" r:id="rId130"/>
    <hyperlink ref="I311" r:id="rId131"/>
    <hyperlink ref="I167" r:id="rId132"/>
    <hyperlink ref="I157" r:id="rId133"/>
    <hyperlink ref="I183" r:id="rId134"/>
    <hyperlink ref="I197" r:id="rId135"/>
    <hyperlink ref="I209" r:id="rId136"/>
    <hyperlink ref="I218" r:id="rId137"/>
    <hyperlink ref="I293" r:id="rId138"/>
    <hyperlink ref="I264" r:id="rId139"/>
    <hyperlink ref="I332" r:id="rId140"/>
    <hyperlink ref="I288" r:id="rId141"/>
    <hyperlink ref="I284" r:id="rId142"/>
    <hyperlink ref="I249" r:id="rId143" display="mailto:%20Sergey.Stryukov@alfabank.kiev.ua"/>
    <hyperlink ref="I234" r:id="rId144"/>
    <hyperlink ref="I302" r:id="rId145"/>
    <hyperlink ref="I339" r:id="rId146"/>
    <hyperlink ref="B343" r:id="rId147"/>
    <hyperlink ref="I342" r:id="rId148"/>
    <hyperlink ref="I405" r:id="rId149"/>
    <hyperlink ref="I399" r:id="rId150"/>
    <hyperlink ref="I281" r:id="rId151"/>
    <hyperlink ref="I456" r:id="rId152"/>
    <hyperlink ref="I428" r:id="rId153"/>
    <hyperlink ref="I486" r:id="rId154"/>
    <hyperlink ref="I513" r:id="rId155"/>
    <hyperlink ref="I516" r:id="rId156"/>
    <hyperlink ref="I6" r:id="rId157"/>
    <hyperlink ref="I186" r:id="rId158"/>
    <hyperlink ref="I223" r:id="rId159"/>
    <hyperlink ref="I152" r:id="rId160"/>
    <hyperlink ref="I570" r:id="rId161"/>
    <hyperlink ref="I632" r:id="rId162"/>
    <hyperlink ref="I633" r:id="rId163"/>
    <hyperlink ref="I598" r:id="rId164"/>
    <hyperlink ref="I653" r:id="rId165"/>
    <hyperlink ref="I676" r:id="rId166"/>
    <hyperlink ref="I674" r:id="rId167"/>
    <hyperlink ref="I657" r:id="rId168"/>
    <hyperlink ref="I680" r:id="rId169"/>
    <hyperlink ref="I668" r:id="rId170"/>
    <hyperlink ref="I663" r:id="rId171"/>
    <hyperlink ref="I327" r:id="rId172"/>
    <hyperlink ref="I192" r:id="rId173"/>
  </hyperlinks>
  <pageMargins left="0.7" right="0.7" top="0.75" bottom="0.75" header="0.3" footer="0.3"/>
  <pageSetup paperSize="9" orientation="portrait" r:id="rId1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АП</vt:lpstr>
      <vt:lpstr>Спліт регіони (2)</vt:lpstr>
      <vt:lpstr>Спліт регіони</vt:lpstr>
      <vt:lpstr>АП!ввв</vt:lpstr>
      <vt:lpstr>'Спліт регіони'!Область_печати</vt:lpstr>
      <vt:lpstr>'Спліт регіони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2022-01-05T12:33:04Z</dcterms:modified>
</cp:coreProperties>
</file>