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isa\Desktop\Полиграфия\"/>
    </mc:Choice>
  </mc:AlternateContent>
  <xr:revisionPtr revIDLastSave="0" documentId="13_ncr:1_{7929806F-5528-4CDF-A3A0-876EE956F437}" xr6:coauthVersionLast="45" xr6:coauthVersionMax="45" xr10:uidLastSave="{00000000-0000-0000-0000-000000000000}"/>
  <bookViews>
    <workbookView xWindow="-108" yWindow="-108" windowWidth="23256" windowHeight="12576" xr2:uid="{0AD83C09-565A-42E1-AC44-39886AC0D9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6" i="1"/>
  <c r="I26" i="1" s="1"/>
  <c r="F26" i="1"/>
  <c r="H26" i="1" s="1"/>
  <c r="G25" i="1"/>
  <c r="I25" i="1" s="1"/>
  <c r="F25" i="1"/>
  <c r="H25" i="1" s="1"/>
  <c r="G24" i="1"/>
  <c r="I24" i="1" s="1"/>
  <c r="F24" i="1"/>
  <c r="L23" i="1" l="1"/>
  <c r="H24" i="1"/>
  <c r="L26" i="1"/>
  <c r="L25" i="1"/>
  <c r="L24" i="1"/>
  <c r="G21" i="1" l="1"/>
  <c r="I21" i="1" s="1"/>
  <c r="F21" i="1"/>
  <c r="G22" i="1"/>
  <c r="I22" i="1" s="1"/>
  <c r="F22" i="1"/>
  <c r="B26" i="1"/>
  <c r="M23" i="1" s="1"/>
  <c r="N23" i="1" s="1"/>
  <c r="B23" i="1"/>
  <c r="K23" i="1" s="1"/>
  <c r="J26" i="1" l="1"/>
  <c r="K26" i="1" s="1"/>
  <c r="J25" i="1"/>
  <c r="K25" i="1" s="1"/>
  <c r="J24" i="1"/>
  <c r="K24" i="1" s="1"/>
  <c r="M25" i="1"/>
  <c r="N25" i="1" s="1"/>
  <c r="M26" i="1"/>
  <c r="N26" i="1" s="1"/>
  <c r="M24" i="1"/>
  <c r="N24" i="1" s="1"/>
  <c r="H22" i="1"/>
  <c r="J22" i="1"/>
  <c r="K22" i="1" s="1"/>
  <c r="H21" i="1"/>
  <c r="J21" i="1"/>
  <c r="K21" i="1" s="1"/>
  <c r="L22" i="1"/>
  <c r="M22" i="1" s="1"/>
  <c r="N22" i="1" s="1"/>
  <c r="L21" i="1"/>
  <c r="M21" i="1" s="1"/>
  <c r="N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A20" authorId="0" shapeId="0" xr:uid="{0727F6F8-70CF-4CAF-B573-A4495D005AEF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гарантийный интервал между смежными листами при выходе из самонаклада</t>
        </r>
      </text>
    </comment>
    <comment ref="I20" authorId="0" shapeId="0" xr:uid="{00A1F0C9-37CD-4BC8-B077-3C89123BEEAA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скорость вывода самонаклада</t>
        </r>
      </text>
    </comment>
    <comment ref="J20" authorId="0" shapeId="0" xr:uid="{748AB2B2-C032-4822-86A0-2A75CC7D2EFA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окружная скорость валиков первого транспортера </t>
        </r>
      </text>
    </comment>
    <comment ref="K20" authorId="0" shapeId="0" xr:uid="{544CAF28-4420-41DA-81FB-AFC6F2D70D95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изменение скорости движения листа на транспортере, вследствие проскальзывания бумаги относительно валиков</t>
        </r>
      </text>
    </comment>
    <comment ref="L20" authorId="0" shapeId="0" xr:uid="{7CAE10F6-7160-4E7E-A31D-F92052A9880F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величина, обратная времени внецикловых потерь за один рабочий цикл</t>
        </r>
      </text>
    </comment>
    <comment ref="M20" authorId="0" shapeId="0" xr:uid="{A8231F6F-5DA1-4644-AE3A-11B89C6AFE0A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коэффициент использования времени машины</t>
        </r>
      </text>
    </comment>
    <comment ref="N20" authorId="0" shapeId="0" xr:uid="{5573E329-88E9-4937-9F23-6270C2D5C34C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производительность кассетных машин</t>
        </r>
      </text>
    </comment>
    <comment ref="A21" authorId="0" shapeId="0" xr:uid="{54945179-DD20-46ED-B446-259072C5AC48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скорость движения листа на транспортере</t>
        </r>
      </text>
    </comment>
    <comment ref="A22" authorId="0" shapeId="0" xr:uid="{234C3252-3069-4737-BF61-24B54102E121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коэффициент проскальзывания листа на первом транспортере</t>
        </r>
      </text>
    </comment>
    <comment ref="A23" authorId="0" shapeId="0" xr:uid="{1CB0FA71-1D90-4C56-BDE4-83D2918AD428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угол наклона валиков первого транспортера</t>
        </r>
      </text>
    </comment>
    <comment ref="A24" authorId="0" shapeId="0" xr:uid="{19480C88-1373-49ED-BBE0-0D1E9CF71157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коэффициент отхода продукции в брак </t>
        </r>
      </text>
    </comment>
    <comment ref="A25" authorId="0" shapeId="0" xr:uid="{28E73CC6-3A7F-4605-BCD5-EBF3504A042E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число тетрадей, выдаваемое за один рабочий цикл</t>
        </r>
      </text>
    </comment>
    <comment ref="A26" authorId="0" shapeId="0" xr:uid="{6776C81F-CCAC-4CA4-AA7D-D60D8CA59AD1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время внецикловых потерь (написано было 0,001 мин, но переводим в секунды)</t>
        </r>
      </text>
    </comment>
  </commentList>
</comments>
</file>

<file path=xl/sharedStrings.xml><?xml version="1.0" encoding="utf-8"?>
<sst xmlns="http://schemas.openxmlformats.org/spreadsheetml/2006/main" count="63" uniqueCount="45">
  <si>
    <t>Лабораторная работа №7. Кассетные фальцевальные машины</t>
  </si>
  <si>
    <t>Вариант 11 (4)</t>
  </si>
  <si>
    <t>Дано:</t>
  </si>
  <si>
    <t>см</t>
  </si>
  <si>
    <t>Формат тетради до подрезки:</t>
  </si>
  <si>
    <t>Получить:</t>
  </si>
  <si>
    <t>0,5 к меньшей</t>
  </si>
  <si>
    <t>1 к большей</t>
  </si>
  <si>
    <t>Доля (количество страниц на одной стороне листа)</t>
  </si>
  <si>
    <t>Число сгибов</t>
  </si>
  <si>
    <t>2^3 = 8</t>
  </si>
  <si>
    <t>Цель работы: Изучить устройство кассетных фальцевальных машин, процесс фальцеобразования, научиться определять производительность кассетной фальцмашины в зависимости от вида продукции</t>
  </si>
  <si>
    <t>l</t>
  </si>
  <si>
    <t>v2</t>
  </si>
  <si>
    <t>м</t>
  </si>
  <si>
    <t>м/c</t>
  </si>
  <si>
    <t>K1</t>
  </si>
  <si>
    <t>α1</t>
  </si>
  <si>
    <t>β</t>
  </si>
  <si>
    <t>tвс</t>
  </si>
  <si>
    <t>mw</t>
  </si>
  <si>
    <t>тетрадей</t>
  </si>
  <si>
    <t>с</t>
  </si>
  <si>
    <t>рад</t>
  </si>
  <si>
    <t>30х40</t>
  </si>
  <si>
    <t>30х45</t>
  </si>
  <si>
    <t>45х60</t>
  </si>
  <si>
    <t>60х90</t>
  </si>
  <si>
    <t>v1, м/с</t>
  </si>
  <si>
    <t>Q</t>
  </si>
  <si>
    <t>Тр, цикл/мин</t>
  </si>
  <si>
    <t>Пу, тетр/ч</t>
  </si>
  <si>
    <t>Формат</t>
  </si>
  <si>
    <t>Ширина</t>
  </si>
  <si>
    <t>Длина</t>
  </si>
  <si>
    <t>70х108</t>
  </si>
  <si>
    <t>Диагональ</t>
  </si>
  <si>
    <t>v'2</t>
  </si>
  <si>
    <t>40х60</t>
  </si>
  <si>
    <t>Delta v2</t>
  </si>
  <si>
    <t>Вывод: производительность кассетных фальцевальных машин для форматов составляет:</t>
  </si>
  <si>
    <t>умножили еще на 60, т.к. в час</t>
  </si>
  <si>
    <t>2^2 = 4</t>
  </si>
  <si>
    <t>для формата 30х40 - 4392 тетр/ч,</t>
  </si>
  <si>
    <t>для формата 70х108 - 1811 тетр/ч.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</si>
</sst>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12" xfId="0" applyNumberFormat="1" applyFont="1" applyFill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66" fontId="1" fillId="0" borderId="13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4" xfId="1" applyFont="1" applyFill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center" vertical="center"/>
    </xf>
    <xf numFmtId="166" fontId="1" fillId="0" borderId="19" xfId="0" applyNumberFormat="1" applyFont="1" applyFill="1" applyBorder="1" applyAlignment="1">
      <alignment horizontal="center" vertical="center"/>
    </xf>
    <xf numFmtId="166" fontId="1" fillId="0" borderId="20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1" fillId="2" borderId="14" xfId="1" applyFont="1" applyFill="1" applyBorder="1" applyAlignment="1">
      <alignment horizontal="center" vertical="center"/>
    </xf>
    <xf numFmtId="166" fontId="1" fillId="2" borderId="12" xfId="0" applyNumberFormat="1" applyFont="1" applyFill="1" applyBorder="1" applyAlignment="1">
      <alignment horizontal="center" vertical="center"/>
    </xf>
    <xf numFmtId="166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AD9CB03C-D849-45F0-A814-0B849161A437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6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CCEC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Δ</a:t>
            </a:r>
            <a:r>
              <a:rPr lang="en-US"/>
              <a:t>V</a:t>
            </a:r>
            <a:r>
              <a:rPr lang="ru-RU"/>
              <a:t>2 от диагонали листа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Лист1!$H$21:$H$27</c:f>
              <c:numCache>
                <c:formatCode>0.000</c:formatCode>
                <c:ptCount val="7"/>
                <c:pt idx="0">
                  <c:v>0.5</c:v>
                </c:pt>
                <c:pt idx="1">
                  <c:v>0.54083269131959832</c:v>
                </c:pt>
                <c:pt idx="2">
                  <c:v>0.72111025509279791</c:v>
                </c:pt>
                <c:pt idx="3">
                  <c:v>0.75</c:v>
                </c:pt>
                <c:pt idx="4">
                  <c:v>1.0816653826391966</c:v>
                </c:pt>
                <c:pt idx="5">
                  <c:v>1.2870120434556935</c:v>
                </c:pt>
              </c:numCache>
            </c:numRef>
          </c:cat>
          <c:val>
            <c:numRef>
              <c:f>Лист1!$K$21:$K$27</c:f>
              <c:numCache>
                <c:formatCode>0.000</c:formatCode>
                <c:ptCount val="7"/>
                <c:pt idx="0">
                  <c:v>2.9725702743892413E-3</c:v>
                </c:pt>
                <c:pt idx="1">
                  <c:v>6.1798711801042128E-3</c:v>
                </c:pt>
                <c:pt idx="2">
                  <c:v>1.2697934311072911E-2</c:v>
                </c:pt>
                <c:pt idx="3">
                  <c:v>1.2697934311072911E-2</c:v>
                </c:pt>
                <c:pt idx="4">
                  <c:v>1.9357694466628161E-2</c:v>
                </c:pt>
                <c:pt idx="5">
                  <c:v>2.1609904264688673E-2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E-4660-854C-C8610141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32160"/>
        <c:axId val="1014088464"/>
      </c:lineChart>
      <c:catAx>
        <c:axId val="10086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Диагональ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88464"/>
        <c:crosses val="autoZero"/>
        <c:auto val="1"/>
        <c:lblAlgn val="ctr"/>
        <c:lblOffset val="100"/>
        <c:noMultiLvlLbl val="0"/>
      </c:catAx>
      <c:valAx>
        <c:axId val="10140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6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398929</xdr:colOff>
      <xdr:row>27</xdr:row>
      <xdr:rowOff>4482</xdr:rowOff>
    </xdr:from>
    <xdr:to>
      <xdr:col>11</xdr:col>
      <xdr:colOff>416858</xdr:colOff>
      <xdr:row>37</xdr:row>
      <xdr:rowOff>201706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67D5DC-1743-4690-9C68-C9773D4E9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CEDFE-5CB6-420D-B249-4B3649B15D4C}" name="Таблица1" displayName="Таблица1" ref="E20:N26" totalsRowShown="0" headerRowDxfId="13" headerRowBorderDxfId="12" tableBorderDxfId="11" totalsRowBorderDxfId="10">
  <autoFilter ref="E20:N26" xr:uid="{D62D7740-4D0A-4EE4-BA49-786134F0AFF1}"/>
  <tableColumns count="10">
    <tableColumn id="1" xr3:uid="{543B8A4E-4D4C-4ADC-89CB-A180A06C8532}" name="Формат" dataDxfId="9" dataCellStyle="Обычный 2"/>
    <tableColumn id="2" xr3:uid="{4811AD44-9532-4297-A69E-EA83FD005B71}" name="Ширина" dataDxfId="8"/>
    <tableColumn id="3" xr3:uid="{A2A2A2AD-4766-4C2F-9511-0FEC3A17035E}" name="Длина" dataDxfId="7"/>
    <tableColumn id="4" xr3:uid="{367DFBC0-531C-420B-A636-16259C8DC80F}" name="Диагональ" dataDxfId="3">
      <calculatedColumnFormula>SQRT(F21^2+G21^2)</calculatedColumnFormula>
    </tableColumn>
    <tableColumn id="5" xr3:uid="{466D5618-7FE6-4217-B345-789418A9874C}" name="v1, м/с" dataDxfId="2">
      <calculatedColumnFormula>G21*$B$21/(G21+$B$20)</calculatedColumnFormula>
    </tableColumn>
    <tableColumn id="6" xr3:uid="{88419AD2-C550-4AA0-A189-1B6BBEA8D9A3}" name="v'2" dataDxfId="0">
      <calculatedColumnFormula>I21/($B$22*COS($B$23))</calculatedColumnFormula>
    </tableColumn>
    <tableColumn id="7" xr3:uid="{079810C5-B149-418E-9D8C-F5D39A52830C}" name="Delta v2" dataDxfId="1">
      <calculatedColumnFormula>J21-$B$21</calculatedColumnFormula>
    </tableColumn>
    <tableColumn id="8" xr3:uid="{FCFF7345-4873-4486-BB78-8EC72E57F851}" name="Тр, цикл/мин" dataDxfId="6">
      <calculatedColumnFormula>(G21+$B$20)/I21</calculatedColumnFormula>
    </tableColumn>
    <tableColumn id="9" xr3:uid="{7F279146-BEF1-4247-B142-BAA14E0E2C4F}" name="Q" dataDxfId="5">
      <calculatedColumnFormula>L21/(L21+$B$26)</calculatedColumnFormula>
    </tableColumn>
    <tableColumn id="10" xr3:uid="{A3E024DF-8EB6-4AD6-A61F-F838948631D7}" name="Пу, тетр/ч" dataDxfId="4">
      <calculatedColumnFormula>60*60*I21*$B$25*$B$24*M21/(G21+$B$20)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4C1C-81A0-40EB-ABAD-1008854DBB21}">
  <dimension ref="A1:W42"/>
  <sheetViews>
    <sheetView tabSelected="1" zoomScale="85" zoomScaleNormal="85" workbookViewId="0">
      <selection activeCell="J47" sqref="J47"/>
    </sheetView>
  </sheetViews>
  <sheetFormatPr defaultRowHeight="18" x14ac:dyDescent="0.35"/>
  <cols>
    <col min="1" max="1" width="13.109375" style="1" customWidth="1"/>
    <col min="2" max="2" width="8.88671875" style="1"/>
    <col min="3" max="3" width="14" style="1" customWidth="1"/>
    <col min="4" max="4" width="13.5546875" style="1" bestFit="1" customWidth="1"/>
    <col min="5" max="5" width="12" style="1" customWidth="1"/>
    <col min="6" max="6" width="12.88671875" style="1" customWidth="1"/>
    <col min="7" max="7" width="11" style="1" customWidth="1"/>
    <col min="8" max="8" width="15.6640625" style="1" customWidth="1"/>
    <col min="9" max="9" width="13.33203125" style="1" customWidth="1"/>
    <col min="10" max="10" width="12.6640625" style="1" customWidth="1"/>
    <col min="11" max="11" width="13.6640625" style="1" customWidth="1"/>
    <col min="12" max="12" width="19.109375" style="1" customWidth="1"/>
    <col min="13" max="13" width="8.88671875" style="1"/>
    <col min="14" max="14" width="15.33203125" style="1" customWidth="1"/>
    <col min="15" max="19" width="8.88671875" style="1"/>
    <col min="20" max="20" width="3.77734375" style="1" customWidth="1"/>
    <col min="21" max="21" width="2.6640625" style="1" customWidth="1"/>
    <col min="22" max="22" width="4.21875" style="1" customWidth="1"/>
    <col min="23" max="16384" width="8.88671875" style="1"/>
  </cols>
  <sheetData>
    <row r="1" spans="1:23" ht="28.8" customHeight="1" thickBot="1" x14ac:dyDescent="0.4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3" ht="65.400000000000006" customHeight="1" thickBot="1" x14ac:dyDescent="0.4">
      <c r="A2" s="50" t="s">
        <v>11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ht="28.2" customHeight="1" thickBot="1" x14ac:dyDescent="0.4">
      <c r="A3" s="53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23" ht="18.600000000000001" thickBot="1" x14ac:dyDescent="0.4"/>
    <row r="5" spans="1:23" x14ac:dyDescent="0.35">
      <c r="A5" s="56" t="s">
        <v>2</v>
      </c>
      <c r="B5" s="2">
        <v>30</v>
      </c>
      <c r="C5" s="1" t="s">
        <v>3</v>
      </c>
      <c r="I5" s="56" t="s">
        <v>2</v>
      </c>
      <c r="J5" s="2">
        <v>70</v>
      </c>
      <c r="K5" s="1" t="s">
        <v>3</v>
      </c>
    </row>
    <row r="6" spans="1:23" ht="18.600000000000001" thickBot="1" x14ac:dyDescent="0.4">
      <c r="A6" s="57"/>
      <c r="B6" s="2">
        <v>40</v>
      </c>
      <c r="C6" s="1" t="s">
        <v>3</v>
      </c>
      <c r="I6" s="57"/>
      <c r="J6" s="2">
        <v>108</v>
      </c>
      <c r="K6" s="1" t="s">
        <v>3</v>
      </c>
    </row>
    <row r="7" spans="1:23" ht="18.600000000000001" thickBot="1" x14ac:dyDescent="0.4"/>
    <row r="8" spans="1:23" x14ac:dyDescent="0.35">
      <c r="A8" s="26" t="s">
        <v>5</v>
      </c>
      <c r="B8" s="2">
        <v>9.5</v>
      </c>
      <c r="C8" s="1" t="s">
        <v>3</v>
      </c>
      <c r="I8" s="26" t="s">
        <v>5</v>
      </c>
      <c r="J8" s="2">
        <v>16.5</v>
      </c>
      <c r="K8" s="1" t="s">
        <v>3</v>
      </c>
    </row>
    <row r="9" spans="1:23" ht="18.600000000000001" thickBot="1" x14ac:dyDescent="0.4">
      <c r="A9" s="27"/>
      <c r="B9" s="2">
        <v>14</v>
      </c>
      <c r="C9" s="1" t="s">
        <v>3</v>
      </c>
      <c r="I9" s="27"/>
      <c r="J9" s="2">
        <v>26.5</v>
      </c>
      <c r="K9" s="1" t="s">
        <v>3</v>
      </c>
    </row>
    <row r="10" spans="1:23" ht="18.600000000000001" thickBot="1" x14ac:dyDescent="0.4"/>
    <row r="11" spans="1:23" x14ac:dyDescent="0.35">
      <c r="A11" s="58" t="s">
        <v>4</v>
      </c>
      <c r="B11" s="59"/>
      <c r="C11" s="60"/>
      <c r="D11" s="3">
        <v>10</v>
      </c>
      <c r="E11" s="1" t="s">
        <v>3</v>
      </c>
      <c r="F11" s="64" t="s">
        <v>6</v>
      </c>
      <c r="G11" s="64"/>
      <c r="I11" s="58" t="s">
        <v>4</v>
      </c>
      <c r="J11" s="59"/>
      <c r="K11" s="60"/>
      <c r="L11" s="3">
        <v>17</v>
      </c>
      <c r="M11" s="1" t="s">
        <v>3</v>
      </c>
      <c r="N11" s="64" t="s">
        <v>6</v>
      </c>
      <c r="O11" s="64"/>
    </row>
    <row r="12" spans="1:23" ht="18.600000000000001" thickBot="1" x14ac:dyDescent="0.4">
      <c r="A12" s="61"/>
      <c r="B12" s="62"/>
      <c r="C12" s="63"/>
      <c r="D12" s="3">
        <v>15</v>
      </c>
      <c r="E12" s="1" t="s">
        <v>3</v>
      </c>
      <c r="F12" s="64" t="s">
        <v>7</v>
      </c>
      <c r="G12" s="64"/>
      <c r="I12" s="61"/>
      <c r="J12" s="62"/>
      <c r="K12" s="63"/>
      <c r="L12" s="3">
        <v>27.5</v>
      </c>
      <c r="M12" s="1" t="s">
        <v>3</v>
      </c>
      <c r="N12" s="64" t="s">
        <v>7</v>
      </c>
      <c r="O12" s="64"/>
    </row>
    <row r="13" spans="1:23" ht="18.600000000000001" thickBot="1" x14ac:dyDescent="0.4">
      <c r="A13" s="3"/>
      <c r="B13" s="3"/>
      <c r="C13" s="3"/>
      <c r="D13" s="3"/>
      <c r="I13" s="3"/>
      <c r="J13" s="3"/>
      <c r="K13" s="3"/>
      <c r="L13" s="3"/>
    </row>
    <row r="14" spans="1:23" x14ac:dyDescent="0.35">
      <c r="A14" s="35" t="s">
        <v>8</v>
      </c>
      <c r="B14" s="36"/>
      <c r="C14" s="37"/>
      <c r="D14" s="65">
        <v>4</v>
      </c>
      <c r="E14" s="1">
        <v>3</v>
      </c>
      <c r="I14" s="35" t="s">
        <v>8</v>
      </c>
      <c r="J14" s="36"/>
      <c r="K14" s="37"/>
      <c r="L14" s="34">
        <v>8</v>
      </c>
      <c r="M14" s="1">
        <v>4.1176470588235201</v>
      </c>
      <c r="N14" s="25">
        <v>12</v>
      </c>
      <c r="O14" s="25"/>
    </row>
    <row r="15" spans="1:23" ht="24" customHeight="1" thickBot="1" x14ac:dyDescent="0.4">
      <c r="A15" s="38"/>
      <c r="B15" s="39"/>
      <c r="C15" s="40"/>
      <c r="D15" s="65"/>
      <c r="E15" s="1">
        <v>2.6666666666666599</v>
      </c>
      <c r="F15" s="1">
        <v>6</v>
      </c>
      <c r="I15" s="38"/>
      <c r="J15" s="39"/>
      <c r="K15" s="40"/>
      <c r="L15" s="34"/>
      <c r="M15" s="1">
        <v>3.9272727272727201</v>
      </c>
      <c r="N15" s="25"/>
      <c r="O15" s="25"/>
    </row>
    <row r="16" spans="1:23" ht="18.600000000000001" thickBot="1" x14ac:dyDescent="0.4"/>
    <row r="17" spans="1:15" x14ac:dyDescent="0.35">
      <c r="A17" s="28" t="s">
        <v>9</v>
      </c>
      <c r="B17" s="29"/>
      <c r="C17" s="30"/>
      <c r="D17" s="34">
        <v>2</v>
      </c>
      <c r="F17" s="25" t="s">
        <v>42</v>
      </c>
      <c r="G17" s="25"/>
      <c r="I17" s="28" t="s">
        <v>9</v>
      </c>
      <c r="J17" s="29"/>
      <c r="K17" s="30"/>
      <c r="L17" s="34">
        <v>3</v>
      </c>
      <c r="N17" s="25" t="s">
        <v>10</v>
      </c>
      <c r="O17" s="25"/>
    </row>
    <row r="18" spans="1:15" ht="18.600000000000001" thickBot="1" x14ac:dyDescent="0.4">
      <c r="A18" s="31"/>
      <c r="B18" s="32"/>
      <c r="C18" s="33"/>
      <c r="D18" s="34"/>
      <c r="F18" s="25"/>
      <c r="G18" s="25"/>
      <c r="I18" s="31"/>
      <c r="J18" s="32"/>
      <c r="K18" s="33"/>
      <c r="L18" s="34"/>
      <c r="N18" s="25"/>
      <c r="O18" s="25"/>
    </row>
    <row r="19" spans="1:15" x14ac:dyDescent="0.35">
      <c r="N19" s="24" t="s">
        <v>41</v>
      </c>
    </row>
    <row r="20" spans="1:15" x14ac:dyDescent="0.35">
      <c r="A20" s="1" t="s">
        <v>12</v>
      </c>
      <c r="B20" s="1">
        <v>0.02</v>
      </c>
      <c r="C20" s="1" t="s">
        <v>14</v>
      </c>
      <c r="E20" s="17" t="s">
        <v>32</v>
      </c>
      <c r="F20" s="18" t="s">
        <v>33</v>
      </c>
      <c r="G20" s="18" t="s">
        <v>34</v>
      </c>
      <c r="H20" s="18" t="s">
        <v>36</v>
      </c>
      <c r="I20" s="18" t="s">
        <v>28</v>
      </c>
      <c r="J20" s="18" t="s">
        <v>37</v>
      </c>
      <c r="K20" s="18" t="s">
        <v>39</v>
      </c>
      <c r="L20" s="19" t="s">
        <v>30</v>
      </c>
      <c r="M20" s="18" t="s">
        <v>29</v>
      </c>
      <c r="N20" s="19" t="s">
        <v>31</v>
      </c>
    </row>
    <row r="21" spans="1:15" x14ac:dyDescent="0.35">
      <c r="A21" s="1" t="s">
        <v>13</v>
      </c>
      <c r="B21" s="1">
        <v>0.6</v>
      </c>
      <c r="C21" s="1" t="s">
        <v>15</v>
      </c>
      <c r="E21" s="20" t="s">
        <v>24</v>
      </c>
      <c r="F21" s="21">
        <f>30/100</f>
        <v>0.3</v>
      </c>
      <c r="G21" s="21">
        <f>40/100</f>
        <v>0.4</v>
      </c>
      <c r="H21" s="21">
        <f>SQRT(F21^2+G21^2)</f>
        <v>0.5</v>
      </c>
      <c r="I21" s="21">
        <f>G21*$B$21/(G21+$B$20)</f>
        <v>0.5714285714285714</v>
      </c>
      <c r="J21" s="21">
        <f>I21/($B$22*COS($B$23))</f>
        <v>0.60297257027438922</v>
      </c>
      <c r="K21" s="21">
        <f>J21-$B$21</f>
        <v>2.9725702743892413E-3</v>
      </c>
      <c r="L21" s="22">
        <f>(G21+$B$20)/I21</f>
        <v>0.7350000000000001</v>
      </c>
      <c r="M21" s="22">
        <f>L21/(L21+$B$26)</f>
        <v>0.92452830188679236</v>
      </c>
      <c r="N21" s="23">
        <f>60*60*I21*$B$25*$B$24*M21/(G21+$B$20)</f>
        <v>4392.4528301886776</v>
      </c>
    </row>
    <row r="22" spans="1:15" x14ac:dyDescent="0.35">
      <c r="A22" s="1" t="s">
        <v>16</v>
      </c>
      <c r="B22" s="1">
        <v>0.95</v>
      </c>
      <c r="E22" s="11" t="s">
        <v>25</v>
      </c>
      <c r="F22" s="6">
        <f>30/100</f>
        <v>0.3</v>
      </c>
      <c r="G22" s="5">
        <f>45/100</f>
        <v>0.45</v>
      </c>
      <c r="H22" s="5">
        <f t="shared" ref="H22" si="0">SQRT(F22^2+G22^2)</f>
        <v>0.54083269131959832</v>
      </c>
      <c r="I22" s="5">
        <f t="shared" ref="I22" si="1">G22*$B$21/(G22+$B$20)</f>
        <v>0.57446808510638303</v>
      </c>
      <c r="J22" s="5">
        <f t="shared" ref="J22" si="2">I22/($B$22*COS($B$23))</f>
        <v>0.60617987118010419</v>
      </c>
      <c r="K22" s="5">
        <f t="shared" ref="K22" si="3">J22-$B$21</f>
        <v>6.1798711801042128E-3</v>
      </c>
      <c r="L22" s="8">
        <f t="shared" ref="L22" si="4">(G22+$B$20)/I22</f>
        <v>0.81814814814814807</v>
      </c>
      <c r="M22" s="8">
        <f t="shared" ref="M22" si="5">L22/(L22+$B$26)</f>
        <v>0.93167439898776883</v>
      </c>
      <c r="N22" s="7">
        <f t="shared" ref="N22" si="6">60*60*I22*$B$25*$B$24*M22/(G22+$B$20)</f>
        <v>3976.5499789118517</v>
      </c>
    </row>
    <row r="23" spans="1:15" x14ac:dyDescent="0.35">
      <c r="A23" s="1" t="s">
        <v>17</v>
      </c>
      <c r="B23" s="1">
        <f>RADIANS(4)</f>
        <v>6.9813170079773182E-2</v>
      </c>
      <c r="C23" s="1" t="s">
        <v>23</v>
      </c>
      <c r="E23" s="10" t="s">
        <v>38</v>
      </c>
      <c r="F23" s="6">
        <v>0.4</v>
      </c>
      <c r="G23" s="5">
        <v>0.6</v>
      </c>
      <c r="H23" s="5">
        <f>SQRT(F23^2+G23^2)</f>
        <v>0.72111025509279791</v>
      </c>
      <c r="I23" s="5">
        <f>G23*$B$21/(G23+$B$20)</f>
        <v>0.58064516129032251</v>
      </c>
      <c r="J23" s="5">
        <f>I23/($B$22*COS($B$23))</f>
        <v>0.61269793431107289</v>
      </c>
      <c r="K23" s="5">
        <f>J23-$B$21</f>
        <v>1.2697934311072911E-2</v>
      </c>
      <c r="L23" s="8">
        <f>(G23+$B$20)/I23</f>
        <v>1.0677777777777779</v>
      </c>
      <c r="M23" s="8">
        <f>L23/(L23+$B$26)</f>
        <v>0.94679802955665016</v>
      </c>
      <c r="N23" s="7">
        <f>60*60*I23*$B$25*$B$24*M23/(G23+$B$20)</f>
        <v>3096.3546798029552</v>
      </c>
    </row>
    <row r="24" spans="1:15" x14ac:dyDescent="0.35">
      <c r="A24" s="1" t="s">
        <v>18</v>
      </c>
      <c r="B24" s="1">
        <v>0.97</v>
      </c>
      <c r="E24" s="11" t="s">
        <v>26</v>
      </c>
      <c r="F24" s="6">
        <f>45/100</f>
        <v>0.45</v>
      </c>
      <c r="G24" s="5">
        <f>60/100</f>
        <v>0.6</v>
      </c>
      <c r="H24" s="5">
        <f t="shared" ref="H24:H26" si="7">SQRT(F24^2+G24^2)</f>
        <v>0.75</v>
      </c>
      <c r="I24" s="5">
        <f t="shared" ref="I24:I26" si="8">G24*$B$21/(G24+$B$20)</f>
        <v>0.58064516129032251</v>
      </c>
      <c r="J24" s="5">
        <f t="shared" ref="J24:J26" si="9">I24/($B$22*COS($B$23))</f>
        <v>0.61269793431107289</v>
      </c>
      <c r="K24" s="5">
        <f t="shared" ref="K24:K26" si="10">J24-$B$21</f>
        <v>1.2697934311072911E-2</v>
      </c>
      <c r="L24" s="8">
        <f t="shared" ref="L24:L26" si="11">(G24+$B$20)/I24</f>
        <v>1.0677777777777779</v>
      </c>
      <c r="M24" s="8">
        <f t="shared" ref="M24:M26" si="12">L24/(L24+$B$26)</f>
        <v>0.94679802955665016</v>
      </c>
      <c r="N24" s="7">
        <f t="shared" ref="N24:N26" si="13">60*60*I24*$B$25*$B$24*M24/(G24+$B$20)</f>
        <v>3096.3546798029552</v>
      </c>
    </row>
    <row r="25" spans="1:15" x14ac:dyDescent="0.35">
      <c r="A25" s="1" t="s">
        <v>20</v>
      </c>
      <c r="B25" s="1">
        <v>1</v>
      </c>
      <c r="C25" s="1" t="s">
        <v>21</v>
      </c>
      <c r="E25" s="12" t="s">
        <v>27</v>
      </c>
      <c r="F25" s="13">
        <f>60/100</f>
        <v>0.6</v>
      </c>
      <c r="G25" s="14">
        <f>90/100</f>
        <v>0.9</v>
      </c>
      <c r="H25" s="14">
        <f t="shared" si="7"/>
        <v>1.0816653826391966</v>
      </c>
      <c r="I25" s="14">
        <f t="shared" si="8"/>
        <v>0.58695652173913049</v>
      </c>
      <c r="J25" s="14">
        <f t="shared" si="9"/>
        <v>0.61935769446662814</v>
      </c>
      <c r="K25" s="14">
        <f t="shared" si="10"/>
        <v>1.9357694466628161E-2</v>
      </c>
      <c r="L25" s="15">
        <f t="shared" si="11"/>
        <v>1.5674074074074074</v>
      </c>
      <c r="M25" s="15">
        <f t="shared" si="12"/>
        <v>0.96313154301319981</v>
      </c>
      <c r="N25" s="16">
        <f t="shared" si="13"/>
        <v>2145.744196631771</v>
      </c>
    </row>
    <row r="26" spans="1:15" x14ac:dyDescent="0.35">
      <c r="A26" s="1" t="s">
        <v>19</v>
      </c>
      <c r="B26" s="1">
        <f>0.001*60</f>
        <v>0.06</v>
      </c>
      <c r="C26" s="1" t="s">
        <v>22</v>
      </c>
      <c r="E26" s="20" t="s">
        <v>35</v>
      </c>
      <c r="F26" s="21">
        <f>70/100</f>
        <v>0.7</v>
      </c>
      <c r="G26" s="21">
        <f>108/100</f>
        <v>1.08</v>
      </c>
      <c r="H26" s="21">
        <f t="shared" si="7"/>
        <v>1.2870120434556935</v>
      </c>
      <c r="I26" s="21">
        <f t="shared" si="8"/>
        <v>0.58909090909090911</v>
      </c>
      <c r="J26" s="21">
        <f t="shared" si="9"/>
        <v>0.62160990426468865</v>
      </c>
      <c r="K26" s="21">
        <f t="shared" si="10"/>
        <v>2.1609904264688673E-2</v>
      </c>
      <c r="L26" s="22">
        <f t="shared" si="11"/>
        <v>1.867283950617284</v>
      </c>
      <c r="M26" s="22">
        <f t="shared" si="12"/>
        <v>0.96886810582281724</v>
      </c>
      <c r="N26" s="23">
        <f t="shared" si="13"/>
        <v>1811.8762411120365</v>
      </c>
    </row>
    <row r="27" spans="1:15" x14ac:dyDescent="0.35">
      <c r="G27" s="9"/>
      <c r="H27" s="9"/>
      <c r="I27" s="9"/>
      <c r="J27" s="9"/>
      <c r="K27" s="9"/>
      <c r="L27" s="9"/>
      <c r="M27" s="9"/>
      <c r="N27" s="9"/>
    </row>
    <row r="36" spans="1:23" ht="18.600000000000001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9" spans="1:23" ht="18.600000000000001" thickBot="1" x14ac:dyDescent="0.4"/>
    <row r="40" spans="1:23" ht="21.6" customHeight="1" x14ac:dyDescent="0.35">
      <c r="A40" s="41" t="s">
        <v>40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</row>
    <row r="41" spans="1:23" x14ac:dyDescent="0.35">
      <c r="A41" s="44" t="s">
        <v>43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6"/>
    </row>
    <row r="42" spans="1:23" ht="18.600000000000001" thickBot="1" x14ac:dyDescent="0.4">
      <c r="A42" s="47" t="s">
        <v>44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9"/>
    </row>
  </sheetData>
  <mergeCells count="27">
    <mergeCell ref="A40:W40"/>
    <mergeCell ref="A41:W41"/>
    <mergeCell ref="A42:W42"/>
    <mergeCell ref="A1:W1"/>
    <mergeCell ref="A2:W2"/>
    <mergeCell ref="A3:W3"/>
    <mergeCell ref="A5:A6"/>
    <mergeCell ref="A11:C12"/>
    <mergeCell ref="F11:G11"/>
    <mergeCell ref="F12:G12"/>
    <mergeCell ref="I5:I6"/>
    <mergeCell ref="I11:K12"/>
    <mergeCell ref="N11:O11"/>
    <mergeCell ref="N12:O12"/>
    <mergeCell ref="I14:K15"/>
    <mergeCell ref="L14:L15"/>
    <mergeCell ref="N17:O18"/>
    <mergeCell ref="N14:O15"/>
    <mergeCell ref="A8:A9"/>
    <mergeCell ref="I8:I9"/>
    <mergeCell ref="F17:G18"/>
    <mergeCell ref="I17:K18"/>
    <mergeCell ref="L17:L18"/>
    <mergeCell ref="A14:C15"/>
    <mergeCell ref="D14:D15"/>
    <mergeCell ref="A17:C18"/>
    <mergeCell ref="D17:D18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2023-05-23T21:04:51Z</dcterms:created>
  <dcterms:modified xsi:type="dcterms:W3CDTF">2023-05-24T10:22:56Z</dcterms:modified>
</cp:coreProperties>
</file>