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asilisa\Desktop\Полиграфия\"/>
    </mc:Choice>
  </mc:AlternateContent>
  <xr:revisionPtr revIDLastSave="0" documentId="13_ncr:1_{5F7A3CFF-967D-4D07-910A-C1C95340EBB9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b">Sheet1!$F$16</definedName>
    <definedName name="fxx">Sheet1!$F$20</definedName>
    <definedName name="h">Sheet1!$C$27</definedName>
    <definedName name="h2_">Sheet1!$C$33</definedName>
    <definedName name="i">Sheet1!$D$8</definedName>
    <definedName name="l">Sheet1!$C$29</definedName>
    <definedName name="l1_">Sheet1!$P$10</definedName>
    <definedName name="l2_">Sheet1!$P$12</definedName>
    <definedName name="l3_">Sheet1!$P$14</definedName>
    <definedName name="l4_">Sheet1!$P$16</definedName>
    <definedName name="l5_">Sheet1!$P$18</definedName>
    <definedName name="l6_">Sheet1!$P$20</definedName>
    <definedName name="l7_">Sheet1!$P$22</definedName>
    <definedName name="lambda1">Sheet1!$I$25</definedName>
    <definedName name="lambda2">Sheet1!$I$27</definedName>
    <definedName name="lambda3">Sheet1!$I$29</definedName>
    <definedName name="n1_">Sheet1!$F$12</definedName>
    <definedName name="r_">Sheet1!$F$10</definedName>
    <definedName name="R__">Sheet1!$C$25</definedName>
    <definedName name="rxx">Sheet1!$F$18</definedName>
    <definedName name="u">Sheet1!$C$31</definedName>
    <definedName name="w">Sheet1!$I$12</definedName>
    <definedName name="y_r">Sheet1!$F$14</definedName>
    <definedName name="yr">Sheet1!$F$14</definedName>
    <definedName name="ysum">Sheet1!$F$14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1" l="1"/>
  <c r="R234" i="1" l="1"/>
  <c r="X235" i="1"/>
  <c r="X234" i="1"/>
  <c r="W235" i="1"/>
  <c r="W234" i="1"/>
  <c r="V235" i="1"/>
  <c r="V234" i="1"/>
  <c r="R235" i="1"/>
  <c r="J25" i="1"/>
  <c r="I29" i="1"/>
  <c r="I27" i="1"/>
  <c r="I25" i="1"/>
  <c r="N41" i="1" l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F20" i="1" l="1"/>
  <c r="F18" i="1"/>
  <c r="C18" i="1" l="1"/>
  <c r="C14" i="1"/>
  <c r="F14" i="1" s="1"/>
  <c r="C12" i="1"/>
  <c r="F12" i="1" s="1"/>
  <c r="C10" i="1"/>
  <c r="C16" i="1" l="1"/>
  <c r="F10" i="1"/>
  <c r="F16" i="1" s="1"/>
  <c r="I12" i="1"/>
  <c r="C27" i="1" l="1"/>
  <c r="C25" i="1"/>
  <c r="P20" i="1" l="1"/>
  <c r="S230" i="1"/>
  <c r="C29" i="1"/>
  <c r="O41" i="1"/>
  <c r="S226" i="1" l="1"/>
  <c r="P12" i="1"/>
  <c r="C31" i="1"/>
  <c r="C33" i="1" s="1"/>
  <c r="O199" i="1"/>
  <c r="O169" i="1"/>
  <c r="O167" i="1"/>
  <c r="O175" i="1"/>
  <c r="O151" i="1"/>
  <c r="O191" i="1"/>
  <c r="O65" i="1"/>
  <c r="O96" i="1"/>
  <c r="O215" i="1"/>
  <c r="O202" i="1"/>
  <c r="O160" i="1"/>
  <c r="O181" i="1"/>
  <c r="O195" i="1"/>
  <c r="O113" i="1"/>
  <c r="O149" i="1"/>
  <c r="O178" i="1"/>
  <c r="O153" i="1"/>
  <c r="O183" i="1"/>
  <c r="O89" i="1"/>
  <c r="O97" i="1"/>
  <c r="O193" i="1"/>
  <c r="O209" i="1"/>
  <c r="O79" i="1"/>
  <c r="O203" i="1"/>
  <c r="O73" i="1"/>
  <c r="O185" i="1"/>
  <c r="O213" i="1"/>
  <c r="O101" i="1"/>
  <c r="O217" i="1"/>
  <c r="O207" i="1"/>
  <c r="O86" i="1"/>
  <c r="O125" i="1"/>
  <c r="O134" i="1"/>
  <c r="O156" i="1"/>
  <c r="O124" i="1"/>
  <c r="O180" i="1"/>
  <c r="O68" i="1"/>
  <c r="O117" i="1"/>
  <c r="O171" i="1"/>
  <c r="O130" i="1"/>
  <c r="O98" i="1"/>
  <c r="O205" i="1"/>
  <c r="O85" i="1"/>
  <c r="O57" i="1"/>
  <c r="O143" i="1"/>
  <c r="O168" i="1"/>
  <c r="O112" i="1"/>
  <c r="O103" i="1"/>
  <c r="O121" i="1"/>
  <c r="O80" i="1"/>
  <c r="O206" i="1"/>
  <c r="O111" i="1"/>
  <c r="O220" i="1"/>
  <c r="O76" i="1"/>
  <c r="O147" i="1"/>
  <c r="O139" i="1"/>
  <c r="O159" i="1"/>
  <c r="O94" i="1"/>
  <c r="O91" i="1"/>
  <c r="O170" i="1"/>
  <c r="O58" i="1"/>
  <c r="O221" i="1"/>
  <c r="O190" i="1"/>
  <c r="O104" i="1"/>
  <c r="O72" i="1"/>
  <c r="O87" i="1"/>
  <c r="O187" i="1"/>
  <c r="O71" i="1"/>
  <c r="O64" i="1"/>
  <c r="O216" i="1"/>
  <c r="O55" i="1"/>
  <c r="O77" i="1"/>
  <c r="O212" i="1"/>
  <c r="O148" i="1"/>
  <c r="O116" i="1"/>
  <c r="O126" i="1"/>
  <c r="O107" i="1"/>
  <c r="O182" i="1"/>
  <c r="O93" i="1"/>
  <c r="O155" i="1"/>
  <c r="O83" i="1"/>
  <c r="O43" i="1"/>
  <c r="O90" i="1"/>
  <c r="O135" i="1"/>
  <c r="O142" i="1"/>
  <c r="O152" i="1"/>
  <c r="O105" i="1"/>
  <c r="O141" i="1"/>
  <c r="O214" i="1"/>
  <c r="O70" i="1"/>
  <c r="O61" i="1"/>
  <c r="O140" i="1"/>
  <c r="O108" i="1"/>
  <c r="O166" i="1"/>
  <c r="O78" i="1"/>
  <c r="O131" i="1"/>
  <c r="O218" i="1"/>
  <c r="O162" i="1"/>
  <c r="O122" i="1"/>
  <c r="O50" i="1"/>
  <c r="O174" i="1"/>
  <c r="O62" i="1"/>
  <c r="O211" i="1"/>
  <c r="O144" i="1"/>
  <c r="O49" i="1"/>
  <c r="O56" i="1"/>
  <c r="O63" i="1"/>
  <c r="O188" i="1"/>
  <c r="O150" i="1"/>
  <c r="O204" i="1"/>
  <c r="O52" i="1"/>
  <c r="O118" i="1"/>
  <c r="O51" i="1"/>
  <c r="O54" i="1"/>
  <c r="O69" i="1"/>
  <c r="O115" i="1"/>
  <c r="O210" i="1"/>
  <c r="O154" i="1"/>
  <c r="O82" i="1"/>
  <c r="O123" i="1"/>
  <c r="O46" i="1"/>
  <c r="O136" i="1"/>
  <c r="O92" i="1"/>
  <c r="O48" i="1"/>
  <c r="O145" i="1"/>
  <c r="O60" i="1"/>
  <c r="O197" i="1"/>
  <c r="O172" i="1"/>
  <c r="O44" i="1"/>
  <c r="O165" i="1"/>
  <c r="O75" i="1"/>
  <c r="O194" i="1"/>
  <c r="O146" i="1"/>
  <c r="O114" i="1"/>
  <c r="O42" i="1"/>
  <c r="O158" i="1"/>
  <c r="O189" i="1"/>
  <c r="O201" i="1"/>
  <c r="O196" i="1"/>
  <c r="O200" i="1"/>
  <c r="O164" i="1"/>
  <c r="O163" i="1"/>
  <c r="O133" i="1"/>
  <c r="O66" i="1"/>
  <c r="O137" i="1"/>
  <c r="O119" i="1"/>
  <c r="O219" i="1"/>
  <c r="O173" i="1"/>
  <c r="O99" i="1"/>
  <c r="O129" i="1"/>
  <c r="O95" i="1"/>
  <c r="O161" i="1"/>
  <c r="O176" i="1"/>
  <c r="O198" i="1"/>
  <c r="O74" i="1"/>
  <c r="O177" i="1"/>
  <c r="O100" i="1"/>
  <c r="O110" i="1"/>
  <c r="O186" i="1"/>
  <c r="O106" i="1"/>
  <c r="O192" i="1"/>
  <c r="O53" i="1"/>
  <c r="O84" i="1"/>
  <c r="O109" i="1"/>
  <c r="O81" i="1"/>
  <c r="O184" i="1"/>
  <c r="O102" i="1"/>
  <c r="O179" i="1"/>
  <c r="O47" i="1"/>
  <c r="O45" i="1"/>
  <c r="O132" i="1"/>
  <c r="O67" i="1"/>
  <c r="O138" i="1"/>
  <c r="O208" i="1"/>
  <c r="O88" i="1"/>
  <c r="O59" i="1"/>
  <c r="O128" i="1"/>
  <c r="O157" i="1"/>
  <c r="O120" i="1"/>
  <c r="O127" i="1"/>
  <c r="Q41" i="1" l="1"/>
  <c r="Q44" i="1"/>
  <c r="P10" i="1"/>
  <c r="S225" i="1"/>
  <c r="S227" i="1"/>
  <c r="P14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57" i="1"/>
  <c r="Q165" i="1"/>
  <c r="Q173" i="1"/>
  <c r="Q181" i="1"/>
  <c r="Q189" i="1"/>
  <c r="Q197" i="1"/>
  <c r="Q205" i="1"/>
  <c r="Q213" i="1"/>
  <c r="Q221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166" i="1"/>
  <c r="Q174" i="1"/>
  <c r="Q182" i="1"/>
  <c r="Q190" i="1"/>
  <c r="Q198" i="1"/>
  <c r="Q206" i="1"/>
  <c r="Q214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199" i="1"/>
  <c r="Q207" i="1"/>
  <c r="Q215" i="1"/>
  <c r="Q48" i="1"/>
  <c r="Q56" i="1"/>
  <c r="Q64" i="1"/>
  <c r="Q72" i="1"/>
  <c r="Q80" i="1"/>
  <c r="Q88" i="1"/>
  <c r="Q96" i="1"/>
  <c r="Q104" i="1"/>
  <c r="Q112" i="1"/>
  <c r="Q120" i="1"/>
  <c r="Q128" i="1"/>
  <c r="Q136" i="1"/>
  <c r="Q144" i="1"/>
  <c r="Q152" i="1"/>
  <c r="Q160" i="1"/>
  <c r="Q168" i="1"/>
  <c r="Q176" i="1"/>
  <c r="Q184" i="1"/>
  <c r="Q192" i="1"/>
  <c r="Q200" i="1"/>
  <c r="Q208" i="1"/>
  <c r="Q216" i="1"/>
  <c r="Q49" i="1"/>
  <c r="Q57" i="1"/>
  <c r="Q65" i="1"/>
  <c r="Q73" i="1"/>
  <c r="Q81" i="1"/>
  <c r="Q89" i="1"/>
  <c r="Q97" i="1"/>
  <c r="Q105" i="1"/>
  <c r="Q113" i="1"/>
  <c r="Q121" i="1"/>
  <c r="Q129" i="1"/>
  <c r="Q137" i="1"/>
  <c r="Q145" i="1"/>
  <c r="Q153" i="1"/>
  <c r="Q161" i="1"/>
  <c r="Q169" i="1"/>
  <c r="Q177" i="1"/>
  <c r="Q185" i="1"/>
  <c r="Q193" i="1"/>
  <c r="Q201" i="1"/>
  <c r="Q209" i="1"/>
  <c r="Q217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87" i="1"/>
  <c r="Q195" i="1"/>
  <c r="Q203" i="1"/>
  <c r="Q211" i="1"/>
  <c r="Q219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P41" i="1"/>
  <c r="P43" i="1"/>
  <c r="P48" i="1"/>
  <c r="P53" i="1"/>
  <c r="P71" i="1"/>
  <c r="P77" i="1"/>
  <c r="P79" i="1"/>
  <c r="P97" i="1"/>
  <c r="P99" i="1"/>
  <c r="P101" i="1"/>
  <c r="P103" i="1"/>
  <c r="P42" i="1"/>
  <c r="P51" i="1"/>
  <c r="P56" i="1"/>
  <c r="P61" i="1"/>
  <c r="P84" i="1"/>
  <c r="P90" i="1"/>
  <c r="P108" i="1"/>
  <c r="P46" i="1"/>
  <c r="P50" i="1"/>
  <c r="P59" i="1"/>
  <c r="P64" i="1"/>
  <c r="P69" i="1"/>
  <c r="P83" i="1"/>
  <c r="P88" i="1"/>
  <c r="P95" i="1"/>
  <c r="P106" i="1"/>
  <c r="P110" i="1"/>
  <c r="P112" i="1"/>
  <c r="P121" i="1"/>
  <c r="P129" i="1"/>
  <c r="P137" i="1"/>
  <c r="P143" i="1"/>
  <c r="P161" i="1"/>
  <c r="P166" i="1"/>
  <c r="P179" i="1"/>
  <c r="P183" i="1"/>
  <c r="R183" i="1" s="1"/>
  <c r="S183" i="1" s="1"/>
  <c r="U183" i="1" s="1"/>
  <c r="P185" i="1"/>
  <c r="P200" i="1"/>
  <c r="P55" i="1"/>
  <c r="P68" i="1"/>
  <c r="P73" i="1"/>
  <c r="P81" i="1"/>
  <c r="P92" i="1"/>
  <c r="P111" i="1"/>
  <c r="P54" i="1"/>
  <c r="P58" i="1"/>
  <c r="P76" i="1"/>
  <c r="P80" i="1"/>
  <c r="P86" i="1"/>
  <c r="P98" i="1"/>
  <c r="P126" i="1"/>
  <c r="P134" i="1"/>
  <c r="P147" i="1"/>
  <c r="P149" i="1"/>
  <c r="P152" i="1"/>
  <c r="P163" i="1"/>
  <c r="P174" i="1"/>
  <c r="P176" i="1"/>
  <c r="P180" i="1"/>
  <c r="P191" i="1"/>
  <c r="P193" i="1"/>
  <c r="P196" i="1"/>
  <c r="R196" i="1" s="1"/>
  <c r="S196" i="1" s="1"/>
  <c r="U196" i="1" s="1"/>
  <c r="P205" i="1"/>
  <c r="R205" i="1" s="1"/>
  <c r="S205" i="1" s="1"/>
  <c r="U205" i="1" s="1"/>
  <c r="P208" i="1"/>
  <c r="P213" i="1"/>
  <c r="P215" i="1"/>
  <c r="P217" i="1"/>
  <c r="P221" i="1"/>
  <c r="P201" i="1"/>
  <c r="P62" i="1"/>
  <c r="P66" i="1"/>
  <c r="P93" i="1"/>
  <c r="P114" i="1"/>
  <c r="P124" i="1"/>
  <c r="P127" i="1"/>
  <c r="P132" i="1"/>
  <c r="P138" i="1"/>
  <c r="P140" i="1"/>
  <c r="P142" i="1"/>
  <c r="P156" i="1"/>
  <c r="P168" i="1"/>
  <c r="P186" i="1"/>
  <c r="P189" i="1"/>
  <c r="P220" i="1"/>
  <c r="P47" i="1"/>
  <c r="P70" i="1"/>
  <c r="P74" i="1"/>
  <c r="P102" i="1"/>
  <c r="P107" i="1"/>
  <c r="R107" i="1" s="1"/>
  <c r="S107" i="1" s="1"/>
  <c r="U107" i="1" s="1"/>
  <c r="P115" i="1"/>
  <c r="P135" i="1"/>
  <c r="P145" i="1"/>
  <c r="P150" i="1"/>
  <c r="P164" i="1"/>
  <c r="P171" i="1"/>
  <c r="P184" i="1"/>
  <c r="R184" i="1" s="1"/>
  <c r="S184" i="1" s="1"/>
  <c r="U184" i="1" s="1"/>
  <c r="P194" i="1"/>
  <c r="P197" i="1"/>
  <c r="P199" i="1"/>
  <c r="P177" i="1"/>
  <c r="P207" i="1"/>
  <c r="P218" i="1"/>
  <c r="P63" i="1"/>
  <c r="P87" i="1"/>
  <c r="P91" i="1"/>
  <c r="P94" i="1"/>
  <c r="P118" i="1"/>
  <c r="R118" i="1" s="1"/>
  <c r="S118" i="1" s="1"/>
  <c r="U118" i="1" s="1"/>
  <c r="P122" i="1"/>
  <c r="P125" i="1"/>
  <c r="P130" i="1"/>
  <c r="P148" i="1"/>
  <c r="P159" i="1"/>
  <c r="P173" i="1"/>
  <c r="P44" i="1"/>
  <c r="R44" i="1" s="1"/>
  <c r="S44" i="1" s="1"/>
  <c r="U44" i="1" s="1"/>
  <c r="P49" i="1"/>
  <c r="P67" i="1"/>
  <c r="P72" i="1"/>
  <c r="P82" i="1"/>
  <c r="P119" i="1"/>
  <c r="P133" i="1"/>
  <c r="P139" i="1"/>
  <c r="P146" i="1"/>
  <c r="P154" i="1"/>
  <c r="P157" i="1"/>
  <c r="R157" i="1" s="1"/>
  <c r="S157" i="1" s="1"/>
  <c r="U157" i="1" s="1"/>
  <c r="P169" i="1"/>
  <c r="P65" i="1"/>
  <c r="P75" i="1"/>
  <c r="P104" i="1"/>
  <c r="P113" i="1"/>
  <c r="P131" i="1"/>
  <c r="P178" i="1"/>
  <c r="P210" i="1"/>
  <c r="P57" i="1"/>
  <c r="P116" i="1"/>
  <c r="P144" i="1"/>
  <c r="R144" i="1" s="1"/>
  <c r="S144" i="1" s="1"/>
  <c r="U144" i="1" s="1"/>
  <c r="P151" i="1"/>
  <c r="P162" i="1"/>
  <c r="P182" i="1"/>
  <c r="P187" i="1"/>
  <c r="P192" i="1"/>
  <c r="R192" i="1" s="1"/>
  <c r="S192" i="1" s="1"/>
  <c r="U192" i="1" s="1"/>
  <c r="P209" i="1"/>
  <c r="P52" i="1"/>
  <c r="P167" i="1"/>
  <c r="P214" i="1"/>
  <c r="P45" i="1"/>
  <c r="P105" i="1"/>
  <c r="P211" i="1"/>
  <c r="P175" i="1"/>
  <c r="P188" i="1"/>
  <c r="P219" i="1"/>
  <c r="P120" i="1"/>
  <c r="P136" i="1"/>
  <c r="P204" i="1"/>
  <c r="P78" i="1"/>
  <c r="P85" i="1"/>
  <c r="P96" i="1"/>
  <c r="P117" i="1"/>
  <c r="P158" i="1"/>
  <c r="P212" i="1"/>
  <c r="P203" i="1"/>
  <c r="P155" i="1"/>
  <c r="P153" i="1"/>
  <c r="R153" i="1" s="1"/>
  <c r="S153" i="1" s="1"/>
  <c r="U153" i="1" s="1"/>
  <c r="P165" i="1"/>
  <c r="P170" i="1"/>
  <c r="R170" i="1" s="1"/>
  <c r="S170" i="1" s="1"/>
  <c r="U170" i="1" s="1"/>
  <c r="P198" i="1"/>
  <c r="P202" i="1"/>
  <c r="P206" i="1"/>
  <c r="P216" i="1"/>
  <c r="P60" i="1"/>
  <c r="P89" i="1"/>
  <c r="P100" i="1"/>
  <c r="P109" i="1"/>
  <c r="R109" i="1" s="1"/>
  <c r="S109" i="1" s="1"/>
  <c r="U109" i="1" s="1"/>
  <c r="P128" i="1"/>
  <c r="P141" i="1"/>
  <c r="P190" i="1"/>
  <c r="P172" i="1"/>
  <c r="P123" i="1"/>
  <c r="P160" i="1"/>
  <c r="P181" i="1"/>
  <c r="P195" i="1"/>
  <c r="R166" i="1" l="1"/>
  <c r="S166" i="1" s="1"/>
  <c r="U166" i="1" s="1"/>
  <c r="R152" i="1"/>
  <c r="S152" i="1" s="1"/>
  <c r="U152" i="1" s="1"/>
  <c r="R188" i="1"/>
  <c r="S188" i="1" s="1"/>
  <c r="U188" i="1" s="1"/>
  <c r="R209" i="1"/>
  <c r="S209" i="1" s="1"/>
  <c r="U209" i="1" s="1"/>
  <c r="R74" i="1"/>
  <c r="S74" i="1" s="1"/>
  <c r="U74" i="1" s="1"/>
  <c r="V74" i="1" s="1"/>
  <c r="S228" i="1"/>
  <c r="R218" i="1"/>
  <c r="S218" i="1" s="1"/>
  <c r="U218" i="1" s="1"/>
  <c r="V218" i="1" s="1"/>
  <c r="R127" i="1"/>
  <c r="S127" i="1" s="1"/>
  <c r="U127" i="1" s="1"/>
  <c r="V127" i="1" s="1"/>
  <c r="R179" i="1"/>
  <c r="S179" i="1" s="1"/>
  <c r="U179" i="1" s="1"/>
  <c r="V179" i="1" s="1"/>
  <c r="R83" i="1"/>
  <c r="S83" i="1" s="1"/>
  <c r="U83" i="1" s="1"/>
  <c r="V83" i="1" s="1"/>
  <c r="R175" i="1"/>
  <c r="S175" i="1" s="1"/>
  <c r="U175" i="1" s="1"/>
  <c r="V175" i="1" s="1"/>
  <c r="R200" i="1"/>
  <c r="S200" i="1" s="1"/>
  <c r="U200" i="1" s="1"/>
  <c r="V200" i="1" s="1"/>
  <c r="R128" i="1"/>
  <c r="S128" i="1" s="1"/>
  <c r="U128" i="1" s="1"/>
  <c r="V128" i="1" s="1"/>
  <c r="P16" i="1"/>
  <c r="R64" i="1"/>
  <c r="S64" i="1" s="1"/>
  <c r="U64" i="1" s="1"/>
  <c r="R174" i="1"/>
  <c r="S174" i="1" s="1"/>
  <c r="U174" i="1" s="1"/>
  <c r="R165" i="1"/>
  <c r="S165" i="1" s="1"/>
  <c r="U165" i="1" s="1"/>
  <c r="V165" i="1" s="1"/>
  <c r="R52" i="1"/>
  <c r="S52" i="1" s="1"/>
  <c r="U52" i="1" s="1"/>
  <c r="V52" i="1" s="1"/>
  <c r="R217" i="1"/>
  <c r="S217" i="1" s="1"/>
  <c r="U217" i="1" s="1"/>
  <c r="V217" i="1" s="1"/>
  <c r="R62" i="1"/>
  <c r="S62" i="1" s="1"/>
  <c r="U62" i="1" s="1"/>
  <c r="V62" i="1" s="1"/>
  <c r="R90" i="1"/>
  <c r="S90" i="1" s="1"/>
  <c r="U90" i="1" s="1"/>
  <c r="V90" i="1" s="1"/>
  <c r="R162" i="1"/>
  <c r="S162" i="1" s="1"/>
  <c r="U162" i="1" s="1"/>
  <c r="V162" i="1" s="1"/>
  <c r="R119" i="1"/>
  <c r="S119" i="1" s="1"/>
  <c r="U119" i="1" s="1"/>
  <c r="V119" i="1" s="1"/>
  <c r="R171" i="1"/>
  <c r="S171" i="1" s="1"/>
  <c r="U171" i="1" s="1"/>
  <c r="V171" i="1" s="1"/>
  <c r="R180" i="1"/>
  <c r="S180" i="1" s="1"/>
  <c r="U180" i="1" s="1"/>
  <c r="V180" i="1" s="1"/>
  <c r="R108" i="1"/>
  <c r="S108" i="1" s="1"/>
  <c r="U108" i="1" s="1"/>
  <c r="V108" i="1" s="1"/>
  <c r="R42" i="1"/>
  <c r="S42" i="1" s="1"/>
  <c r="U42" i="1" s="1"/>
  <c r="V42" i="1" s="1"/>
  <c r="R132" i="1"/>
  <c r="S132" i="1" s="1"/>
  <c r="U132" i="1" s="1"/>
  <c r="V132" i="1" s="1"/>
  <c r="R71" i="1"/>
  <c r="S71" i="1" s="1"/>
  <c r="U71" i="1" s="1"/>
  <c r="V71" i="1" s="1"/>
  <c r="R110" i="1"/>
  <c r="S110" i="1" s="1"/>
  <c r="U110" i="1" s="1"/>
  <c r="V110" i="1" s="1"/>
  <c r="R101" i="1"/>
  <c r="S101" i="1" s="1"/>
  <c r="U101" i="1" s="1"/>
  <c r="V101" i="1" s="1"/>
  <c r="R136" i="1"/>
  <c r="S136" i="1" s="1"/>
  <c r="U136" i="1" s="1"/>
  <c r="V136" i="1" s="1"/>
  <c r="R72" i="1"/>
  <c r="S72" i="1" s="1"/>
  <c r="U72" i="1" s="1"/>
  <c r="V72" i="1" s="1"/>
  <c r="R55" i="1"/>
  <c r="S55" i="1" s="1"/>
  <c r="U55" i="1" s="1"/>
  <c r="V55" i="1" s="1"/>
  <c r="R172" i="1"/>
  <c r="S172" i="1" s="1"/>
  <c r="U172" i="1" s="1"/>
  <c r="V172" i="1" s="1"/>
  <c r="R116" i="1"/>
  <c r="S116" i="1" s="1"/>
  <c r="U116" i="1" s="1"/>
  <c r="V116" i="1" s="1"/>
  <c r="R221" i="1"/>
  <c r="S221" i="1" s="1"/>
  <c r="U221" i="1" s="1"/>
  <c r="V221" i="1" s="1"/>
  <c r="R163" i="1"/>
  <c r="S163" i="1" s="1"/>
  <c r="U163" i="1" s="1"/>
  <c r="V163" i="1" s="1"/>
  <c r="R98" i="1"/>
  <c r="S98" i="1" s="1"/>
  <c r="U98" i="1" s="1"/>
  <c r="V98" i="1" s="1"/>
  <c r="R111" i="1"/>
  <c r="S111" i="1" s="1"/>
  <c r="U111" i="1" s="1"/>
  <c r="V111" i="1" s="1"/>
  <c r="R59" i="1"/>
  <c r="S59" i="1" s="1"/>
  <c r="U59" i="1" s="1"/>
  <c r="V59" i="1" s="1"/>
  <c r="R99" i="1"/>
  <c r="S99" i="1" s="1"/>
  <c r="U99" i="1" s="1"/>
  <c r="V99" i="1" s="1"/>
  <c r="R154" i="1"/>
  <c r="S154" i="1" s="1"/>
  <c r="U154" i="1" s="1"/>
  <c r="V154" i="1" s="1"/>
  <c r="R54" i="1"/>
  <c r="S54" i="1" s="1"/>
  <c r="U54" i="1" s="1"/>
  <c r="V54" i="1" s="1"/>
  <c r="R145" i="1"/>
  <c r="S145" i="1" s="1"/>
  <c r="U145" i="1" s="1"/>
  <c r="V145" i="1" s="1"/>
  <c r="R190" i="1"/>
  <c r="S190" i="1" s="1"/>
  <c r="U190" i="1" s="1"/>
  <c r="V190" i="1" s="1"/>
  <c r="R63" i="1"/>
  <c r="S63" i="1" s="1"/>
  <c r="U63" i="1" s="1"/>
  <c r="V63" i="1" s="1"/>
  <c r="R47" i="1"/>
  <c r="S47" i="1" s="1"/>
  <c r="U47" i="1" s="1"/>
  <c r="V47" i="1" s="1"/>
  <c r="R97" i="1"/>
  <c r="S97" i="1" s="1"/>
  <c r="U97" i="1" s="1"/>
  <c r="V97" i="1" s="1"/>
  <c r="R43" i="1"/>
  <c r="S43" i="1" s="1"/>
  <c r="U43" i="1" s="1"/>
  <c r="V43" i="1" s="1"/>
  <c r="R102" i="1"/>
  <c r="S102" i="1" s="1"/>
  <c r="U102" i="1" s="1"/>
  <c r="V102" i="1" s="1"/>
  <c r="R89" i="1"/>
  <c r="S89" i="1" s="1"/>
  <c r="U89" i="1" s="1"/>
  <c r="V89" i="1" s="1"/>
  <c r="R93" i="1"/>
  <c r="S93" i="1" s="1"/>
  <c r="U93" i="1" s="1"/>
  <c r="V93" i="1" s="1"/>
  <c r="R191" i="1"/>
  <c r="S191" i="1" s="1"/>
  <c r="U191" i="1" s="1"/>
  <c r="V191" i="1" s="1"/>
  <c r="R81" i="1"/>
  <c r="S81" i="1" s="1"/>
  <c r="U81" i="1" s="1"/>
  <c r="V81" i="1" s="1"/>
  <c r="R46" i="1"/>
  <c r="S46" i="1" s="1"/>
  <c r="U46" i="1" s="1"/>
  <c r="V46" i="1" s="1"/>
  <c r="R51" i="1"/>
  <c r="S51" i="1" s="1"/>
  <c r="U51" i="1" s="1"/>
  <c r="V51" i="1" s="1"/>
  <c r="R117" i="1"/>
  <c r="S117" i="1" s="1"/>
  <c r="U117" i="1" s="1"/>
  <c r="V117" i="1" s="1"/>
  <c r="R169" i="1"/>
  <c r="S169" i="1" s="1"/>
  <c r="U169" i="1" s="1"/>
  <c r="V169" i="1" s="1"/>
  <c r="R82" i="1"/>
  <c r="S82" i="1" s="1"/>
  <c r="U82" i="1" s="1"/>
  <c r="V82" i="1" s="1"/>
  <c r="R56" i="1"/>
  <c r="S56" i="1" s="1"/>
  <c r="U56" i="1" s="1"/>
  <c r="V56" i="1" s="1"/>
  <c r="R85" i="1"/>
  <c r="S85" i="1" s="1"/>
  <c r="U85" i="1" s="1"/>
  <c r="V85" i="1" s="1"/>
  <c r="R120" i="1"/>
  <c r="S120" i="1" s="1"/>
  <c r="U120" i="1" s="1"/>
  <c r="V120" i="1" s="1"/>
  <c r="R219" i="1"/>
  <c r="S219" i="1" s="1"/>
  <c r="U219" i="1" s="1"/>
  <c r="V219" i="1" s="1"/>
  <c r="R149" i="1"/>
  <c r="S149" i="1" s="1"/>
  <c r="U149" i="1" s="1"/>
  <c r="V149" i="1" s="1"/>
  <c r="R201" i="1"/>
  <c r="S201" i="1" s="1"/>
  <c r="U201" i="1" s="1"/>
  <c r="V201" i="1" s="1"/>
  <c r="R146" i="1"/>
  <c r="S146" i="1" s="1"/>
  <c r="U146" i="1" s="1"/>
  <c r="V146" i="1" s="1"/>
  <c r="R103" i="1"/>
  <c r="S103" i="1" s="1"/>
  <c r="U103" i="1" s="1"/>
  <c r="V103" i="1" s="1"/>
  <c r="R167" i="1"/>
  <c r="S167" i="1" s="1"/>
  <c r="U167" i="1" s="1"/>
  <c r="V167" i="1" s="1"/>
  <c r="R137" i="1"/>
  <c r="S137" i="1" s="1"/>
  <c r="U137" i="1" s="1"/>
  <c r="V137" i="1" s="1"/>
  <c r="R158" i="1"/>
  <c r="S158" i="1" s="1"/>
  <c r="U158" i="1" s="1"/>
  <c r="V158" i="1" s="1"/>
  <c r="R210" i="1"/>
  <c r="S210" i="1" s="1"/>
  <c r="U210" i="1" s="1"/>
  <c r="V210" i="1" s="1"/>
  <c r="R155" i="1"/>
  <c r="S155" i="1" s="1"/>
  <c r="U155" i="1" s="1"/>
  <c r="V155" i="1" s="1"/>
  <c r="R91" i="1"/>
  <c r="S91" i="1" s="1"/>
  <c r="U91" i="1" s="1"/>
  <c r="V91" i="1" s="1"/>
  <c r="R73" i="1"/>
  <c r="S73" i="1" s="1"/>
  <c r="U73" i="1" s="1"/>
  <c r="V73" i="1" s="1"/>
  <c r="V205" i="1"/>
  <c r="R141" i="1"/>
  <c r="S141" i="1" s="1"/>
  <c r="U141" i="1" s="1"/>
  <c r="R129" i="1"/>
  <c r="S129" i="1" s="1"/>
  <c r="U129" i="1" s="1"/>
  <c r="V209" i="1"/>
  <c r="R193" i="1"/>
  <c r="S193" i="1" s="1"/>
  <c r="U193" i="1" s="1"/>
  <c r="V64" i="1"/>
  <c r="V170" i="1"/>
  <c r="V192" i="1"/>
  <c r="R67" i="1"/>
  <c r="S67" i="1" s="1"/>
  <c r="U67" i="1" s="1"/>
  <c r="R177" i="1"/>
  <c r="S177" i="1" s="1"/>
  <c r="U177" i="1" s="1"/>
  <c r="R187" i="1"/>
  <c r="S187" i="1" s="1"/>
  <c r="U187" i="1" s="1"/>
  <c r="V118" i="1"/>
  <c r="R92" i="1"/>
  <c r="S92" i="1" s="1"/>
  <c r="U92" i="1" s="1"/>
  <c r="R50" i="1"/>
  <c r="S50" i="1" s="1"/>
  <c r="U50" i="1" s="1"/>
  <c r="R105" i="1"/>
  <c r="S105" i="1" s="1"/>
  <c r="U105" i="1" s="1"/>
  <c r="R182" i="1"/>
  <c r="S182" i="1" s="1"/>
  <c r="U182" i="1" s="1"/>
  <c r="V44" i="1"/>
  <c r="R115" i="1"/>
  <c r="S115" i="1" s="1"/>
  <c r="U115" i="1" s="1"/>
  <c r="R186" i="1"/>
  <c r="S186" i="1" s="1"/>
  <c r="U186" i="1" s="1"/>
  <c r="R124" i="1"/>
  <c r="S124" i="1" s="1"/>
  <c r="U124" i="1" s="1"/>
  <c r="R176" i="1"/>
  <c r="S176" i="1" s="1"/>
  <c r="U176" i="1" s="1"/>
  <c r="V166" i="1"/>
  <c r="R106" i="1"/>
  <c r="S106" i="1" s="1"/>
  <c r="U106" i="1" s="1"/>
  <c r="R48" i="1"/>
  <c r="S48" i="1" s="1"/>
  <c r="U48" i="1" s="1"/>
  <c r="V152" i="1"/>
  <c r="R202" i="1"/>
  <c r="S202" i="1" s="1"/>
  <c r="U202" i="1" s="1"/>
  <c r="R65" i="1"/>
  <c r="S65" i="1" s="1"/>
  <c r="U65" i="1" s="1"/>
  <c r="V196" i="1"/>
  <c r="R77" i="1"/>
  <c r="S77" i="1" s="1"/>
  <c r="U77" i="1" s="1"/>
  <c r="R195" i="1"/>
  <c r="S195" i="1" s="1"/>
  <c r="U195" i="1" s="1"/>
  <c r="R122" i="1"/>
  <c r="S122" i="1" s="1"/>
  <c r="U122" i="1" s="1"/>
  <c r="R220" i="1"/>
  <c r="S220" i="1" s="1"/>
  <c r="U220" i="1" s="1"/>
  <c r="V183" i="1"/>
  <c r="R211" i="1"/>
  <c r="S211" i="1" s="1"/>
  <c r="U211" i="1" s="1"/>
  <c r="R199" i="1"/>
  <c r="S199" i="1" s="1"/>
  <c r="U199" i="1" s="1"/>
  <c r="R126" i="1"/>
  <c r="S126" i="1" s="1"/>
  <c r="U126" i="1" s="1"/>
  <c r="R53" i="1"/>
  <c r="S53" i="1" s="1"/>
  <c r="U53" i="1" s="1"/>
  <c r="V153" i="1"/>
  <c r="R123" i="1"/>
  <c r="S123" i="1" s="1"/>
  <c r="U123" i="1" s="1"/>
  <c r="R60" i="1"/>
  <c r="S60" i="1" s="1"/>
  <c r="U60" i="1" s="1"/>
  <c r="R45" i="1"/>
  <c r="S45" i="1" s="1"/>
  <c r="U45" i="1" s="1"/>
  <c r="R173" i="1"/>
  <c r="S173" i="1" s="1"/>
  <c r="U173" i="1" s="1"/>
  <c r="V107" i="1"/>
  <c r="R168" i="1"/>
  <c r="S168" i="1" s="1"/>
  <c r="U168" i="1" s="1"/>
  <c r="R114" i="1"/>
  <c r="S114" i="1" s="1"/>
  <c r="U114" i="1" s="1"/>
  <c r="V174" i="1"/>
  <c r="R161" i="1"/>
  <c r="S161" i="1" s="1"/>
  <c r="U161" i="1" s="1"/>
  <c r="R95" i="1"/>
  <c r="S95" i="1" s="1"/>
  <c r="U95" i="1" s="1"/>
  <c r="V144" i="1"/>
  <c r="V188" i="1"/>
  <c r="R150" i="1"/>
  <c r="S150" i="1" s="1"/>
  <c r="U150" i="1" s="1"/>
  <c r="R138" i="1"/>
  <c r="S138" i="1" s="1"/>
  <c r="U138" i="1" s="1"/>
  <c r="R147" i="1"/>
  <c r="S147" i="1" s="1"/>
  <c r="U147" i="1" s="1"/>
  <c r="V109" i="1"/>
  <c r="R96" i="1"/>
  <c r="S96" i="1" s="1"/>
  <c r="U96" i="1" s="1"/>
  <c r="V157" i="1"/>
  <c r="R134" i="1"/>
  <c r="S134" i="1" s="1"/>
  <c r="U134" i="1" s="1"/>
  <c r="R112" i="1"/>
  <c r="S112" i="1" s="1"/>
  <c r="U112" i="1" s="1"/>
  <c r="R181" i="1"/>
  <c r="S181" i="1" s="1"/>
  <c r="U181" i="1" s="1"/>
  <c r="R178" i="1"/>
  <c r="S178" i="1" s="1"/>
  <c r="U178" i="1" s="1"/>
  <c r="R135" i="1"/>
  <c r="S135" i="1" s="1"/>
  <c r="U135" i="1" s="1"/>
  <c r="R78" i="1"/>
  <c r="S78" i="1" s="1"/>
  <c r="U78" i="1" s="1"/>
  <c r="R216" i="1"/>
  <c r="S216" i="1" s="1"/>
  <c r="U216" i="1" s="1"/>
  <c r="R203" i="1"/>
  <c r="S203" i="1" s="1"/>
  <c r="U203" i="1" s="1"/>
  <c r="R214" i="1"/>
  <c r="S214" i="1" s="1"/>
  <c r="U214" i="1" s="1"/>
  <c r="R151" i="1"/>
  <c r="S151" i="1" s="1"/>
  <c r="U151" i="1" s="1"/>
  <c r="R104" i="1"/>
  <c r="S104" i="1" s="1"/>
  <c r="U104" i="1" s="1"/>
  <c r="R133" i="1"/>
  <c r="S133" i="1" s="1"/>
  <c r="U133" i="1" s="1"/>
  <c r="R87" i="1"/>
  <c r="S87" i="1" s="1"/>
  <c r="U87" i="1" s="1"/>
  <c r="V184" i="1"/>
  <c r="R156" i="1"/>
  <c r="S156" i="1" s="1"/>
  <c r="U156" i="1" s="1"/>
  <c r="R208" i="1"/>
  <c r="S208" i="1" s="1"/>
  <c r="U208" i="1" s="1"/>
  <c r="R80" i="1"/>
  <c r="S80" i="1" s="1"/>
  <c r="U80" i="1" s="1"/>
  <c r="R68" i="1"/>
  <c r="S68" i="1" s="1"/>
  <c r="U68" i="1" s="1"/>
  <c r="R88" i="1"/>
  <c r="S88" i="1" s="1"/>
  <c r="U88" i="1" s="1"/>
  <c r="R49" i="1"/>
  <c r="S49" i="1" s="1"/>
  <c r="U49" i="1" s="1"/>
  <c r="R189" i="1"/>
  <c r="S189" i="1" s="1"/>
  <c r="U189" i="1" s="1"/>
  <c r="R131" i="1"/>
  <c r="S131" i="1" s="1"/>
  <c r="U131" i="1" s="1"/>
  <c r="R204" i="1"/>
  <c r="S204" i="1" s="1"/>
  <c r="U204" i="1" s="1"/>
  <c r="R113" i="1"/>
  <c r="S113" i="1" s="1"/>
  <c r="U113" i="1" s="1"/>
  <c r="R143" i="1"/>
  <c r="S143" i="1" s="1"/>
  <c r="U143" i="1" s="1"/>
  <c r="R76" i="1"/>
  <c r="S76" i="1" s="1"/>
  <c r="U76" i="1" s="1"/>
  <c r="R70" i="1"/>
  <c r="S70" i="1" s="1"/>
  <c r="U70" i="1" s="1"/>
  <c r="R140" i="1"/>
  <c r="S140" i="1" s="1"/>
  <c r="U140" i="1" s="1"/>
  <c r="R58" i="1"/>
  <c r="S58" i="1" s="1"/>
  <c r="U58" i="1" s="1"/>
  <c r="R61" i="1"/>
  <c r="S61" i="1" s="1"/>
  <c r="U61" i="1" s="1"/>
  <c r="R79" i="1"/>
  <c r="S79" i="1" s="1"/>
  <c r="U79" i="1" s="1"/>
  <c r="R160" i="1"/>
  <c r="S160" i="1" s="1"/>
  <c r="U160" i="1" s="1"/>
  <c r="R198" i="1"/>
  <c r="S198" i="1" s="1"/>
  <c r="U198" i="1" s="1"/>
  <c r="R125" i="1"/>
  <c r="S125" i="1" s="1"/>
  <c r="U125" i="1" s="1"/>
  <c r="R207" i="1"/>
  <c r="S207" i="1" s="1"/>
  <c r="U207" i="1" s="1"/>
  <c r="R69" i="1"/>
  <c r="S69" i="1" s="1"/>
  <c r="U69" i="1" s="1"/>
  <c r="R206" i="1"/>
  <c r="S206" i="1" s="1"/>
  <c r="U206" i="1" s="1"/>
  <c r="R212" i="1"/>
  <c r="S212" i="1" s="1"/>
  <c r="U212" i="1" s="1"/>
  <c r="R75" i="1"/>
  <c r="S75" i="1" s="1"/>
  <c r="U75" i="1" s="1"/>
  <c r="R148" i="1"/>
  <c r="S148" i="1" s="1"/>
  <c r="U148" i="1" s="1"/>
  <c r="R142" i="1"/>
  <c r="S142" i="1" s="1"/>
  <c r="U142" i="1" s="1"/>
  <c r="R66" i="1"/>
  <c r="S66" i="1" s="1"/>
  <c r="U66" i="1" s="1"/>
  <c r="R84" i="1"/>
  <c r="S84" i="1" s="1"/>
  <c r="U84" i="1" s="1"/>
  <c r="R130" i="1"/>
  <c r="S130" i="1" s="1"/>
  <c r="U130" i="1" s="1"/>
  <c r="R57" i="1"/>
  <c r="S57" i="1" s="1"/>
  <c r="U57" i="1" s="1"/>
  <c r="R185" i="1"/>
  <c r="S185" i="1" s="1"/>
  <c r="U185" i="1" s="1"/>
  <c r="R121" i="1"/>
  <c r="S121" i="1" s="1"/>
  <c r="U121" i="1" s="1"/>
  <c r="R197" i="1"/>
  <c r="S197" i="1" s="1"/>
  <c r="U197" i="1" s="1"/>
  <c r="R215" i="1"/>
  <c r="S215" i="1" s="1"/>
  <c r="U215" i="1" s="1"/>
  <c r="R164" i="1"/>
  <c r="S164" i="1" s="1"/>
  <c r="U164" i="1" s="1"/>
  <c r="R100" i="1"/>
  <c r="S100" i="1" s="1"/>
  <c r="U100" i="1" s="1"/>
  <c r="R94" i="1"/>
  <c r="S94" i="1" s="1"/>
  <c r="U94" i="1" s="1"/>
  <c r="R213" i="1"/>
  <c r="S213" i="1" s="1"/>
  <c r="U213" i="1" s="1"/>
  <c r="R139" i="1"/>
  <c r="S139" i="1" s="1"/>
  <c r="U139" i="1" s="1"/>
  <c r="R194" i="1"/>
  <c r="S194" i="1" s="1"/>
  <c r="U194" i="1" s="1"/>
  <c r="R159" i="1"/>
  <c r="S159" i="1" s="1"/>
  <c r="U159" i="1" s="1"/>
  <c r="R86" i="1"/>
  <c r="S86" i="1" s="1"/>
  <c r="U86" i="1" s="1"/>
  <c r="R41" i="1"/>
  <c r="T192" i="1"/>
  <c r="X192" i="1" s="1"/>
  <c r="T162" i="1"/>
  <c r="X162" i="1" s="1"/>
  <c r="T107" i="1"/>
  <c r="W107" i="1" s="1"/>
  <c r="T157" i="1"/>
  <c r="X157" i="1" s="1"/>
  <c r="T153" i="1"/>
  <c r="X153" i="1" s="1"/>
  <c r="T205" i="1"/>
  <c r="X205" i="1" s="1"/>
  <c r="T83" i="1"/>
  <c r="X83" i="1" s="1"/>
  <c r="T209" i="1"/>
  <c r="X209" i="1" s="1"/>
  <c r="T44" i="1"/>
  <c r="X44" i="1" s="1"/>
  <c r="T190" i="1"/>
  <c r="X190" i="1" s="1"/>
  <c r="T144" i="1"/>
  <c r="X144" i="1" s="1"/>
  <c r="T196" i="1"/>
  <c r="X196" i="1" s="1"/>
  <c r="T118" i="1"/>
  <c r="W118" i="1" s="1"/>
  <c r="T152" i="1"/>
  <c r="X152" i="1" s="1"/>
  <c r="T109" i="1"/>
  <c r="W109" i="1" s="1"/>
  <c r="T184" i="1"/>
  <c r="X184" i="1" s="1"/>
  <c r="T55" i="1"/>
  <c r="X55" i="1" s="1"/>
  <c r="T170" i="1"/>
  <c r="X170" i="1" s="1"/>
  <c r="T188" i="1"/>
  <c r="X188" i="1" s="1"/>
  <c r="T74" i="1"/>
  <c r="T166" i="1"/>
  <c r="X166" i="1" s="1"/>
  <c r="T90" i="1"/>
  <c r="W90" i="1" s="1"/>
  <c r="T132" i="1"/>
  <c r="X132" i="1" s="1"/>
  <c r="T183" i="1"/>
  <c r="X183" i="1" s="1"/>
  <c r="T62" i="1" l="1"/>
  <c r="X62" i="1" s="1"/>
  <c r="T218" i="1"/>
  <c r="X218" i="1" s="1"/>
  <c r="T103" i="1"/>
  <c r="X103" i="1" s="1"/>
  <c r="T174" i="1"/>
  <c r="X174" i="1" s="1"/>
  <c r="T127" i="1"/>
  <c r="X127" i="1" s="1"/>
  <c r="T163" i="1"/>
  <c r="X163" i="1" s="1"/>
  <c r="T46" i="1"/>
  <c r="W46" i="1" s="1"/>
  <c r="X74" i="1"/>
  <c r="T179" i="1"/>
  <c r="X179" i="1" s="1"/>
  <c r="T128" i="1"/>
  <c r="X128" i="1" s="1"/>
  <c r="T145" i="1"/>
  <c r="X145" i="1" s="1"/>
  <c r="T64" i="1"/>
  <c r="X64" i="1" s="1"/>
  <c r="T86" i="1"/>
  <c r="W86" i="1" s="1"/>
  <c r="T73" i="1"/>
  <c r="X73" i="1" s="1"/>
  <c r="T175" i="1"/>
  <c r="X175" i="1" s="1"/>
  <c r="T151" i="1"/>
  <c r="X151" i="1" s="1"/>
  <c r="T82" i="1"/>
  <c r="X82" i="1" s="1"/>
  <c r="T171" i="1"/>
  <c r="X171" i="1" s="1"/>
  <c r="T52" i="1"/>
  <c r="X52" i="1" s="1"/>
  <c r="T191" i="1"/>
  <c r="X191" i="1" s="1"/>
  <c r="T200" i="1"/>
  <c r="X200" i="1" s="1"/>
  <c r="T124" i="1"/>
  <c r="W124" i="1" s="1"/>
  <c r="T165" i="1"/>
  <c r="W165" i="1" s="1"/>
  <c r="T119" i="1"/>
  <c r="X119" i="1" s="1"/>
  <c r="T110" i="1"/>
  <c r="X110" i="1" s="1"/>
  <c r="S41" i="1"/>
  <c r="U41" i="1" s="1"/>
  <c r="V41" i="1" s="1"/>
  <c r="R222" i="1"/>
  <c r="T217" i="1"/>
  <c r="X217" i="1" s="1"/>
  <c r="T180" i="1"/>
  <c r="X180" i="1" s="1"/>
  <c r="T81" i="1"/>
  <c r="W81" i="1" s="1"/>
  <c r="T71" i="1"/>
  <c r="X71" i="1" s="1"/>
  <c r="T93" i="1"/>
  <c r="X93" i="1" s="1"/>
  <c r="T142" i="1"/>
  <c r="X142" i="1" s="1"/>
  <c r="T59" i="1"/>
  <c r="X59" i="1" s="1"/>
  <c r="T63" i="1"/>
  <c r="X63" i="1" s="1"/>
  <c r="T56" i="1"/>
  <c r="X56" i="1" s="1"/>
  <c r="T45" i="1"/>
  <c r="W45" i="1" s="1"/>
  <c r="T101" i="1"/>
  <c r="X101" i="1" s="1"/>
  <c r="T43" i="1"/>
  <c r="W43" i="1" s="1"/>
  <c r="T108" i="1"/>
  <c r="W108" i="1" s="1"/>
  <c r="T54" i="1"/>
  <c r="W54" i="1" s="1"/>
  <c r="T115" i="1"/>
  <c r="X115" i="1" s="1"/>
  <c r="T85" i="1"/>
  <c r="X85" i="1" s="1"/>
  <c r="T136" i="1"/>
  <c r="X136" i="1" s="1"/>
  <c r="T92" i="1"/>
  <c r="X92" i="1" s="1"/>
  <c r="T42" i="1"/>
  <c r="X42" i="1" s="1"/>
  <c r="T72" i="1"/>
  <c r="X72" i="1" s="1"/>
  <c r="T167" i="1"/>
  <c r="X167" i="1" s="1"/>
  <c r="T51" i="1"/>
  <c r="X51" i="1" s="1"/>
  <c r="T123" i="1"/>
  <c r="X123" i="1" s="1"/>
  <c r="T116" i="1"/>
  <c r="X116" i="1" s="1"/>
  <c r="T169" i="1"/>
  <c r="X169" i="1" s="1"/>
  <c r="T89" i="1"/>
  <c r="X89" i="1" s="1"/>
  <c r="T138" i="1"/>
  <c r="W138" i="1" s="1"/>
  <c r="T143" i="1"/>
  <c r="W143" i="1" s="1"/>
  <c r="T98" i="1"/>
  <c r="X98" i="1" s="1"/>
  <c r="T204" i="1"/>
  <c r="X204" i="1" s="1"/>
  <c r="T47" i="1"/>
  <c r="X47" i="1" s="1"/>
  <c r="T137" i="1"/>
  <c r="X137" i="1" s="1"/>
  <c r="T129" i="1"/>
  <c r="W129" i="1" s="1"/>
  <c r="T117" i="1"/>
  <c r="X117" i="1" s="1"/>
  <c r="T102" i="1"/>
  <c r="X102" i="1" s="1"/>
  <c r="T172" i="1"/>
  <c r="X172" i="1" s="1"/>
  <c r="P18" i="1"/>
  <c r="S229" i="1"/>
  <c r="T154" i="1"/>
  <c r="X154" i="1" s="1"/>
  <c r="T49" i="1"/>
  <c r="W49" i="1" s="1"/>
  <c r="T97" i="1"/>
  <c r="W97" i="1" s="1"/>
  <c r="T221" i="1"/>
  <c r="X221" i="1" s="1"/>
  <c r="T106" i="1"/>
  <c r="W106" i="1" s="1"/>
  <c r="S231" i="1"/>
  <c r="T111" i="1"/>
  <c r="X111" i="1" s="1"/>
  <c r="T99" i="1"/>
  <c r="X99" i="1" s="1"/>
  <c r="T202" i="1"/>
  <c r="X202" i="1" s="1"/>
  <c r="T87" i="1"/>
  <c r="X87" i="1" s="1"/>
  <c r="T135" i="1"/>
  <c r="X135" i="1" s="1"/>
  <c r="T150" i="1"/>
  <c r="W150" i="1" s="1"/>
  <c r="T215" i="1"/>
  <c r="W215" i="1" s="1"/>
  <c r="T198" i="1"/>
  <c r="W198" i="1" s="1"/>
  <c r="T79" i="1"/>
  <c r="X79" i="1" s="1"/>
  <c r="T216" i="1"/>
  <c r="W216" i="1" s="1"/>
  <c r="T95" i="1"/>
  <c r="W95" i="1" s="1"/>
  <c r="T219" i="1"/>
  <c r="X219" i="1" s="1"/>
  <c r="T203" i="1"/>
  <c r="X203" i="1" s="1"/>
  <c r="T126" i="1"/>
  <c r="X126" i="1" s="1"/>
  <c r="T178" i="1"/>
  <c r="X178" i="1" s="1"/>
  <c r="T161" i="1"/>
  <c r="W161" i="1" s="1"/>
  <c r="T122" i="1"/>
  <c r="W122" i="1" s="1"/>
  <c r="T78" i="1"/>
  <c r="W78" i="1" s="1"/>
  <c r="T193" i="1"/>
  <c r="W193" i="1" s="1"/>
  <c r="T50" i="1"/>
  <c r="W50" i="1" s="1"/>
  <c r="T131" i="1"/>
  <c r="W131" i="1" s="1"/>
  <c r="T208" i="1"/>
  <c r="W208" i="1" s="1"/>
  <c r="T133" i="1"/>
  <c r="W133" i="1" s="1"/>
  <c r="T104" i="1"/>
  <c r="W104" i="1" s="1"/>
  <c r="T60" i="1"/>
  <c r="X60" i="1" s="1"/>
  <c r="T141" i="1"/>
  <c r="W141" i="1" s="1"/>
  <c r="T121" i="1"/>
  <c r="X121" i="1" s="1"/>
  <c r="T210" i="1"/>
  <c r="X210" i="1" s="1"/>
  <c r="T201" i="1"/>
  <c r="X201" i="1" s="1"/>
  <c r="T182" i="1"/>
  <c r="W182" i="1" s="1"/>
  <c r="T112" i="1"/>
  <c r="W112" i="1" s="1"/>
  <c r="T58" i="1"/>
  <c r="W58" i="1" s="1"/>
  <c r="T146" i="1"/>
  <c r="X146" i="1" s="1"/>
  <c r="T120" i="1"/>
  <c r="X120" i="1" s="1"/>
  <c r="T149" i="1"/>
  <c r="X149" i="1" s="1"/>
  <c r="T156" i="1"/>
  <c r="X156" i="1" s="1"/>
  <c r="T186" i="1"/>
  <c r="W186" i="1" s="1"/>
  <c r="T91" i="1"/>
  <c r="X91" i="1" s="1"/>
  <c r="T187" i="1"/>
  <c r="W187" i="1" s="1"/>
  <c r="T53" i="1"/>
  <c r="W53" i="1" s="1"/>
  <c r="T65" i="1"/>
  <c r="W65" i="1" s="1"/>
  <c r="T134" i="1"/>
  <c r="X134" i="1" s="1"/>
  <c r="T212" i="1"/>
  <c r="W212" i="1" s="1"/>
  <c r="T75" i="1"/>
  <c r="W75" i="1" s="1"/>
  <c r="T185" i="1"/>
  <c r="X185" i="1" s="1"/>
  <c r="T105" i="1"/>
  <c r="X105" i="1" s="1"/>
  <c r="T96" i="1"/>
  <c r="W96" i="1" s="1"/>
  <c r="T48" i="1"/>
  <c r="W48" i="1" s="1"/>
  <c r="T61" i="1"/>
  <c r="W61" i="1" s="1"/>
  <c r="T194" i="1"/>
  <c r="X194" i="1" s="1"/>
  <c r="T177" i="1"/>
  <c r="X177" i="1" s="1"/>
  <c r="T147" i="1"/>
  <c r="X147" i="1" s="1"/>
  <c r="T176" i="1"/>
  <c r="X176" i="1" s="1"/>
  <c r="T158" i="1"/>
  <c r="X158" i="1" s="1"/>
  <c r="T88" i="1"/>
  <c r="X88" i="1" s="1"/>
  <c r="T155" i="1"/>
  <c r="X155" i="1" s="1"/>
  <c r="V213" i="1"/>
  <c r="V189" i="1"/>
  <c r="V48" i="1"/>
  <c r="V67" i="1"/>
  <c r="V140" i="1"/>
  <c r="V92" i="1"/>
  <c r="T213" i="1"/>
  <c r="W213" i="1" s="1"/>
  <c r="T214" i="1"/>
  <c r="W214" i="1" s="1"/>
  <c r="V84" i="1"/>
  <c r="V147" i="1"/>
  <c r="T77" i="1"/>
  <c r="X77" i="1" s="1"/>
  <c r="T181" i="1"/>
  <c r="W181" i="1" s="1"/>
  <c r="V164" i="1"/>
  <c r="V86" i="1"/>
  <c r="V215" i="1"/>
  <c r="V142" i="1"/>
  <c r="V198" i="1"/>
  <c r="V143" i="1"/>
  <c r="V208" i="1"/>
  <c r="V87" i="1"/>
  <c r="V216" i="1"/>
  <c r="V150" i="1"/>
  <c r="V95" i="1"/>
  <c r="X107" i="1"/>
  <c r="V65" i="1"/>
  <c r="V176" i="1"/>
  <c r="V182" i="1"/>
  <c r="X118" i="1"/>
  <c r="V206" i="1"/>
  <c r="V199" i="1"/>
  <c r="V50" i="1"/>
  <c r="V130" i="1"/>
  <c r="V80" i="1"/>
  <c r="V100" i="1"/>
  <c r="V53" i="1"/>
  <c r="T140" i="1"/>
  <c r="X140" i="1" s="1"/>
  <c r="V76" i="1"/>
  <c r="V203" i="1"/>
  <c r="V138" i="1"/>
  <c r="V45" i="1"/>
  <c r="V122" i="1"/>
  <c r="T68" i="1"/>
  <c r="W68" i="1" s="1"/>
  <c r="T195" i="1"/>
  <c r="W195" i="1" s="1"/>
  <c r="T130" i="1"/>
  <c r="X130" i="1" s="1"/>
  <c r="T199" i="1"/>
  <c r="W199" i="1" s="1"/>
  <c r="T114" i="1"/>
  <c r="X114" i="1" s="1"/>
  <c r="V159" i="1"/>
  <c r="V197" i="1"/>
  <c r="V148" i="1"/>
  <c r="V160" i="1"/>
  <c r="V113" i="1"/>
  <c r="V133" i="1"/>
  <c r="V112" i="1"/>
  <c r="V96" i="1"/>
  <c r="P22" i="1"/>
  <c r="V161" i="1"/>
  <c r="V126" i="1"/>
  <c r="V106" i="1"/>
  <c r="V124" i="1"/>
  <c r="V105" i="1"/>
  <c r="V141" i="1"/>
  <c r="V57" i="1"/>
  <c r="V68" i="1"/>
  <c r="V173" i="1"/>
  <c r="V195" i="1"/>
  <c r="V94" i="1"/>
  <c r="V49" i="1"/>
  <c r="V77" i="1"/>
  <c r="T67" i="1"/>
  <c r="X67" i="1" s="1"/>
  <c r="T173" i="1"/>
  <c r="X173" i="1" s="1"/>
  <c r="V207" i="1"/>
  <c r="V181" i="1"/>
  <c r="V114" i="1"/>
  <c r="V220" i="1"/>
  <c r="V66" i="1"/>
  <c r="V168" i="1"/>
  <c r="V211" i="1"/>
  <c r="T80" i="1"/>
  <c r="X80" i="1" s="1"/>
  <c r="T189" i="1"/>
  <c r="W189" i="1" s="1"/>
  <c r="T211" i="1"/>
  <c r="X211" i="1" s="1"/>
  <c r="T220" i="1"/>
  <c r="X220" i="1" s="1"/>
  <c r="T168" i="1"/>
  <c r="X168" i="1" s="1"/>
  <c r="V194" i="1"/>
  <c r="V121" i="1"/>
  <c r="V75" i="1"/>
  <c r="V79" i="1"/>
  <c r="V204" i="1"/>
  <c r="X90" i="1"/>
  <c r="V104" i="1"/>
  <c r="V135" i="1"/>
  <c r="V134" i="1"/>
  <c r="V60" i="1"/>
  <c r="V186" i="1"/>
  <c r="V187" i="1"/>
  <c r="V129" i="1"/>
  <c r="V58" i="1"/>
  <c r="V214" i="1"/>
  <c r="V69" i="1"/>
  <c r="V70" i="1"/>
  <c r="T69" i="1"/>
  <c r="W69" i="1" s="1"/>
  <c r="V125" i="1"/>
  <c r="T94" i="1"/>
  <c r="W94" i="1" s="1"/>
  <c r="V139" i="1"/>
  <c r="V185" i="1"/>
  <c r="V212" i="1"/>
  <c r="V61" i="1"/>
  <c r="V131" i="1"/>
  <c r="V88" i="1"/>
  <c r="V156" i="1"/>
  <c r="V151" i="1"/>
  <c r="V78" i="1"/>
  <c r="V178" i="1"/>
  <c r="X109" i="1"/>
  <c r="V123" i="1"/>
  <c r="V202" i="1"/>
  <c r="V115" i="1"/>
  <c r="V177" i="1"/>
  <c r="V193" i="1"/>
  <c r="T139" i="1"/>
  <c r="W139" i="1" s="1"/>
  <c r="T76" i="1"/>
  <c r="X76" i="1" s="1"/>
  <c r="T57" i="1"/>
  <c r="X57" i="1" s="1"/>
  <c r="T206" i="1"/>
  <c r="X206" i="1" s="1"/>
  <c r="T66" i="1"/>
  <c r="X66" i="1" s="1"/>
  <c r="T125" i="1"/>
  <c r="W125" i="1" s="1"/>
  <c r="T164" i="1"/>
  <c r="X164" i="1" s="1"/>
  <c r="T197" i="1"/>
  <c r="X197" i="1" s="1"/>
  <c r="T148" i="1"/>
  <c r="X148" i="1" s="1"/>
  <c r="T159" i="1"/>
  <c r="X159" i="1" s="1"/>
  <c r="T70" i="1"/>
  <c r="W70" i="1" s="1"/>
  <c r="T207" i="1"/>
  <c r="X207" i="1" s="1"/>
  <c r="T113" i="1"/>
  <c r="X113" i="1" s="1"/>
  <c r="T160" i="1"/>
  <c r="W160" i="1" s="1"/>
  <c r="W170" i="1"/>
  <c r="W136" i="1"/>
  <c r="W144" i="1"/>
  <c r="T100" i="1"/>
  <c r="X100" i="1" s="1"/>
  <c r="W209" i="1"/>
  <c r="T84" i="1"/>
  <c r="X84" i="1" s="1"/>
  <c r="W132" i="1"/>
  <c r="W74" i="1"/>
  <c r="W62" i="1"/>
  <c r="W103" i="1"/>
  <c r="W44" i="1"/>
  <c r="W192" i="1"/>
  <c r="W55" i="1"/>
  <c r="W218" i="1"/>
  <c r="W174" i="1"/>
  <c r="W162" i="1"/>
  <c r="W205" i="1"/>
  <c r="W166" i="1"/>
  <c r="W183" i="1"/>
  <c r="W83" i="1"/>
  <c r="W196" i="1"/>
  <c r="W152" i="1"/>
  <c r="W184" i="1"/>
  <c r="W153" i="1"/>
  <c r="W188" i="1"/>
  <c r="W190" i="1"/>
  <c r="W179" i="1"/>
  <c r="W157" i="1"/>
  <c r="W127" i="1" l="1"/>
  <c r="W71" i="1"/>
  <c r="W145" i="1"/>
  <c r="X108" i="1"/>
  <c r="X165" i="1"/>
  <c r="W217" i="1"/>
  <c r="X124" i="1"/>
  <c r="W151" i="1"/>
  <c r="W42" i="1"/>
  <c r="W63" i="1"/>
  <c r="W180" i="1"/>
  <c r="W163" i="1"/>
  <c r="X106" i="1"/>
  <c r="W82" i="1"/>
  <c r="W169" i="1"/>
  <c r="W47" i="1"/>
  <c r="W59" i="1"/>
  <c r="W51" i="1"/>
  <c r="X86" i="1"/>
  <c r="W52" i="1"/>
  <c r="W64" i="1"/>
  <c r="W110" i="1"/>
  <c r="X46" i="1"/>
  <c r="X49" i="1"/>
  <c r="X45" i="1"/>
  <c r="W98" i="1"/>
  <c r="W101" i="1"/>
  <c r="T41" i="1"/>
  <c r="L18" i="1" s="1"/>
  <c r="W123" i="1"/>
  <c r="W128" i="1"/>
  <c r="W73" i="1"/>
  <c r="W171" i="1"/>
  <c r="W175" i="1"/>
  <c r="W203" i="1"/>
  <c r="W119" i="1"/>
  <c r="W159" i="1"/>
  <c r="W56" i="1"/>
  <c r="W93" i="1"/>
  <c r="W85" i="1"/>
  <c r="W60" i="1"/>
  <c r="W191" i="1"/>
  <c r="W102" i="1"/>
  <c r="X216" i="1"/>
  <c r="W67" i="1"/>
  <c r="W176" i="1"/>
  <c r="W221" i="1"/>
  <c r="W200" i="1"/>
  <c r="W172" i="1"/>
  <c r="X208" i="1"/>
  <c r="W116" i="1"/>
  <c r="W156" i="1"/>
  <c r="X81" i="1"/>
  <c r="V222" i="1"/>
  <c r="W135" i="1"/>
  <c r="W87" i="1"/>
  <c r="W137" i="1"/>
  <c r="W142" i="1"/>
  <c r="W126" i="1"/>
  <c r="W202" i="1"/>
  <c r="W92" i="1"/>
  <c r="X198" i="1"/>
  <c r="W204" i="1"/>
  <c r="W178" i="1"/>
  <c r="X43" i="1"/>
  <c r="W88" i="1"/>
  <c r="W167" i="1"/>
  <c r="X129" i="1"/>
  <c r="W111" i="1"/>
  <c r="X150" i="1"/>
  <c r="X138" i="1"/>
  <c r="W115" i="1"/>
  <c r="W154" i="1"/>
  <c r="W89" i="1"/>
  <c r="W72" i="1"/>
  <c r="X122" i="1"/>
  <c r="X54" i="1"/>
  <c r="X186" i="1"/>
  <c r="W206" i="1"/>
  <c r="X97" i="1"/>
  <c r="X181" i="1"/>
  <c r="X141" i="1"/>
  <c r="X131" i="1"/>
  <c r="X143" i="1"/>
  <c r="X187" i="1"/>
  <c r="X215" i="1"/>
  <c r="W117" i="1"/>
  <c r="X161" i="1"/>
  <c r="W168" i="1"/>
  <c r="W210" i="1"/>
  <c r="W57" i="1"/>
  <c r="W84" i="1"/>
  <c r="W99" i="1"/>
  <c r="X104" i="1"/>
  <c r="X61" i="1"/>
  <c r="W155" i="1"/>
  <c r="W77" i="1"/>
  <c r="W121" i="1"/>
  <c r="W149" i="1"/>
  <c r="X69" i="1"/>
  <c r="X96" i="1"/>
  <c r="X50" i="1"/>
  <c r="W219" i="1"/>
  <c r="W120" i="1"/>
  <c r="W146" i="1"/>
  <c r="X53" i="1"/>
  <c r="X48" i="1"/>
  <c r="W173" i="1"/>
  <c r="W79" i="1"/>
  <c r="X78" i="1"/>
  <c r="X193" i="1"/>
  <c r="X65" i="1"/>
  <c r="X68" i="1"/>
  <c r="X95" i="1"/>
  <c r="X133" i="1"/>
  <c r="X182" i="1"/>
  <c r="X214" i="1"/>
  <c r="W147" i="1"/>
  <c r="W134" i="1"/>
  <c r="W201" i="1"/>
  <c r="W194" i="1"/>
  <c r="X75" i="1"/>
  <c r="X160" i="1"/>
  <c r="W148" i="1"/>
  <c r="W105" i="1"/>
  <c r="X58" i="1"/>
  <c r="X94" i="1"/>
  <c r="W140" i="1"/>
  <c r="X212" i="1"/>
  <c r="W185" i="1"/>
  <c r="W177" i="1"/>
  <c r="X112" i="1"/>
  <c r="W76" i="1"/>
  <c r="W197" i="1"/>
  <c r="W158" i="1"/>
  <c r="W91" i="1"/>
  <c r="W211" i="1"/>
  <c r="W220" i="1"/>
  <c r="W130" i="1"/>
  <c r="W80" i="1"/>
  <c r="W66" i="1"/>
  <c r="X199" i="1"/>
  <c r="W113" i="1"/>
  <c r="X195" i="1"/>
  <c r="X189" i="1"/>
  <c r="X139" i="1"/>
  <c r="X70" i="1"/>
  <c r="X125" i="1"/>
  <c r="W114" i="1"/>
  <c r="X213" i="1"/>
  <c r="W164" i="1"/>
  <c r="W100" i="1"/>
  <c r="W207" i="1"/>
  <c r="W41" i="1" l="1"/>
  <c r="X41" i="1"/>
  <c r="X222" i="1" s="1"/>
  <c r="W2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Vasilisa</author>
  </authors>
  <commentList>
    <comment ref="I12" authorId="0" shapeId="0" xr:uid="{DFD85F14-13EB-41FE-9774-2977083D01C9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w</t>
        </r>
      </text>
    </comment>
    <comment ref="O16" authorId="0" shapeId="0" xr:uid="{8C202225-5E70-4882-AC81-F4581709B039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b
O1O2</t>
        </r>
      </text>
    </comment>
    <comment ref="O18" authorId="0" shapeId="0" xr:uid="{A3162584-FD68-4AB3-9438-B05184711E17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r
O1A</t>
        </r>
      </text>
    </comment>
    <comment ref="O20" authorId="0" shapeId="0" xr:uid="{35B34F3E-A068-4D3B-A3D9-C4E8AD7154F7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l
AB</t>
        </r>
      </text>
    </comment>
    <comment ref="O22" authorId="0" shapeId="0" xr:uid="{616E9039-C837-4946-BF29-3D13D1139185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R
O2B</t>
        </r>
      </text>
    </comment>
  </commentList>
</comments>
</file>

<file path=xl/sharedStrings.xml><?xml version="1.0" encoding="utf-8"?>
<sst xmlns="http://schemas.openxmlformats.org/spreadsheetml/2006/main" count="86" uniqueCount="49">
  <si>
    <t>м</t>
  </si>
  <si>
    <t>r</t>
  </si>
  <si>
    <t>n1</t>
  </si>
  <si>
    <t>мм</t>
  </si>
  <si>
    <t>об/мин</t>
  </si>
  <si>
    <t>b</t>
  </si>
  <si>
    <t>rxx</t>
  </si>
  <si>
    <t>rad</t>
  </si>
  <si>
    <t>об/с</t>
  </si>
  <si>
    <t>рад/c</t>
  </si>
  <si>
    <t>R</t>
  </si>
  <si>
    <t>h</t>
  </si>
  <si>
    <t>l</t>
  </si>
  <si>
    <t>u</t>
  </si>
  <si>
    <t>h2</t>
  </si>
  <si>
    <t>ysum</t>
  </si>
  <si>
    <t>y</t>
  </si>
  <si>
    <t>y1</t>
  </si>
  <si>
    <t>y2</t>
  </si>
  <si>
    <t>d</t>
  </si>
  <si>
    <t>w3</t>
  </si>
  <si>
    <t>w3u</t>
  </si>
  <si>
    <t>e</t>
  </si>
  <si>
    <t>w2u</t>
  </si>
  <si>
    <t>fxx</t>
  </si>
  <si>
    <t>η</t>
  </si>
  <si>
    <t>l1</t>
  </si>
  <si>
    <t>l2</t>
  </si>
  <si>
    <t>l3</t>
  </si>
  <si>
    <t>l4</t>
  </si>
  <si>
    <t>l5</t>
  </si>
  <si>
    <t>l6</t>
  </si>
  <si>
    <t>l7</t>
  </si>
  <si>
    <t>Цель работы: освоить методику синтеза привода тигля тигельной машины легкого типа, проведения кинематических и кинетических расчетов синтезированного механизма и получить опыт построения чертежа тигельной машины в САПР AutoCAD по заданным размерам.</t>
  </si>
  <si>
    <t>Вывод: была освоена методика синтеза привода тигля тигельной машины легкого типа, проведения кинематических и кинетических расчетов синтезированного механизма. Получен опыт построения чертежа тигельной машины в САПР AutoCAD по вычесленным размерам:</t>
  </si>
  <si>
    <t>м.</t>
  </si>
  <si>
    <t>м;</t>
  </si>
  <si>
    <t>гр</t>
  </si>
  <si>
    <t>L1</t>
  </si>
  <si>
    <t>L2</t>
  </si>
  <si>
    <t>L3</t>
  </si>
  <si>
    <t>Лабораторная №6. Проектирование привода тигля тигельной машины легкого типа. Вариант 11.</t>
  </si>
  <si>
    <t>=</t>
  </si>
  <si>
    <t>ϕ</t>
  </si>
  <si>
    <t>ϕ, rad</t>
  </si>
  <si>
    <t xml:space="preserve">угла перемещения коромысла </t>
  </si>
  <si>
    <t xml:space="preserve">коэффициента полезного действия механизма </t>
  </si>
  <si>
    <t>угловая скорость</t>
  </si>
  <si>
    <t xml:space="preserve">угол ускорения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</si>
</sst>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₽_-;\-* #,##0.00\ _₽_-;_-* &quot;-&quot;??\ _₽_-;_-@_-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0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3" fontId="6" fillId="3" borderId="5" xfId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3" fontId="2" fillId="0" borderId="8" xfId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/>
    <xf numFmtId="43" fontId="2" fillId="0" borderId="0" xfId="1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3" fontId="2" fillId="2" borderId="8" xfId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164" formatCode="_-* #,##0.00\ _₽_-;\-* #,##0.00\ _₽_-;_-* &quot;-&quot;??\ _₽_-;_-@_-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164" formatCode="_-* #,##0.00\ _₽_-;\-* #,##0.00\ _₽_-;_-* &quot;-&quot;??\ _₽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164" formatCode="_-* #,##0.00\ _₽_-;\-* #,##0.00\ _₽_-;_-* &quot;-&quot;??\ _₽_-;_-@_-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164" formatCode="_-* #,##0.00\ _₽_-;\-* #,##0.00\ _₽_-;_-* &quot;-&quot;??\ _₽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164" formatCode="_-* #,##0.00\ _₽_-;\-* #,##0.00\ _₽_-;_-* &quot;-&quot;??\ _₽_-;_-@_-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164" formatCode="_-* #,##0.00\ _₽_-;\-* #,##0.00\ _₽_-;_-* &quot;-&quot;??\ _₽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rgb="FFFFCCFF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Зависимость</a:t>
            </a:r>
            <a:r>
              <a:rPr lang="ru-RU" baseline="0"/>
              <a:t> угла перемещения коромысла </a:t>
            </a:r>
            <a:r>
              <a:rPr lang="en-US" baseline="0"/>
              <a:t>y </a:t>
            </a:r>
            <a:r>
              <a:rPr lang="ru-RU" baseline="0"/>
              <a:t>от </a:t>
            </a:r>
            <a:r>
              <a:rPr lang="el-GR" baseline="0"/>
              <a:t>ϕ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139979047817391E-2"/>
          <c:y val="0.1717297138718589"/>
          <c:w val="0.84346587937933937"/>
          <c:h val="0.71312588072068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Sheet1!$R$40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solidFill>
                <a:srgbClr val="FFCCFF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Sheet1!$M$41:$M$221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Sheet1!$R$41:$R$221</c:f>
              <c:numCache>
                <c:formatCode>General</c:formatCode>
                <c:ptCount val="181"/>
                <c:pt idx="0">
                  <c:v>1.9202216677099708</c:v>
                </c:pt>
                <c:pt idx="1">
                  <c:v>1.9144318859685387</c:v>
                </c:pt>
                <c:pt idx="2">
                  <c:v>1.9086835020388386</c:v>
                </c:pt>
                <c:pt idx="3">
                  <c:v>1.9029783484496046</c:v>
                </c:pt>
                <c:pt idx="4">
                  <c:v>1.8973182627490968</c:v>
                </c:pt>
                <c:pt idx="5">
                  <c:v>1.8917050874749233</c:v>
                </c:pt>
                <c:pt idx="6">
                  <c:v>1.886140670101774</c:v>
                </c:pt>
                <c:pt idx="7">
                  <c:v>1.8806268629653657</c:v>
                </c:pt>
                <c:pt idx="8">
                  <c:v>1.8751655231607882</c:v>
                </c:pt>
                <c:pt idx="9">
                  <c:v>1.8697585124135492</c:v>
                </c:pt>
                <c:pt idx="10">
                  <c:v>1.8644076969214456</c:v>
                </c:pt>
                <c:pt idx="11">
                  <c:v>1.8591149471654607</c:v>
                </c:pt>
                <c:pt idx="12">
                  <c:v>1.8538821376878609</c:v>
                </c:pt>
                <c:pt idx="13">
                  <c:v>1.8487111468355812</c:v>
                </c:pt>
                <c:pt idx="14">
                  <c:v>1.8436038564670454</c:v>
                </c:pt>
                <c:pt idx="15">
                  <c:v>1.8385621516205064</c:v>
                </c:pt>
                <c:pt idx="16">
                  <c:v>1.8335879201420009</c:v>
                </c:pt>
                <c:pt idx="17">
                  <c:v>1.8286830522709943</c:v>
                </c:pt>
                <c:pt idx="18">
                  <c:v>1.8238494401817937</c:v>
                </c:pt>
                <c:pt idx="19">
                  <c:v>1.8190889774788224</c:v>
                </c:pt>
                <c:pt idx="20">
                  <c:v>1.8144035586438223</c:v>
                </c:pt>
                <c:pt idx="21">
                  <c:v>1.809795078433095</c:v>
                </c:pt>
                <c:pt idx="22">
                  <c:v>1.8052654312229317</c:v>
                </c:pt>
                <c:pt idx="23">
                  <c:v>1.8008165103013212</c:v>
                </c:pt>
                <c:pt idx="24">
                  <c:v>1.7964502071041988</c:v>
                </c:pt>
                <c:pt idx="25">
                  <c:v>1.7921684103944253</c:v>
                </c:pt>
                <c:pt idx="26">
                  <c:v>1.787973005381797</c:v>
                </c:pt>
                <c:pt idx="27">
                  <c:v>1.7838658727824768</c:v>
                </c:pt>
                <c:pt idx="28">
                  <c:v>1.7798488878162413</c:v>
                </c:pt>
                <c:pt idx="29">
                  <c:v>1.775923919140121</c:v>
                </c:pt>
                <c:pt idx="30">
                  <c:v>1.7720928277170462</c:v>
                </c:pt>
                <c:pt idx="31">
                  <c:v>1.7683574656182761</c:v>
                </c:pt>
                <c:pt idx="32">
                  <c:v>1.7647196747584801</c:v>
                </c:pt>
                <c:pt idx="33">
                  <c:v>1.7611812855625499</c:v>
                </c:pt>
                <c:pt idx="34">
                  <c:v>1.7577441155633233</c:v>
                </c:pt>
                <c:pt idx="35">
                  <c:v>1.7544099679296292</c:v>
                </c:pt>
                <c:pt idx="36">
                  <c:v>1.7511806299242596</c:v>
                </c:pt>
                <c:pt idx="37">
                  <c:v>1.7480578712916679</c:v>
                </c:pt>
                <c:pt idx="38">
                  <c:v>1.7450434425754504</c:v>
                </c:pt>
                <c:pt idx="39">
                  <c:v>1.7421390733659619</c:v>
                </c:pt>
                <c:pt idx="40">
                  <c:v>1.7393464704786017</c:v>
                </c:pt>
                <c:pt idx="41">
                  <c:v>1.7366673160637014</c:v>
                </c:pt>
                <c:pt idx="42">
                  <c:v>1.7341032656491842</c:v>
                </c:pt>
                <c:pt idx="43">
                  <c:v>1.7316559461175807</c:v>
                </c:pt>
                <c:pt idx="44">
                  <c:v>1.7293269536192346</c:v>
                </c:pt>
                <c:pt idx="45">
                  <c:v>1.727117851424002</c:v>
                </c:pt>
                <c:pt idx="46">
                  <c:v>1.7250301677140825</c:v>
                </c:pt>
                <c:pt idx="47">
                  <c:v>1.7230653933210309</c:v>
                </c:pt>
                <c:pt idx="48">
                  <c:v>1.721224979410426</c:v>
                </c:pt>
                <c:pt idx="49">
                  <c:v>1.7195103351181151</c:v>
                </c:pt>
                <c:pt idx="50">
                  <c:v>1.7179228251423415</c:v>
                </c:pt>
                <c:pt idx="51">
                  <c:v>1.7164637672966065</c:v>
                </c:pt>
                <c:pt idx="52">
                  <c:v>1.7151344300284865</c:v>
                </c:pt>
                <c:pt idx="53">
                  <c:v>1.7139360299101223</c:v>
                </c:pt>
                <c:pt idx="54">
                  <c:v>1.7128697291065778</c:v>
                </c:pt>
                <c:pt idx="55">
                  <c:v>1.7119366328287335</c:v>
                </c:pt>
                <c:pt idx="56">
                  <c:v>1.7111377867777311</c:v>
                </c:pt>
                <c:pt idx="57">
                  <c:v>1.7104741745885943</c:v>
                </c:pt>
                <c:pt idx="58">
                  <c:v>1.7099467152809602</c:v>
                </c:pt>
                <c:pt idx="59">
                  <c:v>1.7095562607252917</c:v>
                </c:pt>
                <c:pt idx="60">
                  <c:v>1.7093035931333702</c:v>
                </c:pt>
                <c:pt idx="61">
                  <c:v>1.7091894225821784</c:v>
                </c:pt>
                <c:pt idx="62">
                  <c:v>1.7092143845806724</c:v>
                </c:pt>
                <c:pt idx="63">
                  <c:v>1.7093790376891684</c:v>
                </c:pt>
                <c:pt idx="64">
                  <c:v>1.7096838612013627</c:v>
                </c:pt>
                <c:pt idx="65">
                  <c:v>1.7101292528992338</c:v>
                </c:pt>
                <c:pt idx="66">
                  <c:v>1.7107155268911922</c:v>
                </c:pt>
                <c:pt idx="67">
                  <c:v>1.7114429115439016</c:v>
                </c:pt>
                <c:pt idx="68">
                  <c:v>1.7123115475184041</c:v>
                </c:pt>
                <c:pt idx="69">
                  <c:v>1.7133214859209285</c:v>
                </c:pt>
                <c:pt idx="70">
                  <c:v>1.7144726865788997</c:v>
                </c:pt>
                <c:pt idx="71">
                  <c:v>1.7157650164523379</c:v>
                </c:pt>
                <c:pt idx="72">
                  <c:v>1.7171982481906989</c:v>
                </c:pt>
                <c:pt idx="73">
                  <c:v>1.7187720588449453</c:v>
                </c:pt>
                <c:pt idx="74">
                  <c:v>1.7204860287440824</c:v>
                </c:pt>
                <c:pt idx="75">
                  <c:v>1.722339640545187</c:v>
                </c:pt>
                <c:pt idx="76">
                  <c:v>1.7243322784652628</c:v>
                </c:pt>
                <c:pt idx="77">
                  <c:v>1.7264632277026373</c:v>
                </c:pt>
                <c:pt idx="78">
                  <c:v>1.7287316740551728</c:v>
                </c:pt>
                <c:pt idx="79">
                  <c:v>1.7311367037414649</c:v>
                </c:pt>
                <c:pt idx="80">
                  <c:v>1.7336773034307313</c:v>
                </c:pt>
                <c:pt idx="81">
                  <c:v>1.7363523604860589</c:v>
                </c:pt>
                <c:pt idx="82">
                  <c:v>1.7391606634247014</c:v>
                </c:pt>
                <c:pt idx="83">
                  <c:v>1.7421009025983087</c:v>
                </c:pt>
                <c:pt idx="84">
                  <c:v>1.7451716710948526</c:v>
                </c:pt>
                <c:pt idx="85">
                  <c:v>1.7483714658629537</c:v>
                </c:pt>
                <c:pt idx="86">
                  <c:v>1.7516986890581236</c:v>
                </c:pt>
                <c:pt idx="87">
                  <c:v>1.7551516496098281</c:v>
                </c:pt>
                <c:pt idx="88">
                  <c:v>1.7587285650063134</c:v>
                </c:pt>
                <c:pt idx="89">
                  <c:v>1.7624275632939477</c:v>
                </c:pt>
                <c:pt idx="90">
                  <c:v>1.7662466852855072</c:v>
                </c:pt>
                <c:pt idx="91">
                  <c:v>1.7624275632939477</c:v>
                </c:pt>
                <c:pt idx="92">
                  <c:v>1.7587285650063134</c:v>
                </c:pt>
                <c:pt idx="93">
                  <c:v>1.7551516496098281</c:v>
                </c:pt>
                <c:pt idx="94">
                  <c:v>1.7516986890581236</c:v>
                </c:pt>
                <c:pt idx="95">
                  <c:v>1.7483714658629537</c:v>
                </c:pt>
                <c:pt idx="96">
                  <c:v>1.7451716710948526</c:v>
                </c:pt>
                <c:pt idx="97">
                  <c:v>1.7421009025983087</c:v>
                </c:pt>
                <c:pt idx="98">
                  <c:v>1.7391606634247014</c:v>
                </c:pt>
                <c:pt idx="99">
                  <c:v>1.7363523604860589</c:v>
                </c:pt>
                <c:pt idx="100">
                  <c:v>1.7336773034307313</c:v>
                </c:pt>
                <c:pt idx="101">
                  <c:v>1.7311367037414649</c:v>
                </c:pt>
                <c:pt idx="102">
                  <c:v>1.7287316740551728</c:v>
                </c:pt>
                <c:pt idx="103">
                  <c:v>1.7264632277026373</c:v>
                </c:pt>
                <c:pt idx="104">
                  <c:v>1.7243322784652628</c:v>
                </c:pt>
                <c:pt idx="105">
                  <c:v>1.722339640545187</c:v>
                </c:pt>
                <c:pt idx="106">
                  <c:v>1.7204860287440824</c:v>
                </c:pt>
                <c:pt idx="107">
                  <c:v>1.7187720588449453</c:v>
                </c:pt>
                <c:pt idx="108">
                  <c:v>1.7171982481906989</c:v>
                </c:pt>
                <c:pt idx="109">
                  <c:v>1.7157650164523379</c:v>
                </c:pt>
                <c:pt idx="110">
                  <c:v>1.7144726865788997</c:v>
                </c:pt>
                <c:pt idx="111">
                  <c:v>1.7133214859209285</c:v>
                </c:pt>
                <c:pt idx="112">
                  <c:v>1.7123115475184041</c:v>
                </c:pt>
                <c:pt idx="113">
                  <c:v>1.7114429115439016</c:v>
                </c:pt>
                <c:pt idx="114">
                  <c:v>1.7107155268911922</c:v>
                </c:pt>
                <c:pt idx="115">
                  <c:v>1.7101292528992338</c:v>
                </c:pt>
                <c:pt idx="116">
                  <c:v>1.7096838612013627</c:v>
                </c:pt>
                <c:pt idx="117">
                  <c:v>1.7093790376891684</c:v>
                </c:pt>
                <c:pt idx="118">
                  <c:v>1.7092143845806724</c:v>
                </c:pt>
                <c:pt idx="119">
                  <c:v>1.7091894225821784</c:v>
                </c:pt>
                <c:pt idx="120">
                  <c:v>1.7093035931333702</c:v>
                </c:pt>
                <c:pt idx="121">
                  <c:v>1.7095562607252917</c:v>
                </c:pt>
                <c:pt idx="122">
                  <c:v>1.7099467152809602</c:v>
                </c:pt>
                <c:pt idx="123">
                  <c:v>1.7104741745885943</c:v>
                </c:pt>
                <c:pt idx="124">
                  <c:v>1.7111377867777311</c:v>
                </c:pt>
                <c:pt idx="125">
                  <c:v>1.7119366328287335</c:v>
                </c:pt>
                <c:pt idx="126">
                  <c:v>1.7128697291065778</c:v>
                </c:pt>
                <c:pt idx="127">
                  <c:v>1.7139360299101223</c:v>
                </c:pt>
                <c:pt idx="128">
                  <c:v>1.7151344300284865</c:v>
                </c:pt>
                <c:pt idx="129">
                  <c:v>1.7164637672966065</c:v>
                </c:pt>
                <c:pt idx="130">
                  <c:v>1.7179228251423415</c:v>
                </c:pt>
                <c:pt idx="131">
                  <c:v>1.7195103351181151</c:v>
                </c:pt>
                <c:pt idx="132">
                  <c:v>1.721224979410426</c:v>
                </c:pt>
                <c:pt idx="133">
                  <c:v>1.7230653933210309</c:v>
                </c:pt>
                <c:pt idx="134">
                  <c:v>1.7250301677140825</c:v>
                </c:pt>
                <c:pt idx="135">
                  <c:v>1.727117851424002</c:v>
                </c:pt>
                <c:pt idx="136">
                  <c:v>1.7293269536192346</c:v>
                </c:pt>
                <c:pt idx="137">
                  <c:v>1.7316559461175807</c:v>
                </c:pt>
                <c:pt idx="138">
                  <c:v>1.7341032656491842</c:v>
                </c:pt>
                <c:pt idx="139">
                  <c:v>1.7366673160637014</c:v>
                </c:pt>
                <c:pt idx="140">
                  <c:v>1.7393464704786017</c:v>
                </c:pt>
                <c:pt idx="141">
                  <c:v>1.7421390733659619</c:v>
                </c:pt>
                <c:pt idx="142">
                  <c:v>1.7450434425754504</c:v>
                </c:pt>
                <c:pt idx="143">
                  <c:v>1.7480578712916679</c:v>
                </c:pt>
                <c:pt idx="144">
                  <c:v>1.7511806299242596</c:v>
                </c:pt>
                <c:pt idx="145">
                  <c:v>1.7544099679296292</c:v>
                </c:pt>
                <c:pt idx="146">
                  <c:v>1.7577441155633233</c:v>
                </c:pt>
                <c:pt idx="147">
                  <c:v>1.7611812855625499</c:v>
                </c:pt>
                <c:pt idx="148">
                  <c:v>1.7647196747584801</c:v>
                </c:pt>
                <c:pt idx="149">
                  <c:v>1.7683574656182761</c:v>
                </c:pt>
                <c:pt idx="150">
                  <c:v>1.7720928277170462</c:v>
                </c:pt>
                <c:pt idx="151">
                  <c:v>1.775923919140121</c:v>
                </c:pt>
                <c:pt idx="152">
                  <c:v>1.7798488878162413</c:v>
                </c:pt>
                <c:pt idx="153">
                  <c:v>1.7838658727824768</c:v>
                </c:pt>
                <c:pt idx="154">
                  <c:v>1.787973005381797</c:v>
                </c:pt>
                <c:pt idx="155">
                  <c:v>1.7921684103944253</c:v>
                </c:pt>
                <c:pt idx="156">
                  <c:v>1.7964502071041988</c:v>
                </c:pt>
                <c:pt idx="157">
                  <c:v>1.8008165103013212</c:v>
                </c:pt>
                <c:pt idx="158">
                  <c:v>1.8052654312229317</c:v>
                </c:pt>
                <c:pt idx="159">
                  <c:v>1.809795078433095</c:v>
                </c:pt>
                <c:pt idx="160">
                  <c:v>1.8144035586438223</c:v>
                </c:pt>
                <c:pt idx="161">
                  <c:v>1.8190889774788224</c:v>
                </c:pt>
                <c:pt idx="162">
                  <c:v>1.8238494401817937</c:v>
                </c:pt>
                <c:pt idx="163">
                  <c:v>1.8286830522709943</c:v>
                </c:pt>
                <c:pt idx="164">
                  <c:v>1.8335879201420009</c:v>
                </c:pt>
                <c:pt idx="165">
                  <c:v>1.8385621516205064</c:v>
                </c:pt>
                <c:pt idx="166">
                  <c:v>1.8436038564670454</c:v>
                </c:pt>
                <c:pt idx="167">
                  <c:v>1.8487111468355812</c:v>
                </c:pt>
                <c:pt idx="168">
                  <c:v>1.8538821376878609</c:v>
                </c:pt>
                <c:pt idx="169">
                  <c:v>1.8591149471654607</c:v>
                </c:pt>
                <c:pt idx="170">
                  <c:v>1.8644076969214456</c:v>
                </c:pt>
                <c:pt idx="171">
                  <c:v>1.8697585124135492</c:v>
                </c:pt>
                <c:pt idx="172">
                  <c:v>1.8751655231607882</c:v>
                </c:pt>
                <c:pt idx="173">
                  <c:v>1.8806268629653657</c:v>
                </c:pt>
                <c:pt idx="174">
                  <c:v>1.886140670101774</c:v>
                </c:pt>
                <c:pt idx="175">
                  <c:v>1.8917050874749233</c:v>
                </c:pt>
                <c:pt idx="176">
                  <c:v>1.8973182627490968</c:v>
                </c:pt>
                <c:pt idx="177">
                  <c:v>1.9029783484496046</c:v>
                </c:pt>
                <c:pt idx="178">
                  <c:v>1.9086835020388386</c:v>
                </c:pt>
                <c:pt idx="179">
                  <c:v>1.9144318859685387</c:v>
                </c:pt>
                <c:pt idx="180">
                  <c:v>1.9202216677099708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C-479E-B10A-8A0A8FBC8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29968"/>
        <c:axId val="599738168"/>
      </c:scatterChart>
      <c:valAx>
        <c:axId val="5997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ϕ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738168"/>
        <c:crosses val="autoZero"/>
        <c:crossBetween val="midCat"/>
      </c:valAx>
      <c:valAx>
        <c:axId val="5997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y, </a:t>
                </a:r>
                <a:r>
                  <a:rPr lang="ru-RU"/>
                  <a:t>угол перемещения коромысла</a:t>
                </a:r>
              </a:p>
            </c:rich>
          </c:tx>
          <c:layout>
            <c:manualLayout>
              <c:xMode val="edge"/>
              <c:yMode val="edge"/>
              <c:x val="2.2564373474440846E-2"/>
              <c:y val="0.3699771031763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729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Зависимость угловой скорости от </a:t>
            </a:r>
            <a:r>
              <a:rPr lang="el-GR"/>
              <a:t>ϕ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Sheet1!$V$40</c:f>
              <c:strCache>
                <c:ptCount val="1"/>
                <c:pt idx="0">
                  <c:v>w3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FF00"/>
              </a:solidFill>
              <a:ln w="1587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Sheet1!$M$41:$M$221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Sheet1!$V$41:$V$221</c:f>
              <c:numCache>
                <c:formatCode>_-* #\ ##0.00\ _₽_-;\-* #\ ##0.00\ _₽_-;_-* "-"??\ _₽_-;_-@_-</c:formatCode>
                <c:ptCount val="181"/>
                <c:pt idx="0">
                  <c:v>-1.0530812968666072</c:v>
                </c:pt>
                <c:pt idx="1">
                  <c:v>-1.0762988257632677</c:v>
                </c:pt>
                <c:pt idx="2">
                  <c:v>-1.0988951280441577</c:v>
                </c:pt>
                <c:pt idx="3">
                  <c:v>-1.1208594592828425</c:v>
                </c:pt>
                <c:pt idx="4">
                  <c:v>-1.1421817021369154</c:v>
                </c:pt>
                <c:pt idx="5">
                  <c:v>-1.1628523750537885</c:v>
                </c:pt>
                <c:pt idx="6">
                  <c:v>-1.1828626400713707</c:v>
                </c:pt>
                <c:pt idx="7">
                  <c:v>-1.2022043097025299</c:v>
                </c:pt>
                <c:pt idx="8">
                  <c:v>-1.2208698528936166</c:v>
                </c:pt>
                <c:pt idx="9">
                  <c:v>-1.2388524000485328</c:v>
                </c:pt>
                <c:pt idx="10">
                  <c:v>-1.2561457471112802</c:v>
                </c:pt>
                <c:pt idx="11">
                  <c:v>-1.2727443587012068</c:v>
                </c:pt>
                <c:pt idx="12">
                  <c:v>-1.2886433702965092</c:v>
                </c:pt>
                <c:pt idx="13">
                  <c:v>-1.3038385894630005</c:v>
                </c:pt>
                <c:pt idx="14">
                  <c:v>-1.3183264961264569</c:v>
                </c:pt>
                <c:pt idx="15">
                  <c:v>-1.3321042418883007</c:v>
                </c:pt>
                <c:pt idx="16">
                  <c:v>-1.3451696483857585</c:v>
                </c:pt>
                <c:pt idx="17">
                  <c:v>-1.3575212046990699</c:v>
                </c:pt>
                <c:pt idx="18">
                  <c:v>-1.3691580638097212</c:v>
                </c:pt>
                <c:pt idx="19">
                  <c:v>-1.3800800381151268</c:v>
                </c:pt>
                <c:pt idx="20">
                  <c:v>-1.3902875940066266</c:v>
                </c:pt>
                <c:pt idx="21">
                  <c:v>-1.3997818455191</c:v>
                </c:pt>
                <c:pt idx="22">
                  <c:v>-1.4085645470619423</c:v>
                </c:pt>
                <c:pt idx="23">
                  <c:v>-1.4166380852426588</c:v>
                </c:pt>
                <c:pt idx="24">
                  <c:v>-1.4240054697957116</c:v>
                </c:pt>
                <c:pt idx="25">
                  <c:v>-1.4306703236307932</c:v>
                </c:pt>
                <c:pt idx="26">
                  <c:v>-1.4366368720161324</c:v>
                </c:pt>
                <c:pt idx="27">
                  <c:v>-1.4419099309139058</c:v>
                </c:pt>
                <c:pt idx="28">
                  <c:v>-1.4464948944863112</c:v>
                </c:pt>
                <c:pt idx="29">
                  <c:v>-1.4503977217923125</c:v>
                </c:pt>
                <c:pt idx="30">
                  <c:v>-1.4536249226965312</c:v>
                </c:pt>
                <c:pt idx="31">
                  <c:v>-1.4561835430132166</c:v>
                </c:pt>
                <c:pt idx="32">
                  <c:v>-1.4580811489096814</c:v>
                </c:pt>
                <c:pt idx="33">
                  <c:v>-1.4593258105950215</c:v>
                </c:pt>
                <c:pt idx="34">
                  <c:v>-1.4599260853213736</c:v>
                </c:pt>
                <c:pt idx="35">
                  <c:v>-1.4598909997263791</c:v>
                </c:pt>
                <c:pt idx="36">
                  <c:v>-1.4592300315469262</c:v>
                </c:pt>
                <c:pt idx="37">
                  <c:v>-1.4579530907356066</c:v>
                </c:pt>
                <c:pt idx="38">
                  <c:v>-1.4560705000127021</c:v>
                </c:pt>
                <c:pt idx="39">
                  <c:v>-1.4535929748878285</c:v>
                </c:pt>
                <c:pt idx="40">
                  <c:v>-1.4505316031866753</c:v>
                </c:pt>
                <c:pt idx="41">
                  <c:v>-1.4468978241195449</c:v>
                </c:pt>
                <c:pt idx="42">
                  <c:v>-1.4427034069296216</c:v>
                </c:pt>
                <c:pt idx="43">
                  <c:v>-1.4379604291600951</c:v>
                </c:pt>
                <c:pt idx="44">
                  <c:v>-1.4326812545803875</c:v>
                </c:pt>
                <c:pt idx="45">
                  <c:v>-1.4268785108128366</c:v>
                </c:pt>
                <c:pt idx="46">
                  <c:v>-1.4205650667022052</c:v>
                </c:pt>
                <c:pt idx="47">
                  <c:v>-1.4137540094713503</c:v>
                </c:pt>
                <c:pt idx="48">
                  <c:v>-1.4064586217072852</c:v>
                </c:pt>
                <c:pt idx="49">
                  <c:v>-1.3986923582226838</c:v>
                </c:pt>
                <c:pt idx="50">
                  <c:v>-1.3904688228386015</c:v>
                </c:pt>
                <c:pt idx="51">
                  <c:v>-1.3818017451348512</c:v>
                </c:pt>
                <c:pt idx="52">
                  <c:v>-1.3727049572150045</c:v>
                </c:pt>
                <c:pt idx="53">
                  <c:v>-1.3631923705334317</c:v>
                </c:pt>
                <c:pt idx="54">
                  <c:v>-1.3532779528321441</c:v>
                </c:pt>
                <c:pt idx="55">
                  <c:v>-1.3429757052354272</c:v>
                </c:pt>
                <c:pt idx="56">
                  <c:v>-1.3322996395502824</c:v>
                </c:pt>
                <c:pt idx="57">
                  <c:v>-1.3212637558207474</c:v>
                </c:pt>
                <c:pt idx="58">
                  <c:v>-1.3098820201839323</c:v>
                </c:pt>
                <c:pt idx="59">
                  <c:v>-1.2981683430752802</c:v>
                </c:pt>
                <c:pt idx="60">
                  <c:v>-1.2861365578301243</c:v>
                </c:pt>
                <c:pt idx="61">
                  <c:v>-1.2738003997279619</c:v>
                </c:pt>
                <c:pt idx="62">
                  <c:v>-1.2611734855250907</c:v>
                </c:pt>
                <c:pt idx="63">
                  <c:v>-1.2482692935202795</c:v>
                </c:pt>
                <c:pt idx="64">
                  <c:v>-1.2351011441970337</c:v>
                </c:pt>
                <c:pt idx="65">
                  <c:v>-1.2216821814847447</c:v>
                </c:pt>
                <c:pt idx="66">
                  <c:v>-1.2080253546795245</c:v>
                </c:pt>
                <c:pt idx="67">
                  <c:v>-1.1941434010638383</c:v>
                </c:pt>
                <c:pt idx="68">
                  <c:v>-1.1800488292623876</c:v>
                </c:pt>
                <c:pt idx="69">
                  <c:v>-1.1657539033695048</c:v>
                </c:pt>
                <c:pt idx="70">
                  <c:v>-1.1512706278813771</c:v>
                </c:pt>
                <c:pt idx="71">
                  <c:v>-1.1366107334639437</c:v>
                </c:pt>
                <c:pt idx="72">
                  <c:v>-1.1217856635849277</c:v>
                </c:pt>
                <c:pt idx="73">
                  <c:v>-1.1068065620358767</c:v>
                </c:pt>
                <c:pt idx="74">
                  <c:v>-1.0916842613671693</c:v>
                </c:pt>
                <c:pt idx="75">
                  <c:v>-1.0764292722562763</c:v>
                </c:pt>
                <c:pt idx="76">
                  <c:v>-1.0610517738264091</c:v>
                </c:pt>
                <c:pt idx="77">
                  <c:v>-1.0455616049295511</c:v>
                </c:pt>
                <c:pt idx="78">
                  <c:v>-1.0299682564048978</c:v>
                </c:pt>
                <c:pt idx="79">
                  <c:v>-1.0142808643201016</c:v>
                </c:pt>
                <c:pt idx="80">
                  <c:v>-0.99850820419972031</c:v>
                </c:pt>
                <c:pt idx="81">
                  <c:v>-0.98265868624173802</c:v>
                </c:pt>
                <c:pt idx="82">
                  <c:v>-0.96674035151957749</c:v>
                </c:pt>
                <c:pt idx="83">
                  <c:v>-0.95076086916381197</c:v>
                </c:pt>
                <c:pt idx="84">
                  <c:v>-0.93472753451430679</c:v>
                </c:pt>
                <c:pt idx="85">
                  <c:v>-0.91864726823020182</c:v>
                </c:pt>
                <c:pt idx="86">
                  <c:v>-0.90252661634174025</c:v>
                </c:pt>
                <c:pt idx="87">
                  <c:v>-0.88637175122533451</c:v>
                </c:pt>
                <c:pt idx="88">
                  <c:v>-0.87018847347922179</c:v>
                </c:pt>
                <c:pt idx="89">
                  <c:v>-0.85398221467514601</c:v>
                </c:pt>
                <c:pt idx="90">
                  <c:v>-0.83775804095727802</c:v>
                </c:pt>
                <c:pt idx="91">
                  <c:v>-0.81213473275600456</c:v>
                </c:pt>
                <c:pt idx="92">
                  <c:v>-0.78629171267794284</c:v>
                </c:pt>
                <c:pt idx="93">
                  <c:v>-0.76024907697174671</c:v>
                </c:pt>
                <c:pt idx="94">
                  <c:v>-0.73402666145421158</c:v>
                </c:pt>
                <c:pt idx="95">
                  <c:v>-0.70764401153768919</c:v>
                </c:pt>
                <c:pt idx="96">
                  <c:v>-0.68112035382894642</c:v>
                </c:pt>
                <c:pt idx="97">
                  <c:v>-0.65447456937170978</c:v>
                </c:pt>
                <c:pt idx="98">
                  <c:v>-0.62772516859299776</c:v>
                </c:pt>
                <c:pt idx="99">
                  <c:v>-0.60089026800376222</c:v>
                </c:pt>
                <c:pt idx="100">
                  <c:v>-0.57398756869246081</c:v>
                </c:pt>
                <c:pt idx="101">
                  <c:v>-0.54703433664008738</c:v>
                </c:pt>
                <c:pt idx="102">
                  <c:v>-0.52004738487447444</c:v>
                </c:pt>
                <c:pt idx="103">
                  <c:v>-0.49304305747134097</c:v>
                </c:pt>
                <c:pt idx="104">
                  <c:v>-0.46603721539942783</c:v>
                </c:pt>
                <c:pt idx="105">
                  <c:v>-0.43904522419767877</c:v>
                </c:pt>
                <c:pt idx="106">
                  <c:v>-0.41208194346323945</c:v>
                </c:pt>
                <c:pt idx="107">
                  <c:v>-0.38516171812020744</c:v>
                </c:pt>
                <c:pt idx="108">
                  <c:v>-0.35829837143152676</c:v>
                </c:pt>
                <c:pt idx="109">
                  <c:v>-0.33150519970852305</c:v>
                </c:pt>
                <c:pt idx="110">
                  <c:v>-0.30479496866616373</c:v>
                </c:pt>
                <c:pt idx="111">
                  <c:v>-0.27817991136604514</c:v>
                </c:pt>
                <c:pt idx="112">
                  <c:v>-0.2516717276835132</c:v>
                </c:pt>
                <c:pt idx="113">
                  <c:v>-0.22528158523101602</c:v>
                </c:pt>
                <c:pt idx="114">
                  <c:v>-0.19902012166558466</c:v>
                </c:pt>
                <c:pt idx="115">
                  <c:v>-0.17289744830513695</c:v>
                </c:pt>
                <c:pt idx="116">
                  <c:v>-0.14692315497585892</c:v>
                </c:pt>
                <c:pt idx="117">
                  <c:v>-0.12110631601075819</c:v>
                </c:pt>
                <c:pt idx="118">
                  <c:v>-9.5455497318532784E-2</c:v>
                </c:pt>
                <c:pt idx="119">
                  <c:v>-6.9978764440891586E-2</c:v>
                </c:pt>
                <c:pt idx="120">
                  <c:v>-4.4683691516600912E-2</c:v>
                </c:pt>
                <c:pt idx="121">
                  <c:v>-1.957737107090108E-2</c:v>
                </c:pt>
                <c:pt idx="122">
                  <c:v>5.3335754501978227E-3</c:v>
                </c:pt>
                <c:pt idx="123">
                  <c:v>3.0042986479832577E-2</c:v>
                </c:pt>
                <c:pt idx="124">
                  <c:v>5.4545148541662744E-2</c:v>
                </c:pt>
                <c:pt idx="125">
                  <c:v>7.8834783947921885E-2</c:v>
                </c:pt>
                <c:pt idx="126">
                  <c:v>0.10290703805681431</c:v>
                </c:pt>
                <c:pt idx="127">
                  <c:v>0.12675746615927044</c:v>
                </c:pt>
                <c:pt idx="128">
                  <c:v>0.15038202006206405</c:v>
                </c:pt>
                <c:pt idx="129">
                  <c:v>0.17377703443109507</c:v>
                </c:pt>
                <c:pt idx="130">
                  <c:v>0.19693921295552408</c:v>
                </c:pt>
                <c:pt idx="131">
                  <c:v>0.21986561438977961</c:v>
                </c:pt>
                <c:pt idx="132">
                  <c:v>0.24255363852711997</c:v>
                </c:pt>
                <c:pt idx="133">
                  <c:v>0.26500101215486682</c:v>
                </c:pt>
                <c:pt idx="134">
                  <c:v>0.28720577503785288</c:v>
                </c:pt>
                <c:pt idx="135">
                  <c:v>0.30916626597301755</c:v>
                </c:pt>
                <c:pt idx="136">
                  <c:v>0.33088110895470801</c:v>
                </c:pt>
                <c:pt idx="137">
                  <c:v>0.35234919948665017</c:v>
                </c:pt>
                <c:pt idx="138">
                  <c:v>0.37356969107325605</c:v>
                </c:pt>
                <c:pt idx="139">
                  <c:v>0.39454198191963602</c:v>
                </c:pt>
                <c:pt idx="140">
                  <c:v>0.41526570186649675</c:v>
                </c:pt>
                <c:pt idx="141">
                  <c:v>0.43574069958304135</c:v>
                </c:pt>
                <c:pt idx="142">
                  <c:v>0.45596703003814548</c:v>
                </c:pt>
                <c:pt idx="143">
                  <c:v>0.475944942267156</c:v>
                </c:pt>
                <c:pt idx="144">
                  <c:v>0.49567486744916478</c:v>
                </c:pt>
                <c:pt idx="145">
                  <c:v>0.51515740730701076</c:v>
                </c:pt>
                <c:pt idx="146">
                  <c:v>0.53439332284002339</c:v>
                </c:pt>
                <c:pt idx="147">
                  <c:v>0.55338352339720176</c:v>
                </c:pt>
                <c:pt idx="148">
                  <c:v>0.57212905609660469</c:v>
                </c:pt>
                <c:pt idx="149">
                  <c:v>0.59063109559479543</c:v>
                </c:pt>
                <c:pt idx="150">
                  <c:v>0.60889093420841101</c:v>
                </c:pt>
                <c:pt idx="151">
                  <c:v>0.62690997238837176</c:v>
                </c:pt>
                <c:pt idx="152">
                  <c:v>0.64468970954578586</c:v>
                </c:pt>
                <c:pt idx="153">
                  <c:v>0.66223173522723133</c:v>
                </c:pt>
                <c:pt idx="154">
                  <c:v>0.67953772063597939</c:v>
                </c:pt>
                <c:pt idx="155">
                  <c:v>0.69660941049458014</c:v>
                </c:pt>
                <c:pt idx="156">
                  <c:v>0.71344861524332925</c:v>
                </c:pt>
                <c:pt idx="157">
                  <c:v>0.73005720356824144</c:v>
                </c:pt>
                <c:pt idx="158">
                  <c:v>0.74643709525150115</c:v>
                </c:pt>
                <c:pt idx="159">
                  <c:v>0.76259025433661254</c:v>
                </c:pt>
                <c:pt idx="160">
                  <c:v>0.77851868260002111</c:v>
                </c:pt>
                <c:pt idx="161">
                  <c:v>0.79422441332048432</c:v>
                </c:pt>
                <c:pt idx="162">
                  <c:v>0.80970950533703356</c:v>
                </c:pt>
                <c:pt idx="163">
                  <c:v>0.82497603738620295</c:v>
                </c:pt>
                <c:pt idx="164">
                  <c:v>0.84002610270879474</c:v>
                </c:pt>
                <c:pt idx="165">
                  <c:v>0.85486180391639688</c:v>
                </c:pt>
                <c:pt idx="166">
                  <c:v>0.86948524810771111</c:v>
                </c:pt>
                <c:pt idx="167">
                  <c:v>0.88389854222466224</c:v>
                </c:pt>
                <c:pt idx="168">
                  <c:v>0.89810378863827423</c:v>
                </c:pt>
                <c:pt idx="169">
                  <c:v>0.91210308095430137</c:v>
                </c:pt>
                <c:pt idx="170">
                  <c:v>0.9258985000286688</c:v>
                </c:pt>
                <c:pt idx="171">
                  <c:v>0.93949211018287659</c:v>
                </c:pt>
                <c:pt idx="172">
                  <c:v>0.95288595560962386</c:v>
                </c:pt>
                <c:pt idx="173">
                  <c:v>0.96608205695911697</c:v>
                </c:pt>
                <c:pt idx="174">
                  <c:v>0.97908240809661384</c:v>
                </c:pt>
                <c:pt idx="175">
                  <c:v>0.99188897302202828</c:v>
                </c:pt>
                <c:pt idx="176">
                  <c:v>1.004503682942631</c:v>
                </c:pt>
                <c:pt idx="177">
                  <c:v>1.0169284334900119</c:v>
                </c:pt>
                <c:pt idx="178">
                  <c:v>1.0291650820728719</c:v>
                </c:pt>
                <c:pt idx="179">
                  <c:v>1.0412154453573048</c:v>
                </c:pt>
                <c:pt idx="180">
                  <c:v>1.0530812968666068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D-4086-B13A-ED69A8A6A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29968"/>
        <c:axId val="599738168"/>
      </c:scatterChart>
      <c:valAx>
        <c:axId val="5997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ϕ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874700125950013"/>
              <c:y val="0.94742929435825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738168"/>
        <c:crosses val="autoZero"/>
        <c:crossBetween val="midCat"/>
      </c:valAx>
      <c:valAx>
        <c:axId val="5997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Угловая</a:t>
                </a:r>
                <a:r>
                  <a:rPr lang="ru-RU" baseline="0"/>
                  <a:t> скорость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849635956689973E-3"/>
              <c:y val="0.41187794300466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.00\ _₽_-;\-* #\ ##0.00\ _₽_-;_-* &quot;-&quot;??\ _₽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729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ru-RU"/>
              <a:t>Зависимость</a:t>
            </a:r>
            <a:r>
              <a:rPr lang="ru-RU" baseline="0"/>
              <a:t> угла ускорения от </a:t>
            </a:r>
            <a:r>
              <a:rPr lang="el-GR" baseline="0"/>
              <a:t>ϕ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Sheet1!$W$40</c:f>
              <c:strCache>
                <c:ptCount val="1"/>
                <c:pt idx="0">
                  <c:v> e 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Sheet1!$M$41:$M$221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cat>
          <c:val>
            <c:numRef>
              <c:f>Sheet1!$W$41:$W$221</c:f>
              <c:numCache>
                <c:formatCode>_-* #\ ##0.00\ _₽_-;\-* #\ ##0.00\ _₽_-;_-* "-"??\ _₽_-;_-@_-</c:formatCode>
                <c:ptCount val="181"/>
                <c:pt idx="0">
                  <c:v>1.6755572885982399</c:v>
                </c:pt>
                <c:pt idx="1">
                  <c:v>1.5106827231965587</c:v>
                </c:pt>
                <c:pt idx="2">
                  <c:v>1.3556826707509495</c:v>
                </c:pt>
                <c:pt idx="3">
                  <c:v>1.2099138055651935</c:v>
                </c:pt>
                <c:pt idx="4">
                  <c:v>1.0727997938054386</c:v>
                </c:pt>
                <c:pt idx="5">
                  <c:v>0.94382256073195858</c:v>
                </c:pt>
                <c:pt idx="6">
                  <c:v>0.8225148659880358</c:v>
                </c:pt>
                <c:pt idx="7">
                  <c:v>0.70845396479955747</c:v>
                </c:pt>
                <c:pt idx="8">
                  <c:v>0.60125617509689289</c:v>
                </c:pt>
                <c:pt idx="9">
                  <c:v>0.50057220393610624</c:v>
                </c:pt>
                <c:pt idx="10">
                  <c:v>0.40608311315876938</c:v>
                </c:pt>
                <c:pt idx="11">
                  <c:v>0.31749682549766794</c:v>
                </c:pt>
                <c:pt idx="12">
                  <c:v>0.2345450894553367</c:v>
                </c:pt>
                <c:pt idx="13">
                  <c:v>0.15698083513341674</c:v>
                </c:pt>
                <c:pt idx="14">
                  <c:v>8.4575864453175359E-2</c:v>
                </c:pt>
                <c:pt idx="15">
                  <c:v>1.7118828406674655E-2</c:v>
                </c:pt>
                <c:pt idx="16">
                  <c:v>-4.5586548473785932E-2</c:v>
                </c:pt>
                <c:pt idx="17">
                  <c:v>-0.10372303002074315</c:v>
                </c:pt>
                <c:pt idx="18">
                  <c:v>-0.15746124515798054</c:v>
                </c:pt>
                <c:pt idx="19">
                  <c:v>-0.20696090362086142</c:v>
                </c:pt>
                <c:pt idx="20">
                  <c:v>-0.25237187127964006</c:v>
                </c:pt>
                <c:pt idx="21">
                  <c:v>-0.29383512269294298</c:v>
                </c:pt>
                <c:pt idx="22">
                  <c:v>-0.33148358601492245</c:v>
                </c:pt>
                <c:pt idx="23">
                  <c:v>-0.36544289327061186</c:v>
                </c:pt>
                <c:pt idx="24">
                  <c:v>-0.39583204723107807</c:v>
                </c:pt>
                <c:pt idx="25">
                  <c:v>-0.42276401460899787</c:v>
                </c:pt>
                <c:pt idx="26">
                  <c:v>-0.44634625401008882</c:v>
                </c:pt>
                <c:pt idx="27">
                  <c:v>-0.46668118597991959</c:v>
                </c:pt>
                <c:pt idx="28">
                  <c:v>-0.48386661154850868</c:v>
                </c:pt>
                <c:pt idx="29">
                  <c:v>-0.49799608487133007</c:v>
                </c:pt>
                <c:pt idx="30">
                  <c:v>-0.50915924487439379</c:v>
                </c:pt>
                <c:pt idx="31">
                  <c:v>-0.5174421102153024</c:v>
                </c:pt>
                <c:pt idx="32">
                  <c:v>-0.52292734135732921</c:v>
                </c:pt>
                <c:pt idx="33">
                  <c:v>-0.52569447310742601</c:v>
                </c:pt>
                <c:pt idx="34">
                  <c:v>-0.52582012058154892</c:v>
                </c:pt>
                <c:pt idx="35">
                  <c:v>-0.52337816122321168</c:v>
                </c:pt>
                <c:pt idx="36">
                  <c:v>-0.5184398952065381</c:v>
                </c:pt>
                <c:pt idx="37">
                  <c:v>-0.51107418629719581</c:v>
                </c:pt>
                <c:pt idx="38">
                  <c:v>-0.50134758501827115</c:v>
                </c:pt>
                <c:pt idx="39">
                  <c:v>-0.48932443576898338</c:v>
                </c:pt>
                <c:pt idx="40">
                  <c:v>-0.47506696936832948</c:v>
                </c:pt>
                <c:pt idx="41">
                  <c:v>-0.45863538234020468</c:v>
                </c:pt>
                <c:pt idx="42">
                  <c:v>-0.44008790411831844</c:v>
                </c:pt>
                <c:pt idx="43">
                  <c:v>-0.41948085322610368</c:v>
                </c:pt>
                <c:pt idx="44">
                  <c:v>-0.3968686833766249</c:v>
                </c:pt>
                <c:pt idx="45">
                  <c:v>-0.37230402033851079</c:v>
                </c:pt>
                <c:pt idx="46">
                  <c:v>-0.34583769032465805</c:v>
                </c:pt>
                <c:pt idx="47">
                  <c:v>-0.31751874057932766</c:v>
                </c:pt>
                <c:pt idx="48">
                  <c:v>-0.28739445276541553</c:v>
                </c:pt>
                <c:pt idx="49">
                  <c:v>-0.25551034968576364</c:v>
                </c:pt>
                <c:pt idx="50">
                  <c:v>-0.22191019580960927</c:v>
                </c:pt>
                <c:pt idx="51">
                  <c:v>-0.18663599201693384</c:v>
                </c:pt>
                <c:pt idx="52">
                  <c:v>-0.14972796491850587</c:v>
                </c:pt>
                <c:pt idx="53">
                  <c:v>-0.11122455105744859</c:v>
                </c:pt>
                <c:pt idx="54">
                  <c:v>-7.1162376248497708E-2</c:v>
                </c:pt>
                <c:pt idx="55">
                  <c:v>-2.9576230263133978E-2</c:v>
                </c:pt>
                <c:pt idx="56">
                  <c:v>1.3500962978294709E-2</c:v>
                </c:pt>
                <c:pt idx="57">
                  <c:v>5.8038179592172862E-2</c:v>
                </c:pt>
                <c:pt idx="58">
                  <c:v>0.10400633422591266</c:v>
                </c:pt>
                <c:pt idx="59">
                  <c:v>0.15137832283819</c:v>
                </c:pt>
                <c:pt idx="60">
                  <c:v>0.20012906978937542</c:v>
                </c:pt>
                <c:pt idx="61">
                  <c:v>0.25023557931485141</c:v>
                </c:pt>
                <c:pt idx="62">
                  <c:v>0.3016769915039707</c:v>
                </c:pt>
                <c:pt idx="63">
                  <c:v>0.35443464295987009</c:v>
                </c:pt>
                <c:pt idx="64">
                  <c:v>0.4084921323706272</c:v>
                </c:pt>
                <c:pt idx="65">
                  <c:v>0.46383539128074325</c:v>
                </c:pt>
                <c:pt idx="66">
                  <c:v>0.52045276041488975</c:v>
                </c:pt>
                <c:pt idx="67">
                  <c:v>0.57833507197356759</c:v>
                </c:pt>
                <c:pt idx="68">
                  <c:v>0.63747573839299587</c:v>
                </c:pt>
                <c:pt idx="69">
                  <c:v>0.69787084814208988</c:v>
                </c:pt>
                <c:pt idx="70">
                  <c:v>0.75951926921588608</c:v>
                </c:pt>
                <c:pt idx="71">
                  <c:v>0.82242276108145829</c:v>
                </c:pt>
                <c:pt idx="72">
                  <c:v>0.88658609593818238</c:v>
                </c:pt>
                <c:pt idx="73">
                  <c:v>0.95201719027180354</c:v>
                </c:pt>
                <c:pt idx="74">
                  <c:v>1.0187272478136504</c:v>
                </c:pt>
                <c:pt idx="75">
                  <c:v>1.0867309151622124</c:v>
                </c:pt>
                <c:pt idx="76">
                  <c:v>1.1560464514894788</c:v>
                </c:pt>
                <c:pt idx="77">
                  <c:v>1.2266959139401992</c:v>
                </c:pt>
                <c:pt idx="78">
                  <c:v>1.298705360540644</c:v>
                </c:pt>
                <c:pt idx="79">
                  <c:v>1.3721050726727604</c:v>
                </c:pt>
                <c:pt idx="80">
                  <c:v>1.4469297994382062</c:v>
                </c:pt>
                <c:pt idx="81">
                  <c:v>1.5232190265457974</c:v>
                </c:pt>
                <c:pt idx="82">
                  <c:v>1.6010172727088057</c:v>
                </c:pt>
                <c:pt idx="83">
                  <c:v>1.6803744169424897</c:v>
                </c:pt>
                <c:pt idx="84">
                  <c:v>1.7613460606185236</c:v>
                </c:pt>
                <c:pt idx="85">
                  <c:v>1.8439939286707505</c:v>
                </c:pt>
                <c:pt idx="86">
                  <c:v>1.928386314969909</c:v>
                </c:pt>
                <c:pt idx="87">
                  <c:v>2.0145985776049247</c:v>
                </c:pt>
                <c:pt idx="88">
                  <c:v>2.1027136906550559</c:v>
                </c:pt>
                <c:pt idx="89">
                  <c:v>2.192822860014962</c:v>
                </c:pt>
                <c:pt idx="90">
                  <c:v>2.2850262119942117</c:v>
                </c:pt>
                <c:pt idx="91">
                  <c:v>2.4350314381050242</c:v>
                </c:pt>
                <c:pt idx="92">
                  <c:v>2.5922753711849795</c:v>
                </c:pt>
                <c:pt idx="93">
                  <c:v>2.7574488461510938</c:v>
                </c:pt>
                <c:pt idx="94">
                  <c:v>2.9313502913186551</c:v>
                </c:pt>
                <c:pt idx="95">
                  <c:v>3.1149055814916848</c:v>
                </c:pt>
                <c:pt idx="96">
                  <c:v>3.3091925001478466</c:v>
                </c:pt>
                <c:pt idx="97">
                  <c:v>3.5154711134422962</c:v>
                </c:pt>
                <c:pt idx="98">
                  <c:v>3.7352217969780832</c:v>
                </c:pt>
                <c:pt idx="99">
                  <c:v>3.9701932675749005</c:v>
                </c:pt>
                <c:pt idx="100">
                  <c:v>4.2224638360973143</c:v>
                </c:pt>
                <c:pt idx="101">
                  <c:v>4.4945203352425933</c:v>
                </c:pt>
                <c:pt idx="102">
                  <c:v>4.7893609770974122</c:v>
                </c:pt>
                <c:pt idx="103">
                  <c:v>5.1106310589838637</c:v>
                </c:pt>
                <c:pt idx="104">
                  <c:v>5.4628044477553042</c:v>
                </c:pt>
                <c:pt idx="105">
                  <c:v>5.8514299353115353</c:v>
                </c:pt>
                <c:pt idx="106">
                  <c:v>6.2834712343368375</c:v>
                </c:pt>
                <c:pt idx="107">
                  <c:v>6.7677849495689344</c:v>
                </c:pt>
                <c:pt idx="108">
                  <c:v>7.3158065890093633</c:v>
                </c:pt>
                <c:pt idx="109">
                  <c:v>7.9425585202849192</c:v>
                </c:pt>
                <c:pt idx="110">
                  <c:v>8.6681710979731594</c:v>
                </c:pt>
                <c:pt idx="111">
                  <c:v>9.520250030440577</c:v>
                </c:pt>
                <c:pt idx="112">
                  <c:v>10.537695357967138</c:v>
                </c:pt>
                <c:pt idx="113">
                  <c:v>11.777128677578911</c:v>
                </c:pt>
                <c:pt idx="114">
                  <c:v>13.324273794662117</c:v>
                </c:pt>
                <c:pt idx="115">
                  <c:v>15.315401026376991</c:v>
                </c:pt>
                <c:pt idx="116">
                  <c:v>17.981011975137719</c:v>
                </c:pt>
                <c:pt idx="117">
                  <c:v>21.744298969854931</c:v>
                </c:pt>
                <c:pt idx="118">
                  <c:v>27.47567385718423</c:v>
                </c:pt>
                <c:pt idx="119">
                  <c:v>37.295609970267463</c:v>
                </c:pt>
                <c:pt idx="120">
                  <c:v>58.075779725880345</c:v>
                </c:pt>
                <c:pt idx="121">
                  <c:v>131.69297313077524</c:v>
                </c:pt>
                <c:pt idx="122">
                  <c:v>-479.87825891554468</c:v>
                </c:pt>
                <c:pt idx="123">
                  <c:v>-84.50940995888871</c:v>
                </c:pt>
                <c:pt idx="124">
                  <c:v>-46.138432338076178</c:v>
                </c:pt>
                <c:pt idx="125">
                  <c:v>-31.619108751196869</c:v>
                </c:pt>
                <c:pt idx="126">
                  <c:v>-23.974741833272873</c:v>
                </c:pt>
                <c:pt idx="127">
                  <c:v>-19.250622496332806</c:v>
                </c:pt>
                <c:pt idx="128">
                  <c:v>-16.037400369449696</c:v>
                </c:pt>
                <c:pt idx="129">
                  <c:v>-13.707094117717039</c:v>
                </c:pt>
                <c:pt idx="130">
                  <c:v>-11.937503723316576</c:v>
                </c:pt>
                <c:pt idx="131">
                  <c:v>-10.546291215469829</c:v>
                </c:pt>
                <c:pt idx="132">
                  <c:v>-9.4225197767222593</c:v>
                </c:pt>
                <c:pt idx="133">
                  <c:v>-8.4948200138204282</c:v>
                </c:pt>
                <c:pt idx="134">
                  <c:v>-7.7151932350016788</c:v>
                </c:pt>
                <c:pt idx="135">
                  <c:v>-7.0501686556568615</c:v>
                </c:pt>
                <c:pt idx="136">
                  <c:v>-6.4756931251512384</c:v>
                </c:pt>
                <c:pt idx="137">
                  <c:v>-5.9740361198702541</c:v>
                </c:pt>
                <c:pt idx="138">
                  <c:v>-5.5318400016966418</c:v>
                </c:pt>
                <c:pt idx="139">
                  <c:v>-5.1388498452374236</c:v>
                </c:pt>
                <c:pt idx="140">
                  <c:v>-4.7870616728559421</c:v>
                </c:pt>
                <c:pt idx="141">
                  <c:v>-4.470136669923062</c:v>
                </c:pt>
                <c:pt idx="142">
                  <c:v>-4.182989275925844</c:v>
                </c:pt>
                <c:pt idx="143">
                  <c:v>-3.9214917792263639</c:v>
                </c:pt>
                <c:pt idx="144">
                  <c:v>-3.6822587041801986</c:v>
                </c:pt>
                <c:pt idx="145">
                  <c:v>-3.4624869303376475</c:v>
                </c:pt>
                <c:pt idx="146">
                  <c:v>-3.2598354324121974</c:v>
                </c:pt>
                <c:pt idx="147">
                  <c:v>-3.072333641415018</c:v>
                </c:pt>
                <c:pt idx="148">
                  <c:v>-2.898310784124269</c:v>
                </c:pt>
                <c:pt idx="149">
                  <c:v>-2.736340804737678</c:v>
                </c:pt>
                <c:pt idx="150">
                  <c:v>-2.5851990025868945</c:v>
                </c:pt>
                <c:pt idx="151">
                  <c:v>-2.443827578476077</c:v>
                </c:pt>
                <c:pt idx="152">
                  <c:v>-2.3113080255442093</c:v>
                </c:pt>
                <c:pt idx="153">
                  <c:v>-2.186838829565608</c:v>
                </c:pt>
                <c:pt idx="154">
                  <c:v>-2.0697173248239022</c:v>
                </c:pt>
                <c:pt idx="155">
                  <c:v>-1.9593248296195647</c:v>
                </c:pt>
                <c:pt idx="156">
                  <c:v>-1.8551143902886553</c:v>
                </c:pt>
                <c:pt idx="157">
                  <c:v>-1.7566006150824394</c:v>
                </c:pt>
                <c:pt idx="158">
                  <c:v>-1.6633511938367573</c:v>
                </c:pt>
                <c:pt idx="159">
                  <c:v>-1.5749797862305277</c:v>
                </c:pt>
                <c:pt idx="160">
                  <c:v>-1.4911400278429401</c:v>
                </c:pt>
                <c:pt idx="161">
                  <c:v>-1.4115204543882838</c:v>
                </c:pt>
                <c:pt idx="162">
                  <c:v>-1.335840184224949</c:v>
                </c:pt>
                <c:pt idx="163">
                  <c:v>-1.263845230278579</c:v>
                </c:pt>
                <c:pt idx="164">
                  <c:v>-1.1953053369457891</c:v>
                </c:pt>
                <c:pt idx="165">
                  <c:v>-1.130011256882623</c:v>
                </c:pt>
                <c:pt idx="166">
                  <c:v>-1.0677723979840028</c:v>
                </c:pt>
                <c:pt idx="167">
                  <c:v>-1.008414783196482</c:v>
                </c:pt>
                <c:pt idx="168">
                  <c:v>-0.95177927573981991</c:v>
                </c:pt>
                <c:pt idx="169">
                  <c:v>-0.89772003035272696</c:v>
                </c:pt>
                <c:pt idx="170">
                  <c:v>-0.84610313771697121</c:v>
                </c:pt>
                <c:pt idx="171">
                  <c:v>-0.79680543455682629</c:v>
                </c:pt>
                <c:pt idx="172">
                  <c:v>-0.74971345629604069</c:v>
                </c:pt>
                <c:pt idx="173">
                  <c:v>-0.70472251276865672</c:v>
                </c:pt>
                <c:pt idx="174">
                  <c:v>-0.66173587047147442</c:v>
                </c:pt>
                <c:pt idx="175">
                  <c:v>-0.62066402733083426</c:v>
                </c:pt>
                <c:pt idx="176">
                  <c:v>-0.58142406802885893</c:v>
                </c:pt>
                <c:pt idx="177">
                  <c:v>-0.54393908966909554</c:v>
                </c:pt>
                <c:pt idx="178">
                  <c:v>-0.50813768901768208</c:v>
                </c:pt>
                <c:pt idx="179">
                  <c:v>-0.47395350378398066</c:v>
                </c:pt>
                <c:pt idx="180">
                  <c:v>-0.44132480144191405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E-49F1-88A4-ABB99C0D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29968"/>
        <c:axId val="599738168"/>
      </c:lineChart>
      <c:catAx>
        <c:axId val="5997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ϕ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738168"/>
        <c:crosses val="autoZero"/>
        <c:auto val="1"/>
        <c:lblAlgn val="ctr"/>
        <c:lblOffset val="100"/>
        <c:noMultiLvlLbl val="1"/>
      </c:catAx>
      <c:valAx>
        <c:axId val="5997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e,</a:t>
                </a:r>
                <a:r>
                  <a:rPr lang="en-US" baseline="0"/>
                  <a:t> </a:t>
                </a:r>
                <a:r>
                  <a:rPr lang="ru-RU" baseline="0"/>
                  <a:t>угол ускорения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6659925445740461E-2"/>
              <c:y val="0.41005463683084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.00\ _₽_-;\-* #\ ##0.00\ _₽_-;_-* &quot;-&quot;??\ _₽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7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Зависимость коэффициента полезного действия механизма от </a:t>
            </a:r>
            <a:r>
              <a:rPr lang="el-GR"/>
              <a:t>ϕ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Sheet1!$X$40</c:f>
              <c:strCache>
                <c:ptCount val="1"/>
                <c:pt idx="0">
                  <c:v>η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Sheet1!$M$41:$M$221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cat>
          <c:val>
            <c:numRef>
              <c:f>Sheet1!$X$41:$X$221</c:f>
              <c:numCache>
                <c:formatCode>_-* #\ ##0.00\ _₽_-;\-* #\ ##0.00\ _₽_-;_-* "-"??\ _₽_-;_-@_-</c:formatCode>
                <c:ptCount val="181"/>
                <c:pt idx="0">
                  <c:v>1.0108769892126739</c:v>
                </c:pt>
                <c:pt idx="1">
                  <c:v>1.0106199453673386</c:v>
                </c:pt>
                <c:pt idx="2">
                  <c:v>1.0103829976296805</c:v>
                </c:pt>
                <c:pt idx="3">
                  <c:v>1.0101646084707356</c:v>
                </c:pt>
                <c:pt idx="4">
                  <c:v>1.0099634073326424</c:v>
                </c:pt>
                <c:pt idx="5">
                  <c:v>1.009778169199304</c:v>
                </c:pt>
                <c:pt idx="6">
                  <c:v>1.0096077964066577</c:v>
                </c:pt>
                <c:pt idx="7">
                  <c:v>1.0094513031361896</c:v>
                </c:pt>
                <c:pt idx="8">
                  <c:v>1.0093078021419453</c:v>
                </c:pt>
                <c:pt idx="9">
                  <c:v>1.0091764933454828</c:v>
                </c:pt>
                <c:pt idx="10">
                  <c:v>1.009056654000059</c:v>
                </c:pt>
                <c:pt idx="11">
                  <c:v>1.0089476301787668</c:v>
                </c:pt>
                <c:pt idx="12">
                  <c:v>1.0088488293842364</c:v>
                </c:pt>
                <c:pt idx="13">
                  <c:v>1.0087597141121734</c:v>
                </c:pt>
                <c:pt idx="14">
                  <c:v>1.0086797962291012</c:v>
                </c:pt>
                <c:pt idx="15">
                  <c:v>1.0086086320476351</c:v>
                </c:pt>
                <c:pt idx="16">
                  <c:v>1.008545818001352</c:v>
                </c:pt>
                <c:pt idx="17">
                  <c:v>1.0084909868368157</c:v>
                </c:pt>
                <c:pt idx="18">
                  <c:v>1.0084438042530401</c:v>
                </c:pt>
                <c:pt idx="19">
                  <c:v>1.0084039659292936</c:v>
                </c:pt>
                <c:pt idx="20">
                  <c:v>1.0083711948909435</c:v>
                </c:pt>
                <c:pt idx="21">
                  <c:v>1.0083452391704144</c:v>
                </c:pt>
                <c:pt idx="22">
                  <c:v>1.0083258697265169</c:v>
                </c:pt>
                <c:pt idx="23">
                  <c:v>1.0083128785906026</c:v>
                </c:pt>
                <c:pt idx="24">
                  <c:v>1.0083060772123946</c:v>
                </c:pt>
                <c:pt idx="25">
                  <c:v>1.0083052949820657</c:v>
                </c:pt>
                <c:pt idx="26">
                  <c:v>1.0083103779083014</c:v>
                </c:pt>
                <c:pt idx="27">
                  <c:v>1.0083211874347819</c:v>
                </c:pt>
                <c:pt idx="28">
                  <c:v>1.008337599379824</c:v>
                </c:pt>
                <c:pt idx="29">
                  <c:v>1.0083595029859034</c:v>
                </c:pt>
                <c:pt idx="30">
                  <c:v>1.0083868000674838</c:v>
                </c:pt>
                <c:pt idx="31">
                  <c:v>1.0084194042470438</c:v>
                </c:pt>
                <c:pt idx="32">
                  <c:v>1.0084572402704715</c:v>
                </c:pt>
                <c:pt idx="33">
                  <c:v>1.0085002433940971</c:v>
                </c:pt>
                <c:pt idx="34">
                  <c:v>1.008548358836596</c:v>
                </c:pt>
                <c:pt idx="35">
                  <c:v>1.0086015412898455</c:v>
                </c:pt>
                <c:pt idx="36">
                  <c:v>1.0086597544835409</c:v>
                </c:pt>
                <c:pt idx="37">
                  <c:v>1.0087229707990455</c:v>
                </c:pt>
                <c:pt idx="38">
                  <c:v>1.0087911709285058</c:v>
                </c:pt>
                <c:pt idx="39">
                  <c:v>1.0088643435757909</c:v>
                </c:pt>
                <c:pt idx="40">
                  <c:v>1.0089424851962534</c:v>
                </c:pt>
                <c:pt idx="41">
                  <c:v>1.0090255997727366</c:v>
                </c:pt>
                <c:pt idx="42">
                  <c:v>1.0091136986256053</c:v>
                </c:pt>
                <c:pt idx="43">
                  <c:v>1.0092068002549228</c:v>
                </c:pt>
                <c:pt idx="44">
                  <c:v>1.0093049302131973</c:v>
                </c:pt>
                <c:pt idx="45">
                  <c:v>1.0094081210074124</c:v>
                </c:pt>
                <c:pt idx="46">
                  <c:v>1.0095164120293081</c:v>
                </c:pt>
                <c:pt idx="47">
                  <c:v>1.0096298495131351</c:v>
                </c:pt>
                <c:pt idx="48">
                  <c:v>1.009748486520335</c:v>
                </c:pt>
                <c:pt idx="49">
                  <c:v>1.0098723829508245</c:v>
                </c:pt>
                <c:pt idx="50">
                  <c:v>1.010001605580781</c:v>
                </c:pt>
                <c:pt idx="51">
                  <c:v>1.010136228127041</c:v>
                </c:pt>
                <c:pt idx="52">
                  <c:v>1.0102763313384258</c:v>
                </c:pt>
                <c:pt idx="53">
                  <c:v>1.0104220031145392</c:v>
                </c:pt>
                <c:pt idx="54">
                  <c:v>1.010573338652776</c:v>
                </c:pt>
                <c:pt idx="55">
                  <c:v>1.0107304406245177</c:v>
                </c:pt>
                <c:pt idx="56">
                  <c:v>1.0108934193817098</c:v>
                </c:pt>
                <c:pt idx="57">
                  <c:v>1.0110623931952578</c:v>
                </c:pt>
                <c:pt idx="58">
                  <c:v>1.0112374885269277</c:v>
                </c:pt>
                <c:pt idx="59">
                  <c:v>1.0114188403367088</c:v>
                </c:pt>
                <c:pt idx="60">
                  <c:v>1.0116065924278737</c:v>
                </c:pt>
                <c:pt idx="61">
                  <c:v>1.0118008978322812</c:v>
                </c:pt>
                <c:pt idx="62">
                  <c:v>1.0120019192388063</c:v>
                </c:pt>
                <c:pt idx="63">
                  <c:v>1.0122098294681312</c:v>
                </c:pt>
                <c:pt idx="64">
                  <c:v>1.0124248119975376</c:v>
                </c:pt>
                <c:pt idx="65">
                  <c:v>1.012647061539768</c:v>
                </c:pt>
                <c:pt idx="66">
                  <c:v>1.0128767846805113</c:v>
                </c:pt>
                <c:pt idx="67">
                  <c:v>1.0131142005795926</c:v>
                </c:pt>
                <c:pt idx="68">
                  <c:v>1.0133595417415329</c:v>
                </c:pt>
                <c:pt idx="69">
                  <c:v>1.0136130548618227</c:v>
                </c:pt>
                <c:pt idx="70">
                  <c:v>1.0138750017559586</c:v>
                </c:pt>
                <c:pt idx="71">
                  <c:v>1.0141456603791412</c:v>
                </c:pt>
                <c:pt idx="72">
                  <c:v>1.0144253259454474</c:v>
                </c:pt>
                <c:pt idx="73">
                  <c:v>1.0147143121563367</c:v>
                </c:pt>
                <c:pt idx="74">
                  <c:v>1.0150129525495331</c:v>
                </c:pt>
                <c:pt idx="75">
                  <c:v>1.0153216019806599</c:v>
                </c:pt>
                <c:pt idx="76">
                  <c:v>1.0156406382515257</c:v>
                </c:pt>
                <c:pt idx="77">
                  <c:v>1.0159704639006915</c:v>
                </c:pt>
                <c:pt idx="78">
                  <c:v>1.0163115081739145</c:v>
                </c:pt>
                <c:pt idx="79">
                  <c:v>1.0166642291943404</c:v>
                </c:pt>
                <c:pt idx="80">
                  <c:v>1.0170291163548886</c:v>
                </c:pt>
                <c:pt idx="81">
                  <c:v>1.0174066929582632</c:v>
                </c:pt>
                <c:pt idx="82">
                  <c:v>1.0177975191334623</c:v>
                </c:pt>
                <c:pt idx="83">
                  <c:v>1.0182021950616078</c:v>
                </c:pt>
                <c:pt idx="84">
                  <c:v>1.0186213645485276</c:v>
                </c:pt>
                <c:pt idx="85">
                  <c:v>1.0190557189868519</c:v>
                </c:pt>
                <c:pt idx="86">
                  <c:v>1.0195060017565956</c:v>
                </c:pt>
                <c:pt idx="87">
                  <c:v>1.0199730131204434</c:v>
                </c:pt>
                <c:pt idx="88">
                  <c:v>1.0204576156784593</c:v>
                </c:pt>
                <c:pt idx="89">
                  <c:v>1.0209607404568732</c:v>
                </c:pt>
                <c:pt idx="90">
                  <c:v>1.0214833937173764</c:v>
                </c:pt>
                <c:pt idx="91">
                  <c:v>1.0223504110690715</c:v>
                </c:pt>
                <c:pt idx="92">
                  <c:v>1.023281097451689</c:v>
                </c:pt>
                <c:pt idx="93">
                  <c:v>1.0242822060351771</c:v>
                </c:pt>
                <c:pt idx="94">
                  <c:v>1.0253614951505097</c:v>
                </c:pt>
                <c:pt idx="95">
                  <c:v>1.0265279219362116</c:v>
                </c:pt>
                <c:pt idx="96">
                  <c:v>1.0277918825899999</c:v>
                </c:pt>
                <c:pt idx="97">
                  <c:v>1.0291655128548696</c:v>
                </c:pt>
                <c:pt idx="98">
                  <c:v>1.0306630671230412</c:v>
                </c:pt>
                <c:pt idx="99">
                  <c:v>1.032301401245733</c:v>
                </c:pt>
                <c:pt idx="100">
                  <c:v>1.034100593723642</c:v>
                </c:pt>
                <c:pt idx="101">
                  <c:v>1.0360847538679487</c:v>
                </c:pt>
                <c:pt idx="102">
                  <c:v>1.0382830860504104</c:v>
                </c:pt>
                <c:pt idx="103">
                  <c:v>1.040731309991237</c:v>
                </c:pt>
                <c:pt idx="104">
                  <c:v>1.0434735842477239</c:v>
                </c:pt>
                <c:pt idx="105">
                  <c:v>1.0465651539466565</c:v>
                </c:pt>
                <c:pt idx="106">
                  <c:v>1.050076062203479</c:v>
                </c:pt>
                <c:pt idx="107">
                  <c:v>1.0540964595386466</c:v>
                </c:pt>
                <c:pt idx="108">
                  <c:v>1.0587443760514346</c:v>
                </c:pt>
                <c:pt idx="109">
                  <c:v>1.0641774007414657</c:v>
                </c:pt>
                <c:pt idx="110">
                  <c:v>1.0706107690447091</c:v>
                </c:pt>
                <c:pt idx="111">
                  <c:v>1.0783463735249463</c:v>
                </c:pt>
                <c:pt idx="112">
                  <c:v>1.0878212549824602</c:v>
                </c:pt>
                <c:pt idx="113">
                  <c:v>1.0996927582260698</c:v>
                </c:pt>
                <c:pt idx="114">
                  <c:v>1.1149973589810211</c:v>
                </c:pt>
                <c:pt idx="115">
                  <c:v>1.1354700478650908</c:v>
                </c:pt>
                <c:pt idx="116">
                  <c:v>1.1642519960545492</c:v>
                </c:pt>
                <c:pt idx="117">
                  <c:v>1.2076771592740889</c:v>
                </c:pt>
                <c:pt idx="118">
                  <c:v>1.2807107951463785</c:v>
                </c:pt>
                <c:pt idx="119">
                  <c:v>1.4292485979758527</c:v>
                </c:pt>
                <c:pt idx="120">
                  <c:v>1.8954591730068395</c:v>
                </c:pt>
                <c:pt idx="121">
                  <c:v>-12.06059048675337</c:v>
                </c:pt>
                <c:pt idx="122">
                  <c:v>0.20033392962169325</c:v>
                </c:pt>
                <c:pt idx="123">
                  <c:v>0.5842632424975992</c:v>
                </c:pt>
                <c:pt idx="124">
                  <c:v>0.71762244000785458</c:v>
                </c:pt>
                <c:pt idx="125">
                  <c:v>0.78535011478541505</c:v>
                </c:pt>
                <c:pt idx="126">
                  <c:v>0.82632272380510352</c:v>
                </c:pt>
                <c:pt idx="127">
                  <c:v>0.85377539135670044</c:v>
                </c:pt>
                <c:pt idx="128">
                  <c:v>0.87344952636624684</c:v>
                </c:pt>
                <c:pt idx="129">
                  <c:v>0.88823884566982092</c:v>
                </c:pt>
                <c:pt idx="130">
                  <c:v>0.8997601408885072</c:v>
                </c:pt>
                <c:pt idx="131">
                  <c:v>0.90898763954989348</c:v>
                </c:pt>
                <c:pt idx="132">
                  <c:v>0.91654337296357535</c:v>
                </c:pt>
                <c:pt idx="133">
                  <c:v>0.92284313821018404</c:v>
                </c:pt>
                <c:pt idx="134">
                  <c:v>0.92817542644950535</c:v>
                </c:pt>
                <c:pt idx="135">
                  <c:v>0.93274668031077901</c:v>
                </c:pt>
                <c:pt idx="136">
                  <c:v>0.93670852602179144</c:v>
                </c:pt>
                <c:pt idx="137">
                  <c:v>0.9401748345895895</c:v>
                </c:pt>
                <c:pt idx="138">
                  <c:v>0.94323278420258105</c:v>
                </c:pt>
                <c:pt idx="139">
                  <c:v>0.94595024836285091</c:v>
                </c:pt>
                <c:pt idx="140">
                  <c:v>0.94838085883622802</c:v>
                </c:pt>
                <c:pt idx="141">
                  <c:v>0.95056755461151776</c:v>
                </c:pt>
                <c:pt idx="142">
                  <c:v>0.95254511998352631</c:v>
                </c:pt>
                <c:pt idx="143">
                  <c:v>0.95434203245981419</c:v>
                </c:pt>
                <c:pt idx="144">
                  <c:v>0.955981829956009</c:v>
                </c:pt>
                <c:pt idx="145">
                  <c:v>0.95748413711047986</c:v>
                </c:pt>
                <c:pt idx="146">
                  <c:v>0.95886544591874567</c:v>
                </c:pt>
                <c:pt idx="147">
                  <c:v>0.96013971666821896</c:v>
                </c:pt>
                <c:pt idx="148">
                  <c:v>0.96131884565078651</c:v>
                </c:pt>
                <c:pt idx="149">
                  <c:v>0.96241303288202662</c:v>
                </c:pt>
                <c:pt idx="150">
                  <c:v>0.96343107390969129</c:v>
                </c:pt>
                <c:pt idx="151">
                  <c:v>0.96438059338585191</c:v>
                </c:pt>
                <c:pt idx="152">
                  <c:v>0.96526823352546587</c:v>
                </c:pt>
                <c:pt idx="153">
                  <c:v>0.96609980730004474</c:v>
                </c:pt>
                <c:pt idx="154">
                  <c:v>0.96688042383221451</c:v>
                </c:pt>
                <c:pt idx="155">
                  <c:v>0.9676145917036304</c:v>
                </c:pt>
                <c:pt idx="156">
                  <c:v>0.96830630458541711</c:v>
                </c:pt>
                <c:pt idx="157">
                  <c:v>0.96895911262223322</c:v>
                </c:pt>
                <c:pt idx="158">
                  <c:v>0.9695761822605069</c:v>
                </c:pt>
                <c:pt idx="159">
                  <c:v>0.97016034664590733</c:v>
                </c:pt>
                <c:pt idx="160">
                  <c:v>0.97071414827993452</c:v>
                </c:pt>
                <c:pt idx="161">
                  <c:v>0.97123987528807287</c:v>
                </c:pt>
                <c:pt idx="162">
                  <c:v>0.9717395923884824</c:v>
                </c:pt>
                <c:pt idx="163">
                  <c:v>0.97221516744308989</c:v>
                </c:pt>
                <c:pt idx="164">
                  <c:v>0.97266829430912571</c:v>
                </c:pt>
                <c:pt idx="165">
                  <c:v>0.97310051257878472</c:v>
                </c:pt>
                <c:pt idx="166">
                  <c:v>0.97351322469036783</c:v>
                </c:pt>
                <c:pt idx="167">
                  <c:v>0.97390771081031091</c:v>
                </c:pt>
                <c:pt idx="168">
                  <c:v>0.97428514181761872</c:v>
                </c:pt>
                <c:pt idx="169">
                  <c:v>0.9746465906670454</c:v>
                </c:pt>
                <c:pt idx="170">
                  <c:v>0.97499304236229745</c:v>
                </c:pt>
                <c:pt idx="171">
                  <c:v>0.97532540273358681</c:v>
                </c:pt>
                <c:pt idx="172">
                  <c:v>0.97564450618340948</c:v>
                </c:pt>
                <c:pt idx="173">
                  <c:v>0.97595112253924943</c:v>
                </c:pt>
                <c:pt idx="174">
                  <c:v>0.97624596313099388</c:v>
                </c:pt>
                <c:pt idx="175">
                  <c:v>0.97652968619341585</c:v>
                </c:pt>
                <c:pt idx="176">
                  <c:v>0.97680290167950434</c:v>
                </c:pt>
                <c:pt idx="177">
                  <c:v>0.97706617555817266</c:v>
                </c:pt>
                <c:pt idx="178">
                  <c:v>0.97732003365957509</c:v>
                </c:pt>
                <c:pt idx="179">
                  <c:v>0.97756496512254454</c:v>
                </c:pt>
                <c:pt idx="180">
                  <c:v>0.97780142549128202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B-4B31-B393-BB8FDF26D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29968"/>
        <c:axId val="599738168"/>
      </c:lineChart>
      <c:catAx>
        <c:axId val="5997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ϕ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584369112818888"/>
              <c:y val="0.94740388507859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738168"/>
        <c:crosses val="autoZero"/>
        <c:auto val="1"/>
        <c:lblAlgn val="ctr"/>
        <c:lblOffset val="100"/>
        <c:noMultiLvlLbl val="1"/>
      </c:catAx>
      <c:valAx>
        <c:axId val="5997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η, </a:t>
                </a:r>
                <a:r>
                  <a:rPr lang="ru-RU"/>
                  <a:t>КПД механизма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.00\ _₽_-;\-* #\ ##0.0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7299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68034</xdr:colOff>
      <xdr:row>39</xdr:row>
      <xdr:rowOff>5444</xdr:rowOff>
    </xdr:from>
    <xdr:to>
      <xdr:col>11</xdr:col>
      <xdr:colOff>454476</xdr:colOff>
      <xdr:row>62</xdr:row>
      <xdr:rowOff>136073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04A7ED-C9B8-4201-B8D1-3B91A3829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479069</xdr:colOff>
      <xdr:row>18</xdr:row>
      <xdr:rowOff>64870</xdr:rowOff>
    </xdr:from>
    <xdr:to>
      <xdr:col>36</xdr:col>
      <xdr:colOff>393268</xdr:colOff>
      <xdr:row>36</xdr:row>
      <xdr:rowOff>115390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71F0E80-715B-4CAD-83AE-626F71A71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51707</xdr:colOff>
      <xdr:row>63</xdr:row>
      <xdr:rowOff>8164</xdr:rowOff>
    </xdr:from>
    <xdr:to>
      <xdr:col>11</xdr:col>
      <xdr:colOff>465364</xdr:colOff>
      <xdr:row>84</xdr:row>
      <xdr:rowOff>73477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E9E6AAD-2FE5-4205-B70D-0E3F11922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814449</xdr:colOff>
      <xdr:row>3</xdr:row>
      <xdr:rowOff>145621</xdr:rowOff>
    </xdr:from>
    <xdr:to>
      <xdr:col>24</xdr:col>
      <xdr:colOff>124690</xdr:colOff>
      <xdr:row>20</xdr:row>
      <xdr:rowOff>300840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228FEF6-989A-4E7E-984B-C5B170732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054B5E-7DC8-4627-BE44-D172E8A1FFCD}" name="Таблица1" displayName="Таблица1" ref="M40:X222" totalsRowCount="1" totalsRowDxfId="25" headerRowBorderDxfId="27" tableBorderDxfId="26" totalsRowBorderDxfId="24">
  <autoFilter ref="M40:X221" xr:uid="{F92BDEE2-9314-49B6-90FE-9E20754E1B84}"/>
  <tableColumns count="12">
    <tableColumn id="1" xr3:uid="{3D0CFEF7-F1BA-4FED-A49B-17E0C76E59FE}" name="ϕ" dataDxfId="23" totalsRowDxfId="22"/>
    <tableColumn id="2" xr3:uid="{FAD490A8-2A32-4CB1-8BD5-9DC23DA36874}" name="ϕ, rad" dataDxfId="21" totalsRowDxfId="20">
      <calculatedColumnFormula>RADIANS(M41)</calculatedColumnFormula>
    </tableColumn>
    <tableColumn id="3" xr3:uid="{451B14F5-309E-44A6-ABE6-404570DDF24E}" name="y1" dataDxfId="19" totalsRowDxfId="18">
      <calculatedColumnFormula>ACOS((COS(N41)-lambda1)/((1+lambda1^2-2*lambda1*COS(N41))^0.5))</calculatedColumnFormula>
    </tableColumn>
    <tableColumn id="4" xr3:uid="{146F1B59-AC63-40FD-B564-C9066C0DCDA8}" name="y2" dataDxfId="17" totalsRowDxfId="16">
      <calculatedColumnFormula>ACOS((lambda2^2-lambda3^2+lambda1^2+1-2*lambda1*COS(N41))/(2*lambda2*(1+lambda1^2-2*lambda1*COS(N41))^0.5))</calculatedColumnFormula>
    </tableColumn>
    <tableColumn id="5" xr3:uid="{6C753E84-7CAE-4295-B2C4-484711B6277F}" name="u" dataDxfId="15" totalsRowDxfId="14">
      <calculatedColumnFormula>ACOS((lambda2^2+lambda3^2-lambda1^2-1+2*lambda1*COS(N41))/(2*lambda2*lambda3))</calculatedColumnFormula>
    </tableColumn>
    <tableColumn id="6" xr3:uid="{950D8D90-34E0-4A57-9BAE-770ED9C0D56D}" name="y" totalsRowFunction="custom" dataDxfId="13" totalsRowDxfId="12">
      <calculatedColumnFormula>O41-PI()+P41+Q41</calculatedColumnFormula>
      <totalsRowFormula>AVERAGE(Таблица1[y])</totalsRowFormula>
    </tableColumn>
    <tableColumn id="7" xr3:uid="{CB05C10C-522E-4C5C-B38C-F66B8265A4B2}" name="d" dataDxfId="11" totalsRowDxfId="10">
      <calculatedColumnFormula>R41-u</calculatedColumnFormula>
    </tableColumn>
    <tableColumn id="8" xr3:uid="{B67D3719-C3B5-4FC1-842C-CA2010DC62F0}" name="w2u" dataDxfId="9" totalsRowDxfId="8">
      <calculatedColumnFormula>SIN(R41-N41)/(lambda2*SIN(S41-R41))</calculatedColumnFormula>
    </tableColumn>
    <tableColumn id="9" xr3:uid="{1AC086F3-7C9F-42AE-8ABC-EE50AF0C50D6}" name="w3u" dataDxfId="7" totalsRowDxfId="6" dataCellStyle="Финансовый" totalsRowCellStyle="Финансовый">
      <calculatedColumnFormula>SIN(S41-N41)/(lambda3*SIN(S41-R41))</calculatedColumnFormula>
    </tableColumn>
    <tableColumn id="10" xr3:uid="{83987F59-E55D-4D19-8E8F-0B0B30146ED4}" name="w3" totalsRowFunction="custom" dataDxfId="5" totalsRowDxfId="4">
      <calculatedColumnFormula>U41*w</calculatedColumnFormula>
      <totalsRowFormula>AVERAGE(Таблица1[w3])</totalsRowFormula>
    </tableColumn>
    <tableColumn id="11" xr3:uid="{6D642E13-7DFE-481C-8FE3-A75B9B30A524}" name="e" totalsRowFunction="custom" dataDxfId="3" totalsRowDxfId="2">
      <calculatedColumnFormula>((lambda3*U41-COS(R41-N41)-lambda2*COS(S41-N41)*T41)*w^2)/(lambda2*SIN(S41-N41))</calculatedColumnFormula>
      <totalsRowFormula>AVERAGE(Таблица1[e])</totalsRowFormula>
    </tableColumn>
    <tableColumn id="12" xr3:uid="{53F3A35C-B7C8-4411-8043-E405FBEA414E}" name="η" totalsRowFunction="custom" dataDxfId="1" totalsRowDxfId="0">
      <calculatedColumnFormula>U41*(h2_-fxx*rxx-fxx*rxx)/(fxx*rxx+fxx*rxx-fxx*rxx*T41-fxx*rxx*T41+h2_*U41)</calculatedColumnFormula>
      <totalsRowFormula>AVERAGE(Таблица1[η])</totalsRow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36"/>
  <sheetViews>
    <sheetView tabSelected="1" zoomScale="70" zoomScaleNormal="70" workbookViewId="0">
      <selection activeCell="M12" sqref="M12"/>
    </sheetView>
  </sheetViews>
  <sheetFormatPr defaultRowHeight="18" x14ac:dyDescent="0.3"/>
  <cols>
    <col min="1" max="1" width="8.88671875" style="1"/>
    <col min="2" max="2" width="9.6640625" style="1" customWidth="1"/>
    <col min="3" max="3" width="11.6640625" style="1" customWidth="1"/>
    <col min="4" max="4" width="9.6640625" style="1" customWidth="1"/>
    <col min="5" max="5" width="3.33203125" style="1" customWidth="1"/>
    <col min="6" max="11" width="9.6640625" style="1" customWidth="1"/>
    <col min="12" max="12" width="8.6640625" style="1" customWidth="1"/>
    <col min="13" max="13" width="12.109375" style="1" customWidth="1"/>
    <col min="14" max="14" width="18.77734375" style="1" customWidth="1"/>
    <col min="15" max="15" width="12.5546875" style="1" customWidth="1"/>
    <col min="16" max="16" width="15.44140625" style="1" customWidth="1"/>
    <col min="17" max="17" width="12.109375" style="1" customWidth="1"/>
    <col min="18" max="18" width="18.6640625" style="1" customWidth="1"/>
    <col min="19" max="19" width="13.6640625" style="1" customWidth="1"/>
    <col min="20" max="20" width="13.33203125" style="1" customWidth="1"/>
    <col min="21" max="21" width="12.21875" style="1" customWidth="1"/>
    <col min="22" max="22" width="13.33203125" style="1" customWidth="1"/>
    <col min="23" max="23" width="14.44140625" style="1" customWidth="1"/>
    <col min="24" max="24" width="13.77734375" style="1" customWidth="1"/>
    <col min="25" max="27" width="8.88671875" style="1"/>
    <col min="28" max="28" width="5.33203125" style="1" customWidth="1"/>
    <col min="29" max="16384" width="8.88671875" style="1"/>
  </cols>
  <sheetData>
    <row r="1" spans="1:37" ht="45" customHeight="1" x14ac:dyDescent="0.3">
      <c r="A1" s="50" t="s">
        <v>41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37" ht="43.8" customHeight="1" x14ac:dyDescent="0.3">
      <c r="A2" s="51" t="s">
        <v>33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</row>
    <row r="3" spans="1:37" x14ac:dyDescent="0.3">
      <c r="C3" s="2"/>
    </row>
    <row r="4" spans="1:37" ht="14.4" customHeight="1" x14ac:dyDescent="0.3">
      <c r="B4" s="3"/>
      <c r="C4" s="4"/>
      <c r="D4" s="4"/>
      <c r="E4" s="4"/>
      <c r="F4" s="4"/>
    </row>
    <row r="5" spans="1:37" ht="15" customHeight="1" x14ac:dyDescent="0.3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37" x14ac:dyDescent="0.3">
      <c r="B6" s="5"/>
      <c r="C6" s="5"/>
      <c r="D6" s="5"/>
      <c r="E6" s="5"/>
      <c r="F6" s="5"/>
      <c r="G6" s="5"/>
      <c r="H6" s="5"/>
    </row>
    <row r="7" spans="1:37" x14ac:dyDescent="0.3">
      <c r="B7" s="5"/>
      <c r="E7" s="5"/>
      <c r="F7" s="5"/>
      <c r="G7" s="5"/>
      <c r="H7" s="5"/>
    </row>
    <row r="8" spans="1:37" x14ac:dyDescent="0.3">
      <c r="C8" s="29"/>
      <c r="D8" s="28">
        <v>11</v>
      </c>
    </row>
    <row r="9" spans="1:37" ht="27" customHeight="1" x14ac:dyDescent="0.3"/>
    <row r="10" spans="1:37" ht="27" customHeight="1" x14ac:dyDescent="0.3">
      <c r="B10" s="27" t="s">
        <v>1</v>
      </c>
      <c r="C10" s="1">
        <f>150+1.5*i</f>
        <v>166.5</v>
      </c>
      <c r="D10" s="34" t="s">
        <v>3</v>
      </c>
      <c r="F10" s="1">
        <f>C10/1000</f>
        <v>0.16650000000000001</v>
      </c>
      <c r="G10" s="34" t="s">
        <v>0</v>
      </c>
      <c r="H10" s="37">
        <f>C10*2</f>
        <v>333</v>
      </c>
      <c r="O10" s="30" t="s">
        <v>26</v>
      </c>
      <c r="P10" s="48">
        <f>3*l2_/7</f>
        <v>0.34431783086992657</v>
      </c>
      <c r="Q10" s="1" t="s">
        <v>0</v>
      </c>
    </row>
    <row r="11" spans="1:37" ht="27" customHeight="1" x14ac:dyDescent="0.3">
      <c r="A11" s="35"/>
      <c r="B11" s="36"/>
      <c r="C11" s="35"/>
      <c r="D11" s="37"/>
      <c r="E11" s="35"/>
      <c r="F11" s="35"/>
      <c r="G11" s="37"/>
      <c r="H11" s="37"/>
      <c r="I11" s="35"/>
      <c r="J11" s="35"/>
      <c r="K11" s="35"/>
      <c r="L11" s="35"/>
      <c r="M11" s="35"/>
      <c r="N11" s="35"/>
      <c r="O11" s="36"/>
      <c r="P11" s="49"/>
    </row>
    <row r="12" spans="1:37" ht="27" customHeight="1" x14ac:dyDescent="0.3">
      <c r="B12" s="27" t="s">
        <v>2</v>
      </c>
      <c r="C12" s="1">
        <f>25+i</f>
        <v>36</v>
      </c>
      <c r="D12" s="34" t="s">
        <v>4</v>
      </c>
      <c r="F12" s="1">
        <f>C12/60</f>
        <v>0.6</v>
      </c>
      <c r="G12" s="34" t="s">
        <v>8</v>
      </c>
      <c r="H12" s="37"/>
      <c r="I12" s="1">
        <f>PI()*C12/30</f>
        <v>3.7699111843077517</v>
      </c>
      <c r="J12" s="34" t="s">
        <v>9</v>
      </c>
      <c r="O12" s="30" t="s">
        <v>27</v>
      </c>
      <c r="P12" s="48">
        <f>l</f>
        <v>0.80340827202982867</v>
      </c>
      <c r="Q12" s="1" t="s">
        <v>0</v>
      </c>
    </row>
    <row r="13" spans="1:37" ht="27" customHeight="1" x14ac:dyDescent="0.3">
      <c r="A13" s="35"/>
      <c r="B13" s="36"/>
      <c r="C13" s="35"/>
      <c r="D13" s="37"/>
      <c r="E13" s="35"/>
      <c r="F13" s="35"/>
      <c r="G13" s="37"/>
      <c r="H13" s="37"/>
      <c r="I13" s="35"/>
      <c r="J13" s="37"/>
      <c r="K13" s="35"/>
      <c r="L13" s="35"/>
      <c r="M13" s="35"/>
      <c r="N13" s="35"/>
      <c r="O13" s="36"/>
      <c r="P13" s="49"/>
    </row>
    <row r="14" spans="1:37" ht="27" customHeight="1" x14ac:dyDescent="0.3">
      <c r="B14" s="27" t="s">
        <v>15</v>
      </c>
      <c r="C14" s="1">
        <f>36+0.5*i</f>
        <v>41.5</v>
      </c>
      <c r="D14" s="34" t="s">
        <v>37</v>
      </c>
      <c r="F14" s="1">
        <f>C14*(PI()/180)</f>
        <v>0.72431163957764677</v>
      </c>
      <c r="G14" s="34" t="s">
        <v>7</v>
      </c>
      <c r="H14" s="37"/>
      <c r="O14" s="30" t="s">
        <v>28</v>
      </c>
      <c r="P14" s="48">
        <f>0.32*l2_</f>
        <v>0.25709064704954521</v>
      </c>
      <c r="Q14" s="1" t="s">
        <v>0</v>
      </c>
    </row>
    <row r="15" spans="1:37" ht="27" customHeight="1" x14ac:dyDescent="0.3">
      <c r="A15" s="35"/>
      <c r="B15" s="36"/>
      <c r="C15" s="35"/>
      <c r="D15" s="37"/>
      <c r="E15" s="35"/>
      <c r="F15" s="35"/>
      <c r="G15" s="37"/>
      <c r="H15" s="37"/>
      <c r="I15" s="35"/>
      <c r="J15" s="35"/>
      <c r="K15" s="35"/>
      <c r="L15" s="35"/>
      <c r="M15" s="35"/>
      <c r="N15" s="35"/>
      <c r="O15" s="36"/>
      <c r="P15" s="49"/>
      <c r="Q15" s="35"/>
    </row>
    <row r="16" spans="1:37" ht="27" customHeight="1" x14ac:dyDescent="0.3">
      <c r="B16" s="27" t="s">
        <v>5</v>
      </c>
      <c r="C16" s="1">
        <f>5.5*C10</f>
        <v>915.75</v>
      </c>
      <c r="D16" s="37"/>
      <c r="F16" s="1">
        <f>5.5*F10</f>
        <v>0.91575000000000006</v>
      </c>
      <c r="G16" s="37"/>
      <c r="H16" s="37"/>
      <c r="O16" s="30" t="s">
        <v>29</v>
      </c>
      <c r="P16" s="48">
        <f>l2_-r_-l1_-l3_</f>
        <v>3.5499794110356919E-2</v>
      </c>
      <c r="Q16" s="1" t="s">
        <v>0</v>
      </c>
    </row>
    <row r="17" spans="1:20" ht="27" customHeight="1" x14ac:dyDescent="0.3">
      <c r="A17" s="35"/>
      <c r="B17" s="36"/>
      <c r="C17" s="35"/>
      <c r="D17" s="37"/>
      <c r="E17" s="35"/>
      <c r="F17" s="35"/>
      <c r="G17" s="37"/>
      <c r="H17" s="37"/>
      <c r="I17" s="35"/>
      <c r="J17" s="35"/>
      <c r="K17" s="35"/>
      <c r="L17" s="35"/>
      <c r="M17" s="35"/>
      <c r="N17" s="35"/>
      <c r="O17" s="36"/>
      <c r="P17" s="49"/>
    </row>
    <row r="18" spans="1:20" ht="27" customHeight="1" x14ac:dyDescent="0.3">
      <c r="B18" s="27" t="s">
        <v>6</v>
      </c>
      <c r="C18" s="1">
        <f>5</f>
        <v>5</v>
      </c>
      <c r="D18" s="34" t="s">
        <v>3</v>
      </c>
      <c r="F18" s="1">
        <f>5/1000</f>
        <v>5.0000000000000001E-3</v>
      </c>
      <c r="G18" s="34" t="s">
        <v>0</v>
      </c>
      <c r="H18" s="37"/>
      <c r="L18" s="1">
        <f>(fxx*rxx+fxx*rxx-fxx*rxx*T41-fxx*rxx*T41+h2_*U41)</f>
        <v>-0.11825061350157783</v>
      </c>
      <c r="O18" s="30" t="s">
        <v>30</v>
      </c>
      <c r="P18" s="48">
        <f>0.3*l4_</f>
        <v>1.0649938233107075E-2</v>
      </c>
      <c r="Q18" s="1" t="s">
        <v>0</v>
      </c>
    </row>
    <row r="19" spans="1:20" ht="27" customHeight="1" x14ac:dyDescent="0.3">
      <c r="A19" s="35"/>
      <c r="B19" s="36"/>
      <c r="C19" s="35"/>
      <c r="D19" s="37"/>
      <c r="E19" s="35"/>
      <c r="F19" s="35"/>
      <c r="G19" s="37"/>
      <c r="H19" s="37"/>
      <c r="I19" s="35"/>
      <c r="J19" s="35"/>
      <c r="K19" s="35"/>
      <c r="L19" s="35"/>
      <c r="M19" s="35"/>
      <c r="N19" s="35"/>
      <c r="O19" s="36"/>
      <c r="P19" s="49"/>
    </row>
    <row r="20" spans="1:20" ht="27" customHeight="1" x14ac:dyDescent="0.3">
      <c r="B20" s="27" t="s">
        <v>24</v>
      </c>
      <c r="C20" s="1">
        <v>0.2</v>
      </c>
      <c r="D20" s="34" t="s">
        <v>3</v>
      </c>
      <c r="F20" s="1">
        <f>C20</f>
        <v>0.2</v>
      </c>
      <c r="G20" s="34" t="s">
        <v>3</v>
      </c>
      <c r="H20" s="37"/>
      <c r="O20" s="30" t="s">
        <v>31</v>
      </c>
      <c r="P20" s="48">
        <f>h</f>
        <v>0.43946923775623359</v>
      </c>
      <c r="Q20" s="1" t="s">
        <v>0</v>
      </c>
    </row>
    <row r="21" spans="1:20" ht="27" customHeight="1" x14ac:dyDescent="0.3">
      <c r="A21" s="35"/>
      <c r="B21" s="36"/>
      <c r="C21" s="35"/>
      <c r="D21" s="37"/>
      <c r="E21" s="35"/>
      <c r="F21" s="35"/>
      <c r="G21" s="37"/>
      <c r="H21" s="37"/>
      <c r="I21" s="35"/>
      <c r="J21" s="35"/>
      <c r="K21" s="35"/>
      <c r="L21" s="35"/>
      <c r="M21" s="35"/>
      <c r="N21" s="35"/>
      <c r="O21" s="36"/>
      <c r="P21" s="49"/>
      <c r="Q21" s="35"/>
    </row>
    <row r="22" spans="1:20" ht="27" customHeight="1" x14ac:dyDescent="0.3">
      <c r="O22" s="30" t="s">
        <v>32</v>
      </c>
      <c r="P22" s="48">
        <f>l1_+l4_</f>
        <v>0.37981762498028349</v>
      </c>
      <c r="Q22" s="1" t="s">
        <v>0</v>
      </c>
    </row>
    <row r="23" spans="1:20" ht="27" customHeight="1" x14ac:dyDescent="0.3">
      <c r="T23" s="6"/>
    </row>
    <row r="24" spans="1:20" ht="27" customHeight="1" x14ac:dyDescent="0.3">
      <c r="M24"/>
      <c r="N24"/>
      <c r="O24"/>
      <c r="P24" s="11"/>
    </row>
    <row r="25" spans="1:20" ht="16.5" customHeight="1" x14ac:dyDescent="0.3">
      <c r="B25" s="27" t="s">
        <v>10</v>
      </c>
      <c r="C25" s="1">
        <f>r_/SIN(0.5*ysum)</f>
        <v>0.46995261562634688</v>
      </c>
      <c r="D25" s="34" t="s">
        <v>0</v>
      </c>
      <c r="H25" s="30" t="s">
        <v>38</v>
      </c>
      <c r="I25" s="1">
        <f>b/r_</f>
        <v>5.5</v>
      </c>
      <c r="J25" s="1">
        <f>M22</f>
        <v>0</v>
      </c>
      <c r="M25"/>
      <c r="N25"/>
      <c r="O25"/>
      <c r="P25" s="11"/>
    </row>
    <row r="26" spans="1:20" ht="16.5" customHeight="1" x14ac:dyDescent="0.3">
      <c r="A26" s="35"/>
      <c r="B26" s="36"/>
      <c r="C26" s="35"/>
      <c r="D26" s="37"/>
      <c r="E26" s="35"/>
      <c r="F26" s="35"/>
      <c r="H26" s="36"/>
      <c r="M26"/>
      <c r="N26"/>
      <c r="O26"/>
      <c r="P26" s="11"/>
    </row>
    <row r="27" spans="1:20" x14ac:dyDescent="0.3">
      <c r="B27" s="27" t="s">
        <v>11</v>
      </c>
      <c r="C27" s="1">
        <f>r_/TAN(0.5*ysum)</f>
        <v>0.43946923775623359</v>
      </c>
      <c r="D27" s="34" t="s">
        <v>0</v>
      </c>
      <c r="H27" s="30" t="s">
        <v>39</v>
      </c>
      <c r="I27" s="1">
        <f>l/r_</f>
        <v>4.8252749070860581</v>
      </c>
      <c r="M27"/>
      <c r="N27"/>
      <c r="O27"/>
      <c r="P27" s="11"/>
    </row>
    <row r="28" spans="1:20" x14ac:dyDescent="0.3">
      <c r="A28" s="35"/>
      <c r="B28" s="36"/>
      <c r="C28" s="35"/>
      <c r="D28" s="37"/>
      <c r="E28" s="35"/>
      <c r="F28" s="35"/>
      <c r="H28" s="36"/>
      <c r="I28" s="35"/>
      <c r="M28"/>
      <c r="N28"/>
      <c r="O28"/>
      <c r="P28" s="11"/>
    </row>
    <row r="29" spans="1:20" x14ac:dyDescent="0.3">
      <c r="B29" s="27" t="s">
        <v>12</v>
      </c>
      <c r="C29" s="1">
        <f>(b^2-h^2)^0.5</f>
        <v>0.80340827202982867</v>
      </c>
      <c r="D29" s="34" t="s">
        <v>0</v>
      </c>
      <c r="H29" s="30" t="s">
        <v>40</v>
      </c>
      <c r="I29" s="1">
        <f>R__/r_</f>
        <v>2.8225382319900714</v>
      </c>
      <c r="M29"/>
      <c r="N29"/>
      <c r="O29"/>
      <c r="P29" s="11"/>
    </row>
    <row r="30" spans="1:20" x14ac:dyDescent="0.3">
      <c r="A30" s="35"/>
      <c r="B30" s="36"/>
      <c r="C30" s="35"/>
      <c r="D30" s="37"/>
      <c r="E30" s="35"/>
      <c r="F30" s="35"/>
      <c r="G30" s="36"/>
      <c r="H30" s="36"/>
      <c r="I30" s="35"/>
      <c r="J30" s="35"/>
      <c r="M30"/>
      <c r="N30"/>
      <c r="O30"/>
      <c r="P30" s="11"/>
    </row>
    <row r="31" spans="1:20" x14ac:dyDescent="0.3">
      <c r="B31" s="27" t="s">
        <v>13</v>
      </c>
      <c r="C31" s="1">
        <f>ACOS((l^2+R__^2-(b-r_)^2)/(2*l*R__))</f>
        <v>1.1550945257179741</v>
      </c>
      <c r="D31" s="14"/>
      <c r="M31"/>
      <c r="N31"/>
      <c r="O31"/>
      <c r="P31" s="11"/>
      <c r="T31" s="7"/>
    </row>
    <row r="32" spans="1:20" s="35" customFormat="1" x14ac:dyDescent="0.3">
      <c r="B32" s="36"/>
      <c r="D32" s="38"/>
      <c r="M32" s="39"/>
      <c r="N32" s="39"/>
      <c r="O32" s="39"/>
      <c r="P32" s="40"/>
      <c r="T32" s="41"/>
    </row>
    <row r="33" spans="2:24" x14ac:dyDescent="0.3">
      <c r="B33" s="27" t="s">
        <v>14</v>
      </c>
      <c r="C33" s="1">
        <f>R__*SIN(u)</f>
        <v>0.42992822513979817</v>
      </c>
      <c r="M33"/>
      <c r="N33"/>
      <c r="O33"/>
      <c r="P33" s="11"/>
      <c r="T33" s="7"/>
    </row>
    <row r="34" spans="2:24" x14ac:dyDescent="0.3">
      <c r="M34"/>
      <c r="N34"/>
      <c r="O34"/>
      <c r="P34" s="11"/>
      <c r="T34" s="7"/>
    </row>
    <row r="35" spans="2:24" x14ac:dyDescent="0.3">
      <c r="T35" s="7"/>
    </row>
    <row r="36" spans="2:24" x14ac:dyDescent="0.3">
      <c r="T36" s="7"/>
    </row>
    <row r="37" spans="2:24" x14ac:dyDescent="0.3">
      <c r="T37" s="7"/>
    </row>
    <row r="38" spans="2:24" x14ac:dyDescent="0.3">
      <c r="T38" s="7"/>
    </row>
    <row r="39" spans="2:24" x14ac:dyDescent="0.3">
      <c r="T39" s="7"/>
    </row>
    <row r="40" spans="2:24" x14ac:dyDescent="0.3">
      <c r="M40" s="31" t="s">
        <v>43</v>
      </c>
      <c r="N40" s="32" t="s">
        <v>44</v>
      </c>
      <c r="O40" s="32" t="s">
        <v>17</v>
      </c>
      <c r="P40" s="32" t="s">
        <v>18</v>
      </c>
      <c r="Q40" s="32" t="s">
        <v>13</v>
      </c>
      <c r="R40" s="17" t="s">
        <v>16</v>
      </c>
      <c r="S40" s="32" t="s">
        <v>19</v>
      </c>
      <c r="T40" s="32" t="s">
        <v>23</v>
      </c>
      <c r="U40" s="32" t="s">
        <v>21</v>
      </c>
      <c r="V40" s="18" t="s">
        <v>20</v>
      </c>
      <c r="W40" s="19" t="s">
        <v>22</v>
      </c>
      <c r="X40" s="20" t="s">
        <v>25</v>
      </c>
    </row>
    <row r="41" spans="2:24" x14ac:dyDescent="0.3">
      <c r="M41" s="15">
        <v>-90</v>
      </c>
      <c r="N41" s="8">
        <f>RADIANS(M41)</f>
        <v>-1.5707963267948966</v>
      </c>
      <c r="O41" s="8">
        <f t="shared" ref="O41:O72" si="0">ACOS((COS(N41)-lambda1)/((1+lambda1^2-2*lambda1*COS(N41))^0.5))</f>
        <v>2.9617391537973141</v>
      </c>
      <c r="P41" s="8">
        <f t="shared" ref="P41:P72" si="1">ACOS((lambda2^2-lambda3^2+lambda1^2+1-2*lambda1*COS(N41))/(2*lambda2*(1+lambda1^2-2*lambda1*COS(N41))^0.5))</f>
        <v>0.52927884070755349</v>
      </c>
      <c r="Q41" s="8">
        <f t="shared" ref="Q41:Q72" si="2">ACOS((lambda2^2+lambda3^2-lambda1^2-1+2*lambda1*COS(N41))/(2*lambda2*lambda3))</f>
        <v>1.5707963267948963</v>
      </c>
      <c r="R41" s="8">
        <f>O41-PI()+P41+Q41</f>
        <v>1.9202216677099708</v>
      </c>
      <c r="S41" s="8">
        <f>R41-u</f>
        <v>0.76512714199199672</v>
      </c>
      <c r="T41" s="8">
        <f t="shared" ref="T41:T72" si="3">SIN(R41-N41)/(lambda2*SIN(S41-R41))</f>
        <v>7.7556186485726125E-2</v>
      </c>
      <c r="U41" s="9">
        <f t="shared" ref="U41:U72" si="4">SIN(S41-N41)/(lambda3*SIN(S41-R41))</f>
        <v>-0.27933848978990705</v>
      </c>
      <c r="V41" s="10">
        <f>U41*w</f>
        <v>-1.0530812968666072</v>
      </c>
      <c r="W41" s="10">
        <f t="shared" ref="W41:W72" si="5">((lambda3*U41-COS(R41-N41)-lambda2*COS(S41-N41)*T41)*w^2)/(lambda2*SIN(S41-N41))</f>
        <v>1.6755572885982399</v>
      </c>
      <c r="X41" s="16">
        <f>U41*(h2_-fxx*rxx-fxx*rxx)/(fxx*rxx+fxx*rxx-fxx*rxx*T41-fxx*rxx*T41+h2_*U41)</f>
        <v>1.0108769892126739</v>
      </c>
    </row>
    <row r="42" spans="2:24" x14ac:dyDescent="0.3">
      <c r="M42" s="15">
        <v>-89</v>
      </c>
      <c r="N42" s="8">
        <f t="shared" ref="N42:N105" si="6">RADIANS(M42)</f>
        <v>-1.5533430342749532</v>
      </c>
      <c r="O42" s="8">
        <f t="shared" si="0"/>
        <v>2.9612058417611706</v>
      </c>
      <c r="P42" s="8">
        <f t="shared" si="1"/>
        <v>0.53107027060544798</v>
      </c>
      <c r="Q42" s="8">
        <f t="shared" si="2"/>
        <v>1.5637484271917133</v>
      </c>
      <c r="R42" s="8">
        <f t="shared" ref="R42:R105" si="7">O42-PI()+P42+Q42</f>
        <v>1.9144318859685387</v>
      </c>
      <c r="S42" s="8">
        <f t="shared" ref="S42:S72" si="8">R42-u</f>
        <v>0.75933736025056464</v>
      </c>
      <c r="T42" s="8">
        <f t="shared" si="3"/>
        <v>7.2588493459614017E-2</v>
      </c>
      <c r="U42" s="9">
        <f t="shared" si="4"/>
        <v>-0.28549713060704446</v>
      </c>
      <c r="V42" s="10">
        <f t="shared" ref="V42:V72" si="9">U42*w</f>
        <v>-1.0762988257632677</v>
      </c>
      <c r="W42" s="10">
        <f t="shared" si="5"/>
        <v>1.5106827231965587</v>
      </c>
      <c r="X42" s="16">
        <f t="shared" ref="X42:X72" si="10">U42*(h2_-fxx*rxx-fxx*rxx)/(fxx*rxx+fxx*rxx-fxx*rxx*T42-fxx*rxx*T42+h2_*U42)</f>
        <v>1.0106199453673386</v>
      </c>
    </row>
    <row r="43" spans="2:24" x14ac:dyDescent="0.3">
      <c r="M43" s="15">
        <v>-88</v>
      </c>
      <c r="N43" s="8">
        <f t="shared" si="6"/>
        <v>-1.5358897417550099</v>
      </c>
      <c r="O43" s="8">
        <f t="shared" si="0"/>
        <v>2.9607233253580247</v>
      </c>
      <c r="P43" s="8">
        <f t="shared" si="1"/>
        <v>0.5328505057480506</v>
      </c>
      <c r="Q43" s="8">
        <f t="shared" si="2"/>
        <v>1.5567023245225564</v>
      </c>
      <c r="R43" s="8">
        <f t="shared" si="7"/>
        <v>1.9086835020388386</v>
      </c>
      <c r="S43" s="8">
        <f t="shared" si="8"/>
        <v>0.75358897632086452</v>
      </c>
      <c r="T43" s="8">
        <f t="shared" si="3"/>
        <v>6.7590537924347494E-2</v>
      </c>
      <c r="U43" s="9">
        <f t="shared" si="4"/>
        <v>-0.29149098594638162</v>
      </c>
      <c r="V43" s="10">
        <f t="shared" si="9"/>
        <v>-1.0988951280441577</v>
      </c>
      <c r="W43" s="10">
        <f t="shared" si="5"/>
        <v>1.3556826707509495</v>
      </c>
      <c r="X43" s="16">
        <f t="shared" si="10"/>
        <v>1.0103829976296805</v>
      </c>
    </row>
    <row r="44" spans="2:24" x14ac:dyDescent="0.3">
      <c r="M44" s="15">
        <v>-87</v>
      </c>
      <c r="N44" s="8">
        <f t="shared" si="6"/>
        <v>-1.5184364492350666</v>
      </c>
      <c r="O44" s="8">
        <f t="shared" si="0"/>
        <v>2.9602922146840118</v>
      </c>
      <c r="P44" s="8">
        <f t="shared" si="1"/>
        <v>0.53461897137834913</v>
      </c>
      <c r="Q44" s="8">
        <f t="shared" si="2"/>
        <v>1.5496598159770367</v>
      </c>
      <c r="R44" s="8">
        <f t="shared" si="7"/>
        <v>1.9029783484496046</v>
      </c>
      <c r="S44" s="8">
        <f t="shared" si="8"/>
        <v>0.74788382273163045</v>
      </c>
      <c r="T44" s="8">
        <f t="shared" si="3"/>
        <v>6.2565611181882294E-2</v>
      </c>
      <c r="U44" s="9">
        <f t="shared" si="4"/>
        <v>-0.29731720576028897</v>
      </c>
      <c r="V44" s="10">
        <f t="shared" si="9"/>
        <v>-1.1208594592828425</v>
      </c>
      <c r="W44" s="10">
        <f t="shared" si="5"/>
        <v>1.2099138055651935</v>
      </c>
      <c r="X44" s="16">
        <f t="shared" si="10"/>
        <v>1.0101646084707356</v>
      </c>
    </row>
    <row r="45" spans="2:24" x14ac:dyDescent="0.3">
      <c r="M45" s="15">
        <v>-86</v>
      </c>
      <c r="N45" s="8">
        <f t="shared" si="6"/>
        <v>-1.5009831567151235</v>
      </c>
      <c r="O45" s="8">
        <f t="shared" si="0"/>
        <v>2.9599131149220641</v>
      </c>
      <c r="P45" s="8">
        <f t="shared" si="1"/>
        <v>0.53637510216217565</v>
      </c>
      <c r="Q45" s="8">
        <f t="shared" si="2"/>
        <v>1.5426226992546501</v>
      </c>
      <c r="R45" s="8">
        <f t="shared" si="7"/>
        <v>1.8973182627490968</v>
      </c>
      <c r="S45" s="8">
        <f t="shared" si="8"/>
        <v>0.74222373703112265</v>
      </c>
      <c r="T45" s="8">
        <f t="shared" si="3"/>
        <v>5.7517006123593672E-2</v>
      </c>
      <c r="U45" s="9">
        <f t="shared" si="4"/>
        <v>-0.30297310634034152</v>
      </c>
      <c r="V45" s="10">
        <f t="shared" si="9"/>
        <v>-1.1421817021369154</v>
      </c>
      <c r="W45" s="10">
        <f t="shared" si="5"/>
        <v>1.0727997938054386</v>
      </c>
      <c r="X45" s="16">
        <f t="shared" si="10"/>
        <v>1.0099634073326424</v>
      </c>
    </row>
    <row r="46" spans="2:24" x14ac:dyDescent="0.3">
      <c r="M46" s="15">
        <v>-85</v>
      </c>
      <c r="N46" s="8">
        <f t="shared" si="6"/>
        <v>-1.4835298641951802</v>
      </c>
      <c r="O46" s="8">
        <f t="shared" si="0"/>
        <v>2.9595866258149206</v>
      </c>
      <c r="P46" s="8">
        <f t="shared" si="1"/>
        <v>0.53811834243328582</v>
      </c>
      <c r="Q46" s="8">
        <f t="shared" si="2"/>
        <v>1.53559277281651</v>
      </c>
      <c r="R46" s="8">
        <f t="shared" si="7"/>
        <v>1.8917050874749233</v>
      </c>
      <c r="S46" s="8">
        <f t="shared" si="8"/>
        <v>0.73661056175694917</v>
      </c>
      <c r="T46" s="8">
        <f t="shared" si="3"/>
        <v>5.2448013416213184E-2</v>
      </c>
      <c r="U46" s="9">
        <f t="shared" si="4"/>
        <v>-0.30845617262660174</v>
      </c>
      <c r="V46" s="10">
        <f t="shared" si="9"/>
        <v>-1.1628523750537885</v>
      </c>
      <c r="W46" s="10">
        <f t="shared" si="5"/>
        <v>0.94382256073195858</v>
      </c>
      <c r="X46" s="16">
        <f t="shared" si="10"/>
        <v>1.009778169199304</v>
      </c>
    </row>
    <row r="47" spans="2:24" x14ac:dyDescent="0.3">
      <c r="M47" s="15">
        <v>-84</v>
      </c>
      <c r="N47" s="8">
        <f t="shared" si="6"/>
        <v>-1.4660765716752369</v>
      </c>
      <c r="O47" s="8">
        <f t="shared" si="0"/>
        <v>2.9593133411154362</v>
      </c>
      <c r="P47" s="8">
        <f t="shared" si="1"/>
        <v>0.53984814644290613</v>
      </c>
      <c r="Q47" s="8">
        <f t="shared" si="2"/>
        <v>1.5285718361332248</v>
      </c>
      <c r="R47" s="8">
        <f t="shared" si="7"/>
        <v>1.886140670101774</v>
      </c>
      <c r="S47" s="8">
        <f t="shared" si="8"/>
        <v>0.73104614438379989</v>
      </c>
      <c r="T47" s="8">
        <f t="shared" si="3"/>
        <v>4.7361917703429145E-2</v>
      </c>
      <c r="U47" s="9">
        <f t="shared" si="4"/>
        <v>-0.31376406027681347</v>
      </c>
      <c r="V47" s="10">
        <f t="shared" si="9"/>
        <v>-1.1828626400713707</v>
      </c>
      <c r="W47" s="10">
        <f t="shared" si="5"/>
        <v>0.8225148659880358</v>
      </c>
      <c r="X47" s="16">
        <f t="shared" si="10"/>
        <v>1.0096077964066577</v>
      </c>
    </row>
    <row r="48" spans="2:24" x14ac:dyDescent="0.3">
      <c r="M48" s="15">
        <v>-83</v>
      </c>
      <c r="N48" s="8">
        <f t="shared" si="6"/>
        <v>-1.4486232791552935</v>
      </c>
      <c r="O48" s="8">
        <f t="shared" si="0"/>
        <v>2.9590938480138234</v>
      </c>
      <c r="P48" s="8">
        <f t="shared" si="1"/>
        <v>0.54156397861370964</v>
      </c>
      <c r="Q48" s="8">
        <f t="shared" si="2"/>
        <v>1.5215616899276259</v>
      </c>
      <c r="R48" s="8">
        <f t="shared" si="7"/>
        <v>1.8806268629653657</v>
      </c>
      <c r="S48" s="8">
        <f t="shared" si="8"/>
        <v>0.72553233724739163</v>
      </c>
      <c r="T48" s="8">
        <f t="shared" si="3"/>
        <v>4.226199382889817E-2</v>
      </c>
      <c r="U48" s="9">
        <f t="shared" si="4"/>
        <v>-0.31889459749256244</v>
      </c>
      <c r="V48" s="10">
        <f t="shared" si="9"/>
        <v>-1.2022043097025299</v>
      </c>
      <c r="W48" s="10">
        <f t="shared" si="5"/>
        <v>0.70845396479955747</v>
      </c>
      <c r="X48" s="16">
        <f t="shared" si="10"/>
        <v>1.0094513031361896</v>
      </c>
    </row>
    <row r="49" spans="13:24" x14ac:dyDescent="0.3">
      <c r="M49" s="15">
        <v>-82</v>
      </c>
      <c r="N49" s="8">
        <f t="shared" si="6"/>
        <v>-1.4311699866353502</v>
      </c>
      <c r="O49" s="8">
        <f t="shared" si="0"/>
        <v>2.9589287265414077</v>
      </c>
      <c r="P49" s="8">
        <f t="shared" si="1"/>
        <v>0.54326531379812226</v>
      </c>
      <c r="Q49" s="8">
        <f t="shared" si="2"/>
        <v>1.5145641364110514</v>
      </c>
      <c r="R49" s="8">
        <f t="shared" si="7"/>
        <v>1.8751655231607882</v>
      </c>
      <c r="S49" s="8">
        <f t="shared" si="8"/>
        <v>0.72007099744281411</v>
      </c>
      <c r="T49" s="8">
        <f t="shared" si="3"/>
        <v>3.7151503086371974E-2</v>
      </c>
      <c r="U49" s="9">
        <f t="shared" si="4"/>
        <v>-0.32384578659982366</v>
      </c>
      <c r="V49" s="10">
        <f t="shared" si="9"/>
        <v>-1.2208698528936166</v>
      </c>
      <c r="W49" s="10">
        <f t="shared" si="5"/>
        <v>0.60125617509689289</v>
      </c>
      <c r="X49" s="16">
        <f t="shared" si="10"/>
        <v>1.0093078021419453</v>
      </c>
    </row>
    <row r="50" spans="13:24" x14ac:dyDescent="0.3">
      <c r="M50" s="15">
        <v>-81</v>
      </c>
      <c r="N50" s="8">
        <f t="shared" si="6"/>
        <v>-1.4137166941154069</v>
      </c>
      <c r="O50" s="8">
        <f t="shared" si="0"/>
        <v>2.9588185489506493</v>
      </c>
      <c r="P50" s="8">
        <f t="shared" si="1"/>
        <v>0.5449516375408141</v>
      </c>
      <c r="Q50" s="8">
        <f t="shared" si="2"/>
        <v>1.5075809795118789</v>
      </c>
      <c r="R50" s="8">
        <f t="shared" si="7"/>
        <v>1.8697585124135492</v>
      </c>
      <c r="S50" s="8">
        <f t="shared" si="8"/>
        <v>0.71466398669557507</v>
      </c>
      <c r="T50" s="8">
        <f t="shared" si="3"/>
        <v>3.2033689502639753E-2</v>
      </c>
      <c r="U50" s="9">
        <f t="shared" si="4"/>
        <v>-0.32861580538163698</v>
      </c>
      <c r="V50" s="10">
        <f t="shared" si="9"/>
        <v>-1.2388524000485328</v>
      </c>
      <c r="W50" s="10">
        <f t="shared" si="5"/>
        <v>0.50057220393610624</v>
      </c>
      <c r="X50" s="16">
        <f t="shared" si="10"/>
        <v>1.0091764933454828</v>
      </c>
    </row>
    <row r="51" spans="13:24" x14ac:dyDescent="0.3">
      <c r="M51" s="15">
        <v>-80</v>
      </c>
      <c r="N51" s="8">
        <f t="shared" si="6"/>
        <v>-1.3962634015954636</v>
      </c>
      <c r="O51" s="8">
        <f t="shared" si="0"/>
        <v>2.9587638790710709</v>
      </c>
      <c r="P51" s="8">
        <f t="shared" si="1"/>
        <v>0.5466224463451741</v>
      </c>
      <c r="Q51" s="8">
        <f t="shared" si="2"/>
        <v>1.5006140250949938</v>
      </c>
      <c r="R51" s="8">
        <f t="shared" si="7"/>
        <v>1.8644076969214456</v>
      </c>
      <c r="S51" s="8">
        <f t="shared" si="8"/>
        <v>0.70931317120347148</v>
      </c>
      <c r="T51" s="8">
        <f t="shared" si="3"/>
        <v>2.6911776158915386E-2</v>
      </c>
      <c r="U51" s="9">
        <f t="shared" si="4"/>
        <v>-0.33320300816103693</v>
      </c>
      <c r="V51" s="10">
        <f t="shared" si="9"/>
        <v>-1.2561457471112802</v>
      </c>
      <c r="W51" s="10">
        <f t="shared" si="5"/>
        <v>0.40608311315876938</v>
      </c>
      <c r="X51" s="16">
        <f t="shared" si="10"/>
        <v>1.009056654000059</v>
      </c>
    </row>
    <row r="52" spans="13:24" x14ac:dyDescent="0.3">
      <c r="M52" s="15">
        <v>-79</v>
      </c>
      <c r="N52" s="8">
        <f t="shared" si="6"/>
        <v>-1.3788101090755203</v>
      </c>
      <c r="O52" s="8">
        <f t="shared" si="0"/>
        <v>2.9587652716408646</v>
      </c>
      <c r="P52" s="8">
        <f t="shared" si="1"/>
        <v>0.54827724794351429</v>
      </c>
      <c r="Q52" s="8">
        <f t="shared" si="2"/>
        <v>1.4936650811708749</v>
      </c>
      <c r="R52" s="8">
        <f t="shared" si="7"/>
        <v>1.8591149471654607</v>
      </c>
      <c r="S52" s="8">
        <f t="shared" si="8"/>
        <v>0.70402042144748656</v>
      </c>
      <c r="T52" s="8">
        <f t="shared" si="3"/>
        <v>2.1788961556271753E-2</v>
      </c>
      <c r="U52" s="9">
        <f t="shared" si="4"/>
        <v>-0.33760592663270234</v>
      </c>
      <c r="V52" s="10">
        <f t="shared" si="9"/>
        <v>-1.2727443587012068</v>
      </c>
      <c r="W52" s="10">
        <f t="shared" si="5"/>
        <v>0.31749682549766794</v>
      </c>
      <c r="X52" s="16">
        <f t="shared" si="10"/>
        <v>1.0089476301787668</v>
      </c>
    </row>
    <row r="53" spans="13:24" x14ac:dyDescent="0.3">
      <c r="M53" s="15">
        <v>-78</v>
      </c>
      <c r="N53" s="8">
        <f t="shared" si="6"/>
        <v>-1.3613568165555769</v>
      </c>
      <c r="O53" s="8">
        <f t="shared" si="0"/>
        <v>2.9588232716140084</v>
      </c>
      <c r="P53" s="8">
        <f t="shared" si="1"/>
        <v>0.54991556157068655</v>
      </c>
      <c r="Q53" s="8">
        <f t="shared" si="2"/>
        <v>1.4867359580929591</v>
      </c>
      <c r="R53" s="8">
        <f t="shared" si="7"/>
        <v>1.8538821376878609</v>
      </c>
      <c r="S53" s="8">
        <f t="shared" si="8"/>
        <v>0.69878761196988681</v>
      </c>
      <c r="T53" s="8">
        <f t="shared" si="3"/>
        <v>1.6668416030673192E-2</v>
      </c>
      <c r="U53" s="9">
        <f t="shared" si="4"/>
        <v>-0.34182327044214855</v>
      </c>
      <c r="V53" s="10">
        <f t="shared" si="9"/>
        <v>-1.2886433702965092</v>
      </c>
      <c r="W53" s="10">
        <f t="shared" si="5"/>
        <v>0.2345450894553367</v>
      </c>
      <c r="X53" s="16">
        <f t="shared" si="10"/>
        <v>1.0088488293842364</v>
      </c>
    </row>
    <row r="54" spans="13:24" x14ac:dyDescent="0.3">
      <c r="M54" s="15">
        <v>-77</v>
      </c>
      <c r="N54" s="8">
        <f t="shared" si="6"/>
        <v>-1.3439035240356338</v>
      </c>
      <c r="O54" s="8">
        <f t="shared" si="0"/>
        <v>2.9589384134426822</v>
      </c>
      <c r="P54" s="8">
        <f t="shared" si="1"/>
        <v>0.55153691824074347</v>
      </c>
      <c r="Q54" s="8">
        <f t="shared" si="2"/>
        <v>1.4798284687419487</v>
      </c>
      <c r="R54" s="8">
        <f t="shared" si="7"/>
        <v>1.8487111468355812</v>
      </c>
      <c r="S54" s="8">
        <f t="shared" si="8"/>
        <v>0.69361662111760714</v>
      </c>
      <c r="T54" s="8">
        <f t="shared" si="3"/>
        <v>1.155327822307785E-2</v>
      </c>
      <c r="U54" s="9">
        <f t="shared" si="4"/>
        <v>-0.34585392751166821</v>
      </c>
      <c r="V54" s="10">
        <f t="shared" si="9"/>
        <v>-1.3038385894630005</v>
      </c>
      <c r="W54" s="10">
        <f t="shared" si="5"/>
        <v>0.15698083513341674</v>
      </c>
      <c r="X54" s="16">
        <f t="shared" si="10"/>
        <v>1.0087597141121734</v>
      </c>
    </row>
    <row r="55" spans="13:24" x14ac:dyDescent="0.3">
      <c r="M55" s="15">
        <v>-76</v>
      </c>
      <c r="N55" s="8">
        <f t="shared" si="6"/>
        <v>-1.3264502315156905</v>
      </c>
      <c r="O55" s="8">
        <f t="shared" si="0"/>
        <v>2.9591112203349415</v>
      </c>
      <c r="P55" s="8">
        <f t="shared" si="1"/>
        <v>0.55314086102619742</v>
      </c>
      <c r="Q55" s="8">
        <f t="shared" si="2"/>
        <v>1.4729444286956996</v>
      </c>
      <c r="R55" s="8">
        <f t="shared" si="7"/>
        <v>1.8436038564670454</v>
      </c>
      <c r="S55" s="8">
        <f t="shared" si="8"/>
        <v>0.68850933074907128</v>
      </c>
      <c r="T55" s="8">
        <f t="shared" si="3"/>
        <v>6.4466516100331675E-3</v>
      </c>
      <c r="U55" s="9">
        <f t="shared" si="4"/>
        <v>-0.34969696411257339</v>
      </c>
      <c r="V55" s="10">
        <f t="shared" si="9"/>
        <v>-1.3183264961264569</v>
      </c>
      <c r="W55" s="10">
        <f t="shared" si="5"/>
        <v>8.4575864453175359E-2</v>
      </c>
      <c r="X55" s="16">
        <f t="shared" si="10"/>
        <v>1.0086797962291012</v>
      </c>
    </row>
    <row r="56" spans="13:24" x14ac:dyDescent="0.3">
      <c r="M56" s="15">
        <v>-75</v>
      </c>
      <c r="N56" s="8">
        <f t="shared" si="6"/>
        <v>-1.3089969389957472</v>
      </c>
      <c r="O56" s="8">
        <f t="shared" si="0"/>
        <v>2.9593422034875774</v>
      </c>
      <c r="P56" s="8">
        <f t="shared" si="1"/>
        <v>0.55472694533939126</v>
      </c>
      <c r="Q56" s="8">
        <f t="shared" si="2"/>
        <v>1.4660856563833309</v>
      </c>
      <c r="R56" s="8">
        <f t="shared" si="7"/>
        <v>1.8385621516205064</v>
      </c>
      <c r="S56" s="8">
        <f t="shared" si="8"/>
        <v>0.68346762590253229</v>
      </c>
      <c r="T56" s="8">
        <f t="shared" si="3"/>
        <v>1.3516011001022646E-3</v>
      </c>
      <c r="U56" s="9">
        <f t="shared" si="4"/>
        <v>-0.35335162468367481</v>
      </c>
      <c r="V56" s="10">
        <f t="shared" si="9"/>
        <v>-1.3321042418883007</v>
      </c>
      <c r="W56" s="10">
        <f t="shared" si="5"/>
        <v>1.7118828406674655E-2</v>
      </c>
      <c r="X56" s="16">
        <f t="shared" si="10"/>
        <v>1.0086086320476351</v>
      </c>
    </row>
    <row r="57" spans="13:24" x14ac:dyDescent="0.3">
      <c r="M57" s="15">
        <v>-74</v>
      </c>
      <c r="N57" s="8">
        <f t="shared" si="6"/>
        <v>-1.2915436464758039</v>
      </c>
      <c r="O57" s="8">
        <f t="shared" si="0"/>
        <v>2.9596318612942127</v>
      </c>
      <c r="P57" s="8">
        <f t="shared" si="1"/>
        <v>0.55629473921541139</v>
      </c>
      <c r="Q57" s="8">
        <f t="shared" si="2"/>
        <v>1.4592539732221699</v>
      </c>
      <c r="R57" s="8">
        <f t="shared" si="7"/>
        <v>1.8335879201420009</v>
      </c>
      <c r="S57" s="8">
        <f t="shared" si="8"/>
        <v>0.67849339442402679</v>
      </c>
      <c r="T57" s="8">
        <f t="shared" si="3"/>
        <v>-3.7288502986213695E-3</v>
      </c>
      <c r="U57" s="9">
        <f t="shared" si="4"/>
        <v>-0.35681733139630045</v>
      </c>
      <c r="V57" s="10">
        <f t="shared" si="9"/>
        <v>-1.3451696483857585</v>
      </c>
      <c r="W57" s="10">
        <f t="shared" si="5"/>
        <v>-4.5586548473785932E-2</v>
      </c>
      <c r="X57" s="16">
        <f t="shared" si="10"/>
        <v>1.008545818001352</v>
      </c>
    </row>
    <row r="58" spans="13:24" x14ac:dyDescent="0.3">
      <c r="M58" s="15">
        <v>-73</v>
      </c>
      <c r="N58" s="8">
        <f t="shared" si="6"/>
        <v>-1.2740903539558606</v>
      </c>
      <c r="O58" s="8">
        <f t="shared" si="0"/>
        <v>2.9599806785287304</v>
      </c>
      <c r="P58" s="8">
        <f t="shared" si="1"/>
        <v>0.55784382359591023</v>
      </c>
      <c r="Q58" s="8">
        <f t="shared" si="2"/>
        <v>1.4524512037361468</v>
      </c>
      <c r="R58" s="8">
        <f t="shared" si="7"/>
        <v>1.8286830522709943</v>
      </c>
      <c r="S58" s="8">
        <f t="shared" si="8"/>
        <v>0.67358852655302015</v>
      </c>
      <c r="T58" s="8">
        <f t="shared" si="3"/>
        <v>-8.7917247347445316E-3</v>
      </c>
      <c r="U58" s="9">
        <f t="shared" si="4"/>
        <v>-0.36009368346653614</v>
      </c>
      <c r="V58" s="10">
        <f t="shared" si="9"/>
        <v>-1.3575212046990699</v>
      </c>
      <c r="W58" s="10">
        <f t="shared" si="5"/>
        <v>-0.10372303002074315</v>
      </c>
      <c r="X58" s="16">
        <f t="shared" si="10"/>
        <v>1.0084909868368157</v>
      </c>
    </row>
    <row r="59" spans="13:24" x14ac:dyDescent="0.3">
      <c r="M59" s="15">
        <v>-72</v>
      </c>
      <c r="N59" s="8">
        <f t="shared" si="6"/>
        <v>-1.2566370614359172</v>
      </c>
      <c r="O59" s="8">
        <f t="shared" si="0"/>
        <v>2.9603891255042059</v>
      </c>
      <c r="P59" s="8">
        <f t="shared" si="1"/>
        <v>0.55937379261314857</v>
      </c>
      <c r="Q59" s="8">
        <f t="shared" si="2"/>
        <v>1.4456791756542324</v>
      </c>
      <c r="R59" s="8">
        <f t="shared" si="7"/>
        <v>1.8238494401817937</v>
      </c>
      <c r="S59" s="8">
        <f t="shared" si="8"/>
        <v>0.66875491446381963</v>
      </c>
      <c r="T59" s="8">
        <f t="shared" si="3"/>
        <v>-1.3834092688478461E-2</v>
      </c>
      <c r="U59" s="9">
        <f t="shared" si="4"/>
        <v>-0.36318045621574296</v>
      </c>
      <c r="V59" s="10">
        <f t="shared" si="9"/>
        <v>-1.3691580638097212</v>
      </c>
      <c r="W59" s="10">
        <f t="shared" si="5"/>
        <v>-0.15746124515798054</v>
      </c>
      <c r="X59" s="16">
        <f t="shared" si="10"/>
        <v>1.0084438042530401</v>
      </c>
    </row>
    <row r="60" spans="13:24" x14ac:dyDescent="0.3">
      <c r="M60" s="15">
        <v>-71</v>
      </c>
      <c r="N60" s="8">
        <f t="shared" si="6"/>
        <v>-1.2391837689159739</v>
      </c>
      <c r="O60" s="8">
        <f t="shared" si="0"/>
        <v>2.9608576572076251</v>
      </c>
      <c r="P60" s="8">
        <f t="shared" si="1"/>
        <v>0.5608842538734824</v>
      </c>
      <c r="Q60" s="8">
        <f t="shared" si="2"/>
        <v>1.438939719987508</v>
      </c>
      <c r="R60" s="8">
        <f t="shared" si="7"/>
        <v>1.8190889774788224</v>
      </c>
      <c r="S60" s="8">
        <f t="shared" si="8"/>
        <v>0.66399445176084826</v>
      </c>
      <c r="T60" s="8">
        <f t="shared" si="3"/>
        <v>-1.8853076060251158E-2</v>
      </c>
      <c r="U60" s="9">
        <f t="shared" si="4"/>
        <v>-0.36607759988078958</v>
      </c>
      <c r="V60" s="10">
        <f t="shared" si="9"/>
        <v>-1.3800800381151268</v>
      </c>
      <c r="W60" s="10">
        <f t="shared" si="5"/>
        <v>-0.20696090362086142</v>
      </c>
      <c r="X60" s="16">
        <f t="shared" si="10"/>
        <v>1.0084039659292936</v>
      </c>
    </row>
    <row r="61" spans="13:24" x14ac:dyDescent="0.3">
      <c r="M61" s="15">
        <v>-70</v>
      </c>
      <c r="N61" s="8">
        <f t="shared" si="6"/>
        <v>-1.2217304763960306</v>
      </c>
      <c r="O61" s="8">
        <f t="shared" si="0"/>
        <v>2.9613867124107109</v>
      </c>
      <c r="P61" s="8">
        <f t="shared" si="1"/>
        <v>0.56237482873946587</v>
      </c>
      <c r="Q61" s="8">
        <f t="shared" si="2"/>
        <v>1.4322346710834386</v>
      </c>
      <c r="R61" s="8">
        <f t="shared" si="7"/>
        <v>1.8144035586438223</v>
      </c>
      <c r="S61" s="8">
        <f t="shared" si="8"/>
        <v>0.65930903292584819</v>
      </c>
      <c r="T61" s="8">
        <f t="shared" si="3"/>
        <v>-2.3845851168178927E-2</v>
      </c>
      <c r="U61" s="9">
        <f t="shared" si="4"/>
        <v>-0.36878523817582126</v>
      </c>
      <c r="V61" s="10">
        <f t="shared" si="9"/>
        <v>-1.3902875940066266</v>
      </c>
      <c r="W61" s="10">
        <f t="shared" si="5"/>
        <v>-0.25237187127964006</v>
      </c>
      <c r="X61" s="16">
        <f t="shared" si="10"/>
        <v>1.0083711948909435</v>
      </c>
    </row>
    <row r="62" spans="13:24" x14ac:dyDescent="0.3">
      <c r="M62" s="15">
        <v>-69</v>
      </c>
      <c r="N62" s="8">
        <f t="shared" si="6"/>
        <v>-1.2042771838760873</v>
      </c>
      <c r="O62" s="8">
        <f t="shared" si="0"/>
        <v>2.9619767127573136</v>
      </c>
      <c r="P62" s="8">
        <f t="shared" si="1"/>
        <v>0.5638451526096564</v>
      </c>
      <c r="Q62" s="8">
        <f t="shared" si="2"/>
        <v>1.4255658666559181</v>
      </c>
      <c r="R62" s="8">
        <f t="shared" si="7"/>
        <v>1.809795078433095</v>
      </c>
      <c r="S62" s="8">
        <f t="shared" si="8"/>
        <v>0.65470055271512084</v>
      </c>
      <c r="T62" s="8">
        <f t="shared" si="3"/>
        <v>-2.8809651649664994E-2</v>
      </c>
      <c r="U62" s="9">
        <f t="shared" si="4"/>
        <v>-0.37130366660776765</v>
      </c>
      <c r="V62" s="10">
        <f t="shared" si="9"/>
        <v>-1.3997818455191</v>
      </c>
      <c r="W62" s="10">
        <f t="shared" si="5"/>
        <v>-0.29383512269294298</v>
      </c>
      <c r="X62" s="16">
        <f t="shared" si="10"/>
        <v>1.0083452391704144</v>
      </c>
    </row>
    <row r="63" spans="13:24" x14ac:dyDescent="0.3">
      <c r="M63" s="15">
        <v>-68</v>
      </c>
      <c r="N63" s="8">
        <f t="shared" si="6"/>
        <v>-1.1868238913561442</v>
      </c>
      <c r="O63" s="8">
        <f t="shared" si="0"/>
        <v>2.9626280618279335</v>
      </c>
      <c r="P63" s="8">
        <f t="shared" si="1"/>
        <v>0.56529487519514721</v>
      </c>
      <c r="Q63" s="8">
        <f t="shared" si="2"/>
        <v>1.4189351477896441</v>
      </c>
      <c r="R63" s="8">
        <f t="shared" si="7"/>
        <v>1.8052654312229317</v>
      </c>
      <c r="S63" s="8">
        <f t="shared" si="8"/>
        <v>0.6501709055049576</v>
      </c>
      <c r="T63" s="8">
        <f t="shared" si="3"/>
        <v>-3.3741771262515069E-2</v>
      </c>
      <c r="U63" s="9">
        <f t="shared" si="4"/>
        <v>-0.37363335054817459</v>
      </c>
      <c r="V63" s="10">
        <f t="shared" si="9"/>
        <v>-1.4085645470619423</v>
      </c>
      <c r="W63" s="10">
        <f t="shared" si="5"/>
        <v>-0.33148358601492245</v>
      </c>
      <c r="X63" s="16">
        <f t="shared" si="10"/>
        <v>1.0083258697265169</v>
      </c>
    </row>
    <row r="64" spans="13:24" x14ac:dyDescent="0.3">
      <c r="M64" s="15">
        <v>-67</v>
      </c>
      <c r="N64" s="8">
        <f t="shared" si="6"/>
        <v>-1.1693705988362009</v>
      </c>
      <c r="O64" s="8">
        <f t="shared" si="0"/>
        <v>2.9633411441819586</v>
      </c>
      <c r="P64" s="8">
        <f t="shared" si="1"/>
        <v>0.56672366079178094</v>
      </c>
      <c r="Q64" s="8">
        <f t="shared" si="2"/>
        <v>1.4123443589173748</v>
      </c>
      <c r="R64" s="8">
        <f t="shared" si="7"/>
        <v>1.8008165103013212</v>
      </c>
      <c r="S64" s="8">
        <f t="shared" si="8"/>
        <v>0.64572198458334706</v>
      </c>
      <c r="T64" s="8">
        <f t="shared" si="3"/>
        <v>-3.8639566581119743E-2</v>
      </c>
      <c r="U64" s="9">
        <f t="shared" si="4"/>
        <v>-0.3757749230643449</v>
      </c>
      <c r="V64" s="10">
        <f t="shared" si="9"/>
        <v>-1.4166380852426588</v>
      </c>
      <c r="W64" s="10">
        <f t="shared" si="5"/>
        <v>-0.36544289327061186</v>
      </c>
      <c r="X64" s="16">
        <f t="shared" si="10"/>
        <v>1.0083128785906026</v>
      </c>
    </row>
    <row r="65" spans="13:24" x14ac:dyDescent="0.3">
      <c r="M65" s="15">
        <v>-66</v>
      </c>
      <c r="N65" s="8">
        <f t="shared" si="6"/>
        <v>-1.1519173063162575</v>
      </c>
      <c r="O65" s="8">
        <f t="shared" si="0"/>
        <v>2.964116324378459</v>
      </c>
      <c r="P65" s="8">
        <f t="shared" si="1"/>
        <v>0.56813118854691713</v>
      </c>
      <c r="Q65" s="8">
        <f t="shared" si="2"/>
        <v>1.4057953477686158</v>
      </c>
      <c r="R65" s="8">
        <f t="shared" si="7"/>
        <v>1.7964502071041988</v>
      </c>
      <c r="S65" s="8">
        <f t="shared" si="8"/>
        <v>0.64135568138622467</v>
      </c>
      <c r="T65" s="8">
        <f t="shared" si="3"/>
        <v>-4.3500459583362815E-2</v>
      </c>
      <c r="U65" s="9">
        <f t="shared" si="4"/>
        <v>-0.3777291825131403</v>
      </c>
      <c r="V65" s="10">
        <f t="shared" si="9"/>
        <v>-1.4240054697957116</v>
      </c>
      <c r="W65" s="10">
        <f t="shared" si="5"/>
        <v>-0.39583204723107807</v>
      </c>
      <c r="X65" s="16">
        <f t="shared" si="10"/>
        <v>1.0083060772123946</v>
      </c>
    </row>
    <row r="66" spans="13:24" x14ac:dyDescent="0.3">
      <c r="M66" s="15">
        <v>-65</v>
      </c>
      <c r="N66" s="8">
        <f t="shared" si="6"/>
        <v>-1.1344640137963142</v>
      </c>
      <c r="O66" s="8">
        <f t="shared" si="0"/>
        <v>2.9649539459763634</v>
      </c>
      <c r="P66" s="8">
        <f t="shared" si="1"/>
        <v>0.56951715271956971</v>
      </c>
      <c r="Q66" s="8">
        <f t="shared" si="2"/>
        <v>1.3992899652882853</v>
      </c>
      <c r="R66" s="8">
        <f t="shared" si="7"/>
        <v>1.7921684103944253</v>
      </c>
      <c r="S66" s="8">
        <f t="shared" si="8"/>
        <v>0.63707388467645121</v>
      </c>
      <c r="T66" s="8">
        <f t="shared" si="3"/>
        <v>-4.8321940124099939E-2</v>
      </c>
      <c r="U66" s="9">
        <f t="shared" si="4"/>
        <v>-0.37949708990120395</v>
      </c>
      <c r="V66" s="10">
        <f t="shared" si="9"/>
        <v>-1.4306703236307932</v>
      </c>
      <c r="W66" s="10">
        <f t="shared" si="5"/>
        <v>-0.42276401460899787</v>
      </c>
      <c r="X66" s="16">
        <f t="shared" si="10"/>
        <v>1.0083052949820657</v>
      </c>
    </row>
    <row r="67" spans="13:24" x14ac:dyDescent="0.3">
      <c r="M67" s="15">
        <v>-64</v>
      </c>
      <c r="N67" s="8">
        <f t="shared" si="6"/>
        <v>-1.1170107212763709</v>
      </c>
      <c r="O67" s="8">
        <f t="shared" si="0"/>
        <v>2.9658543305150245</v>
      </c>
      <c r="P67" s="8">
        <f t="shared" si="1"/>
        <v>0.57088126293265717</v>
      </c>
      <c r="Q67" s="8">
        <f t="shared" si="2"/>
        <v>1.3928300655239085</v>
      </c>
      <c r="R67" s="8">
        <f t="shared" si="7"/>
        <v>1.787973005381797</v>
      </c>
      <c r="S67" s="8">
        <f t="shared" si="8"/>
        <v>0.63287847966382293</v>
      </c>
      <c r="T67" s="8">
        <f t="shared" si="3"/>
        <v>-5.3101568291196853E-2</v>
      </c>
      <c r="U67" s="9">
        <f t="shared" si="4"/>
        <v>-0.3810797660157435</v>
      </c>
      <c r="V67" s="10">
        <f t="shared" si="9"/>
        <v>-1.4366368720161324</v>
      </c>
      <c r="W67" s="10">
        <f t="shared" si="5"/>
        <v>-0.44634625401008882</v>
      </c>
      <c r="X67" s="16">
        <f t="shared" si="10"/>
        <v>1.0083103779083014</v>
      </c>
    </row>
    <row r="68" spans="13:24" x14ac:dyDescent="0.3">
      <c r="M68" s="15">
        <v>-63</v>
      </c>
      <c r="N68" s="8">
        <f t="shared" si="6"/>
        <v>-1.0995574287564276</v>
      </c>
      <c r="O68" s="8">
        <f t="shared" si="0"/>
        <v>2.966817776476343</v>
      </c>
      <c r="P68" s="8">
        <f t="shared" si="1"/>
        <v>0.57222324441602979</v>
      </c>
      <c r="Q68" s="8">
        <f t="shared" si="2"/>
        <v>1.3864175054798971</v>
      </c>
      <c r="R68" s="8">
        <f t="shared" si="7"/>
        <v>1.7838658727824768</v>
      </c>
      <c r="S68" s="8">
        <f t="shared" si="8"/>
        <v>0.62877134706450266</v>
      </c>
      <c r="T68" s="8">
        <f t="shared" si="3"/>
        <v>-5.7836976640283484E-2</v>
      </c>
      <c r="U68" s="9">
        <f t="shared" si="4"/>
        <v>-0.38247848833040238</v>
      </c>
      <c r="V68" s="10">
        <f t="shared" si="9"/>
        <v>-1.4419099309139058</v>
      </c>
      <c r="W68" s="10">
        <f t="shared" si="5"/>
        <v>-0.46668118597991959</v>
      </c>
      <c r="X68" s="16">
        <f t="shared" si="10"/>
        <v>1.0083211874347819</v>
      </c>
    </row>
    <row r="69" spans="13:24" x14ac:dyDescent="0.3">
      <c r="M69" s="15">
        <v>-62</v>
      </c>
      <c r="N69" s="8">
        <f t="shared" si="6"/>
        <v>-1.0821041362364843</v>
      </c>
      <c r="O69" s="8">
        <f t="shared" si="0"/>
        <v>2.9678445582296646</v>
      </c>
      <c r="P69" s="8">
        <f t="shared" si="1"/>
        <v>0.57354283823889263</v>
      </c>
      <c r="Q69" s="8">
        <f t="shared" si="2"/>
        <v>1.380054144937477</v>
      </c>
      <c r="R69" s="8">
        <f t="shared" si="7"/>
        <v>1.7798488878162413</v>
      </c>
      <c r="S69" s="8">
        <f t="shared" si="8"/>
        <v>0.62475436209826718</v>
      </c>
      <c r="T69" s="8">
        <f t="shared" si="3"/>
        <v>-6.2525872304573751E-2</v>
      </c>
      <c r="U69" s="9">
        <f t="shared" si="4"/>
        <v>-0.38369468769114334</v>
      </c>
      <c r="V69" s="10">
        <f t="shared" si="9"/>
        <v>-1.4464948944863112</v>
      </c>
      <c r="W69" s="10">
        <f t="shared" si="5"/>
        <v>-0.48386661154850868</v>
      </c>
      <c r="X69" s="16">
        <f t="shared" si="10"/>
        <v>1.008337599379824</v>
      </c>
    </row>
    <row r="70" spans="13:24" x14ac:dyDescent="0.3">
      <c r="M70" s="15">
        <v>-61</v>
      </c>
      <c r="N70" s="8">
        <f t="shared" si="6"/>
        <v>-1.064650843716541</v>
      </c>
      <c r="O70" s="8">
        <f t="shared" si="0"/>
        <v>2.9689349249608972</v>
      </c>
      <c r="P70" s="8">
        <f t="shared" si="1"/>
        <v>0.57483980153016645</v>
      </c>
      <c r="Q70" s="8">
        <f t="shared" si="2"/>
        <v>1.3737418462388507</v>
      </c>
      <c r="R70" s="8">
        <f t="shared" si="7"/>
        <v>1.775923919140121</v>
      </c>
      <c r="S70" s="8">
        <f t="shared" si="8"/>
        <v>0.62082939342214694</v>
      </c>
      <c r="T70" s="8">
        <f t="shared" si="3"/>
        <v>-6.7166038976268203E-2</v>
      </c>
      <c r="U70" s="9">
        <f t="shared" si="4"/>
        <v>-0.38472994478745026</v>
      </c>
      <c r="V70" s="10">
        <f t="shared" si="9"/>
        <v>-1.4503977217923125</v>
      </c>
      <c r="W70" s="10">
        <f t="shared" si="5"/>
        <v>-0.49799608487133007</v>
      </c>
      <c r="X70" s="16">
        <f t="shared" si="10"/>
        <v>1.0083595029859034</v>
      </c>
    </row>
    <row r="71" spans="13:24" x14ac:dyDescent="0.3">
      <c r="M71" s="15">
        <v>-60</v>
      </c>
      <c r="N71" s="8">
        <f t="shared" si="6"/>
        <v>-1.0471975511965976</v>
      </c>
      <c r="O71" s="8">
        <f t="shared" si="0"/>
        <v>2.970089099587379</v>
      </c>
      <c r="P71" s="8">
        <f t="shared" si="1"/>
        <v>0.57611390768527382</v>
      </c>
      <c r="Q71" s="8">
        <f t="shared" si="2"/>
        <v>1.3674824740341867</v>
      </c>
      <c r="R71" s="8">
        <f t="shared" si="7"/>
        <v>1.7720928277170462</v>
      </c>
      <c r="S71" s="8">
        <f t="shared" si="8"/>
        <v>0.61699830199907213</v>
      </c>
      <c r="T71" s="8">
        <f t="shared" si="3"/>
        <v>-7.1755338756267814E-2</v>
      </c>
      <c r="U71" s="9">
        <f t="shared" si="4"/>
        <v>-0.38558598641454533</v>
      </c>
      <c r="V71" s="10">
        <f t="shared" si="9"/>
        <v>-1.4536249226965312</v>
      </c>
      <c r="W71" s="10">
        <f t="shared" si="5"/>
        <v>-0.50915924487439379</v>
      </c>
      <c r="X71" s="16">
        <f t="shared" si="10"/>
        <v>1.0083868000674838</v>
      </c>
    </row>
    <row r="72" spans="13:24" x14ac:dyDescent="0.3">
      <c r="M72" s="15">
        <v>-59</v>
      </c>
      <c r="N72" s="8">
        <f t="shared" si="6"/>
        <v>-1.0297442586766545</v>
      </c>
      <c r="O72" s="8">
        <f t="shared" si="0"/>
        <v>2.9713072776602214</v>
      </c>
      <c r="P72" s="8">
        <f t="shared" si="1"/>
        <v>0.57736494655778103</v>
      </c>
      <c r="Q72" s="8">
        <f t="shared" si="2"/>
        <v>1.3612778949900668</v>
      </c>
      <c r="R72" s="8">
        <f t="shared" si="7"/>
        <v>1.7683574656182761</v>
      </c>
      <c r="S72" s="8">
        <f t="shared" si="8"/>
        <v>0.61326293990030201</v>
      </c>
      <c r="T72" s="8">
        <f t="shared" si="3"/>
        <v>-7.6291713869121536E-2</v>
      </c>
      <c r="U72" s="9">
        <f t="shared" si="4"/>
        <v>-0.38626468153270505</v>
      </c>
      <c r="V72" s="10">
        <f t="shared" si="9"/>
        <v>-1.4561835430132166</v>
      </c>
      <c r="W72" s="10">
        <f t="shared" si="5"/>
        <v>-0.5174421102153024</v>
      </c>
      <c r="X72" s="16">
        <f t="shared" si="10"/>
        <v>1.0084194042470438</v>
      </c>
    </row>
    <row r="73" spans="13:24" x14ac:dyDescent="0.3">
      <c r="M73" s="15">
        <v>-58</v>
      </c>
      <c r="N73" s="8">
        <f t="shared" si="6"/>
        <v>-1.0122909661567112</v>
      </c>
      <c r="O73" s="8">
        <f t="shared" ref="O73:O104" si="11">ACOS((COS(N73)-lambda1)/((1+lambda1^2-2*lambda1*COS(N73))^0.5))</f>
        <v>2.9725896262559468</v>
      </c>
      <c r="P73" s="8">
        <f t="shared" ref="P73:P104" si="12">ACOS((lambda2^2-lambda3^2+lambda1^2+1-2*lambda1*COS(N73))/(2*lambda2*(1+lambda1^2-2*lambda1*COS(N73))^0.5))</f>
        <v>0.57859272463428335</v>
      </c>
      <c r="Q73" s="8">
        <f t="shared" ref="Q73:Q104" si="13">ACOS((lambda2^2+lambda3^2-lambda1^2-1+2*lambda1*COS(N73))/(2*lambda2*lambda3))</f>
        <v>1.3551299774580432</v>
      </c>
      <c r="R73" s="8">
        <f t="shared" si="7"/>
        <v>1.7647196747584801</v>
      </c>
      <c r="S73" s="8">
        <f t="shared" ref="S73:S104" si="14">R73-u</f>
        <v>0.60962514904050602</v>
      </c>
      <c r="T73" s="8">
        <f t="shared" ref="T73:T104" si="15">SIN(R73-N73)/(lambda2*SIN(S73-R73))</f>
        <v>-8.0773188240351249E-2</v>
      </c>
      <c r="U73" s="9">
        <f t="shared" ref="U73:U104" si="16">SIN(S73-N73)/(lambda3*SIN(S73-R73))</f>
        <v>-0.38676803713014291</v>
      </c>
      <c r="V73" s="10">
        <f t="shared" ref="V73:V104" si="17">U73*w</f>
        <v>-1.4580811489096814</v>
      </c>
      <c r="W73" s="10">
        <f t="shared" ref="W73:W104" si="18">((lambda3*U73-COS(R73-N73)-lambda2*COS(S73-N73)*T73)*w^2)/(lambda2*SIN(S73-N73))</f>
        <v>-0.52292734135732921</v>
      </c>
      <c r="X73" s="16">
        <f t="shared" ref="X73:X104" si="19">U73*(h2_-fxx*rxx-fxx*rxx)/(fxx*rxx+fxx*rxx-fxx*rxx*T73-fxx*rxx*T73+h2_*U73)</f>
        <v>1.0084572402704715</v>
      </c>
    </row>
    <row r="74" spans="13:24" x14ac:dyDescent="0.3">
      <c r="M74" s="15">
        <v>-57</v>
      </c>
      <c r="N74" s="8">
        <f t="shared" si="6"/>
        <v>-0.99483767363676789</v>
      </c>
      <c r="O74" s="8">
        <f t="shared" si="11"/>
        <v>2.9739362828594782</v>
      </c>
      <c r="P74" s="8">
        <f t="shared" si="12"/>
        <v>0.57979706519086593</v>
      </c>
      <c r="Q74" s="8">
        <f t="shared" si="13"/>
        <v>1.3490405911019989</v>
      </c>
      <c r="R74" s="8">
        <f t="shared" si="7"/>
        <v>1.7611812855625499</v>
      </c>
      <c r="S74" s="8">
        <f t="shared" si="14"/>
        <v>0.60608675984457583</v>
      </c>
      <c r="T74" s="8">
        <f t="shared" si="15"/>
        <v>-8.5197868933509641E-2</v>
      </c>
      <c r="U74" s="9">
        <f t="shared" si="16"/>
        <v>-0.38709819389630784</v>
      </c>
      <c r="V74" s="10">
        <f t="shared" si="17"/>
        <v>-1.4593258105950215</v>
      </c>
      <c r="W74" s="10">
        <f t="shared" si="18"/>
        <v>-0.52569447310742601</v>
      </c>
      <c r="X74" s="16">
        <f t="shared" si="19"/>
        <v>1.0085002433940971</v>
      </c>
    </row>
    <row r="75" spans="13:24" x14ac:dyDescent="0.3">
      <c r="M75" s="15">
        <v>-56</v>
      </c>
      <c r="N75" s="8">
        <f t="shared" si="6"/>
        <v>-0.97738438111682457</v>
      </c>
      <c r="O75" s="8">
        <f t="shared" si="11"/>
        <v>2.9753473542406272</v>
      </c>
      <c r="P75" s="8">
        <f t="shared" si="12"/>
        <v>0.58097780842943814</v>
      </c>
      <c r="Q75" s="8">
        <f t="shared" si="13"/>
        <v>1.3430116064830511</v>
      </c>
      <c r="R75" s="8">
        <f t="shared" si="7"/>
        <v>1.7577441155633233</v>
      </c>
      <c r="S75" s="8">
        <f t="shared" si="14"/>
        <v>0.60264958984534922</v>
      </c>
      <c r="T75" s="8">
        <f t="shared" si="15"/>
        <v>-8.9563947444568692E-2</v>
      </c>
      <c r="U75" s="9">
        <f t="shared" si="16"/>
        <v>-0.3872574217128279</v>
      </c>
      <c r="V75" s="10">
        <f t="shared" si="17"/>
        <v>-1.4599260853213736</v>
      </c>
      <c r="W75" s="10">
        <f t="shared" si="18"/>
        <v>-0.52582012058154892</v>
      </c>
      <c r="X75" s="16">
        <f t="shared" si="19"/>
        <v>1.008548358836596</v>
      </c>
    </row>
    <row r="76" spans="13:24" x14ac:dyDescent="0.3">
      <c r="M76" s="15">
        <v>-55</v>
      </c>
      <c r="N76" s="8">
        <f t="shared" si="6"/>
        <v>-0.95993108859688125</v>
      </c>
      <c r="O76" s="8">
        <f t="shared" si="11"/>
        <v>2.9768229153264212</v>
      </c>
      <c r="P76" s="8">
        <f t="shared" si="12"/>
        <v>0.58213481159221714</v>
      </c>
      <c r="Q76" s="8">
        <f t="shared" si="13"/>
        <v>1.337044894600784</v>
      </c>
      <c r="R76" s="8">
        <f t="shared" si="7"/>
        <v>1.7544099679296292</v>
      </c>
      <c r="S76" s="8">
        <f t="shared" si="14"/>
        <v>0.59931544221165511</v>
      </c>
      <c r="T76" s="8">
        <f t="shared" si="15"/>
        <v>-9.3869700851468701E-2</v>
      </c>
      <c r="U76" s="9">
        <f t="shared" si="16"/>
        <v>-0.38724811496970346</v>
      </c>
      <c r="V76" s="10">
        <f t="shared" si="17"/>
        <v>-1.4598909997263791</v>
      </c>
      <c r="W76" s="10">
        <f t="shared" si="18"/>
        <v>-0.52337816122321168</v>
      </c>
      <c r="X76" s="16">
        <f t="shared" si="19"/>
        <v>1.0086015412898455</v>
      </c>
    </row>
    <row r="77" spans="13:24" x14ac:dyDescent="0.3">
      <c r="M77" s="15">
        <v>-54</v>
      </c>
      <c r="N77" s="8">
        <f t="shared" si="6"/>
        <v>-0.94247779607693793</v>
      </c>
      <c r="O77" s="8">
        <f t="shared" si="11"/>
        <v>2.9783630080717955</v>
      </c>
      <c r="P77" s="8">
        <f t="shared" si="12"/>
        <v>0.58326794905259194</v>
      </c>
      <c r="Q77" s="8">
        <f t="shared" si="13"/>
        <v>1.3311423263896651</v>
      </c>
      <c r="R77" s="8">
        <f t="shared" si="7"/>
        <v>1.7511806299242596</v>
      </c>
      <c r="S77" s="8">
        <f t="shared" si="14"/>
        <v>0.59608610420628549</v>
      </c>
      <c r="T77" s="8">
        <f t="shared" si="15"/>
        <v>-9.8113492816906067E-2</v>
      </c>
      <c r="U77" s="9">
        <f t="shared" si="16"/>
        <v>-0.38707278771472614</v>
      </c>
      <c r="V77" s="10">
        <f t="shared" si="17"/>
        <v>-1.4592300315469262</v>
      </c>
      <c r="W77" s="10">
        <f t="shared" si="18"/>
        <v>-0.5184398952065381</v>
      </c>
      <c r="X77" s="16">
        <f t="shared" si="19"/>
        <v>1.0086597544835409</v>
      </c>
    </row>
    <row r="78" spans="13:24" x14ac:dyDescent="0.3">
      <c r="M78" s="15">
        <v>-53</v>
      </c>
      <c r="N78" s="8">
        <f t="shared" si="6"/>
        <v>-0.92502450355699462</v>
      </c>
      <c r="O78" s="8">
        <f t="shared" si="11"/>
        <v>2.9799676403312922</v>
      </c>
      <c r="P78" s="8">
        <f t="shared" si="12"/>
        <v>0.58437711238060996</v>
      </c>
      <c r="Q78" s="8">
        <f t="shared" si="13"/>
        <v>1.3253057721695587</v>
      </c>
      <c r="R78" s="8">
        <f t="shared" si="7"/>
        <v>1.7480578712916679</v>
      </c>
      <c r="S78" s="8">
        <f t="shared" si="14"/>
        <v>0.59296334557369379</v>
      </c>
      <c r="T78" s="8">
        <f t="shared" si="15"/>
        <v>-0.10229377444270264</v>
      </c>
      <c r="U78" s="9">
        <f t="shared" si="16"/>
        <v>-0.38673406864446402</v>
      </c>
      <c r="V78" s="10">
        <f t="shared" si="17"/>
        <v>-1.4579530907356066</v>
      </c>
      <c r="W78" s="10">
        <f t="shared" si="18"/>
        <v>-0.51107418629719581</v>
      </c>
      <c r="X78" s="16">
        <f t="shared" si="19"/>
        <v>1.0087229707990455</v>
      </c>
    </row>
    <row r="79" spans="13:24" x14ac:dyDescent="0.3">
      <c r="M79" s="15">
        <v>-52</v>
      </c>
      <c r="N79" s="8">
        <f t="shared" si="6"/>
        <v>-0.90757121103705141</v>
      </c>
      <c r="O79" s="8">
        <f t="shared" si="11"/>
        <v>2.981636784734607</v>
      </c>
      <c r="P79" s="8">
        <f t="shared" si="12"/>
        <v>0.5854622103812982</v>
      </c>
      <c r="Q79" s="8">
        <f t="shared" si="13"/>
        <v>1.3195371010493382</v>
      </c>
      <c r="R79" s="8">
        <f t="shared" si="7"/>
        <v>1.7450434425754504</v>
      </c>
      <c r="S79" s="8">
        <f t="shared" si="14"/>
        <v>0.5899489168574763</v>
      </c>
      <c r="T79" s="8">
        <f t="shared" si="15"/>
        <v>-0.10640908497436113</v>
      </c>
      <c r="U79" s="9">
        <f t="shared" si="16"/>
        <v>-0.38623469594551535</v>
      </c>
      <c r="V79" s="10">
        <f t="shared" si="17"/>
        <v>-1.4560705000127021</v>
      </c>
      <c r="W79" s="10">
        <f t="shared" si="18"/>
        <v>-0.50134758501827115</v>
      </c>
      <c r="X79" s="16">
        <f t="shared" si="19"/>
        <v>1.0087911709285058</v>
      </c>
    </row>
    <row r="80" spans="13:24" x14ac:dyDescent="0.3">
      <c r="M80" s="15">
        <v>-51</v>
      </c>
      <c r="N80" s="8">
        <f t="shared" si="6"/>
        <v>-0.89011791851710809</v>
      </c>
      <c r="O80" s="8">
        <f t="shared" si="11"/>
        <v>2.983370377569023</v>
      </c>
      <c r="P80" s="8">
        <f t="shared" si="12"/>
        <v>0.58652316910405689</v>
      </c>
      <c r="Q80" s="8">
        <f t="shared" si="13"/>
        <v>1.3138381802826751</v>
      </c>
      <c r="R80" s="8">
        <f t="shared" si="7"/>
        <v>1.7421390733659619</v>
      </c>
      <c r="S80" s="8">
        <f t="shared" si="14"/>
        <v>0.58704454764798775</v>
      </c>
      <c r="T80" s="8">
        <f t="shared" si="15"/>
        <v>-0.11045805235467877</v>
      </c>
      <c r="U80" s="9">
        <f t="shared" si="16"/>
        <v>-0.38557751199508533</v>
      </c>
      <c r="V80" s="10">
        <f t="shared" si="17"/>
        <v>-1.4535929748878285</v>
      </c>
      <c r="W80" s="10">
        <f t="shared" si="18"/>
        <v>-0.48932443576898338</v>
      </c>
      <c r="X80" s="16">
        <f t="shared" si="19"/>
        <v>1.0088643435757909</v>
      </c>
    </row>
    <row r="81" spans="13:24" x14ac:dyDescent="0.3">
      <c r="M81" s="15">
        <v>-50</v>
      </c>
      <c r="N81" s="8">
        <f t="shared" si="6"/>
        <v>-0.87266462599716477</v>
      </c>
      <c r="O81" s="8">
        <f t="shared" si="11"/>
        <v>2.9851683176718371</v>
      </c>
      <c r="P81" s="8">
        <f t="shared" si="12"/>
        <v>0.58755993182136512</v>
      </c>
      <c r="Q81" s="8">
        <f t="shared" si="13"/>
        <v>1.3082108745751926</v>
      </c>
      <c r="R81" s="8">
        <f t="shared" si="7"/>
        <v>1.7393464704786017</v>
      </c>
      <c r="S81" s="8">
        <f t="shared" si="14"/>
        <v>0.58425194476062758</v>
      </c>
      <c r="T81" s="8">
        <f t="shared" si="15"/>
        <v>-0.11443939362559293</v>
      </c>
      <c r="U81" s="9">
        <f t="shared" si="16"/>
        <v>-0.38476545793028505</v>
      </c>
      <c r="V81" s="10">
        <f t="shared" si="17"/>
        <v>-1.4505316031866753</v>
      </c>
      <c r="W81" s="10">
        <f t="shared" si="18"/>
        <v>-0.47506696936832948</v>
      </c>
      <c r="X81" s="16">
        <f t="shared" si="19"/>
        <v>1.0089424851962534</v>
      </c>
    </row>
    <row r="82" spans="13:24" x14ac:dyDescent="0.3">
      <c r="M82" s="15">
        <v>-49</v>
      </c>
      <c r="N82" s="8">
        <f t="shared" si="6"/>
        <v>-0.85521133347722145</v>
      </c>
      <c r="O82" s="8">
        <f t="shared" si="11"/>
        <v>2.9870304653361517</v>
      </c>
      <c r="P82" s="8">
        <f t="shared" si="12"/>
        <v>0.58857245897507737</v>
      </c>
      <c r="Q82" s="8">
        <f t="shared" si="13"/>
        <v>1.3026570453422655</v>
      </c>
      <c r="R82" s="8">
        <f t="shared" si="7"/>
        <v>1.7366673160637014</v>
      </c>
      <c r="S82" s="8">
        <f t="shared" si="14"/>
        <v>0.58157279034572729</v>
      </c>
      <c r="T82" s="8">
        <f t="shared" si="15"/>
        <v>-0.11835191517770587</v>
      </c>
      <c r="U82" s="9">
        <f t="shared" si="16"/>
        <v>-0.38380156809588895</v>
      </c>
      <c r="V82" s="10">
        <f t="shared" si="17"/>
        <v>-1.4468978241195449</v>
      </c>
      <c r="W82" s="10">
        <f t="shared" si="18"/>
        <v>-0.45863538234020468</v>
      </c>
      <c r="X82" s="16">
        <f t="shared" si="19"/>
        <v>1.0090255997727366</v>
      </c>
    </row>
    <row r="83" spans="13:24" x14ac:dyDescent="0.3">
      <c r="M83" s="15">
        <v>-48</v>
      </c>
      <c r="N83" s="8">
        <f t="shared" si="6"/>
        <v>-0.83775804095727824</v>
      </c>
      <c r="O83" s="8">
        <f t="shared" si="11"/>
        <v>2.98895664123348</v>
      </c>
      <c r="P83" s="8">
        <f t="shared" si="12"/>
        <v>0.58956072808862203</v>
      </c>
      <c r="Q83" s="8">
        <f t="shared" si="13"/>
        <v>1.2971785499168751</v>
      </c>
      <c r="R83" s="8">
        <f t="shared" si="7"/>
        <v>1.7341032656491842</v>
      </c>
      <c r="S83" s="8">
        <f t="shared" si="14"/>
        <v>0.57900873993121005</v>
      </c>
      <c r="T83" s="8">
        <f t="shared" si="15"/>
        <v>-0.12219451284724894</v>
      </c>
      <c r="U83" s="9">
        <f t="shared" si="16"/>
        <v>-0.38268896438061245</v>
      </c>
      <c r="V83" s="10">
        <f t="shared" si="17"/>
        <v>-1.4427034069296216</v>
      </c>
      <c r="W83" s="10">
        <f t="shared" si="18"/>
        <v>-0.44008790411831844</v>
      </c>
      <c r="X83" s="16">
        <f t="shared" si="19"/>
        <v>1.0091136986256053</v>
      </c>
    </row>
    <row r="84" spans="13:24" x14ac:dyDescent="0.3">
      <c r="M84" s="15">
        <v>-47</v>
      </c>
      <c r="N84" s="8">
        <f t="shared" si="6"/>
        <v>-0.82030474843733492</v>
      </c>
      <c r="O84" s="8">
        <f t="shared" si="11"/>
        <v>2.9909466253568411</v>
      </c>
      <c r="P84" s="8">
        <f t="shared" si="12"/>
        <v>0.59052473364347458</v>
      </c>
      <c r="Q84" s="8">
        <f t="shared" si="13"/>
        <v>1.2917772407070582</v>
      </c>
      <c r="R84" s="8">
        <f t="shared" si="7"/>
        <v>1.7316559461175807</v>
      </c>
      <c r="S84" s="8">
        <f t="shared" si="14"/>
        <v>0.57656142039960656</v>
      </c>
      <c r="T84" s="8">
        <f t="shared" si="15"/>
        <v>-0.12596617186053921</v>
      </c>
      <c r="U84" s="9">
        <f t="shared" si="16"/>
        <v>-0.38143085045228725</v>
      </c>
      <c r="V84" s="10">
        <f t="shared" si="17"/>
        <v>-1.4379604291600951</v>
      </c>
      <c r="W84" s="10">
        <f t="shared" si="18"/>
        <v>-0.41948085322610368</v>
      </c>
      <c r="X84" s="16">
        <f t="shared" si="19"/>
        <v>1.0092068002549228</v>
      </c>
    </row>
    <row r="85" spans="13:24" x14ac:dyDescent="0.3">
      <c r="M85" s="15">
        <v>-46</v>
      </c>
      <c r="N85" s="8">
        <f t="shared" si="6"/>
        <v>-0.8028514559173916</v>
      </c>
      <c r="O85" s="8">
        <f t="shared" si="11"/>
        <v>2.9930001559880601</v>
      </c>
      <c r="P85" s="8">
        <f t="shared" si="12"/>
        <v>0.59146448691835063</v>
      </c>
      <c r="Q85" s="8">
        <f t="shared" si="13"/>
        <v>1.2864549643026169</v>
      </c>
      <c r="R85" s="8">
        <f t="shared" si="7"/>
        <v>1.7293269536192346</v>
      </c>
      <c r="S85" s="8">
        <f t="shared" si="14"/>
        <v>0.5742324279012605</v>
      </c>
      <c r="T85" s="8">
        <f t="shared" si="15"/>
        <v>-0.12966596662631627</v>
      </c>
      <c r="U85" s="9">
        <f t="shared" si="16"/>
        <v>-0.38003050590261134</v>
      </c>
      <c r="V85" s="10">
        <f t="shared" si="17"/>
        <v>-1.4326812545803875</v>
      </c>
      <c r="W85" s="10">
        <f t="shared" si="18"/>
        <v>-0.3968686833766249</v>
      </c>
      <c r="X85" s="16">
        <f t="shared" si="19"/>
        <v>1.0093049302131973</v>
      </c>
    </row>
    <row r="86" spans="13:24" x14ac:dyDescent="0.3">
      <c r="M86" s="15">
        <v>-45</v>
      </c>
      <c r="N86" s="8">
        <f t="shared" si="6"/>
        <v>-0.78539816339744828</v>
      </c>
      <c r="O86" s="8">
        <f t="shared" si="11"/>
        <v>2.9951169286932342</v>
      </c>
      <c r="P86" s="8">
        <f t="shared" si="12"/>
        <v>0.59238001578963728</v>
      </c>
      <c r="Q86" s="8">
        <f t="shared" si="13"/>
        <v>1.2812135605309236</v>
      </c>
      <c r="R86" s="8">
        <f t="shared" si="7"/>
        <v>1.727117851424002</v>
      </c>
      <c r="S86" s="8">
        <f t="shared" si="14"/>
        <v>0.57202332570602787</v>
      </c>
      <c r="T86" s="8">
        <f t="shared" si="15"/>
        <v>-0.13329306037664845</v>
      </c>
      <c r="U86" s="9">
        <f t="shared" si="16"/>
        <v>-0.37849128031244228</v>
      </c>
      <c r="V86" s="10">
        <f t="shared" si="17"/>
        <v>-1.4268785108128366</v>
      </c>
      <c r="W86" s="10">
        <f t="shared" si="18"/>
        <v>-0.37230402033851079</v>
      </c>
      <c r="X86" s="16">
        <f t="shared" si="19"/>
        <v>1.0094081210074124</v>
      </c>
    </row>
    <row r="87" spans="13:24" x14ac:dyDescent="0.3">
      <c r="M87" s="15">
        <v>-44</v>
      </c>
      <c r="N87" s="8">
        <f t="shared" si="6"/>
        <v>-0.76794487087750496</v>
      </c>
      <c r="O87" s="8">
        <f t="shared" si="11"/>
        <v>2.9972965953503756</v>
      </c>
      <c r="P87" s="8">
        <f t="shared" si="12"/>
        <v>0.59327136449169593</v>
      </c>
      <c r="Q87" s="8">
        <f t="shared" si="13"/>
        <v>1.2760548614618041</v>
      </c>
      <c r="R87" s="8">
        <f t="shared" si="7"/>
        <v>1.7250301677140825</v>
      </c>
      <c r="S87" s="8">
        <f t="shared" si="14"/>
        <v>0.56993564199610836</v>
      </c>
      <c r="T87" s="8">
        <f t="shared" si="15"/>
        <v>-0.13684670465743717</v>
      </c>
      <c r="U87" s="9">
        <f t="shared" si="16"/>
        <v>-0.37681658724887329</v>
      </c>
      <c r="V87" s="10">
        <f t="shared" si="17"/>
        <v>-1.4205650667022052</v>
      </c>
      <c r="W87" s="10">
        <f t="shared" si="18"/>
        <v>-0.34583769032465805</v>
      </c>
      <c r="X87" s="16">
        <f t="shared" si="19"/>
        <v>1.0095164120293081</v>
      </c>
    </row>
    <row r="88" spans="13:24" x14ac:dyDescent="0.3">
      <c r="M88" s="15">
        <v>-43</v>
      </c>
      <c r="N88" s="8">
        <f t="shared" si="6"/>
        <v>-0.75049157835756175</v>
      </c>
      <c r="O88" s="8">
        <f t="shared" si="11"/>
        <v>2.9995387632133843</v>
      </c>
      <c r="P88" s="8">
        <f t="shared" si="12"/>
        <v>0.59413859333577468</v>
      </c>
      <c r="Q88" s="8">
        <f t="shared" si="13"/>
        <v>1.2709806903616649</v>
      </c>
      <c r="R88" s="8">
        <f t="shared" si="7"/>
        <v>1.7230653933210309</v>
      </c>
      <c r="S88" s="8">
        <f t="shared" si="14"/>
        <v>0.56797086760305682</v>
      </c>
      <c r="T88" s="8">
        <f t="shared" si="15"/>
        <v>-0.14032623866987684</v>
      </c>
      <c r="U88" s="9">
        <f t="shared" si="16"/>
        <v>-0.37500989820558606</v>
      </c>
      <c r="V88" s="10">
        <f t="shared" si="17"/>
        <v>-1.4137540094713503</v>
      </c>
      <c r="W88" s="10">
        <f t="shared" si="18"/>
        <v>-0.31751874057932766</v>
      </c>
      <c r="X88" s="16">
        <f t="shared" si="19"/>
        <v>1.0096298495131351</v>
      </c>
    </row>
    <row r="89" spans="13:24" x14ac:dyDescent="0.3">
      <c r="M89" s="15">
        <v>-42</v>
      </c>
      <c r="N89" s="8">
        <f t="shared" si="6"/>
        <v>-0.73303828583761843</v>
      </c>
      <c r="O89" s="8">
        <f t="shared" si="11"/>
        <v>3.0018429940166005</v>
      </c>
      <c r="P89" s="8">
        <f t="shared" si="12"/>
        <v>0.59498177838641253</v>
      </c>
      <c r="Q89" s="8">
        <f t="shared" si="13"/>
        <v>1.2659928605972062</v>
      </c>
      <c r="R89" s="8">
        <f t="shared" si="7"/>
        <v>1.721224979410426</v>
      </c>
      <c r="S89" s="8">
        <f t="shared" si="14"/>
        <v>0.56613045369245185</v>
      </c>
      <c r="T89" s="8">
        <f t="shared" si="15"/>
        <v>-0.14373108846456939</v>
      </c>
      <c r="U89" s="9">
        <f t="shared" si="16"/>
        <v>-0.37307473649821421</v>
      </c>
      <c r="V89" s="10">
        <f t="shared" si="17"/>
        <v>-1.4064586217072852</v>
      </c>
      <c r="W89" s="10">
        <f t="shared" si="18"/>
        <v>-0.28739445276541553</v>
      </c>
      <c r="X89" s="16">
        <f t="shared" si="19"/>
        <v>1.009748486520335</v>
      </c>
    </row>
    <row r="90" spans="13:24" x14ac:dyDescent="0.3">
      <c r="M90" s="15">
        <v>-41</v>
      </c>
      <c r="N90" s="8">
        <f t="shared" si="6"/>
        <v>-0.71558499331767511</v>
      </c>
      <c r="O90" s="8">
        <f t="shared" si="11"/>
        <v>3.0042088031242811</v>
      </c>
      <c r="P90" s="8">
        <f t="shared" si="12"/>
        <v>0.59580101109435846</v>
      </c>
      <c r="Q90" s="8">
        <f t="shared" si="13"/>
        <v>1.2610931744892686</v>
      </c>
      <c r="R90" s="8">
        <f t="shared" si="7"/>
        <v>1.7195103351181151</v>
      </c>
      <c r="S90" s="8">
        <f t="shared" si="14"/>
        <v>0.56441580940014102</v>
      </c>
      <c r="T90" s="8">
        <f t="shared" si="15"/>
        <v>-0.14706076599032611</v>
      </c>
      <c r="U90" s="9">
        <f t="shared" si="16"/>
        <v>-0.37101467112666686</v>
      </c>
      <c r="V90" s="10">
        <f t="shared" si="17"/>
        <v>-1.3986923582226838</v>
      </c>
      <c r="W90" s="10">
        <f t="shared" si="18"/>
        <v>-0.25551034968576364</v>
      </c>
      <c r="X90" s="16">
        <f t="shared" si="19"/>
        <v>1.0098723829508245</v>
      </c>
    </row>
    <row r="91" spans="13:24" x14ac:dyDescent="0.3">
      <c r="M91" s="15">
        <v>-40</v>
      </c>
      <c r="N91" s="8">
        <f t="shared" si="6"/>
        <v>-0.69813170079773179</v>
      </c>
      <c r="O91" s="8">
        <f t="shared" si="11"/>
        <v>3.0066356587293788</v>
      </c>
      <c r="P91" s="8">
        <f t="shared" si="12"/>
        <v>0.59659639788519891</v>
      </c>
      <c r="Q91" s="8">
        <f t="shared" si="13"/>
        <v>1.2562834221175569</v>
      </c>
      <c r="R91" s="8">
        <f t="shared" si="7"/>
        <v>1.7179228251423415</v>
      </c>
      <c r="S91" s="8">
        <f t="shared" si="14"/>
        <v>0.56282829942436741</v>
      </c>
      <c r="T91" s="8">
        <f t="shared" si="15"/>
        <v>-0.15031486800005064</v>
      </c>
      <c r="U91" s="9">
        <f t="shared" si="16"/>
        <v>-0.36883331061655389</v>
      </c>
      <c r="V91" s="10">
        <f t="shared" si="17"/>
        <v>-1.3904688228386015</v>
      </c>
      <c r="W91" s="10">
        <f t="shared" si="18"/>
        <v>-0.22191019580960927</v>
      </c>
      <c r="X91" s="16">
        <f t="shared" si="19"/>
        <v>1.010001605580781</v>
      </c>
    </row>
    <row r="92" spans="13:24" x14ac:dyDescent="0.3">
      <c r="M92" s="15">
        <v>-39</v>
      </c>
      <c r="N92" s="8">
        <f t="shared" si="6"/>
        <v>-0.68067840827778847</v>
      </c>
      <c r="O92" s="8">
        <f t="shared" si="11"/>
        <v>3.0091229811061169</v>
      </c>
      <c r="P92" s="8">
        <f t="shared" si="12"/>
        <v>0.59736805970307794</v>
      </c>
      <c r="Q92" s="8">
        <f t="shared" si="13"/>
        <v>1.2515653800772049</v>
      </c>
      <c r="R92" s="8">
        <f t="shared" si="7"/>
        <v>1.7164637672966065</v>
      </c>
      <c r="S92" s="8">
        <f t="shared" si="14"/>
        <v>0.56136924157863244</v>
      </c>
      <c r="T92" s="8">
        <f t="shared" si="15"/>
        <v>-0.15349307481642444</v>
      </c>
      <c r="U92" s="9">
        <f t="shared" si="16"/>
        <v>-0.36653429685203154</v>
      </c>
      <c r="V92" s="10">
        <f t="shared" si="17"/>
        <v>-1.3818017451348512</v>
      </c>
      <c r="W92" s="10">
        <f t="shared" si="18"/>
        <v>-0.18663599201693384</v>
      </c>
      <c r="X92" s="16">
        <f t="shared" si="19"/>
        <v>1.010136228127041</v>
      </c>
    </row>
    <row r="93" spans="13:24" x14ac:dyDescent="0.3">
      <c r="M93" s="15">
        <v>-38</v>
      </c>
      <c r="N93" s="8">
        <f t="shared" si="6"/>
        <v>-0.66322511575784526</v>
      </c>
      <c r="O93" s="8">
        <f t="shared" si="11"/>
        <v>3.0116701419208285</v>
      </c>
      <c r="P93" s="8">
        <f t="shared" si="12"/>
        <v>0.59811613150907972</v>
      </c>
      <c r="Q93" s="8">
        <f t="shared" si="13"/>
        <v>1.2469408101883714</v>
      </c>
      <c r="R93" s="8">
        <f t="shared" si="7"/>
        <v>1.7151344300284865</v>
      </c>
      <c r="S93" s="8">
        <f t="shared" si="14"/>
        <v>0.56003990431051243</v>
      </c>
      <c r="T93" s="8">
        <f t="shared" si="15"/>
        <v>-0.15659514896048227</v>
      </c>
      <c r="U93" s="9">
        <f t="shared" si="16"/>
        <v>-0.36412129891252781</v>
      </c>
      <c r="V93" s="10">
        <f t="shared" si="17"/>
        <v>-1.3727049572150045</v>
      </c>
      <c r="W93" s="10">
        <f t="shared" si="18"/>
        <v>-0.14972796491850587</v>
      </c>
      <c r="X93" s="16">
        <f t="shared" si="19"/>
        <v>1.0102763313384258</v>
      </c>
    </row>
    <row r="94" spans="13:24" x14ac:dyDescent="0.3">
      <c r="M94" s="15">
        <v>-37</v>
      </c>
      <c r="N94" s="8">
        <f t="shared" si="6"/>
        <v>-0.64577182323790194</v>
      </c>
      <c r="O94" s="8">
        <f t="shared" si="11"/>
        <v>3.0142764636055501</v>
      </c>
      <c r="P94" s="8">
        <f t="shared" si="12"/>
        <v>0.59884076173407708</v>
      </c>
      <c r="Q94" s="8">
        <f t="shared" si="13"/>
        <v>1.2424114581602881</v>
      </c>
      <c r="R94" s="8">
        <f t="shared" si="7"/>
        <v>1.7139360299101223</v>
      </c>
      <c r="S94" s="8">
        <f t="shared" si="14"/>
        <v>0.55884150419214818</v>
      </c>
      <c r="T94" s="8">
        <f t="shared" si="15"/>
        <v>-0.15962093364650687</v>
      </c>
      <c r="U94" s="9">
        <f t="shared" si="16"/>
        <v>-0.3615980069259237</v>
      </c>
      <c r="V94" s="10">
        <f t="shared" si="17"/>
        <v>-1.3631923705334317</v>
      </c>
      <c r="W94" s="10">
        <f t="shared" si="18"/>
        <v>-0.11122455105744859</v>
      </c>
      <c r="X94" s="16">
        <f t="shared" si="19"/>
        <v>1.0104220031145392</v>
      </c>
    </row>
    <row r="95" spans="13:24" x14ac:dyDescent="0.3">
      <c r="M95" s="15">
        <v>-36</v>
      </c>
      <c r="N95" s="8">
        <f t="shared" si="6"/>
        <v>-0.62831853071795862</v>
      </c>
      <c r="O95" s="8">
        <f t="shared" si="11"/>
        <v>3.0169412187988773</v>
      </c>
      <c r="P95" s="8">
        <f t="shared" si="12"/>
        <v>0.59954211168607063</v>
      </c>
      <c r="Q95" s="8">
        <f t="shared" si="13"/>
        <v>1.2379790522114229</v>
      </c>
      <c r="R95" s="8">
        <f t="shared" si="7"/>
        <v>1.7128697291065778</v>
      </c>
      <c r="S95" s="8">
        <f t="shared" si="14"/>
        <v>0.55777520338860365</v>
      </c>
      <c r="T95" s="8">
        <f t="shared" si="15"/>
        <v>-0.16257035114701804</v>
      </c>
      <c r="U95" s="9">
        <f t="shared" si="16"/>
        <v>-0.35896812595086086</v>
      </c>
      <c r="V95" s="10">
        <f t="shared" si="17"/>
        <v>-1.3532779528321441</v>
      </c>
      <c r="W95" s="10">
        <f t="shared" si="18"/>
        <v>-7.1162376248497708E-2</v>
      </c>
      <c r="X95" s="16">
        <f t="shared" si="19"/>
        <v>1.010573338652776</v>
      </c>
    </row>
    <row r="96" spans="13:24" x14ac:dyDescent="0.3">
      <c r="M96" s="15">
        <v>-35</v>
      </c>
      <c r="N96" s="8">
        <f t="shared" si="6"/>
        <v>-0.6108652381980153</v>
      </c>
      <c r="O96" s="8">
        <f t="shared" si="11"/>
        <v>3.019663629858564</v>
      </c>
      <c r="P96" s="8">
        <f t="shared" si="12"/>
        <v>0.60022035491229164</v>
      </c>
      <c r="Q96" s="8">
        <f t="shared" si="13"/>
        <v>1.2336453016476712</v>
      </c>
      <c r="R96" s="8">
        <f t="shared" si="7"/>
        <v>1.7119366328287335</v>
      </c>
      <c r="S96" s="8">
        <f t="shared" si="14"/>
        <v>0.55684210711075943</v>
      </c>
      <c r="T96" s="8">
        <f t="shared" si="15"/>
        <v>-0.16544340103197364</v>
      </c>
      <c r="U96" s="9">
        <f t="shared" si="16"/>
        <v>-0.35623536990090404</v>
      </c>
      <c r="V96" s="10">
        <f t="shared" si="17"/>
        <v>-1.3429757052354272</v>
      </c>
      <c r="W96" s="10">
        <f t="shared" si="18"/>
        <v>-2.9576230263133978E-2</v>
      </c>
      <c r="X96" s="16">
        <f t="shared" si="19"/>
        <v>1.0107304406245177</v>
      </c>
    </row>
    <row r="97" spans="13:24" x14ac:dyDescent="0.3">
      <c r="M97" s="15">
        <v>-34</v>
      </c>
      <c r="N97" s="8">
        <f t="shared" si="6"/>
        <v>-0.59341194567807209</v>
      </c>
      <c r="O97" s="8">
        <f t="shared" si="11"/>
        <v>3.0224428684501783</v>
      </c>
      <c r="P97" s="8">
        <f t="shared" si="12"/>
        <v>0.600875676516611</v>
      </c>
      <c r="Q97" s="8">
        <f t="shared" si="13"/>
        <v>1.2294118954007349</v>
      </c>
      <c r="R97" s="8">
        <f t="shared" si="7"/>
        <v>1.7111377867777311</v>
      </c>
      <c r="S97" s="8">
        <f t="shared" si="14"/>
        <v>0.55604326105975699</v>
      </c>
      <c r="T97" s="8">
        <f t="shared" si="15"/>
        <v>-0.16824015828665934</v>
      </c>
      <c r="U97" s="9">
        <f t="shared" si="16"/>
        <v>-0.35340345552329644</v>
      </c>
      <c r="V97" s="10">
        <f t="shared" si="17"/>
        <v>-1.3322996395502824</v>
      </c>
      <c r="W97" s="10">
        <f t="shared" si="18"/>
        <v>1.3500962978294709E-2</v>
      </c>
      <c r="X97" s="16">
        <f t="shared" si="19"/>
        <v>1.0108934193817098</v>
      </c>
    </row>
    <row r="98" spans="13:24" x14ac:dyDescent="0.3">
      <c r="M98" s="15">
        <v>-33</v>
      </c>
      <c r="N98" s="8">
        <f t="shared" si="6"/>
        <v>-0.57595865315812877</v>
      </c>
      <c r="O98" s="8">
        <f t="shared" si="11"/>
        <v>3.0252780552162104</v>
      </c>
      <c r="P98" s="8">
        <f t="shared" si="12"/>
        <v>0.60150827243305749</v>
      </c>
      <c r="Q98" s="8">
        <f t="shared" si="13"/>
        <v>1.2252805005291196</v>
      </c>
      <c r="R98" s="8">
        <f t="shared" si="7"/>
        <v>1.7104741745885943</v>
      </c>
      <c r="S98" s="8">
        <f t="shared" si="14"/>
        <v>0.55537964887062019</v>
      </c>
      <c r="T98" s="8">
        <f t="shared" si="15"/>
        <v>-0.17096077131305182</v>
      </c>
      <c r="U98" s="9">
        <f t="shared" si="16"/>
        <v>-0.35047609644505828</v>
      </c>
      <c r="V98" s="10">
        <f t="shared" si="17"/>
        <v>-1.3212637558207474</v>
      </c>
      <c r="W98" s="10">
        <f t="shared" si="18"/>
        <v>5.8038179592172862E-2</v>
      </c>
      <c r="X98" s="16">
        <f t="shared" si="19"/>
        <v>1.0110623931952578</v>
      </c>
    </row>
    <row r="99" spans="13:24" x14ac:dyDescent="0.3">
      <c r="M99" s="15">
        <v>-32</v>
      </c>
      <c r="N99" s="8">
        <f t="shared" si="6"/>
        <v>-0.55850536063818546</v>
      </c>
      <c r="O99" s="8">
        <f t="shared" si="11"/>
        <v>3.028168259529787</v>
      </c>
      <c r="P99" s="8">
        <f t="shared" si="12"/>
        <v>0.6021183486565439</v>
      </c>
      <c r="Q99" s="8">
        <f t="shared" si="13"/>
        <v>1.2212527606844223</v>
      </c>
      <c r="R99" s="8">
        <f t="shared" si="7"/>
        <v>1.7099467152809602</v>
      </c>
      <c r="S99" s="8">
        <f t="shared" si="14"/>
        <v>0.5548521895629861</v>
      </c>
      <c r="T99" s="8">
        <f t="shared" si="15"/>
        <v>-0.17360545981978687</v>
      </c>
      <c r="U99" s="9">
        <f t="shared" si="16"/>
        <v>-0.34745699729911778</v>
      </c>
      <c r="V99" s="10">
        <f t="shared" si="17"/>
        <v>-1.3098820201839323</v>
      </c>
      <c r="W99" s="10">
        <f t="shared" si="18"/>
        <v>0.10400633422591266</v>
      </c>
      <c r="X99" s="16">
        <f t="shared" si="19"/>
        <v>1.0112374885269277</v>
      </c>
    </row>
    <row r="100" spans="13:24" x14ac:dyDescent="0.3">
      <c r="M100" s="15">
        <v>-31</v>
      </c>
      <c r="N100" s="8">
        <f t="shared" si="6"/>
        <v>-0.54105206811824214</v>
      </c>
      <c r="O100" s="8">
        <f t="shared" si="11"/>
        <v>3.0311124993370369</v>
      </c>
      <c r="P100" s="8">
        <f t="shared" si="12"/>
        <v>0.60270612043218819</v>
      </c>
      <c r="Q100" s="8">
        <f t="shared" si="13"/>
        <v>1.2173302945458597</v>
      </c>
      <c r="R100" s="8">
        <f t="shared" si="7"/>
        <v>1.7095562607252917</v>
      </c>
      <c r="S100" s="8">
        <f t="shared" si="14"/>
        <v>0.55446173500731755</v>
      </c>
      <c r="T100" s="8">
        <f t="shared" si="15"/>
        <v>-0.1761745126061818</v>
      </c>
      <c r="U100" s="9">
        <f t="shared" si="16"/>
        <v>-0.34434984794307716</v>
      </c>
      <c r="V100" s="10">
        <f t="shared" si="17"/>
        <v>-1.2981683430752802</v>
      </c>
      <c r="W100" s="10">
        <f t="shared" si="18"/>
        <v>0.15137832283819</v>
      </c>
      <c r="X100" s="16">
        <f t="shared" si="19"/>
        <v>1.0114188403367088</v>
      </c>
    </row>
    <row r="101" spans="13:24" x14ac:dyDescent="0.3">
      <c r="M101" s="15">
        <v>-30</v>
      </c>
      <c r="N101" s="8">
        <f t="shared" si="6"/>
        <v>-0.52359877559829882</v>
      </c>
      <c r="O101" s="8">
        <f t="shared" si="11"/>
        <v>3.0341097410920055</v>
      </c>
      <c r="P101" s="8">
        <f t="shared" si="12"/>
        <v>0.60327181140491959</v>
      </c>
      <c r="Q101" s="8">
        <f t="shared" si="13"/>
        <v>1.2135146942262383</v>
      </c>
      <c r="R101" s="8">
        <f t="shared" si="7"/>
        <v>1.7093035931333702</v>
      </c>
      <c r="S101" s="8">
        <f t="shared" si="14"/>
        <v>0.55420906741539611</v>
      </c>
      <c r="T101" s="8">
        <f t="shared" si="15"/>
        <v>-0.17866828524606246</v>
      </c>
      <c r="U101" s="9">
        <f t="shared" si="16"/>
        <v>-0.3411583177830993</v>
      </c>
      <c r="V101" s="10">
        <f t="shared" si="17"/>
        <v>-1.2861365578301243</v>
      </c>
      <c r="W101" s="10">
        <f t="shared" si="18"/>
        <v>0.20012906978937542</v>
      </c>
      <c r="X101" s="16">
        <f t="shared" si="19"/>
        <v>1.0116065924278737</v>
      </c>
    </row>
    <row r="102" spans="13:24" x14ac:dyDescent="0.3">
      <c r="M102" s="15">
        <v>-29</v>
      </c>
      <c r="N102" s="8">
        <f t="shared" si="6"/>
        <v>-0.50614548307835561</v>
      </c>
      <c r="O102" s="8">
        <f t="shared" si="11"/>
        <v>3.0371588997877863</v>
      </c>
      <c r="P102" s="8">
        <f t="shared" si="12"/>
        <v>0.60381565273136173</v>
      </c>
      <c r="Q102" s="8">
        <f t="shared" si="13"/>
        <v>1.2098075236528234</v>
      </c>
      <c r="R102" s="8">
        <f t="shared" si="7"/>
        <v>1.7091894225821784</v>
      </c>
      <c r="S102" s="8">
        <f t="shared" si="14"/>
        <v>0.55409489686420432</v>
      </c>
      <c r="T102" s="8">
        <f t="shared" si="15"/>
        <v>-0.18108719767744857</v>
      </c>
      <c r="U102" s="9">
        <f t="shared" si="16"/>
        <v>-0.33788605021522888</v>
      </c>
      <c r="V102" s="10">
        <f t="shared" si="17"/>
        <v>-1.2738003997279619</v>
      </c>
      <c r="W102" s="10">
        <f t="shared" si="18"/>
        <v>0.25023557931485141</v>
      </c>
      <c r="X102" s="16">
        <f t="shared" si="19"/>
        <v>1.0118008978322812</v>
      </c>
    </row>
    <row r="103" spans="13:24" x14ac:dyDescent="0.3">
      <c r="M103" s="15">
        <v>-28</v>
      </c>
      <c r="N103" s="8">
        <f t="shared" si="6"/>
        <v>-0.48869219055841229</v>
      </c>
      <c r="O103" s="8">
        <f t="shared" si="11"/>
        <v>3.04025883908733</v>
      </c>
      <c r="P103" s="8">
        <f t="shared" si="12"/>
        <v>0.60433788215630624</v>
      </c>
      <c r="Q103" s="8">
        <f t="shared" si="13"/>
        <v>1.2062103169268292</v>
      </c>
      <c r="R103" s="8">
        <f t="shared" si="7"/>
        <v>1.7092143845806724</v>
      </c>
      <c r="S103" s="8">
        <f t="shared" si="14"/>
        <v>0.55411985886269832</v>
      </c>
      <c r="T103" s="8">
        <f t="shared" si="15"/>
        <v>-0.18343173170442778</v>
      </c>
      <c r="U103" s="9">
        <f t="shared" si="16"/>
        <v>-0.33453665719625514</v>
      </c>
      <c r="V103" s="10">
        <f t="shared" si="17"/>
        <v>-1.2611734855250907</v>
      </c>
      <c r="W103" s="10">
        <f t="shared" si="18"/>
        <v>0.3016769915039707</v>
      </c>
      <c r="X103" s="16">
        <f t="shared" si="19"/>
        <v>1.0120019192388063</v>
      </c>
    </row>
    <row r="104" spans="13:24" x14ac:dyDescent="0.3">
      <c r="M104" s="15">
        <v>-27</v>
      </c>
      <c r="N104" s="8">
        <f t="shared" si="6"/>
        <v>-0.47123889803846897</v>
      </c>
      <c r="O104" s="8">
        <f t="shared" si="11"/>
        <v>3.0434083715571014</v>
      </c>
      <c r="P104" s="8">
        <f t="shared" si="12"/>
        <v>0.60483874305637719</v>
      </c>
      <c r="Q104" s="8">
        <f t="shared" si="13"/>
        <v>1.2027245766654828</v>
      </c>
      <c r="R104" s="8">
        <f t="shared" si="7"/>
        <v>1.7093790376891684</v>
      </c>
      <c r="S104" s="8">
        <f t="shared" si="14"/>
        <v>0.55428451197119433</v>
      </c>
      <c r="T104" s="8">
        <f t="shared" si="15"/>
        <v>-0.18570242841782039</v>
      </c>
      <c r="U104" s="9">
        <f t="shared" si="16"/>
        <v>-0.3311137139559675</v>
      </c>
      <c r="V104" s="10">
        <f t="shared" si="17"/>
        <v>-1.2482692935202795</v>
      </c>
      <c r="W104" s="10">
        <f t="shared" si="18"/>
        <v>0.35443464295987009</v>
      </c>
      <c r="X104" s="16">
        <f t="shared" si="19"/>
        <v>1.0122098294681312</v>
      </c>
    </row>
    <row r="105" spans="13:24" x14ac:dyDescent="0.3">
      <c r="M105" s="15">
        <v>-26</v>
      </c>
      <c r="N105" s="8">
        <f t="shared" si="6"/>
        <v>-0.4537856055185257</v>
      </c>
      <c r="O105" s="8">
        <f t="shared" ref="O105:O136" si="20">ACOS((COS(N105)-lambda1)/((1+lambda1^2-2*lambda1*COS(N105))^0.5))</f>
        <v>3.0466062590064666</v>
      </c>
      <c r="P105" s="8">
        <f t="shared" ref="P105:P136" si="21">ACOS((lambda2^2-lambda3^2+lambda1^2+1-2*lambda1*COS(N105))/(2*lambda2*(1+lambda1^2-2*lambda1*COS(N105))^0.5))</f>
        <v>0.605318483453825</v>
      </c>
      <c r="Q105" s="8">
        <f t="shared" ref="Q105:Q136" si="22">ACOS((lambda2^2+lambda3^2-lambda1^2-1+2*lambda1*COS(N105))/(2*lambda2*lambda3))</f>
        <v>1.1993517723308642</v>
      </c>
      <c r="R105" s="8">
        <f t="shared" si="7"/>
        <v>1.7096838612013627</v>
      </c>
      <c r="S105" s="8">
        <f t="shared" ref="S105:S136" si="23">R105-u</f>
        <v>0.55458933548338862</v>
      </c>
      <c r="T105" s="8">
        <f t="shared" ref="T105:T136" si="24">SIN(R105-N105)/(lambda2*SIN(S105-R105))</f>
        <v>-0.18789988554148268</v>
      </c>
      <c r="U105" s="9">
        <f t="shared" ref="U105:U136" si="25">SIN(S105-N105)/(lambda3*SIN(S105-R105))</f>
        <v>-0.32762075386235617</v>
      </c>
      <c r="V105" s="10">
        <f t="shared" ref="V105:V136" si="26">U105*w</f>
        <v>-1.2351011441970337</v>
      </c>
      <c r="W105" s="10">
        <f t="shared" ref="W105:W136" si="27">((lambda3*U105-COS(R105-N105)-lambda2*COS(S105-N105)*T105)*w^2)/(lambda2*SIN(S105-N105))</f>
        <v>0.4084921323706272</v>
      </c>
      <c r="X105" s="16">
        <f t="shared" ref="X105:X136" si="28">U105*(h2_-fxx*rxx-fxx*rxx)/(fxx*rxx+fxx*rxx-fxx*rxx*T105-fxx*rxx*T105+h2_*U105)</f>
        <v>1.0124248119975376</v>
      </c>
    </row>
    <row r="106" spans="13:24" x14ac:dyDescent="0.3">
      <c r="M106" s="15">
        <v>-25</v>
      </c>
      <c r="N106" s="8">
        <f t="shared" ref="N106:N169" si="29">RADIANS(M106)</f>
        <v>-0.43633231299858238</v>
      </c>
      <c r="O106" s="8">
        <f t="shared" si="20"/>
        <v>3.049851212935426</v>
      </c>
      <c r="P106" s="8">
        <f t="shared" si="21"/>
        <v>0.60577735500365626</v>
      </c>
      <c r="Q106" s="8">
        <f t="shared" si="22"/>
        <v>1.1960933385499446</v>
      </c>
      <c r="R106" s="8">
        <f t="shared" ref="R106:R169" si="30">O106-PI()+P106+Q106</f>
        <v>1.7101292528992338</v>
      </c>
      <c r="S106" s="8">
        <f t="shared" si="23"/>
        <v>0.55503472718125968</v>
      </c>
      <c r="T106" s="8">
        <f t="shared" si="24"/>
        <v>-0.19002475471131927</v>
      </c>
      <c r="U106" s="9">
        <f t="shared" si="25"/>
        <v>-0.32406126345097852</v>
      </c>
      <c r="V106" s="10">
        <f t="shared" si="26"/>
        <v>-1.2216821814847447</v>
      </c>
      <c r="W106" s="10">
        <f t="shared" si="27"/>
        <v>0.46383539128074325</v>
      </c>
      <c r="X106" s="16">
        <f t="shared" si="28"/>
        <v>1.012647061539768</v>
      </c>
    </row>
    <row r="107" spans="13:24" x14ac:dyDescent="0.3">
      <c r="M107" s="15">
        <v>-24</v>
      </c>
      <c r="N107" s="8">
        <f t="shared" si="29"/>
        <v>-0.41887902047863912</v>
      </c>
      <c r="O107" s="8">
        <f t="shared" si="20"/>
        <v>3.0531418950928995</v>
      </c>
      <c r="P107" s="8">
        <f t="shared" si="21"/>
        <v>0.60621561195762341</v>
      </c>
      <c r="Q107" s="8">
        <f t="shared" si="22"/>
        <v>1.1929506734304625</v>
      </c>
      <c r="R107" s="8">
        <f t="shared" si="30"/>
        <v>1.7107155268911922</v>
      </c>
      <c r="S107" s="8">
        <f t="shared" si="23"/>
        <v>0.55562100117321811</v>
      </c>
      <c r="T107" s="8">
        <f t="shared" si="24"/>
        <v>-0.19207773869428776</v>
      </c>
      <c r="U107" s="9">
        <f t="shared" si="25"/>
        <v>-0.32043867762931066</v>
      </c>
      <c r="V107" s="10">
        <f t="shared" si="26"/>
        <v>-1.2080253546795245</v>
      </c>
      <c r="W107" s="10">
        <f t="shared" si="27"/>
        <v>0.52045276041488975</v>
      </c>
      <c r="X107" s="16">
        <f t="shared" si="28"/>
        <v>1.0128767846805113</v>
      </c>
    </row>
    <row r="108" spans="13:24" x14ac:dyDescent="0.3">
      <c r="M108" s="15">
        <v>-23</v>
      </c>
      <c r="N108" s="8">
        <f t="shared" si="29"/>
        <v>-0.4014257279586958</v>
      </c>
      <c r="O108" s="8">
        <f t="shared" si="20"/>
        <v>3.0564769181473523</v>
      </c>
      <c r="P108" s="8">
        <f t="shared" si="21"/>
        <v>0.60663351010887201</v>
      </c>
      <c r="Q108" s="8">
        <f t="shared" si="22"/>
        <v>1.1899251368774704</v>
      </c>
      <c r="R108" s="8">
        <f t="shared" si="30"/>
        <v>1.7114429115439016</v>
      </c>
      <c r="S108" s="8">
        <f t="shared" si="23"/>
        <v>0.55634838582592749</v>
      </c>
      <c r="T108" s="8">
        <f t="shared" si="24"/>
        <v>-0.19405958855486818</v>
      </c>
      <c r="U108" s="9">
        <f t="shared" si="25"/>
        <v>-0.31675637506646259</v>
      </c>
      <c r="V108" s="10">
        <f t="shared" si="26"/>
        <v>-1.1941434010638383</v>
      </c>
      <c r="W108" s="10">
        <f t="shared" si="27"/>
        <v>0.57833507197356759</v>
      </c>
      <c r="X108" s="16">
        <f t="shared" si="28"/>
        <v>1.0131142005795926</v>
      </c>
    </row>
    <row r="109" spans="13:24" x14ac:dyDescent="0.3">
      <c r="M109" s="15">
        <v>-22</v>
      </c>
      <c r="N109" s="8">
        <f t="shared" si="29"/>
        <v>-0.38397243543875248</v>
      </c>
      <c r="O109" s="8">
        <f t="shared" si="20"/>
        <v>3.0598548464713251</v>
      </c>
      <c r="P109" s="8">
        <f t="shared" si="21"/>
        <v>0.60703130572130559</v>
      </c>
      <c r="Q109" s="8">
        <f t="shared" si="22"/>
        <v>1.1870180489155664</v>
      </c>
      <c r="R109" s="8">
        <f t="shared" si="30"/>
        <v>1.7123115475184041</v>
      </c>
      <c r="S109" s="8">
        <f t="shared" si="23"/>
        <v>0.55721702180042998</v>
      </c>
      <c r="T109" s="8">
        <f t="shared" si="24"/>
        <v>-0.19597110077660437</v>
      </c>
      <c r="U109" s="9">
        <f t="shared" si="25"/>
        <v>-0.3130176737781884</v>
      </c>
      <c r="V109" s="10">
        <f t="shared" si="26"/>
        <v>-1.1800488292623876</v>
      </c>
      <c r="W109" s="10">
        <f t="shared" si="27"/>
        <v>0.63747573839299587</v>
      </c>
      <c r="X109" s="16">
        <f t="shared" si="28"/>
        <v>1.0133595417415329</v>
      </c>
    </row>
    <row r="110" spans="13:24" x14ac:dyDescent="0.3">
      <c r="M110" s="15">
        <v>-21</v>
      </c>
      <c r="N110" s="8">
        <f t="shared" si="29"/>
        <v>-0.36651914291880922</v>
      </c>
      <c r="O110" s="8">
        <f t="shared" si="20"/>
        <v>3.0632741970407587</v>
      </c>
      <c r="P110" s="8">
        <f t="shared" si="21"/>
        <v>0.60740925444797744</v>
      </c>
      <c r="Q110" s="8">
        <f t="shared" si="22"/>
        <v>1.1842306880219855</v>
      </c>
      <c r="R110" s="8">
        <f t="shared" si="30"/>
        <v>1.7133214859209285</v>
      </c>
      <c r="S110" s="8">
        <f t="shared" si="23"/>
        <v>0.55822696020295437</v>
      </c>
      <c r="T110" s="8">
        <f t="shared" si="24"/>
        <v>-0.19781311434648716</v>
      </c>
      <c r="U110" s="9">
        <f t="shared" si="25"/>
        <v>-0.30922582691654732</v>
      </c>
      <c r="V110" s="10">
        <f t="shared" si="26"/>
        <v>-1.1657539033695048</v>
      </c>
      <c r="W110" s="10">
        <f t="shared" si="27"/>
        <v>0.69787084814208988</v>
      </c>
      <c r="X110" s="16">
        <f t="shared" si="28"/>
        <v>1.0136130548618227</v>
      </c>
    </row>
    <row r="111" spans="13:24" x14ac:dyDescent="0.3">
      <c r="M111" s="15">
        <v>-20</v>
      </c>
      <c r="N111" s="8">
        <f t="shared" si="29"/>
        <v>-0.3490658503988659</v>
      </c>
      <c r="O111" s="8">
        <f t="shared" si="20"/>
        <v>3.0667334404497786</v>
      </c>
      <c r="P111" s="8">
        <f t="shared" si="21"/>
        <v>0.60776761024305936</v>
      </c>
      <c r="Q111" s="8">
        <f t="shared" si="22"/>
        <v>1.1815642894758549</v>
      </c>
      <c r="R111" s="8">
        <f t="shared" si="30"/>
        <v>1.7144726865788997</v>
      </c>
      <c r="S111" s="8">
        <f t="shared" si="23"/>
        <v>0.55937816086092562</v>
      </c>
      <c r="T111" s="8">
        <f t="shared" si="24"/>
        <v>-0.19958650781002177</v>
      </c>
      <c r="U111" s="9">
        <f t="shared" si="25"/>
        <v>-0.30538401877305199</v>
      </c>
      <c r="V111" s="10">
        <f t="shared" si="26"/>
        <v>-1.1512706278813771</v>
      </c>
      <c r="W111" s="10">
        <f t="shared" si="27"/>
        <v>0.75951926921588608</v>
      </c>
      <c r="X111" s="16">
        <f t="shared" si="28"/>
        <v>1.0138750017559586</v>
      </c>
    </row>
    <row r="112" spans="13:24" x14ac:dyDescent="0.3">
      <c r="M112" s="15">
        <v>-19</v>
      </c>
      <c r="N112" s="8">
        <f t="shared" si="29"/>
        <v>-0.33161255787892263</v>
      </c>
      <c r="O112" s="8">
        <f t="shared" si="20"/>
        <v>3.0702310020409715</v>
      </c>
      <c r="P112" s="8">
        <f t="shared" si="21"/>
        <v>0.6081066242721177</v>
      </c>
      <c r="Q112" s="8">
        <f t="shared" si="22"/>
        <v>1.1790200437290419</v>
      </c>
      <c r="R112" s="8">
        <f t="shared" si="30"/>
        <v>1.7157650164523379</v>
      </c>
      <c r="S112" s="8">
        <f t="shared" si="23"/>
        <v>0.56067049073436381</v>
      </c>
      <c r="T112" s="8">
        <f t="shared" si="24"/>
        <v>-0.20129219630491804</v>
      </c>
      <c r="U112" s="9">
        <f t="shared" si="25"/>
        <v>-0.30149536100348562</v>
      </c>
      <c r="V112" s="10">
        <f t="shared" si="26"/>
        <v>-1.1366107334639437</v>
      </c>
      <c r="W112" s="10">
        <f t="shared" si="27"/>
        <v>0.82242276108145829</v>
      </c>
      <c r="X112" s="16">
        <f t="shared" si="28"/>
        <v>1.0141456603791412</v>
      </c>
    </row>
    <row r="113" spans="13:24" x14ac:dyDescent="0.3">
      <c r="M113" s="15">
        <v>-18</v>
      </c>
      <c r="N113" s="8">
        <f t="shared" si="29"/>
        <v>-0.31415926535897931</v>
      </c>
      <c r="O113" s="8">
        <f t="shared" si="20"/>
        <v>3.0737652631507739</v>
      </c>
      <c r="P113" s="8">
        <f t="shared" si="21"/>
        <v>0.60842654382562278</v>
      </c>
      <c r="Q113" s="8">
        <f t="shared" si="22"/>
        <v>1.1765990948040952</v>
      </c>
      <c r="R113" s="8">
        <f t="shared" si="30"/>
        <v>1.7171982481906989</v>
      </c>
      <c r="S113" s="8">
        <f t="shared" si="23"/>
        <v>0.56210372247272478</v>
      </c>
      <c r="T113" s="8">
        <f t="shared" si="24"/>
        <v>-0.20293112858137138</v>
      </c>
      <c r="U113" s="9">
        <f t="shared" si="25"/>
        <v>-0.29756288908193873</v>
      </c>
      <c r="V113" s="10">
        <f t="shared" si="26"/>
        <v>-1.1217856635849277</v>
      </c>
      <c r="W113" s="10">
        <f t="shared" si="27"/>
        <v>0.88658609593818238</v>
      </c>
      <c r="X113" s="16">
        <f t="shared" si="28"/>
        <v>1.0144253259454474</v>
      </c>
    </row>
    <row r="114" spans="13:24" x14ac:dyDescent="0.3">
      <c r="M114" s="15">
        <v>-17</v>
      </c>
      <c r="N114" s="8">
        <f t="shared" si="29"/>
        <v>-0.29670597283903605</v>
      </c>
      <c r="O114" s="8">
        <f t="shared" si="20"/>
        <v>3.0773345624691437</v>
      </c>
      <c r="P114" s="8">
        <f t="shared" si="21"/>
        <v>0.60872761124075081</v>
      </c>
      <c r="Q114" s="8">
        <f t="shared" si="22"/>
        <v>1.1743025387248438</v>
      </c>
      <c r="R114" s="8">
        <f t="shared" si="30"/>
        <v>1.7187720588449453</v>
      </c>
      <c r="S114" s="8">
        <f t="shared" si="23"/>
        <v>0.56367753312697122</v>
      </c>
      <c r="T114" s="8">
        <f t="shared" si="24"/>
        <v>-0.20450428401690959</v>
      </c>
      <c r="U114" s="9">
        <f t="shared" si="25"/>
        <v>-0.29358955899092715</v>
      </c>
      <c r="V114" s="10">
        <f t="shared" si="26"/>
        <v>-1.1068065620358767</v>
      </c>
      <c r="W114" s="10">
        <f t="shared" si="27"/>
        <v>0.95201719027180354</v>
      </c>
      <c r="X114" s="16">
        <f t="shared" si="28"/>
        <v>1.0147143121563367</v>
      </c>
    </row>
    <row r="115" spans="13:24" x14ac:dyDescent="0.3">
      <c r="M115" s="15">
        <v>-16</v>
      </c>
      <c r="N115" s="8">
        <f t="shared" si="29"/>
        <v>-0.27925268031909273</v>
      </c>
      <c r="O115" s="8">
        <f t="shared" si="20"/>
        <v>3.080937197511969</v>
      </c>
      <c r="P115" s="8">
        <f t="shared" si="21"/>
        <v>0.60901006283665937</v>
      </c>
      <c r="Q115" s="8">
        <f t="shared" si="22"/>
        <v>1.172131421985247</v>
      </c>
      <c r="R115" s="8">
        <f t="shared" si="30"/>
        <v>1.7204860287440824</v>
      </c>
      <c r="S115" s="8">
        <f t="shared" si="23"/>
        <v>0.5653915030261083</v>
      </c>
      <c r="T115" s="8">
        <f t="shared" si="24"/>
        <v>-0.20601266963377748</v>
      </c>
      <c r="U115" s="9">
        <f t="shared" si="25"/>
        <v>-0.28957824415368272</v>
      </c>
      <c r="V115" s="10">
        <f t="shared" si="26"/>
        <v>-1.0916842613671693</v>
      </c>
      <c r="W115" s="10">
        <f t="shared" si="27"/>
        <v>1.0187272478136504</v>
      </c>
      <c r="X115" s="16">
        <f t="shared" si="28"/>
        <v>1.0150129525495331</v>
      </c>
    </row>
    <row r="116" spans="13:24" x14ac:dyDescent="0.3">
      <c r="M116" s="15">
        <v>-15</v>
      </c>
      <c r="N116" s="8">
        <f t="shared" si="29"/>
        <v>-0.26179938779914941</v>
      </c>
      <c r="O116" s="8">
        <f t="shared" si="20"/>
        <v>3.0845714262044188</v>
      </c>
      <c r="P116" s="8">
        <f t="shared" si="21"/>
        <v>0.60927412786848401</v>
      </c>
      <c r="Q116" s="8">
        <f t="shared" si="22"/>
        <v>1.1700867400620771</v>
      </c>
      <c r="R116" s="8">
        <f t="shared" si="30"/>
        <v>1.722339640545187</v>
      </c>
      <c r="S116" s="8">
        <f t="shared" si="23"/>
        <v>0.56724511482721285</v>
      </c>
      <c r="T116" s="8">
        <f t="shared" si="24"/>
        <v>-0.20745731712674745</v>
      </c>
      <c r="U116" s="9">
        <f t="shared" si="25"/>
        <v>-0.28553173261399661</v>
      </c>
      <c r="V116" s="10">
        <f t="shared" si="26"/>
        <v>-1.0764292722562763</v>
      </c>
      <c r="W116" s="10">
        <f t="shared" si="27"/>
        <v>1.0867309151622124</v>
      </c>
      <c r="X116" s="16">
        <f t="shared" si="28"/>
        <v>1.0153216019806599</v>
      </c>
    </row>
    <row r="117" spans="13:24" x14ac:dyDescent="0.3">
      <c r="M117" s="15">
        <v>-14</v>
      </c>
      <c r="N117" s="8">
        <f t="shared" si="29"/>
        <v>-0.24434609527920614</v>
      </c>
      <c r="O117" s="8">
        <f t="shared" si="20"/>
        <v>3.0882354685727211</v>
      </c>
      <c r="P117" s="8">
        <f t="shared" si="21"/>
        <v>0.60952002750535172</v>
      </c>
      <c r="Q117" s="8">
        <f t="shared" si="22"/>
        <v>1.1681694359769832</v>
      </c>
      <c r="R117" s="8">
        <f t="shared" si="30"/>
        <v>1.7243322784652628</v>
      </c>
      <c r="S117" s="8">
        <f t="shared" si="23"/>
        <v>0.56923775274728872</v>
      </c>
      <c r="T117" s="8">
        <f t="shared" si="24"/>
        <v>-0.20883927990917456</v>
      </c>
      <c r="U117" s="9">
        <f t="shared" si="25"/>
        <v>-0.28145272446816127</v>
      </c>
      <c r="V117" s="10">
        <f t="shared" si="26"/>
        <v>-1.0610517738264091</v>
      </c>
      <c r="W117" s="10">
        <f t="shared" si="27"/>
        <v>1.1560464514894788</v>
      </c>
      <c r="X117" s="16">
        <f t="shared" si="28"/>
        <v>1.0156406382515257</v>
      </c>
    </row>
    <row r="118" spans="13:24" x14ac:dyDescent="0.3">
      <c r="M118" s="15">
        <v>-13</v>
      </c>
      <c r="N118" s="8">
        <f t="shared" si="29"/>
        <v>-0.22689280275926285</v>
      </c>
      <c r="O118" s="8">
        <f t="shared" si="20"/>
        <v>3.0919275085413087</v>
      </c>
      <c r="P118" s="8">
        <f t="shared" si="21"/>
        <v>0.60974797383770918</v>
      </c>
      <c r="Q118" s="8">
        <f t="shared" si="22"/>
        <v>1.1663803989134125</v>
      </c>
      <c r="R118" s="8">
        <f t="shared" si="30"/>
        <v>1.7264632277026373</v>
      </c>
      <c r="S118" s="8">
        <f t="shared" si="23"/>
        <v>0.57136870198466316</v>
      </c>
      <c r="T118" s="8">
        <f t="shared" si="24"/>
        <v>-0.21015963018498873</v>
      </c>
      <c r="U118" s="9">
        <f t="shared" si="25"/>
        <v>-0.27734382955272247</v>
      </c>
      <c r="V118" s="10">
        <f t="shared" si="26"/>
        <v>-1.0455616049295511</v>
      </c>
      <c r="W118" s="10">
        <f t="shared" si="27"/>
        <v>1.2266959139401992</v>
      </c>
      <c r="X118" s="16">
        <f t="shared" si="28"/>
        <v>1.0159704639006915</v>
      </c>
    </row>
    <row r="119" spans="13:24" x14ac:dyDescent="0.3">
      <c r="M119" s="15">
        <v>-12</v>
      </c>
      <c r="N119" s="8">
        <f t="shared" si="29"/>
        <v>-0.20943951023931956</v>
      </c>
      <c r="O119" s="8">
        <f t="shared" si="20"/>
        <v>3.0956456958319949</v>
      </c>
      <c r="P119" s="8">
        <f t="shared" si="21"/>
        <v>0.6099581689192094</v>
      </c>
      <c r="Q119" s="8">
        <f t="shared" si="22"/>
        <v>1.1647204628937617</v>
      </c>
      <c r="R119" s="8">
        <f t="shared" si="30"/>
        <v>1.7287316740551728</v>
      </c>
      <c r="S119" s="8">
        <f t="shared" si="23"/>
        <v>0.5736371483371987</v>
      </c>
      <c r="T119" s="8">
        <f t="shared" si="24"/>
        <v>-0.21141945605414048</v>
      </c>
      <c r="U119" s="9">
        <f t="shared" si="25"/>
        <v>-0.27320756539096697</v>
      </c>
      <c r="V119" s="10">
        <f t="shared" si="26"/>
        <v>-1.0299682564048978</v>
      </c>
      <c r="W119" s="10">
        <f t="shared" si="27"/>
        <v>1.298705360540644</v>
      </c>
      <c r="X119" s="16">
        <f t="shared" si="28"/>
        <v>1.0163115081739145</v>
      </c>
    </row>
    <row r="120" spans="13:24" x14ac:dyDescent="0.3">
      <c r="M120" s="15">
        <v>-11</v>
      </c>
      <c r="N120" s="8">
        <f t="shared" si="29"/>
        <v>-0.19198621771937624</v>
      </c>
      <c r="O120" s="8">
        <f t="shared" si="20"/>
        <v>3.0993881479609344</v>
      </c>
      <c r="P120" s="8">
        <f t="shared" si="21"/>
        <v>0.61015080384834031</v>
      </c>
      <c r="Q120" s="8">
        <f t="shared" si="22"/>
        <v>1.1631904055219833</v>
      </c>
      <c r="R120" s="8">
        <f t="shared" si="30"/>
        <v>1.7311367037414649</v>
      </c>
      <c r="S120" s="8">
        <f t="shared" si="23"/>
        <v>0.57604217802349078</v>
      </c>
      <c r="T120" s="8">
        <f t="shared" si="24"/>
        <v>-0.21261985865885585</v>
      </c>
      <c r="U120" s="9">
        <f t="shared" si="25"/>
        <v>-0.26904635540010696</v>
      </c>
      <c r="V120" s="10">
        <f t="shared" si="26"/>
        <v>-1.0142808643201016</v>
      </c>
      <c r="W120" s="10">
        <f t="shared" si="27"/>
        <v>1.3721050726727604</v>
      </c>
      <c r="X120" s="16">
        <f t="shared" si="28"/>
        <v>1.0166642291943404</v>
      </c>
    </row>
    <row r="121" spans="13:24" x14ac:dyDescent="0.3">
      <c r="M121" s="15">
        <v>-10</v>
      </c>
      <c r="N121" s="8">
        <f t="shared" si="29"/>
        <v>-0.17453292519943295</v>
      </c>
      <c r="O121" s="8">
        <f t="shared" si="20"/>
        <v>3.1031529523289798</v>
      </c>
      <c r="P121" s="8">
        <f t="shared" si="21"/>
        <v>0.61032605789483796</v>
      </c>
      <c r="Q121" s="8">
        <f t="shared" si="22"/>
        <v>1.1617909467967067</v>
      </c>
      <c r="R121" s="8">
        <f t="shared" si="30"/>
        <v>1.7336773034307313</v>
      </c>
      <c r="S121" s="8">
        <f t="shared" si="23"/>
        <v>0.57858277771275723</v>
      </c>
      <c r="T121" s="8">
        <f t="shared" si="24"/>
        <v>-0.21376194937780377</v>
      </c>
      <c r="U121" s="9">
        <f t="shared" si="25"/>
        <v>-0.2648625273603285</v>
      </c>
      <c r="V121" s="10">
        <f t="shared" si="26"/>
        <v>-0.99850820419972031</v>
      </c>
      <c r="W121" s="10">
        <f t="shared" si="27"/>
        <v>1.4469297994382062</v>
      </c>
      <c r="X121" s="16">
        <f t="shared" si="28"/>
        <v>1.0170291163548886</v>
      </c>
    </row>
    <row r="122" spans="13:24" x14ac:dyDescent="0.3">
      <c r="M122" s="15">
        <v>-9</v>
      </c>
      <c r="N122" s="8">
        <f t="shared" si="29"/>
        <v>-0.15707963267948966</v>
      </c>
      <c r="O122" s="8">
        <f t="shared" si="20"/>
        <v>3.1069381684003696</v>
      </c>
      <c r="P122" s="8">
        <f t="shared" si="21"/>
        <v>0.61048409767576506</v>
      </c>
      <c r="Q122" s="8">
        <f t="shared" si="22"/>
        <v>1.1605227479997173</v>
      </c>
      <c r="R122" s="8">
        <f t="shared" si="30"/>
        <v>1.7363523604860589</v>
      </c>
      <c r="S122" s="8">
        <f t="shared" si="23"/>
        <v>0.58125783476808479</v>
      </c>
      <c r="T122" s="8">
        <f t="shared" si="24"/>
        <v>-0.21484684707503637</v>
      </c>
      <c r="U122" s="9">
        <f t="shared" si="25"/>
        <v>-0.2606583121459341</v>
      </c>
      <c r="V122" s="10">
        <f t="shared" si="26"/>
        <v>-0.98265868624173802</v>
      </c>
      <c r="W122" s="10">
        <f t="shared" si="27"/>
        <v>1.5232190265457974</v>
      </c>
      <c r="X122" s="16">
        <f t="shared" si="28"/>
        <v>1.0174066929582632</v>
      </c>
    </row>
    <row r="123" spans="13:24" x14ac:dyDescent="0.3">
      <c r="M123" s="15">
        <v>-8</v>
      </c>
      <c r="N123" s="8">
        <f t="shared" si="29"/>
        <v>-0.13962634015954636</v>
      </c>
      <c r="O123" s="8">
        <f t="shared" si="20"/>
        <v>3.1107418299641623</v>
      </c>
      <c r="P123" s="8">
        <f t="shared" si="21"/>
        <v>0.61062507638593744</v>
      </c>
      <c r="Q123" s="8">
        <f t="shared" si="22"/>
        <v>1.159386410664395</v>
      </c>
      <c r="R123" s="8">
        <f t="shared" si="30"/>
        <v>1.7391606634247014</v>
      </c>
      <c r="S123" s="8">
        <f t="shared" si="23"/>
        <v>0.58406613770672733</v>
      </c>
      <c r="T123" s="8">
        <f t="shared" si="24"/>
        <v>-0.2158756754102823</v>
      </c>
      <c r="U123" s="9">
        <f t="shared" si="25"/>
        <v>-0.25643584271789543</v>
      </c>
      <c r="V123" s="10">
        <f t="shared" si="26"/>
        <v>-0.96674035151957749</v>
      </c>
      <c r="W123" s="10">
        <f t="shared" si="27"/>
        <v>1.6010172727088057</v>
      </c>
      <c r="X123" s="16">
        <f t="shared" si="28"/>
        <v>1.0177975191334623</v>
      </c>
    </row>
    <row r="124" spans="13:24" x14ac:dyDescent="0.3">
      <c r="M124" s="15">
        <v>-7</v>
      </c>
      <c r="N124" s="8">
        <f t="shared" si="29"/>
        <v>-0.12217304763960307</v>
      </c>
      <c r="O124" s="8">
        <f t="shared" si="20"/>
        <v>3.1145619474725414</v>
      </c>
      <c r="P124" s="8">
        <f t="shared" si="21"/>
        <v>0.61074913308712064</v>
      </c>
      <c r="Q124" s="8">
        <f t="shared" si="22"/>
        <v>1.1583824756284398</v>
      </c>
      <c r="R124" s="8">
        <f t="shared" si="30"/>
        <v>1.7421009025983087</v>
      </c>
      <c r="S124" s="8">
        <f t="shared" si="23"/>
        <v>0.58700637688033463</v>
      </c>
      <c r="T124" s="8">
        <f t="shared" si="24"/>
        <v>-0.21684956021684212</v>
      </c>
      <c r="U124" s="9">
        <f t="shared" si="25"/>
        <v>-0.25219715337627907</v>
      </c>
      <c r="V124" s="10">
        <f t="shared" si="26"/>
        <v>-0.95076086916381197</v>
      </c>
      <c r="W124" s="10">
        <f t="shared" si="27"/>
        <v>1.6803744169424897</v>
      </c>
      <c r="X124" s="16">
        <f t="shared" si="28"/>
        <v>1.0182021950616078</v>
      </c>
    </row>
    <row r="125" spans="13:24" x14ac:dyDescent="0.3">
      <c r="M125" s="15">
        <v>-6</v>
      </c>
      <c r="N125" s="8">
        <f t="shared" si="29"/>
        <v>-0.10471975511965978</v>
      </c>
      <c r="O125" s="8">
        <f t="shared" si="20"/>
        <v>3.1183965104496041</v>
      </c>
      <c r="P125" s="8">
        <f t="shared" si="21"/>
        <v>0.61085639206013842</v>
      </c>
      <c r="Q125" s="8">
        <f t="shared" si="22"/>
        <v>1.1575114221749032</v>
      </c>
      <c r="R125" s="8">
        <f t="shared" si="30"/>
        <v>1.7451716710948526</v>
      </c>
      <c r="S125" s="8">
        <f t="shared" si="23"/>
        <v>0.5900771453768785</v>
      </c>
      <c r="T125" s="8">
        <f t="shared" si="24"/>
        <v>-0.2177696269530025</v>
      </c>
      <c r="U125" s="9">
        <f t="shared" si="25"/>
        <v>-0.24794417927008688</v>
      </c>
      <c r="V125" s="10">
        <f t="shared" si="26"/>
        <v>-0.93472753451430679</v>
      </c>
      <c r="W125" s="10">
        <f t="shared" si="27"/>
        <v>1.7613460606185236</v>
      </c>
      <c r="X125" s="16">
        <f t="shared" si="28"/>
        <v>1.0186213645485276</v>
      </c>
    </row>
    <row r="126" spans="13:24" x14ac:dyDescent="0.3">
      <c r="M126" s="15">
        <v>-5</v>
      </c>
      <c r="N126" s="8">
        <f t="shared" si="29"/>
        <v>-8.7266462599716474E-2</v>
      </c>
      <c r="O126" s="8">
        <f t="shared" si="20"/>
        <v>3.1222434899638327</v>
      </c>
      <c r="P126" s="8">
        <f t="shared" si="21"/>
        <v>0.61094696222370615</v>
      </c>
      <c r="Q126" s="8">
        <f t="shared" si="22"/>
        <v>1.1567736672652078</v>
      </c>
      <c r="R126" s="8">
        <f t="shared" si="30"/>
        <v>1.7483714658629537</v>
      </c>
      <c r="S126" s="8">
        <f t="shared" si="23"/>
        <v>0.59327694014497956</v>
      </c>
      <c r="T126" s="8">
        <f t="shared" si="24"/>
        <v>-0.21863699823251753</v>
      </c>
      <c r="U126" s="9">
        <f t="shared" si="25"/>
        <v>-0.24367875616117149</v>
      </c>
      <c r="V126" s="10">
        <f t="shared" si="26"/>
        <v>-0.91864726823020182</v>
      </c>
      <c r="W126" s="10">
        <f t="shared" si="27"/>
        <v>1.8439939286707505</v>
      </c>
      <c r="X126" s="16">
        <f t="shared" si="28"/>
        <v>1.0190557189868519</v>
      </c>
    </row>
    <row r="127" spans="13:24" x14ac:dyDescent="0.3">
      <c r="M127" s="15">
        <v>-4</v>
      </c>
      <c r="N127" s="8">
        <f t="shared" si="29"/>
        <v>-6.9813170079773182E-2</v>
      </c>
      <c r="O127" s="8">
        <f t="shared" si="20"/>
        <v>3.1261008411569913</v>
      </c>
      <c r="P127" s="8">
        <f t="shared" si="21"/>
        <v>0.61102093662345169</v>
      </c>
      <c r="Q127" s="8">
        <f t="shared" si="22"/>
        <v>1.1561695648674739</v>
      </c>
      <c r="R127" s="8">
        <f t="shared" si="30"/>
        <v>1.7516986890581236</v>
      </c>
      <c r="S127" s="8">
        <f t="shared" si="23"/>
        <v>0.59660416334014954</v>
      </c>
      <c r="T127" s="8">
        <f t="shared" si="24"/>
        <v>-0.21945279143931976</v>
      </c>
      <c r="U127" s="9">
        <f t="shared" si="25"/>
        <v>-0.23940262043798421</v>
      </c>
      <c r="V127" s="10">
        <f t="shared" si="26"/>
        <v>-0.90252661634174025</v>
      </c>
      <c r="W127" s="10">
        <f t="shared" si="27"/>
        <v>1.928386314969909</v>
      </c>
      <c r="X127" s="16">
        <f t="shared" si="28"/>
        <v>1.0195060017565956</v>
      </c>
    </row>
    <row r="128" spans="13:24" x14ac:dyDescent="0.3">
      <c r="M128" s="15">
        <v>-3</v>
      </c>
      <c r="N128" s="8">
        <f t="shared" si="29"/>
        <v>-5.235987755982989E-2</v>
      </c>
      <c r="O128" s="8">
        <f t="shared" si="20"/>
        <v>3.1299665058223596</v>
      </c>
      <c r="P128" s="8">
        <f t="shared" si="21"/>
        <v>0.61107839199417802</v>
      </c>
      <c r="Q128" s="8">
        <f t="shared" si="22"/>
        <v>1.1556994053830836</v>
      </c>
      <c r="R128" s="8">
        <f t="shared" si="30"/>
        <v>1.7551516496098281</v>
      </c>
      <c r="S128" s="8">
        <f t="shared" si="23"/>
        <v>0.60005712389185395</v>
      </c>
      <c r="T128" s="8">
        <f t="shared" si="24"/>
        <v>-0.2202181164311845</v>
      </c>
      <c r="U128" s="9">
        <f t="shared" si="25"/>
        <v>-0.23511740937421954</v>
      </c>
      <c r="V128" s="10">
        <f t="shared" si="26"/>
        <v>-0.88637175122533451</v>
      </c>
      <c r="W128" s="10">
        <f t="shared" si="27"/>
        <v>2.0145985776049247</v>
      </c>
      <c r="X128" s="16">
        <f t="shared" si="28"/>
        <v>1.0199730131204434</v>
      </c>
    </row>
    <row r="129" spans="13:24" x14ac:dyDescent="0.3">
      <c r="M129" s="15">
        <v>-2</v>
      </c>
      <c r="N129" s="8">
        <f t="shared" si="29"/>
        <v>-3.4906585039886591E-2</v>
      </c>
      <c r="O129" s="8">
        <f t="shared" si="20"/>
        <v>3.1338384150240861</v>
      </c>
      <c r="P129" s="8">
        <f t="shared" si="21"/>
        <v>0.61111938839801982</v>
      </c>
      <c r="Q129" s="8">
        <f t="shared" si="22"/>
        <v>1.1553634151740004</v>
      </c>
      <c r="R129" s="8">
        <f t="shared" si="30"/>
        <v>1.7587285650063134</v>
      </c>
      <c r="S129" s="8">
        <f t="shared" si="23"/>
        <v>0.60363403928833925</v>
      </c>
      <c r="T129" s="8">
        <f t="shared" si="24"/>
        <v>-0.22093407333669199</v>
      </c>
      <c r="U129" s="9">
        <f t="shared" si="25"/>
        <v>-0.23082466162634804</v>
      </c>
      <c r="V129" s="10">
        <f t="shared" si="26"/>
        <v>-0.87018847347922179</v>
      </c>
      <c r="W129" s="10">
        <f t="shared" si="27"/>
        <v>2.1027136906550559</v>
      </c>
      <c r="X129" s="16">
        <f t="shared" si="28"/>
        <v>1.0204576156784593</v>
      </c>
    </row>
    <row r="130" spans="13:24" x14ac:dyDescent="0.3">
      <c r="M130" s="15">
        <v>-1</v>
      </c>
      <c r="N130" s="8">
        <f t="shared" si="29"/>
        <v>-1.7453292519943295E-2</v>
      </c>
      <c r="O130" s="8">
        <f t="shared" si="20"/>
        <v>3.1377144917501223</v>
      </c>
      <c r="P130" s="8">
        <f t="shared" si="21"/>
        <v>0.61114396894068757</v>
      </c>
      <c r="Q130" s="8">
        <f t="shared" si="22"/>
        <v>1.155161756192931</v>
      </c>
      <c r="R130" s="8">
        <f t="shared" si="30"/>
        <v>1.7624275632939477</v>
      </c>
      <c r="S130" s="8">
        <f t="shared" si="23"/>
        <v>0.60733303757597357</v>
      </c>
      <c r="T130" s="8">
        <f t="shared" si="24"/>
        <v>-0.22160175044933439</v>
      </c>
      <c r="U130" s="9">
        <f t="shared" si="25"/>
        <v>-0.2265258179635227</v>
      </c>
      <c r="V130" s="10">
        <f t="shared" si="26"/>
        <v>-0.85398221467514601</v>
      </c>
      <c r="W130" s="10">
        <f t="shared" si="27"/>
        <v>2.192822860014962</v>
      </c>
      <c r="X130" s="16">
        <f t="shared" si="28"/>
        <v>1.0209607404568732</v>
      </c>
    </row>
    <row r="131" spans="13:24" x14ac:dyDescent="0.3">
      <c r="M131" s="15">
        <v>0</v>
      </c>
      <c r="N131" s="8">
        <f t="shared" si="29"/>
        <v>0</v>
      </c>
      <c r="O131" s="8">
        <f t="shared" si="20"/>
        <v>3.1415926535897931</v>
      </c>
      <c r="P131" s="8">
        <f t="shared" si="21"/>
        <v>0.61115215956753322</v>
      </c>
      <c r="Q131" s="8">
        <f t="shared" si="22"/>
        <v>1.1550945257179741</v>
      </c>
      <c r="R131" s="8">
        <f t="shared" si="30"/>
        <v>1.7662466852855072</v>
      </c>
      <c r="S131" s="8">
        <f t="shared" si="23"/>
        <v>0.6111521595675331</v>
      </c>
      <c r="T131" s="8">
        <f t="shared" si="24"/>
        <v>-0.22222222222222221</v>
      </c>
      <c r="U131" s="9">
        <f t="shared" si="25"/>
        <v>-0.22222222222222218</v>
      </c>
      <c r="V131" s="10">
        <f t="shared" si="26"/>
        <v>-0.83775804095727802</v>
      </c>
      <c r="W131" s="10">
        <f t="shared" si="27"/>
        <v>2.2850262119942117</v>
      </c>
      <c r="X131" s="16">
        <f t="shared" si="28"/>
        <v>1.0214833937173764</v>
      </c>
    </row>
    <row r="132" spans="13:24" x14ac:dyDescent="0.3">
      <c r="M132" s="15">
        <v>1</v>
      </c>
      <c r="N132" s="8">
        <f t="shared" si="29"/>
        <v>1.7453292519943295E-2</v>
      </c>
      <c r="O132" s="8">
        <f t="shared" si="20"/>
        <v>3.1377144917501223</v>
      </c>
      <c r="P132" s="8">
        <f t="shared" si="21"/>
        <v>0.61114396894068757</v>
      </c>
      <c r="Q132" s="8">
        <f t="shared" si="22"/>
        <v>1.155161756192931</v>
      </c>
      <c r="R132" s="8">
        <f t="shared" si="30"/>
        <v>1.7624275632939477</v>
      </c>
      <c r="S132" s="8">
        <f t="shared" si="23"/>
        <v>0.60733303757597357</v>
      </c>
      <c r="T132" s="8">
        <f t="shared" si="24"/>
        <v>-0.22310775519839235</v>
      </c>
      <c r="U132" s="9">
        <f t="shared" si="25"/>
        <v>-0.21542542862455591</v>
      </c>
      <c r="V132" s="10">
        <f t="shared" si="26"/>
        <v>-0.81213473275600456</v>
      </c>
      <c r="W132" s="10">
        <f t="shared" si="27"/>
        <v>2.4350314381050242</v>
      </c>
      <c r="X132" s="16">
        <f t="shared" si="28"/>
        <v>1.0223504110690715</v>
      </c>
    </row>
    <row r="133" spans="13:24" x14ac:dyDescent="0.3">
      <c r="M133" s="15">
        <v>2</v>
      </c>
      <c r="N133" s="8">
        <f t="shared" si="29"/>
        <v>3.4906585039886591E-2</v>
      </c>
      <c r="O133" s="8">
        <f t="shared" si="20"/>
        <v>3.1338384150240861</v>
      </c>
      <c r="P133" s="8">
        <f t="shared" si="21"/>
        <v>0.61111938839801982</v>
      </c>
      <c r="Q133" s="8">
        <f t="shared" si="22"/>
        <v>1.1553634151740004</v>
      </c>
      <c r="R133" s="8">
        <f t="shared" si="30"/>
        <v>1.7587285650063134</v>
      </c>
      <c r="S133" s="8">
        <f t="shared" si="23"/>
        <v>0.60363403928833925</v>
      </c>
      <c r="T133" s="8">
        <f t="shared" si="24"/>
        <v>-0.22388818591062135</v>
      </c>
      <c r="U133" s="9">
        <f t="shared" si="25"/>
        <v>-0.20857035464147819</v>
      </c>
      <c r="V133" s="10">
        <f t="shared" si="26"/>
        <v>-0.78629171267794284</v>
      </c>
      <c r="W133" s="10">
        <f t="shared" si="27"/>
        <v>2.5922753711849795</v>
      </c>
      <c r="X133" s="16">
        <f t="shared" si="28"/>
        <v>1.023281097451689</v>
      </c>
    </row>
    <row r="134" spans="13:24" x14ac:dyDescent="0.3">
      <c r="M134" s="15">
        <v>3</v>
      </c>
      <c r="N134" s="8">
        <f t="shared" si="29"/>
        <v>5.235987755982989E-2</v>
      </c>
      <c r="O134" s="8">
        <f t="shared" si="20"/>
        <v>3.1299665058223596</v>
      </c>
      <c r="P134" s="8">
        <f t="shared" si="21"/>
        <v>0.61107839199417802</v>
      </c>
      <c r="Q134" s="8">
        <f t="shared" si="22"/>
        <v>1.1556994053830836</v>
      </c>
      <c r="R134" s="8">
        <f t="shared" si="30"/>
        <v>1.7551516496098281</v>
      </c>
      <c r="S134" s="8">
        <f t="shared" si="23"/>
        <v>0.60005712389185395</v>
      </c>
      <c r="T134" s="8">
        <f t="shared" si="24"/>
        <v>-0.22456481022440911</v>
      </c>
      <c r="U134" s="9">
        <f t="shared" si="25"/>
        <v>-0.20166233096850719</v>
      </c>
      <c r="V134" s="10">
        <f t="shared" si="26"/>
        <v>-0.76024907697174671</v>
      </c>
      <c r="W134" s="10">
        <f t="shared" si="27"/>
        <v>2.7574488461510938</v>
      </c>
      <c r="X134" s="16">
        <f t="shared" si="28"/>
        <v>1.0242822060351771</v>
      </c>
    </row>
    <row r="135" spans="13:24" x14ac:dyDescent="0.3">
      <c r="M135" s="15">
        <v>4</v>
      </c>
      <c r="N135" s="8">
        <f t="shared" si="29"/>
        <v>6.9813170079773182E-2</v>
      </c>
      <c r="O135" s="8">
        <f t="shared" si="20"/>
        <v>3.1261008411569913</v>
      </c>
      <c r="P135" s="8">
        <f t="shared" si="21"/>
        <v>0.61102093662345169</v>
      </c>
      <c r="Q135" s="8">
        <f t="shared" si="22"/>
        <v>1.1561695648674739</v>
      </c>
      <c r="R135" s="8">
        <f t="shared" si="30"/>
        <v>1.7516986890581236</v>
      </c>
      <c r="S135" s="8">
        <f t="shared" si="23"/>
        <v>0.59660416334014954</v>
      </c>
      <c r="T135" s="8">
        <f t="shared" si="24"/>
        <v>-0.22513900873919851</v>
      </c>
      <c r="U135" s="9">
        <f t="shared" si="25"/>
        <v>-0.19470661921946494</v>
      </c>
      <c r="V135" s="10">
        <f t="shared" si="26"/>
        <v>-0.73402666145421158</v>
      </c>
      <c r="W135" s="10">
        <f t="shared" si="27"/>
        <v>2.9313502913186551</v>
      </c>
      <c r="X135" s="16">
        <f t="shared" si="28"/>
        <v>1.0253614951505097</v>
      </c>
    </row>
    <row r="136" spans="13:24" x14ac:dyDescent="0.3">
      <c r="M136" s="15">
        <v>5</v>
      </c>
      <c r="N136" s="8">
        <f t="shared" si="29"/>
        <v>8.7266462599716474E-2</v>
      </c>
      <c r="O136" s="8">
        <f t="shared" si="20"/>
        <v>3.1222434899638327</v>
      </c>
      <c r="P136" s="8">
        <f t="shared" si="21"/>
        <v>0.61094696222370615</v>
      </c>
      <c r="Q136" s="8">
        <f t="shared" si="22"/>
        <v>1.1567736672652078</v>
      </c>
      <c r="R136" s="8">
        <f t="shared" si="30"/>
        <v>1.7483714658629537</v>
      </c>
      <c r="S136" s="8">
        <f t="shared" si="23"/>
        <v>0.59327694014497956</v>
      </c>
      <c r="T136" s="8">
        <f t="shared" si="24"/>
        <v>-0.22561224194207921</v>
      </c>
      <c r="U136" s="9">
        <f t="shared" si="25"/>
        <v>-0.18770840397600241</v>
      </c>
      <c r="V136" s="10">
        <f t="shared" si="26"/>
        <v>-0.70764401153768919</v>
      </c>
      <c r="W136" s="10">
        <f t="shared" si="27"/>
        <v>3.1149055814916848</v>
      </c>
      <c r="X136" s="16">
        <f t="shared" si="28"/>
        <v>1.0265279219362116</v>
      </c>
    </row>
    <row r="137" spans="13:24" x14ac:dyDescent="0.3">
      <c r="M137" s="15">
        <v>6</v>
      </c>
      <c r="N137" s="8">
        <f t="shared" si="29"/>
        <v>0.10471975511965978</v>
      </c>
      <c r="O137" s="8">
        <f t="shared" ref="O137:O168" si="31">ACOS((COS(N137)-lambda1)/((1+lambda1^2-2*lambda1*COS(N137))^0.5))</f>
        <v>3.1183965104496041</v>
      </c>
      <c r="P137" s="8">
        <f t="shared" ref="P137:P168" si="32">ACOS((lambda2^2-lambda3^2+lambda1^2+1-2*lambda1*COS(N137))/(2*lambda2*(1+lambda1^2-2*lambda1*COS(N137))^0.5))</f>
        <v>0.61085639206013842</v>
      </c>
      <c r="Q137" s="8">
        <f t="shared" ref="Q137:Q168" si="33">ACOS((lambda2^2+lambda3^2-lambda1^2-1+2*lambda1*COS(N137))/(2*lambda2*lambda3))</f>
        <v>1.1575114221749032</v>
      </c>
      <c r="R137" s="8">
        <f t="shared" si="30"/>
        <v>1.7451716710948526</v>
      </c>
      <c r="S137" s="8">
        <f t="shared" ref="S137:S168" si="34">R137-u</f>
        <v>0.5900771453768785</v>
      </c>
      <c r="T137" s="8">
        <f t="shared" ref="T137:T168" si="35">SIN(R137-N137)/(lambda2*SIN(S137-R137))</f>
        <v>-0.22598604526316934</v>
      </c>
      <c r="U137" s="9">
        <f t="shared" ref="U137:U168" si="36">SIN(S137-N137)/(lambda3*SIN(S137-R137))</f>
        <v>-0.18067278525396266</v>
      </c>
      <c r="V137" s="10">
        <f t="shared" ref="V137:V168" si="37">U137*w</f>
        <v>-0.68112035382894642</v>
      </c>
      <c r="W137" s="10">
        <f t="shared" ref="W137:W168" si="38">((lambda3*U137-COS(R137-N137)-lambda2*COS(S137-N137)*T137)*w^2)/(lambda2*SIN(S137-N137))</f>
        <v>3.3091925001478466</v>
      </c>
      <c r="X137" s="16">
        <f t="shared" ref="X137:X168" si="39">U137*(h2_-fxx*rxx-fxx*rxx)/(fxx*rxx+fxx*rxx-fxx*rxx*T137-fxx*rxx*T137+h2_*U137)</f>
        <v>1.0277918825899999</v>
      </c>
    </row>
    <row r="138" spans="13:24" x14ac:dyDescent="0.3">
      <c r="M138" s="15">
        <v>7</v>
      </c>
      <c r="N138" s="8">
        <f t="shared" si="29"/>
        <v>0.12217304763960307</v>
      </c>
      <c r="O138" s="8">
        <f t="shared" si="31"/>
        <v>3.1145619474725414</v>
      </c>
      <c r="P138" s="8">
        <f t="shared" si="32"/>
        <v>0.61074913308712064</v>
      </c>
      <c r="Q138" s="8">
        <f t="shared" si="33"/>
        <v>1.1583824756284398</v>
      </c>
      <c r="R138" s="8">
        <f t="shared" si="30"/>
        <v>1.7421009025983087</v>
      </c>
      <c r="S138" s="8">
        <f t="shared" si="34"/>
        <v>0.58700637688033463</v>
      </c>
      <c r="T138" s="8">
        <f t="shared" si="35"/>
        <v>-0.22626202405456883</v>
      </c>
      <c r="U138" s="9">
        <f t="shared" si="36"/>
        <v>-0.17360477140574529</v>
      </c>
      <c r="V138" s="10">
        <f t="shared" si="37"/>
        <v>-0.65447456937170978</v>
      </c>
      <c r="W138" s="10">
        <f t="shared" si="38"/>
        <v>3.5154711134422962</v>
      </c>
      <c r="X138" s="16">
        <f t="shared" si="39"/>
        <v>1.0291655128548696</v>
      </c>
    </row>
    <row r="139" spans="13:24" x14ac:dyDescent="0.3">
      <c r="M139" s="15">
        <v>8</v>
      </c>
      <c r="N139" s="8">
        <f t="shared" si="29"/>
        <v>0.13962634015954636</v>
      </c>
      <c r="O139" s="8">
        <f t="shared" si="31"/>
        <v>3.1107418299641623</v>
      </c>
      <c r="P139" s="8">
        <f t="shared" si="32"/>
        <v>0.61062507638593744</v>
      </c>
      <c r="Q139" s="8">
        <f t="shared" si="33"/>
        <v>1.159386410664395</v>
      </c>
      <c r="R139" s="8">
        <f t="shared" si="30"/>
        <v>1.7391606634247014</v>
      </c>
      <c r="S139" s="8">
        <f t="shared" si="34"/>
        <v>0.58406613770672733</v>
      </c>
      <c r="T139" s="8">
        <f t="shared" si="35"/>
        <v>-0.22644184851464877</v>
      </c>
      <c r="U139" s="9">
        <f t="shared" si="36"/>
        <v>-0.16650927247461494</v>
      </c>
      <c r="V139" s="10">
        <f t="shared" si="37"/>
        <v>-0.62772516859299776</v>
      </c>
      <c r="W139" s="10">
        <f t="shared" si="38"/>
        <v>3.7352217969780832</v>
      </c>
      <c r="X139" s="16">
        <f t="shared" si="39"/>
        <v>1.0306630671230412</v>
      </c>
    </row>
    <row r="140" spans="13:24" x14ac:dyDescent="0.3">
      <c r="M140" s="15">
        <v>9</v>
      </c>
      <c r="N140" s="8">
        <f t="shared" si="29"/>
        <v>0.15707963267948966</v>
      </c>
      <c r="O140" s="8">
        <f t="shared" si="31"/>
        <v>3.1069381684003696</v>
      </c>
      <c r="P140" s="8">
        <f t="shared" si="32"/>
        <v>0.61048409767576506</v>
      </c>
      <c r="Q140" s="8">
        <f t="shared" si="33"/>
        <v>1.1605227479997173</v>
      </c>
      <c r="R140" s="8">
        <f t="shared" si="30"/>
        <v>1.7363523604860589</v>
      </c>
      <c r="S140" s="8">
        <f t="shared" si="34"/>
        <v>0.58125783476808479</v>
      </c>
      <c r="T140" s="8">
        <f t="shared" si="35"/>
        <v>-0.22652724857910583</v>
      </c>
      <c r="U140" s="9">
        <f t="shared" si="36"/>
        <v>-0.1593910940143542</v>
      </c>
      <c r="V140" s="10">
        <f t="shared" si="37"/>
        <v>-0.60089026800376222</v>
      </c>
      <c r="W140" s="10">
        <f t="shared" si="38"/>
        <v>3.9701932675749005</v>
      </c>
      <c r="X140" s="16">
        <f t="shared" si="39"/>
        <v>1.032301401245733</v>
      </c>
    </row>
    <row r="141" spans="13:24" x14ac:dyDescent="0.3">
      <c r="M141" s="15">
        <v>10</v>
      </c>
      <c r="N141" s="8">
        <f t="shared" si="29"/>
        <v>0.17453292519943295</v>
      </c>
      <c r="O141" s="8">
        <f t="shared" si="31"/>
        <v>3.1031529523289798</v>
      </c>
      <c r="P141" s="8">
        <f t="shared" si="32"/>
        <v>0.61032605789483796</v>
      </c>
      <c r="Q141" s="8">
        <f t="shared" si="33"/>
        <v>1.1617909467967067</v>
      </c>
      <c r="R141" s="8">
        <f t="shared" si="30"/>
        <v>1.7336773034307313</v>
      </c>
      <c r="S141" s="8">
        <f t="shared" si="34"/>
        <v>0.57858277771275723</v>
      </c>
      <c r="T141" s="8">
        <f t="shared" si="35"/>
        <v>-0.22652000879977116</v>
      </c>
      <c r="U141" s="9">
        <f t="shared" si="36"/>
        <v>-0.1522549313845066</v>
      </c>
      <c r="V141" s="10">
        <f t="shared" si="37"/>
        <v>-0.57398756869246081</v>
      </c>
      <c r="W141" s="10">
        <f t="shared" si="38"/>
        <v>4.2224638360973143</v>
      </c>
      <c r="X141" s="16">
        <f t="shared" si="39"/>
        <v>1.034100593723642</v>
      </c>
    </row>
    <row r="142" spans="13:24" x14ac:dyDescent="0.3">
      <c r="M142" s="15">
        <v>11</v>
      </c>
      <c r="N142" s="8">
        <f t="shared" si="29"/>
        <v>0.19198621771937624</v>
      </c>
      <c r="O142" s="8">
        <f t="shared" si="31"/>
        <v>3.0993881479609344</v>
      </c>
      <c r="P142" s="8">
        <f t="shared" si="32"/>
        <v>0.61015080384834031</v>
      </c>
      <c r="Q142" s="8">
        <f t="shared" si="33"/>
        <v>1.1631904055219833</v>
      </c>
      <c r="R142" s="8">
        <f t="shared" si="30"/>
        <v>1.7311367037414649</v>
      </c>
      <c r="S142" s="8">
        <f t="shared" si="34"/>
        <v>0.57604217802349078</v>
      </c>
      <c r="T142" s="8">
        <f t="shared" si="35"/>
        <v>-0.22642196323156188</v>
      </c>
      <c r="U142" s="9">
        <f t="shared" si="36"/>
        <v>-0.14510536452877637</v>
      </c>
      <c r="V142" s="10">
        <f t="shared" si="37"/>
        <v>-0.54703433664008738</v>
      </c>
      <c r="W142" s="10">
        <f t="shared" si="38"/>
        <v>4.4945203352425933</v>
      </c>
      <c r="X142" s="16">
        <f t="shared" si="39"/>
        <v>1.0360847538679487</v>
      </c>
    </row>
    <row r="143" spans="13:24" x14ac:dyDescent="0.3">
      <c r="M143" s="15">
        <v>12</v>
      </c>
      <c r="N143" s="8">
        <f t="shared" si="29"/>
        <v>0.20943951023931956</v>
      </c>
      <c r="O143" s="8">
        <f t="shared" si="31"/>
        <v>3.0956456958319949</v>
      </c>
      <c r="P143" s="8">
        <f t="shared" si="32"/>
        <v>0.6099581689192094</v>
      </c>
      <c r="Q143" s="8">
        <f t="shared" si="33"/>
        <v>1.1647204628937617</v>
      </c>
      <c r="R143" s="8">
        <f t="shared" si="30"/>
        <v>1.7287316740551728</v>
      </c>
      <c r="S143" s="8">
        <f t="shared" si="34"/>
        <v>0.5736371483371987</v>
      </c>
      <c r="T143" s="8">
        <f t="shared" si="35"/>
        <v>-0.22623499034725467</v>
      </c>
      <c r="U143" s="9">
        <f t="shared" si="36"/>
        <v>-0.13794685324130995</v>
      </c>
      <c r="V143" s="10">
        <f t="shared" si="37"/>
        <v>-0.52004738487447444</v>
      </c>
      <c r="W143" s="10">
        <f t="shared" si="38"/>
        <v>4.7893609770974122</v>
      </c>
      <c r="X143" s="16">
        <f t="shared" si="39"/>
        <v>1.0382830860504104</v>
      </c>
    </row>
    <row r="144" spans="13:24" x14ac:dyDescent="0.3">
      <c r="M144" s="15">
        <v>13</v>
      </c>
      <c r="N144" s="8">
        <f t="shared" si="29"/>
        <v>0.22689280275926285</v>
      </c>
      <c r="O144" s="8">
        <f t="shared" si="31"/>
        <v>3.0919275085413087</v>
      </c>
      <c r="P144" s="8">
        <f t="shared" si="32"/>
        <v>0.60974797383770918</v>
      </c>
      <c r="Q144" s="8">
        <f t="shared" si="33"/>
        <v>1.1663803989134125</v>
      </c>
      <c r="R144" s="8">
        <f t="shared" si="30"/>
        <v>1.7264632277026373</v>
      </c>
      <c r="S144" s="8">
        <f t="shared" si="34"/>
        <v>0.57136870198466316</v>
      </c>
      <c r="T144" s="8">
        <f t="shared" si="35"/>
        <v>-0.22596100799893667</v>
      </c>
      <c r="U144" s="9">
        <f t="shared" si="36"/>
        <v>-0.13078373292284226</v>
      </c>
      <c r="V144" s="10">
        <f t="shared" si="37"/>
        <v>-0.49304305747134097</v>
      </c>
      <c r="W144" s="10">
        <f t="shared" si="38"/>
        <v>5.1106310589838637</v>
      </c>
      <c r="X144" s="16">
        <f t="shared" si="39"/>
        <v>1.040731309991237</v>
      </c>
    </row>
    <row r="145" spans="13:24" x14ac:dyDescent="0.3">
      <c r="M145" s="15">
        <v>14</v>
      </c>
      <c r="N145" s="8">
        <f t="shared" si="29"/>
        <v>0.24434609527920614</v>
      </c>
      <c r="O145" s="8">
        <f t="shared" si="31"/>
        <v>3.0882354685727211</v>
      </c>
      <c r="P145" s="8">
        <f t="shared" si="32"/>
        <v>0.60952002750535172</v>
      </c>
      <c r="Q145" s="8">
        <f t="shared" si="33"/>
        <v>1.1681694359769832</v>
      </c>
      <c r="R145" s="8">
        <f t="shared" si="30"/>
        <v>1.7243322784652628</v>
      </c>
      <c r="S145" s="8">
        <f t="shared" si="34"/>
        <v>0.56923775274728872</v>
      </c>
      <c r="T145" s="8">
        <f t="shared" si="35"/>
        <v>-0.22560196844406016</v>
      </c>
      <c r="U145" s="9">
        <f t="shared" si="36"/>
        <v>-0.12362021082600218</v>
      </c>
      <c r="V145" s="10">
        <f t="shared" si="37"/>
        <v>-0.46603721539942783</v>
      </c>
      <c r="W145" s="10">
        <f t="shared" si="38"/>
        <v>5.4628044477553042</v>
      </c>
      <c r="X145" s="16">
        <f t="shared" si="39"/>
        <v>1.0434735842477239</v>
      </c>
    </row>
    <row r="146" spans="13:24" x14ac:dyDescent="0.3">
      <c r="M146" s="15">
        <v>15</v>
      </c>
      <c r="N146" s="8">
        <f t="shared" si="29"/>
        <v>0.26179938779914941</v>
      </c>
      <c r="O146" s="8">
        <f t="shared" si="31"/>
        <v>3.0845714262044188</v>
      </c>
      <c r="P146" s="8">
        <f t="shared" si="32"/>
        <v>0.60927412786848401</v>
      </c>
      <c r="Q146" s="8">
        <f t="shared" si="33"/>
        <v>1.1700867400620771</v>
      </c>
      <c r="R146" s="8">
        <f t="shared" si="30"/>
        <v>1.722339640545187</v>
      </c>
      <c r="S146" s="8">
        <f t="shared" si="34"/>
        <v>0.56724511482721285</v>
      </c>
      <c r="T146" s="8">
        <f t="shared" si="35"/>
        <v>-0.22515985345301551</v>
      </c>
      <c r="U146" s="9">
        <f t="shared" si="36"/>
        <v>-0.11646036278658332</v>
      </c>
      <c r="V146" s="10">
        <f t="shared" si="37"/>
        <v>-0.43904522419767877</v>
      </c>
      <c r="W146" s="10">
        <f t="shared" si="38"/>
        <v>5.8514299353115353</v>
      </c>
      <c r="X146" s="16">
        <f t="shared" si="39"/>
        <v>1.0465651539466565</v>
      </c>
    </row>
    <row r="147" spans="13:24" x14ac:dyDescent="0.3">
      <c r="M147" s="15">
        <v>16</v>
      </c>
      <c r="N147" s="8">
        <f t="shared" si="29"/>
        <v>0.27925268031909273</v>
      </c>
      <c r="O147" s="8">
        <f t="shared" si="31"/>
        <v>3.080937197511969</v>
      </c>
      <c r="P147" s="8">
        <f t="shared" si="32"/>
        <v>0.60901006283665937</v>
      </c>
      <c r="Q147" s="8">
        <f t="shared" si="33"/>
        <v>1.172131421985247</v>
      </c>
      <c r="R147" s="8">
        <f t="shared" si="30"/>
        <v>1.7204860287440824</v>
      </c>
      <c r="S147" s="8">
        <f t="shared" si="34"/>
        <v>0.5653915030261083</v>
      </c>
      <c r="T147" s="8">
        <f t="shared" si="35"/>
        <v>-0.22463666951404695</v>
      </c>
      <c r="U147" s="9">
        <f t="shared" si="36"/>
        <v>-0.10930813043514918</v>
      </c>
      <c r="V147" s="10">
        <f t="shared" si="37"/>
        <v>-0.41208194346323945</v>
      </c>
      <c r="W147" s="10">
        <f t="shared" si="38"/>
        <v>6.2834712343368375</v>
      </c>
      <c r="X147" s="16">
        <f t="shared" si="39"/>
        <v>1.050076062203479</v>
      </c>
    </row>
    <row r="148" spans="13:24" x14ac:dyDescent="0.3">
      <c r="M148" s="15">
        <v>17</v>
      </c>
      <c r="N148" s="8">
        <f t="shared" si="29"/>
        <v>0.29670597283903605</v>
      </c>
      <c r="O148" s="8">
        <f t="shared" si="31"/>
        <v>3.0773345624691437</v>
      </c>
      <c r="P148" s="8">
        <f t="shared" si="32"/>
        <v>0.60872761124075081</v>
      </c>
      <c r="Q148" s="8">
        <f t="shared" si="33"/>
        <v>1.1743025387248438</v>
      </c>
      <c r="R148" s="8">
        <f t="shared" si="30"/>
        <v>1.7187720588449453</v>
      </c>
      <c r="S148" s="8">
        <f t="shared" si="34"/>
        <v>0.56367753312697122</v>
      </c>
      <c r="T148" s="8">
        <f t="shared" si="35"/>
        <v>-0.2240344431501779</v>
      </c>
      <c r="U148" s="9">
        <f t="shared" si="36"/>
        <v>-0.10216731888099709</v>
      </c>
      <c r="V148" s="10">
        <f t="shared" si="37"/>
        <v>-0.38516171812020744</v>
      </c>
      <c r="W148" s="10">
        <f t="shared" si="38"/>
        <v>6.7677849495689344</v>
      </c>
      <c r="X148" s="16">
        <f t="shared" si="39"/>
        <v>1.0540964595386466</v>
      </c>
    </row>
    <row r="149" spans="13:24" x14ac:dyDescent="0.3">
      <c r="M149" s="15">
        <v>18</v>
      </c>
      <c r="N149" s="8">
        <f t="shared" si="29"/>
        <v>0.31415926535897931</v>
      </c>
      <c r="O149" s="8">
        <f t="shared" si="31"/>
        <v>3.0737652631507739</v>
      </c>
      <c r="P149" s="8">
        <f t="shared" si="32"/>
        <v>0.60842654382562278</v>
      </c>
      <c r="Q149" s="8">
        <f t="shared" si="33"/>
        <v>1.1765990948040952</v>
      </c>
      <c r="R149" s="8">
        <f t="shared" si="30"/>
        <v>1.7171982481906989</v>
      </c>
      <c r="S149" s="8">
        <f t="shared" si="34"/>
        <v>0.56210372247272478</v>
      </c>
      <c r="T149" s="8">
        <f t="shared" si="35"/>
        <v>-0.2233552163616162</v>
      </c>
      <c r="U149" s="9">
        <f t="shared" si="36"/>
        <v>-9.5041594858505704E-2</v>
      </c>
      <c r="V149" s="10">
        <f t="shared" si="37"/>
        <v>-0.35829837143152676</v>
      </c>
      <c r="W149" s="10">
        <f t="shared" si="38"/>
        <v>7.3158065890093633</v>
      </c>
      <c r="X149" s="16">
        <f t="shared" si="39"/>
        <v>1.0587443760514346</v>
      </c>
    </row>
    <row r="150" spans="13:24" x14ac:dyDescent="0.3">
      <c r="M150" s="15">
        <v>19</v>
      </c>
      <c r="N150" s="8">
        <f t="shared" si="29"/>
        <v>0.33161255787892263</v>
      </c>
      <c r="O150" s="8">
        <f t="shared" si="31"/>
        <v>3.0702310020409715</v>
      </c>
      <c r="P150" s="8">
        <f t="shared" si="32"/>
        <v>0.6081066242721177</v>
      </c>
      <c r="Q150" s="8">
        <f t="shared" si="33"/>
        <v>1.1790200437290419</v>
      </c>
      <c r="R150" s="8">
        <f t="shared" si="30"/>
        <v>1.7157650164523379</v>
      </c>
      <c r="S150" s="8">
        <f t="shared" si="34"/>
        <v>0.56067049073436381</v>
      </c>
      <c r="T150" s="8">
        <f t="shared" si="35"/>
        <v>-0.22260104220586213</v>
      </c>
      <c r="U150" s="9">
        <f t="shared" si="36"/>
        <v>-8.793448532379565E-2</v>
      </c>
      <c r="V150" s="10">
        <f t="shared" si="37"/>
        <v>-0.33150519970852305</v>
      </c>
      <c r="W150" s="10">
        <f t="shared" si="38"/>
        <v>7.9425585202849192</v>
      </c>
      <c r="X150" s="16">
        <f t="shared" si="39"/>
        <v>1.0641774007414657</v>
      </c>
    </row>
    <row r="151" spans="13:24" x14ac:dyDescent="0.3">
      <c r="M151" s="15">
        <v>20</v>
      </c>
      <c r="N151" s="8">
        <f t="shared" si="29"/>
        <v>0.3490658503988659</v>
      </c>
      <c r="O151" s="8">
        <f t="shared" si="31"/>
        <v>3.0667334404497786</v>
      </c>
      <c r="P151" s="8">
        <f t="shared" si="32"/>
        <v>0.60776761024305936</v>
      </c>
      <c r="Q151" s="8">
        <f t="shared" si="33"/>
        <v>1.1815642894758549</v>
      </c>
      <c r="R151" s="8">
        <f t="shared" si="30"/>
        <v>1.7144726865788997</v>
      </c>
      <c r="S151" s="8">
        <f t="shared" si="34"/>
        <v>0.55937816086092562</v>
      </c>
      <c r="T151" s="8">
        <f t="shared" si="35"/>
        <v>-0.22177398052647987</v>
      </c>
      <c r="U151" s="9">
        <f t="shared" si="36"/>
        <v>-8.0849376487932195E-2</v>
      </c>
      <c r="V151" s="10">
        <f t="shared" si="37"/>
        <v>-0.30479496866616373</v>
      </c>
      <c r="W151" s="10">
        <f t="shared" si="38"/>
        <v>8.6681710979731594</v>
      </c>
      <c r="X151" s="16">
        <f t="shared" si="39"/>
        <v>1.0706107690447091</v>
      </c>
    </row>
    <row r="152" spans="13:24" x14ac:dyDescent="0.3">
      <c r="M152" s="15">
        <v>21</v>
      </c>
      <c r="N152" s="8">
        <f t="shared" si="29"/>
        <v>0.36651914291880922</v>
      </c>
      <c r="O152" s="8">
        <f t="shared" si="31"/>
        <v>3.0632741970407587</v>
      </c>
      <c r="P152" s="8">
        <f t="shared" si="32"/>
        <v>0.60740925444797744</v>
      </c>
      <c r="Q152" s="8">
        <f t="shared" si="33"/>
        <v>1.1842306880219855</v>
      </c>
      <c r="R152" s="8">
        <f t="shared" si="30"/>
        <v>1.7133214859209285</v>
      </c>
      <c r="S152" s="8">
        <f t="shared" si="34"/>
        <v>0.55822696020295437</v>
      </c>
      <c r="T152" s="8">
        <f t="shared" si="35"/>
        <v>-0.22087609384021764</v>
      </c>
      <c r="U152" s="9">
        <f t="shared" si="36"/>
        <v>-7.3789513271285675E-2</v>
      </c>
      <c r="V152" s="10">
        <f t="shared" si="37"/>
        <v>-0.27817991136604514</v>
      </c>
      <c r="W152" s="10">
        <f t="shared" si="38"/>
        <v>9.520250030440577</v>
      </c>
      <c r="X152" s="16">
        <f t="shared" si="39"/>
        <v>1.0783463735249463</v>
      </c>
    </row>
    <row r="153" spans="13:24" x14ac:dyDescent="0.3">
      <c r="M153" s="15">
        <v>22</v>
      </c>
      <c r="N153" s="8">
        <f t="shared" si="29"/>
        <v>0.38397243543875248</v>
      </c>
      <c r="O153" s="8">
        <f t="shared" si="31"/>
        <v>3.0598548464713251</v>
      </c>
      <c r="P153" s="8">
        <f t="shared" si="32"/>
        <v>0.60703130572130559</v>
      </c>
      <c r="Q153" s="8">
        <f t="shared" si="33"/>
        <v>1.1870180489155664</v>
      </c>
      <c r="R153" s="8">
        <f t="shared" si="30"/>
        <v>1.7123115475184041</v>
      </c>
      <c r="S153" s="8">
        <f t="shared" si="34"/>
        <v>0.55721702180042998</v>
      </c>
      <c r="T153" s="8">
        <f t="shared" si="35"/>
        <v>-0.21990944339087587</v>
      </c>
      <c r="U153" s="9">
        <f t="shared" si="36"/>
        <v>-6.6757999162180878E-2</v>
      </c>
      <c r="V153" s="10">
        <f t="shared" si="37"/>
        <v>-0.2516717276835132</v>
      </c>
      <c r="W153" s="10">
        <f t="shared" si="38"/>
        <v>10.537695357967138</v>
      </c>
      <c r="X153" s="16">
        <f t="shared" si="39"/>
        <v>1.0878212549824602</v>
      </c>
    </row>
    <row r="154" spans="13:24" x14ac:dyDescent="0.3">
      <c r="M154" s="15">
        <v>23</v>
      </c>
      <c r="N154" s="8">
        <f t="shared" si="29"/>
        <v>0.4014257279586958</v>
      </c>
      <c r="O154" s="8">
        <f t="shared" si="31"/>
        <v>3.0564769181473523</v>
      </c>
      <c r="P154" s="8">
        <f t="shared" si="32"/>
        <v>0.60663351010887201</v>
      </c>
      <c r="Q154" s="8">
        <f t="shared" si="33"/>
        <v>1.1899251368774704</v>
      </c>
      <c r="R154" s="8">
        <f t="shared" si="30"/>
        <v>1.7114429115439016</v>
      </c>
      <c r="S154" s="8">
        <f t="shared" si="34"/>
        <v>0.55634838582592749</v>
      </c>
      <c r="T154" s="8">
        <f t="shared" si="35"/>
        <v>-0.21887608537706327</v>
      </c>
      <c r="U154" s="9">
        <f t="shared" si="36"/>
        <v>-5.9757796461823873E-2</v>
      </c>
      <c r="V154" s="10">
        <f t="shared" si="37"/>
        <v>-0.22528158523101602</v>
      </c>
      <c r="W154" s="10">
        <f t="shared" si="38"/>
        <v>11.777128677578911</v>
      </c>
      <c r="X154" s="16">
        <f t="shared" si="39"/>
        <v>1.0996927582260698</v>
      </c>
    </row>
    <row r="155" spans="13:24" x14ac:dyDescent="0.3">
      <c r="M155" s="15">
        <v>24</v>
      </c>
      <c r="N155" s="8">
        <f t="shared" si="29"/>
        <v>0.41887902047863912</v>
      </c>
      <c r="O155" s="8">
        <f t="shared" si="31"/>
        <v>3.0531418950928995</v>
      </c>
      <c r="P155" s="8">
        <f t="shared" si="32"/>
        <v>0.60621561195762341</v>
      </c>
      <c r="Q155" s="8">
        <f t="shared" si="33"/>
        <v>1.1929506734304625</v>
      </c>
      <c r="R155" s="8">
        <f t="shared" si="30"/>
        <v>1.7107155268911922</v>
      </c>
      <c r="S155" s="8">
        <f t="shared" si="34"/>
        <v>0.55562100117321811</v>
      </c>
      <c r="T155" s="8">
        <f t="shared" si="35"/>
        <v>-0.21777806735972649</v>
      </c>
      <c r="U155" s="9">
        <f t="shared" si="36"/>
        <v>-5.2791726896380356E-2</v>
      </c>
      <c r="V155" s="10">
        <f t="shared" si="37"/>
        <v>-0.19902012166558466</v>
      </c>
      <c r="W155" s="10">
        <f t="shared" si="38"/>
        <v>13.324273794662117</v>
      </c>
      <c r="X155" s="16">
        <f t="shared" si="39"/>
        <v>1.1149973589810211</v>
      </c>
    </row>
    <row r="156" spans="13:24" x14ac:dyDescent="0.3">
      <c r="M156" s="15">
        <v>25</v>
      </c>
      <c r="N156" s="8">
        <f t="shared" si="29"/>
        <v>0.43633231299858238</v>
      </c>
      <c r="O156" s="8">
        <f t="shared" si="31"/>
        <v>3.049851212935426</v>
      </c>
      <c r="P156" s="8">
        <f t="shared" si="32"/>
        <v>0.60577735500365626</v>
      </c>
      <c r="Q156" s="8">
        <f t="shared" si="33"/>
        <v>1.1960933385499446</v>
      </c>
      <c r="R156" s="8">
        <f t="shared" si="30"/>
        <v>1.7101292528992338</v>
      </c>
      <c r="S156" s="8">
        <f t="shared" si="34"/>
        <v>0.55503472718125968</v>
      </c>
      <c r="T156" s="8">
        <f t="shared" si="35"/>
        <v>-0.21661742485412175</v>
      </c>
      <c r="U156" s="9">
        <f t="shared" si="36"/>
        <v>-4.5862472576229982E-2</v>
      </c>
      <c r="V156" s="10">
        <f t="shared" si="37"/>
        <v>-0.17289744830513695</v>
      </c>
      <c r="W156" s="10">
        <f t="shared" si="38"/>
        <v>15.315401026376991</v>
      </c>
      <c r="X156" s="16">
        <f t="shared" si="39"/>
        <v>1.1354700478650908</v>
      </c>
    </row>
    <row r="157" spans="13:24" x14ac:dyDescent="0.3">
      <c r="M157" s="15">
        <v>26</v>
      </c>
      <c r="N157" s="8">
        <f t="shared" si="29"/>
        <v>0.4537856055185257</v>
      </c>
      <c r="O157" s="8">
        <f t="shared" si="31"/>
        <v>3.0466062590064666</v>
      </c>
      <c r="P157" s="8">
        <f t="shared" si="32"/>
        <v>0.605318483453825</v>
      </c>
      <c r="Q157" s="8">
        <f t="shared" si="33"/>
        <v>1.1993517723308642</v>
      </c>
      <c r="R157" s="8">
        <f t="shared" si="30"/>
        <v>1.7096838612013627</v>
      </c>
      <c r="S157" s="8">
        <f t="shared" si="34"/>
        <v>0.55458933548338862</v>
      </c>
      <c r="T157" s="8">
        <f t="shared" si="35"/>
        <v>-0.21539617810972106</v>
      </c>
      <c r="U157" s="9">
        <f t="shared" si="36"/>
        <v>-3.8972577281774244E-2</v>
      </c>
      <c r="V157" s="10">
        <f t="shared" si="37"/>
        <v>-0.14692315497585892</v>
      </c>
      <c r="W157" s="10">
        <f t="shared" si="38"/>
        <v>17.981011975137719</v>
      </c>
      <c r="X157" s="16">
        <f t="shared" si="39"/>
        <v>1.1642519960545492</v>
      </c>
    </row>
    <row r="158" spans="13:24" x14ac:dyDescent="0.3">
      <c r="M158" s="15">
        <v>27</v>
      </c>
      <c r="N158" s="8">
        <f t="shared" si="29"/>
        <v>0.47123889803846897</v>
      </c>
      <c r="O158" s="8">
        <f t="shared" si="31"/>
        <v>3.0434083715571014</v>
      </c>
      <c r="P158" s="8">
        <f t="shared" si="32"/>
        <v>0.60483874305637719</v>
      </c>
      <c r="Q158" s="8">
        <f t="shared" si="33"/>
        <v>1.2027245766654828</v>
      </c>
      <c r="R158" s="8">
        <f t="shared" si="30"/>
        <v>1.7093790376891684</v>
      </c>
      <c r="S158" s="8">
        <f t="shared" si="34"/>
        <v>0.55428451197119433</v>
      </c>
      <c r="T158" s="8">
        <f t="shared" si="35"/>
        <v>-0.21411632908040204</v>
      </c>
      <c r="U158" s="9">
        <f t="shared" si="36"/>
        <v>-3.2124448054602191E-2</v>
      </c>
      <c r="V158" s="10">
        <f t="shared" si="37"/>
        <v>-0.12110631601075819</v>
      </c>
      <c r="W158" s="10">
        <f t="shared" si="38"/>
        <v>21.744298969854931</v>
      </c>
      <c r="X158" s="16">
        <f t="shared" si="39"/>
        <v>1.2076771592740889</v>
      </c>
    </row>
    <row r="159" spans="13:24" x14ac:dyDescent="0.3">
      <c r="M159" s="15">
        <v>28</v>
      </c>
      <c r="N159" s="8">
        <f t="shared" si="29"/>
        <v>0.48869219055841229</v>
      </c>
      <c r="O159" s="8">
        <f t="shared" si="31"/>
        <v>3.04025883908733</v>
      </c>
      <c r="P159" s="8">
        <f t="shared" si="32"/>
        <v>0.60433788215630624</v>
      </c>
      <c r="Q159" s="8">
        <f t="shared" si="33"/>
        <v>1.2062103169268292</v>
      </c>
      <c r="R159" s="8">
        <f t="shared" si="30"/>
        <v>1.7092143845806724</v>
      </c>
      <c r="S159" s="8">
        <f t="shared" si="34"/>
        <v>0.55411985886269832</v>
      </c>
      <c r="T159" s="8">
        <f t="shared" si="35"/>
        <v>-0.21277985858620233</v>
      </c>
      <c r="U159" s="9">
        <f t="shared" si="36"/>
        <v>-2.532035707256609E-2</v>
      </c>
      <c r="V159" s="10">
        <f t="shared" si="37"/>
        <v>-9.5455497318532784E-2</v>
      </c>
      <c r="W159" s="10">
        <f t="shared" si="38"/>
        <v>27.47567385718423</v>
      </c>
      <c r="X159" s="16">
        <f t="shared" si="39"/>
        <v>1.2807107951463785</v>
      </c>
    </row>
    <row r="160" spans="13:24" x14ac:dyDescent="0.3">
      <c r="M160" s="15">
        <v>29</v>
      </c>
      <c r="N160" s="8">
        <f t="shared" si="29"/>
        <v>0.50614548307835561</v>
      </c>
      <c r="O160" s="8">
        <f t="shared" si="31"/>
        <v>3.0371588997877863</v>
      </c>
      <c r="P160" s="8">
        <f t="shared" si="32"/>
        <v>0.60381565273136173</v>
      </c>
      <c r="Q160" s="8">
        <f t="shared" si="33"/>
        <v>1.2098075236528234</v>
      </c>
      <c r="R160" s="8">
        <f t="shared" si="30"/>
        <v>1.7091894225821784</v>
      </c>
      <c r="S160" s="8">
        <f t="shared" si="34"/>
        <v>0.55409489686420432</v>
      </c>
      <c r="T160" s="8">
        <f t="shared" si="35"/>
        <v>-0.21138872366687958</v>
      </c>
      <c r="U160" s="9">
        <f t="shared" si="36"/>
        <v>-1.8562443787052081E-2</v>
      </c>
      <c r="V160" s="10">
        <f t="shared" si="37"/>
        <v>-6.9978764440891586E-2</v>
      </c>
      <c r="W160" s="10">
        <f t="shared" si="38"/>
        <v>37.295609970267463</v>
      </c>
      <c r="X160" s="16">
        <f t="shared" si="39"/>
        <v>1.4292485979758527</v>
      </c>
    </row>
    <row r="161" spans="13:24" x14ac:dyDescent="0.3">
      <c r="M161" s="15">
        <v>30</v>
      </c>
      <c r="N161" s="8">
        <f t="shared" si="29"/>
        <v>0.52359877559829882</v>
      </c>
      <c r="O161" s="8">
        <f t="shared" si="31"/>
        <v>3.0341097410920055</v>
      </c>
      <c r="P161" s="8">
        <f t="shared" si="32"/>
        <v>0.60327181140491959</v>
      </c>
      <c r="Q161" s="8">
        <f t="shared" si="33"/>
        <v>1.2135146942262383</v>
      </c>
      <c r="R161" s="8">
        <f t="shared" si="30"/>
        <v>1.7093035931333702</v>
      </c>
      <c r="S161" s="8">
        <f t="shared" si="34"/>
        <v>0.55420906741539611</v>
      </c>
      <c r="T161" s="8">
        <f t="shared" si="35"/>
        <v>-0.20994485512656749</v>
      </c>
      <c r="U161" s="9">
        <f t="shared" si="36"/>
        <v>-1.1852717300767375E-2</v>
      </c>
      <c r="V161" s="10">
        <f t="shared" si="37"/>
        <v>-4.4683691516600912E-2</v>
      </c>
      <c r="W161" s="10">
        <f t="shared" si="38"/>
        <v>58.075779725880345</v>
      </c>
      <c r="X161" s="16">
        <f t="shared" si="39"/>
        <v>1.8954591730068395</v>
      </c>
    </row>
    <row r="162" spans="13:24" x14ac:dyDescent="0.3">
      <c r="M162" s="15">
        <v>31</v>
      </c>
      <c r="N162" s="8">
        <f t="shared" si="29"/>
        <v>0.54105206811824214</v>
      </c>
      <c r="O162" s="8">
        <f t="shared" si="31"/>
        <v>3.0311124993370369</v>
      </c>
      <c r="P162" s="8">
        <f t="shared" si="32"/>
        <v>0.60270612043218819</v>
      </c>
      <c r="Q162" s="8">
        <f t="shared" si="33"/>
        <v>1.2173302945458597</v>
      </c>
      <c r="R162" s="8">
        <f t="shared" si="30"/>
        <v>1.7095562607252917</v>
      </c>
      <c r="S162" s="8">
        <f t="shared" si="34"/>
        <v>0.55446173500731755</v>
      </c>
      <c r="T162" s="8">
        <f t="shared" si="35"/>
        <v>-0.20845015526791982</v>
      </c>
      <c r="U162" s="9">
        <f t="shared" si="36"/>
        <v>-5.1930589644636326E-3</v>
      </c>
      <c r="V162" s="10">
        <f t="shared" si="37"/>
        <v>-1.957737107090108E-2</v>
      </c>
      <c r="W162" s="10">
        <f t="shared" si="38"/>
        <v>131.69297313077524</v>
      </c>
      <c r="X162" s="16">
        <f t="shared" si="39"/>
        <v>-12.06059048675337</v>
      </c>
    </row>
    <row r="163" spans="13:24" x14ac:dyDescent="0.3">
      <c r="M163" s="15">
        <v>32</v>
      </c>
      <c r="N163" s="8">
        <f t="shared" si="29"/>
        <v>0.55850536063818546</v>
      </c>
      <c r="O163" s="8">
        <f t="shared" si="31"/>
        <v>3.028168259529787</v>
      </c>
      <c r="P163" s="8">
        <f t="shared" si="32"/>
        <v>0.6021183486565439</v>
      </c>
      <c r="Q163" s="8">
        <f t="shared" si="33"/>
        <v>1.2212527606844223</v>
      </c>
      <c r="R163" s="8">
        <f t="shared" si="30"/>
        <v>1.7099467152809602</v>
      </c>
      <c r="S163" s="8">
        <f t="shared" si="34"/>
        <v>0.5548521895629861</v>
      </c>
      <c r="T163" s="8">
        <f t="shared" si="35"/>
        <v>-0.20690649581330456</v>
      </c>
      <c r="U163" s="9">
        <f t="shared" si="36"/>
        <v>1.4147748287542743E-3</v>
      </c>
      <c r="V163" s="10">
        <f t="shared" si="37"/>
        <v>5.3335754501978227E-3</v>
      </c>
      <c r="W163" s="10">
        <f t="shared" si="38"/>
        <v>-479.87825891554468</v>
      </c>
      <c r="X163" s="16">
        <f>U163*(h2_-fxx*rxx-fxx*rxx)/(fxx*rxx+fxx*rxx-fxx*rxx*T163-fxx*rxx*T163+h2_*U163)</f>
        <v>0.20033392962169325</v>
      </c>
    </row>
    <row r="164" spans="13:24" x14ac:dyDescent="0.3">
      <c r="M164" s="15">
        <v>33</v>
      </c>
      <c r="N164" s="8">
        <f t="shared" si="29"/>
        <v>0.57595865315812877</v>
      </c>
      <c r="O164" s="8">
        <f t="shared" si="31"/>
        <v>3.0252780552162104</v>
      </c>
      <c r="P164" s="8">
        <f t="shared" si="32"/>
        <v>0.60150827243305749</v>
      </c>
      <c r="Q164" s="8">
        <f t="shared" si="33"/>
        <v>1.2252805005291196</v>
      </c>
      <c r="R164" s="8">
        <f t="shared" si="30"/>
        <v>1.7104741745885943</v>
      </c>
      <c r="S164" s="8">
        <f t="shared" si="34"/>
        <v>0.55537964887062019</v>
      </c>
      <c r="T164" s="8">
        <f t="shared" si="35"/>
        <v>-0.20531571600985377</v>
      </c>
      <c r="U164" s="9">
        <f t="shared" si="36"/>
        <v>7.9691496725138918E-3</v>
      </c>
      <c r="V164" s="10">
        <f t="shared" si="37"/>
        <v>3.0042986479832577E-2</v>
      </c>
      <c r="W164" s="10">
        <f t="shared" si="38"/>
        <v>-84.50940995888871</v>
      </c>
      <c r="X164" s="16">
        <f t="shared" si="39"/>
        <v>0.5842632424975992</v>
      </c>
    </row>
    <row r="165" spans="13:24" x14ac:dyDescent="0.3">
      <c r="M165" s="15">
        <v>34</v>
      </c>
      <c r="N165" s="8">
        <f t="shared" si="29"/>
        <v>0.59341194567807209</v>
      </c>
      <c r="O165" s="8">
        <f t="shared" si="31"/>
        <v>3.0224428684501783</v>
      </c>
      <c r="P165" s="8">
        <f t="shared" si="32"/>
        <v>0.600875676516611</v>
      </c>
      <c r="Q165" s="8">
        <f t="shared" si="33"/>
        <v>1.2294118954007349</v>
      </c>
      <c r="R165" s="8">
        <f t="shared" si="30"/>
        <v>1.7111377867777311</v>
      </c>
      <c r="S165" s="8">
        <f t="shared" si="34"/>
        <v>0.55604326105975699</v>
      </c>
      <c r="T165" s="8">
        <f t="shared" si="35"/>
        <v>-0.20367962091449479</v>
      </c>
      <c r="U165" s="9">
        <f t="shared" si="36"/>
        <v>1.4468550020145521E-2</v>
      </c>
      <c r="V165" s="10">
        <f t="shared" si="37"/>
        <v>5.4545148541662744E-2</v>
      </c>
      <c r="W165" s="10">
        <f t="shared" si="38"/>
        <v>-46.138432338076178</v>
      </c>
      <c r="X165" s="16">
        <f t="shared" si="39"/>
        <v>0.71762244000785458</v>
      </c>
    </row>
    <row r="166" spans="13:24" x14ac:dyDescent="0.3">
      <c r="M166" s="15">
        <v>35</v>
      </c>
      <c r="N166" s="8">
        <f t="shared" si="29"/>
        <v>0.6108652381980153</v>
      </c>
      <c r="O166" s="8">
        <f t="shared" si="31"/>
        <v>3.019663629858564</v>
      </c>
      <c r="P166" s="8">
        <f t="shared" si="32"/>
        <v>0.60022035491229164</v>
      </c>
      <c r="Q166" s="8">
        <f t="shared" si="33"/>
        <v>1.2336453016476712</v>
      </c>
      <c r="R166" s="8">
        <f t="shared" si="30"/>
        <v>1.7119366328287335</v>
      </c>
      <c r="S166" s="8">
        <f t="shared" si="34"/>
        <v>0.55684210711075943</v>
      </c>
      <c r="T166" s="8">
        <f t="shared" si="35"/>
        <v>-0.2019999798544668</v>
      </c>
      <c r="U166" s="9">
        <f t="shared" si="36"/>
        <v>2.0911575921488953E-2</v>
      </c>
      <c r="V166" s="10">
        <f t="shared" si="37"/>
        <v>7.8834783947921885E-2</v>
      </c>
      <c r="W166" s="10">
        <f t="shared" si="38"/>
        <v>-31.619108751196869</v>
      </c>
      <c r="X166" s="16">
        <f t="shared" si="39"/>
        <v>0.78535011478541505</v>
      </c>
    </row>
    <row r="167" spans="13:24" x14ac:dyDescent="0.3">
      <c r="M167" s="15">
        <v>36</v>
      </c>
      <c r="N167" s="8">
        <f t="shared" si="29"/>
        <v>0.62831853071795862</v>
      </c>
      <c r="O167" s="8">
        <f t="shared" si="31"/>
        <v>3.0169412187988773</v>
      </c>
      <c r="P167" s="8">
        <f t="shared" si="32"/>
        <v>0.59954211168607063</v>
      </c>
      <c r="Q167" s="8">
        <f t="shared" si="33"/>
        <v>1.2379790522114229</v>
      </c>
      <c r="R167" s="8">
        <f t="shared" si="30"/>
        <v>1.7128697291065778</v>
      </c>
      <c r="S167" s="8">
        <f t="shared" si="34"/>
        <v>0.55777520338860365</v>
      </c>
      <c r="T167" s="8">
        <f t="shared" si="35"/>
        <v>-0.20027852505829119</v>
      </c>
      <c r="U167" s="9">
        <f t="shared" si="36"/>
        <v>2.7296939642812983E-2</v>
      </c>
      <c r="V167" s="10">
        <f t="shared" si="37"/>
        <v>0.10290703805681431</v>
      </c>
      <c r="W167" s="10">
        <f t="shared" si="38"/>
        <v>-23.974741833272873</v>
      </c>
      <c r="X167" s="16">
        <f t="shared" si="39"/>
        <v>0.82632272380510352</v>
      </c>
    </row>
    <row r="168" spans="13:24" x14ac:dyDescent="0.3">
      <c r="M168" s="15">
        <v>37</v>
      </c>
      <c r="N168" s="8">
        <f t="shared" si="29"/>
        <v>0.64577182323790194</v>
      </c>
      <c r="O168" s="8">
        <f t="shared" si="31"/>
        <v>3.0142764636055501</v>
      </c>
      <c r="P168" s="8">
        <f t="shared" si="32"/>
        <v>0.59884076173407708</v>
      </c>
      <c r="Q168" s="8">
        <f t="shared" si="33"/>
        <v>1.2424114581602881</v>
      </c>
      <c r="R168" s="8">
        <f t="shared" si="30"/>
        <v>1.7139360299101223</v>
      </c>
      <c r="S168" s="8">
        <f t="shared" si="34"/>
        <v>0.55884150419214818</v>
      </c>
      <c r="T168" s="8">
        <f t="shared" si="35"/>
        <v>-0.19851695045168519</v>
      </c>
      <c r="U168" s="9">
        <f t="shared" si="36"/>
        <v>3.3623462188419231E-2</v>
      </c>
      <c r="V168" s="10">
        <f t="shared" si="37"/>
        <v>0.12675746615927044</v>
      </c>
      <c r="W168" s="10">
        <f t="shared" si="38"/>
        <v>-19.250622496332806</v>
      </c>
      <c r="X168" s="16">
        <f t="shared" si="39"/>
        <v>0.85377539135670044</v>
      </c>
    </row>
    <row r="169" spans="13:24" x14ac:dyDescent="0.3">
      <c r="M169" s="15">
        <v>38</v>
      </c>
      <c r="N169" s="8">
        <f t="shared" si="29"/>
        <v>0.66322511575784526</v>
      </c>
      <c r="O169" s="8">
        <f t="shared" ref="O169:O200" si="40">ACOS((COS(N169)-lambda1)/((1+lambda1^2-2*lambda1*COS(N169))^0.5))</f>
        <v>3.0116701419208285</v>
      </c>
      <c r="P169" s="8">
        <f t="shared" ref="P169:P200" si="41">ACOS((lambda2^2-lambda3^2+lambda1^2+1-2*lambda1*COS(N169))/(2*lambda2*(1+lambda1^2-2*lambda1*COS(N169))^0.5))</f>
        <v>0.59811613150907972</v>
      </c>
      <c r="Q169" s="8">
        <f t="shared" ref="Q169:Q200" si="42">ACOS((lambda2^2+lambda3^2-lambda1^2-1+2*lambda1*COS(N169))/(2*lambda2*lambda3))</f>
        <v>1.2469408101883714</v>
      </c>
      <c r="R169" s="8">
        <f t="shared" si="30"/>
        <v>1.7151344300284865</v>
      </c>
      <c r="S169" s="8">
        <f t="shared" ref="S169:S200" si="43">R169-u</f>
        <v>0.56003990431051243</v>
      </c>
      <c r="T169" s="8">
        <f t="shared" ref="T169:T200" si="44">SIN(R169-N169)/(lambda2*SIN(S169-R169))</f>
        <v>-0.19671691061250687</v>
      </c>
      <c r="U169" s="9">
        <f t="shared" ref="U169:U200" si="45">SIN(S169-N169)/(lambda3*SIN(S169-R169))</f>
        <v>3.9890069741703449E-2</v>
      </c>
      <c r="V169" s="10">
        <f t="shared" ref="V169:V200" si="46">U169*w</f>
        <v>0.15038202006206405</v>
      </c>
      <c r="W169" s="10">
        <f t="shared" ref="W169:W200" si="47">((lambda3*U169-COS(R169-N169)-lambda2*COS(S169-N169)*T169)*w^2)/(lambda2*SIN(S169-N169))</f>
        <v>-16.037400369449696</v>
      </c>
      <c r="X169" s="16">
        <f t="shared" ref="X169:X200" si="48">U169*(h2_-fxx*rxx-fxx*rxx)/(fxx*rxx+fxx*rxx-fxx*rxx*T169-fxx*rxx*T169+h2_*U169)</f>
        <v>0.87344952636624684</v>
      </c>
    </row>
    <row r="170" spans="13:24" x14ac:dyDescent="0.3">
      <c r="M170" s="15">
        <v>39</v>
      </c>
      <c r="N170" s="8">
        <f t="shared" ref="N170:N221" si="49">RADIANS(M170)</f>
        <v>0.68067840827778847</v>
      </c>
      <c r="O170" s="8">
        <f t="shared" si="40"/>
        <v>3.0091229811061169</v>
      </c>
      <c r="P170" s="8">
        <f t="shared" si="41"/>
        <v>0.59736805970307794</v>
      </c>
      <c r="Q170" s="8">
        <f t="shared" si="42"/>
        <v>1.2515653800772049</v>
      </c>
      <c r="R170" s="8">
        <f t="shared" ref="R170:R221" si="50">O170-PI()+P170+Q170</f>
        <v>1.7164637672966065</v>
      </c>
      <c r="S170" s="8">
        <f t="shared" si="43"/>
        <v>0.56136924157863244</v>
      </c>
      <c r="T170" s="8">
        <f t="shared" si="44"/>
        <v>-0.19488001987848488</v>
      </c>
      <c r="U170" s="9">
        <f t="shared" si="45"/>
        <v>4.609579004259879E-2</v>
      </c>
      <c r="V170" s="10">
        <f t="shared" si="46"/>
        <v>0.17377703443109507</v>
      </c>
      <c r="W170" s="10">
        <f t="shared" si="47"/>
        <v>-13.707094117717039</v>
      </c>
      <c r="X170" s="16">
        <f t="shared" si="48"/>
        <v>0.88823884566982092</v>
      </c>
    </row>
    <row r="171" spans="13:24" x14ac:dyDescent="0.3">
      <c r="M171" s="15">
        <v>40</v>
      </c>
      <c r="N171" s="8">
        <f t="shared" si="49"/>
        <v>0.69813170079773179</v>
      </c>
      <c r="O171" s="8">
        <f t="shared" si="40"/>
        <v>3.0066356587293788</v>
      </c>
      <c r="P171" s="8">
        <f t="shared" si="41"/>
        <v>0.59659639788519891</v>
      </c>
      <c r="Q171" s="8">
        <f t="shared" si="42"/>
        <v>1.2562834221175569</v>
      </c>
      <c r="R171" s="8">
        <f t="shared" si="50"/>
        <v>1.7179228251423415</v>
      </c>
      <c r="S171" s="8">
        <f t="shared" si="43"/>
        <v>0.56282829942436741</v>
      </c>
      <c r="T171" s="8">
        <f t="shared" si="44"/>
        <v>-0.19300785160119602</v>
      </c>
      <c r="U171" s="9">
        <f t="shared" si="45"/>
        <v>5.2239748717498487E-2</v>
      </c>
      <c r="V171" s="10">
        <f t="shared" si="46"/>
        <v>0.19693921295552408</v>
      </c>
      <c r="W171" s="10">
        <f t="shared" si="47"/>
        <v>-11.937503723316576</v>
      </c>
      <c r="X171" s="16">
        <f t="shared" si="48"/>
        <v>0.8997601408885072</v>
      </c>
    </row>
    <row r="172" spans="13:24" x14ac:dyDescent="0.3">
      <c r="M172" s="15">
        <v>41</v>
      </c>
      <c r="N172" s="8">
        <f t="shared" si="49"/>
        <v>0.71558499331767511</v>
      </c>
      <c r="O172" s="8">
        <f t="shared" si="40"/>
        <v>3.0042088031242811</v>
      </c>
      <c r="P172" s="8">
        <f t="shared" si="41"/>
        <v>0.59580101109435846</v>
      </c>
      <c r="Q172" s="8">
        <f t="shared" si="42"/>
        <v>1.2610931744892686</v>
      </c>
      <c r="R172" s="8">
        <f t="shared" si="50"/>
        <v>1.7195103351181151</v>
      </c>
      <c r="S172" s="8">
        <f t="shared" si="43"/>
        <v>0.56441580940014102</v>
      </c>
      <c r="T172" s="8">
        <f t="shared" si="44"/>
        <v>-0.19110193753955626</v>
      </c>
      <c r="U172" s="9">
        <f t="shared" si="45"/>
        <v>5.8321165576783303E-2</v>
      </c>
      <c r="V172" s="10">
        <f t="shared" si="46"/>
        <v>0.21986561438977961</v>
      </c>
      <c r="W172" s="10">
        <f t="shared" si="47"/>
        <v>-10.546291215469829</v>
      </c>
      <c r="X172" s="16">
        <f t="shared" si="48"/>
        <v>0.90898763954989348</v>
      </c>
    </row>
    <row r="173" spans="13:24" x14ac:dyDescent="0.3">
      <c r="M173" s="15">
        <v>42</v>
      </c>
      <c r="N173" s="8">
        <f t="shared" si="49"/>
        <v>0.73303828583761843</v>
      </c>
      <c r="O173" s="8">
        <f t="shared" si="40"/>
        <v>3.0018429940166005</v>
      </c>
      <c r="P173" s="8">
        <f t="shared" si="41"/>
        <v>0.59498177838641253</v>
      </c>
      <c r="Q173" s="8">
        <f t="shared" si="42"/>
        <v>1.2659928605972062</v>
      </c>
      <c r="R173" s="8">
        <f t="shared" si="50"/>
        <v>1.721224979410426</v>
      </c>
      <c r="S173" s="8">
        <f t="shared" si="43"/>
        <v>0.56613045369245185</v>
      </c>
      <c r="T173" s="8">
        <f t="shared" si="44"/>
        <v>-0.18916376738592114</v>
      </c>
      <c r="U173" s="9">
        <f t="shared" si="45"/>
        <v>6.4339350894193223E-2</v>
      </c>
      <c r="V173" s="10">
        <f t="shared" si="46"/>
        <v>0.24255363852711997</v>
      </c>
      <c r="W173" s="10">
        <f t="shared" si="47"/>
        <v>-9.4225197767222593</v>
      </c>
      <c r="X173" s="16">
        <f t="shared" si="48"/>
        <v>0.91654337296357535</v>
      </c>
    </row>
    <row r="174" spans="13:24" x14ac:dyDescent="0.3">
      <c r="M174" s="15">
        <v>43</v>
      </c>
      <c r="N174" s="8">
        <f t="shared" si="49"/>
        <v>0.75049157835756175</v>
      </c>
      <c r="O174" s="8">
        <f t="shared" si="40"/>
        <v>2.9995387632133843</v>
      </c>
      <c r="P174" s="8">
        <f t="shared" si="41"/>
        <v>0.59413859333577468</v>
      </c>
      <c r="Q174" s="8">
        <f t="shared" si="42"/>
        <v>1.2709806903616649</v>
      </c>
      <c r="R174" s="8">
        <f t="shared" si="50"/>
        <v>1.7230653933210309</v>
      </c>
      <c r="S174" s="8">
        <f t="shared" si="43"/>
        <v>0.56797086760305682</v>
      </c>
      <c r="T174" s="8">
        <f t="shared" si="44"/>
        <v>-0.18719478841778606</v>
      </c>
      <c r="U174" s="9">
        <f t="shared" si="45"/>
        <v>7.0293701681337487E-2</v>
      </c>
      <c r="V174" s="10">
        <f t="shared" si="46"/>
        <v>0.26500101215486682</v>
      </c>
      <c r="W174" s="10">
        <f t="shared" si="47"/>
        <v>-8.4948200138204282</v>
      </c>
      <c r="X174" s="16">
        <f t="shared" si="48"/>
        <v>0.92284313821018404</v>
      </c>
    </row>
    <row r="175" spans="13:24" x14ac:dyDescent="0.3">
      <c r="M175" s="15">
        <v>44</v>
      </c>
      <c r="N175" s="8">
        <f t="shared" si="49"/>
        <v>0.76794487087750496</v>
      </c>
      <c r="O175" s="8">
        <f t="shared" si="40"/>
        <v>2.9972965953503756</v>
      </c>
      <c r="P175" s="8">
        <f t="shared" si="41"/>
        <v>0.59327136449169593</v>
      </c>
      <c r="Q175" s="8">
        <f t="shared" si="42"/>
        <v>1.2760548614618041</v>
      </c>
      <c r="R175" s="8">
        <f t="shared" si="50"/>
        <v>1.7250301677140825</v>
      </c>
      <c r="S175" s="8">
        <f t="shared" si="43"/>
        <v>0.56993564199610836</v>
      </c>
      <c r="T175" s="8">
        <f t="shared" si="44"/>
        <v>-0.18519640526802242</v>
      </c>
      <c r="U175" s="9">
        <f t="shared" si="45"/>
        <v>7.6183697969688616E-2</v>
      </c>
      <c r="V175" s="10">
        <f t="shared" si="46"/>
        <v>0.28720577503785288</v>
      </c>
      <c r="W175" s="10">
        <f t="shared" si="47"/>
        <v>-7.7151932350016788</v>
      </c>
      <c r="X175" s="16">
        <f t="shared" si="48"/>
        <v>0.92817542644950535</v>
      </c>
    </row>
    <row r="176" spans="13:24" x14ac:dyDescent="0.3">
      <c r="M176" s="15">
        <v>45</v>
      </c>
      <c r="N176" s="8">
        <f t="shared" si="49"/>
        <v>0.78539816339744828</v>
      </c>
      <c r="O176" s="8">
        <f t="shared" si="40"/>
        <v>2.9951169286932342</v>
      </c>
      <c r="P176" s="8">
        <f t="shared" si="41"/>
        <v>0.59238001578963728</v>
      </c>
      <c r="Q176" s="8">
        <f t="shared" si="42"/>
        <v>1.2812135605309236</v>
      </c>
      <c r="R176" s="8">
        <f t="shared" si="50"/>
        <v>1.727117851424002</v>
      </c>
      <c r="S176" s="8">
        <f t="shared" si="43"/>
        <v>0.57202332570602787</v>
      </c>
      <c r="T176" s="8">
        <f t="shared" si="44"/>
        <v>-0.18316997980658034</v>
      </c>
      <c r="U176" s="9">
        <f t="shared" si="45"/>
        <v>8.2008899111448985E-2</v>
      </c>
      <c r="V176" s="10">
        <f t="shared" si="46"/>
        <v>0.30916626597301755</v>
      </c>
      <c r="W176" s="10">
        <f t="shared" si="47"/>
        <v>-7.0501686556568615</v>
      </c>
      <c r="X176" s="16">
        <f t="shared" si="48"/>
        <v>0.93274668031077901</v>
      </c>
    </row>
    <row r="177" spans="13:24" x14ac:dyDescent="0.3">
      <c r="M177" s="15">
        <v>46</v>
      </c>
      <c r="N177" s="8">
        <f t="shared" si="49"/>
        <v>0.8028514559173916</v>
      </c>
      <c r="O177" s="8">
        <f t="shared" si="40"/>
        <v>2.9930001559880601</v>
      </c>
      <c r="P177" s="8">
        <f t="shared" si="41"/>
        <v>0.59146448691835063</v>
      </c>
      <c r="Q177" s="8">
        <f t="shared" si="42"/>
        <v>1.2864549643026169</v>
      </c>
      <c r="R177" s="8">
        <f t="shared" si="50"/>
        <v>1.7293269536192346</v>
      </c>
      <c r="S177" s="8">
        <f t="shared" si="43"/>
        <v>0.5742324279012605</v>
      </c>
      <c r="T177" s="8">
        <f t="shared" si="44"/>
        <v>-0.18111683112660779</v>
      </c>
      <c r="U177" s="9">
        <f t="shared" si="45"/>
        <v>8.7768940109782964E-2</v>
      </c>
      <c r="V177" s="10">
        <f t="shared" si="46"/>
        <v>0.33088110895470801</v>
      </c>
      <c r="W177" s="10">
        <f t="shared" si="47"/>
        <v>-6.4756931251512384</v>
      </c>
      <c r="X177" s="16">
        <f t="shared" si="48"/>
        <v>0.93670852602179144</v>
      </c>
    </row>
    <row r="178" spans="13:24" x14ac:dyDescent="0.3">
      <c r="M178" s="15">
        <v>47</v>
      </c>
      <c r="N178" s="8">
        <f t="shared" si="49"/>
        <v>0.82030474843733492</v>
      </c>
      <c r="O178" s="8">
        <f t="shared" si="40"/>
        <v>2.9909466253568411</v>
      </c>
      <c r="P178" s="8">
        <f t="shared" si="41"/>
        <v>0.59052473364347458</v>
      </c>
      <c r="Q178" s="8">
        <f t="shared" si="42"/>
        <v>1.2917772407070582</v>
      </c>
      <c r="R178" s="8">
        <f t="shared" si="50"/>
        <v>1.7316559461175807</v>
      </c>
      <c r="S178" s="8">
        <f t="shared" si="43"/>
        <v>0.57656142039960656</v>
      </c>
      <c r="T178" s="8">
        <f t="shared" si="44"/>
        <v>-0.17903823562801738</v>
      </c>
      <c r="U178" s="9">
        <f t="shared" si="45"/>
        <v>9.3463527987954473E-2</v>
      </c>
      <c r="V178" s="10">
        <f t="shared" si="46"/>
        <v>0.35234919948665017</v>
      </c>
      <c r="W178" s="10">
        <f t="shared" si="47"/>
        <v>-5.9740361198702541</v>
      </c>
      <c r="X178" s="16">
        <f t="shared" si="48"/>
        <v>0.9401748345895895</v>
      </c>
    </row>
    <row r="179" spans="13:24" x14ac:dyDescent="0.3">
      <c r="M179" s="15">
        <v>48</v>
      </c>
      <c r="N179" s="8">
        <f t="shared" si="49"/>
        <v>0.83775804095727824</v>
      </c>
      <c r="O179" s="8">
        <f t="shared" si="40"/>
        <v>2.98895664123348</v>
      </c>
      <c r="P179" s="8">
        <f t="shared" si="41"/>
        <v>0.58956072808862203</v>
      </c>
      <c r="Q179" s="8">
        <f t="shared" si="42"/>
        <v>1.2971785499168751</v>
      </c>
      <c r="R179" s="8">
        <f t="shared" si="50"/>
        <v>1.7341032656491842</v>
      </c>
      <c r="S179" s="8">
        <f t="shared" si="43"/>
        <v>0.57900873993121005</v>
      </c>
      <c r="T179" s="8">
        <f t="shared" si="44"/>
        <v>-0.17693542719162886</v>
      </c>
      <c r="U179" s="9">
        <f t="shared" si="45"/>
        <v>9.9092438206034986E-2</v>
      </c>
      <c r="V179" s="10">
        <f t="shared" si="46"/>
        <v>0.37356969107325605</v>
      </c>
      <c r="W179" s="10">
        <f t="shared" si="47"/>
        <v>-5.5318400016966418</v>
      </c>
      <c r="X179" s="16">
        <f t="shared" si="48"/>
        <v>0.94323278420258105</v>
      </c>
    </row>
    <row r="180" spans="13:24" x14ac:dyDescent="0.3">
      <c r="M180" s="15">
        <v>49</v>
      </c>
      <c r="N180" s="8">
        <f t="shared" si="49"/>
        <v>0.85521133347722145</v>
      </c>
      <c r="O180" s="8">
        <f t="shared" si="40"/>
        <v>2.9870304653361517</v>
      </c>
      <c r="P180" s="8">
        <f t="shared" si="41"/>
        <v>0.58857245897507737</v>
      </c>
      <c r="Q180" s="8">
        <f t="shared" si="42"/>
        <v>1.3026570453422655</v>
      </c>
      <c r="R180" s="8">
        <f t="shared" si="50"/>
        <v>1.7366673160637014</v>
      </c>
      <c r="S180" s="8">
        <f t="shared" si="43"/>
        <v>0.58157279034572729</v>
      </c>
      <c r="T180" s="8">
        <f t="shared" si="44"/>
        <v>-0.17480959743714863</v>
      </c>
      <c r="U180" s="9">
        <f t="shared" si="45"/>
        <v>0.10465551113297211</v>
      </c>
      <c r="V180" s="10">
        <f t="shared" si="46"/>
        <v>0.39454198191963602</v>
      </c>
      <c r="W180" s="10">
        <f t="shared" si="47"/>
        <v>-5.1388498452374236</v>
      </c>
      <c r="X180" s="16">
        <f t="shared" si="48"/>
        <v>0.94595024836285091</v>
      </c>
    </row>
    <row r="181" spans="13:24" x14ac:dyDescent="0.3">
      <c r="M181" s="15">
        <v>50</v>
      </c>
      <c r="N181" s="8">
        <f t="shared" si="49"/>
        <v>0.87266462599716477</v>
      </c>
      <c r="O181" s="8">
        <f t="shared" si="40"/>
        <v>2.9851683176718371</v>
      </c>
      <c r="P181" s="8">
        <f t="shared" si="41"/>
        <v>0.58755993182136512</v>
      </c>
      <c r="Q181" s="8">
        <f t="shared" si="42"/>
        <v>1.3082108745751926</v>
      </c>
      <c r="R181" s="8">
        <f t="shared" si="50"/>
        <v>1.7393464704786017</v>
      </c>
      <c r="S181" s="8">
        <f t="shared" si="43"/>
        <v>0.58425194476062758</v>
      </c>
      <c r="T181" s="8">
        <f t="shared" si="44"/>
        <v>-0.17266189605841092</v>
      </c>
      <c r="U181" s="9">
        <f t="shared" si="45"/>
        <v>0.11015264858096378</v>
      </c>
      <c r="V181" s="10">
        <f t="shared" si="46"/>
        <v>0.41526570186649675</v>
      </c>
      <c r="W181" s="10">
        <f t="shared" si="47"/>
        <v>-4.7870616728559421</v>
      </c>
      <c r="X181" s="16">
        <f t="shared" si="48"/>
        <v>0.94838085883622802</v>
      </c>
    </row>
    <row r="182" spans="13:24" x14ac:dyDescent="0.3">
      <c r="M182" s="15">
        <v>51</v>
      </c>
      <c r="N182" s="8">
        <f t="shared" si="49"/>
        <v>0.89011791851710809</v>
      </c>
      <c r="O182" s="8">
        <f t="shared" si="40"/>
        <v>2.983370377569023</v>
      </c>
      <c r="P182" s="8">
        <f t="shared" si="41"/>
        <v>0.58652316910405689</v>
      </c>
      <c r="Q182" s="8">
        <f t="shared" si="42"/>
        <v>1.3138381802826751</v>
      </c>
      <c r="R182" s="8">
        <f t="shared" si="50"/>
        <v>1.7421390733659619</v>
      </c>
      <c r="S182" s="8">
        <f t="shared" si="43"/>
        <v>0.58704454764798775</v>
      </c>
      <c r="T182" s="8">
        <f t="shared" si="44"/>
        <v>-0.17049343122948843</v>
      </c>
      <c r="U182" s="9">
        <f t="shared" si="45"/>
        <v>0.11558381040826934</v>
      </c>
      <c r="V182" s="10">
        <f t="shared" si="46"/>
        <v>0.43574069958304135</v>
      </c>
      <c r="W182" s="10">
        <f t="shared" si="47"/>
        <v>-4.470136669923062</v>
      </c>
      <c r="X182" s="16">
        <f t="shared" si="48"/>
        <v>0.95056755461151776</v>
      </c>
    </row>
    <row r="183" spans="13:24" x14ac:dyDescent="0.3">
      <c r="M183" s="15">
        <v>52</v>
      </c>
      <c r="N183" s="8">
        <f t="shared" si="49"/>
        <v>0.90757121103705141</v>
      </c>
      <c r="O183" s="8">
        <f t="shared" si="40"/>
        <v>2.981636784734607</v>
      </c>
      <c r="P183" s="8">
        <f t="shared" si="41"/>
        <v>0.5854622103812982</v>
      </c>
      <c r="Q183" s="8">
        <f t="shared" si="42"/>
        <v>1.3195371010493382</v>
      </c>
      <c r="R183" s="8">
        <f t="shared" si="50"/>
        <v>1.7450434425754504</v>
      </c>
      <c r="S183" s="8">
        <f t="shared" si="43"/>
        <v>0.5899489168574763</v>
      </c>
      <c r="T183" s="8">
        <f t="shared" si="44"/>
        <v>-0.1683052700754753</v>
      </c>
      <c r="U183" s="9">
        <f t="shared" si="45"/>
        <v>0.12094901119583597</v>
      </c>
      <c r="V183" s="10">
        <f t="shared" si="46"/>
        <v>0.45596703003814548</v>
      </c>
      <c r="W183" s="10">
        <f t="shared" si="47"/>
        <v>-4.182989275925844</v>
      </c>
      <c r="X183" s="16">
        <f t="shared" si="48"/>
        <v>0.95254511998352631</v>
      </c>
    </row>
    <row r="184" spans="13:24" x14ac:dyDescent="0.3">
      <c r="M184" s="15">
        <v>53</v>
      </c>
      <c r="N184" s="8">
        <f t="shared" si="49"/>
        <v>0.92502450355699462</v>
      </c>
      <c r="O184" s="8">
        <f t="shared" si="40"/>
        <v>2.9799676403312922</v>
      </c>
      <c r="P184" s="8">
        <f t="shared" si="41"/>
        <v>0.58437711238060996</v>
      </c>
      <c r="Q184" s="8">
        <f t="shared" si="42"/>
        <v>1.3253057721695587</v>
      </c>
      <c r="R184" s="8">
        <f t="shared" si="50"/>
        <v>1.7480578712916679</v>
      </c>
      <c r="S184" s="8">
        <f t="shared" si="43"/>
        <v>0.59296334557369379</v>
      </c>
      <c r="T184" s="8">
        <f t="shared" si="44"/>
        <v>-0.16609843920198014</v>
      </c>
      <c r="U184" s="9">
        <f t="shared" si="45"/>
        <v>0.12624831700234104</v>
      </c>
      <c r="V184" s="10">
        <f t="shared" si="46"/>
        <v>0.475944942267156</v>
      </c>
      <c r="W184" s="10">
        <f t="shared" si="47"/>
        <v>-3.9214917792263639</v>
      </c>
      <c r="X184" s="16">
        <f t="shared" si="48"/>
        <v>0.95434203245981419</v>
      </c>
    </row>
    <row r="185" spans="13:24" x14ac:dyDescent="0.3">
      <c r="M185" s="15">
        <v>54</v>
      </c>
      <c r="N185" s="8">
        <f t="shared" si="49"/>
        <v>0.94247779607693793</v>
      </c>
      <c r="O185" s="8">
        <f t="shared" si="40"/>
        <v>2.9783630080717955</v>
      </c>
      <c r="P185" s="8">
        <f t="shared" si="41"/>
        <v>0.58326794905259194</v>
      </c>
      <c r="Q185" s="8">
        <f t="shared" si="42"/>
        <v>1.3311423263896651</v>
      </c>
      <c r="R185" s="8">
        <f t="shared" si="50"/>
        <v>1.7511806299242596</v>
      </c>
      <c r="S185" s="8">
        <f t="shared" si="43"/>
        <v>0.59608610420628549</v>
      </c>
      <c r="T185" s="8">
        <f t="shared" si="44"/>
        <v>-0.1638739252775836</v>
      </c>
      <c r="U185" s="9">
        <f t="shared" si="45"/>
        <v>0.13148184220159098</v>
      </c>
      <c r="V185" s="10">
        <f t="shared" si="46"/>
        <v>0.49567486744916478</v>
      </c>
      <c r="W185" s="10">
        <f t="shared" si="47"/>
        <v>-3.6822587041801986</v>
      </c>
      <c r="X185" s="16">
        <f t="shared" si="48"/>
        <v>0.955981829956009</v>
      </c>
    </row>
    <row r="186" spans="13:24" x14ac:dyDescent="0.3">
      <c r="M186" s="15">
        <v>55</v>
      </c>
      <c r="N186" s="8">
        <f t="shared" si="49"/>
        <v>0.95993108859688125</v>
      </c>
      <c r="O186" s="8">
        <f t="shared" si="40"/>
        <v>2.9768229153264212</v>
      </c>
      <c r="P186" s="8">
        <f t="shared" si="41"/>
        <v>0.58213481159221714</v>
      </c>
      <c r="Q186" s="8">
        <f t="shared" si="42"/>
        <v>1.337044894600784</v>
      </c>
      <c r="R186" s="8">
        <f t="shared" si="50"/>
        <v>1.7544099679296292</v>
      </c>
      <c r="S186" s="8">
        <f t="shared" si="43"/>
        <v>0.59931544221165511</v>
      </c>
      <c r="T186" s="8">
        <f t="shared" si="44"/>
        <v>-0.16163267566377107</v>
      </c>
      <c r="U186" s="9">
        <f t="shared" si="45"/>
        <v>0.13664974640552607</v>
      </c>
      <c r="V186" s="10">
        <f t="shared" si="46"/>
        <v>0.51515740730701076</v>
      </c>
      <c r="W186" s="10">
        <f t="shared" si="47"/>
        <v>-3.4624869303376475</v>
      </c>
      <c r="X186" s="16">
        <f t="shared" si="48"/>
        <v>0.95748413711047986</v>
      </c>
    </row>
    <row r="187" spans="13:24" x14ac:dyDescent="0.3">
      <c r="M187" s="15">
        <v>56</v>
      </c>
      <c r="N187" s="8">
        <f t="shared" si="49"/>
        <v>0.97738438111682457</v>
      </c>
      <c r="O187" s="8">
        <f t="shared" si="40"/>
        <v>2.9753473542406272</v>
      </c>
      <c r="P187" s="8">
        <f t="shared" si="41"/>
        <v>0.58097780842943814</v>
      </c>
      <c r="Q187" s="8">
        <f t="shared" si="42"/>
        <v>1.3430116064830511</v>
      </c>
      <c r="R187" s="8">
        <f t="shared" si="50"/>
        <v>1.7577441155633233</v>
      </c>
      <c r="S187" s="8">
        <f t="shared" si="43"/>
        <v>0.60264958984534922</v>
      </c>
      <c r="T187" s="8">
        <f t="shared" si="44"/>
        <v>-0.15937559908709131</v>
      </c>
      <c r="U187" s="9">
        <f t="shared" si="45"/>
        <v>0.14175223147548796</v>
      </c>
      <c r="V187" s="10">
        <f t="shared" si="46"/>
        <v>0.53439332284002339</v>
      </c>
      <c r="W187" s="10">
        <f t="shared" si="47"/>
        <v>-3.2598354324121974</v>
      </c>
      <c r="X187" s="16">
        <f t="shared" si="48"/>
        <v>0.95886544591874567</v>
      </c>
    </row>
    <row r="188" spans="13:24" x14ac:dyDescent="0.3">
      <c r="M188" s="15">
        <v>57</v>
      </c>
      <c r="N188" s="8">
        <f t="shared" si="49"/>
        <v>0.99483767363676789</v>
      </c>
      <c r="O188" s="8">
        <f t="shared" si="40"/>
        <v>2.9739362828594782</v>
      </c>
      <c r="P188" s="8">
        <f t="shared" si="41"/>
        <v>0.57979706519086593</v>
      </c>
      <c r="Q188" s="8">
        <f t="shared" si="42"/>
        <v>1.3490405911019989</v>
      </c>
      <c r="R188" s="8">
        <f t="shared" si="50"/>
        <v>1.7611812855625499</v>
      </c>
      <c r="S188" s="8">
        <f t="shared" si="43"/>
        <v>0.60608675984457583</v>
      </c>
      <c r="T188" s="8">
        <f t="shared" si="44"/>
        <v>-0.15710356634856373</v>
      </c>
      <c r="U188" s="9">
        <f t="shared" si="45"/>
        <v>0.14678953862379029</v>
      </c>
      <c r="V188" s="10">
        <f t="shared" si="46"/>
        <v>0.55338352339720176</v>
      </c>
      <c r="W188" s="10">
        <f t="shared" si="47"/>
        <v>-3.072333641415018</v>
      </c>
      <c r="X188" s="16">
        <f t="shared" si="48"/>
        <v>0.96013971666821896</v>
      </c>
    </row>
    <row r="189" spans="13:24" x14ac:dyDescent="0.3">
      <c r="M189" s="15">
        <v>58</v>
      </c>
      <c r="N189" s="8">
        <f t="shared" si="49"/>
        <v>1.0122909661567112</v>
      </c>
      <c r="O189" s="8">
        <f t="shared" si="40"/>
        <v>2.9725896262559468</v>
      </c>
      <c r="P189" s="8">
        <f t="shared" si="41"/>
        <v>0.57859272463428335</v>
      </c>
      <c r="Q189" s="8">
        <f t="shared" si="42"/>
        <v>1.3551299774580432</v>
      </c>
      <c r="R189" s="8">
        <f t="shared" si="50"/>
        <v>1.7647196747584801</v>
      </c>
      <c r="S189" s="8">
        <f t="shared" si="43"/>
        <v>0.60962514904050602</v>
      </c>
      <c r="T189" s="8">
        <f t="shared" si="44"/>
        <v>-0.15481741106560468</v>
      </c>
      <c r="U189" s="9">
        <f t="shared" si="45"/>
        <v>0.15176194560712486</v>
      </c>
      <c r="V189" s="10">
        <f t="shared" si="46"/>
        <v>0.57212905609660469</v>
      </c>
      <c r="W189" s="10">
        <f t="shared" si="47"/>
        <v>-2.898310784124269</v>
      </c>
      <c r="X189" s="16">
        <f t="shared" si="48"/>
        <v>0.96131884565078651</v>
      </c>
    </row>
    <row r="190" spans="13:24" x14ac:dyDescent="0.3">
      <c r="M190" s="15">
        <v>59</v>
      </c>
      <c r="N190" s="8">
        <f t="shared" si="49"/>
        <v>1.0297442586766545</v>
      </c>
      <c r="O190" s="8">
        <f t="shared" si="40"/>
        <v>2.9713072776602214</v>
      </c>
      <c r="P190" s="8">
        <f t="shared" si="41"/>
        <v>0.57736494655778103</v>
      </c>
      <c r="Q190" s="8">
        <f t="shared" si="42"/>
        <v>1.3612778949900668</v>
      </c>
      <c r="R190" s="8">
        <f t="shared" si="50"/>
        <v>1.7683574656182761</v>
      </c>
      <c r="S190" s="8">
        <f t="shared" si="43"/>
        <v>0.61326293990030201</v>
      </c>
      <c r="T190" s="8">
        <f t="shared" si="44"/>
        <v>-0.15251793044201042</v>
      </c>
      <c r="U190" s="9">
        <f t="shared" si="45"/>
        <v>0.15666976401282245</v>
      </c>
      <c r="V190" s="10">
        <f t="shared" si="46"/>
        <v>0.59063109559479543</v>
      </c>
      <c r="W190" s="10">
        <f t="shared" si="47"/>
        <v>-2.736340804737678</v>
      </c>
      <c r="X190" s="16">
        <f t="shared" si="48"/>
        <v>0.96241303288202662</v>
      </c>
    </row>
    <row r="191" spans="13:24" x14ac:dyDescent="0.3">
      <c r="M191" s="15">
        <v>60</v>
      </c>
      <c r="N191" s="8">
        <f t="shared" si="49"/>
        <v>1.0471975511965976</v>
      </c>
      <c r="O191" s="8">
        <f t="shared" si="40"/>
        <v>2.970089099587379</v>
      </c>
      <c r="P191" s="8">
        <f t="shared" si="41"/>
        <v>0.57611390768527382</v>
      </c>
      <c r="Q191" s="8">
        <f t="shared" si="42"/>
        <v>1.3674824740341867</v>
      </c>
      <c r="R191" s="8">
        <f t="shared" si="50"/>
        <v>1.7720928277170462</v>
      </c>
      <c r="S191" s="8">
        <f t="shared" si="43"/>
        <v>0.61699830199907213</v>
      </c>
      <c r="T191" s="8">
        <f t="shared" si="44"/>
        <v>-0.15020588606179977</v>
      </c>
      <c r="U191" s="9">
        <f t="shared" si="45"/>
        <v>0.16151333663851775</v>
      </c>
      <c r="V191" s="10">
        <f t="shared" si="46"/>
        <v>0.60889093420841101</v>
      </c>
      <c r="W191" s="10">
        <f t="shared" si="47"/>
        <v>-2.5851990025868945</v>
      </c>
      <c r="X191" s="16">
        <f t="shared" si="48"/>
        <v>0.96343107390969129</v>
      </c>
    </row>
    <row r="192" spans="13:24" x14ac:dyDescent="0.3">
      <c r="M192" s="15">
        <v>61</v>
      </c>
      <c r="N192" s="8">
        <f t="shared" si="49"/>
        <v>1.064650843716541</v>
      </c>
      <c r="O192" s="8">
        <f t="shared" si="40"/>
        <v>2.9689349249608972</v>
      </c>
      <c r="P192" s="8">
        <f t="shared" si="41"/>
        <v>0.57483980153016645</v>
      </c>
      <c r="Q192" s="8">
        <f t="shared" si="42"/>
        <v>1.3737418462388507</v>
      </c>
      <c r="R192" s="8">
        <f t="shared" si="50"/>
        <v>1.775923919140121</v>
      </c>
      <c r="S192" s="8">
        <f t="shared" si="43"/>
        <v>0.62082939342214694</v>
      </c>
      <c r="T192" s="8">
        <f t="shared" si="44"/>
        <v>-0.14788200470297502</v>
      </c>
      <c r="U192" s="9">
        <f t="shared" si="45"/>
        <v>0.16629303496535497</v>
      </c>
      <c r="V192" s="10">
        <f t="shared" si="46"/>
        <v>0.62690997238837176</v>
      </c>
      <c r="W192" s="10">
        <f t="shared" si="47"/>
        <v>-2.443827578476077</v>
      </c>
      <c r="X192" s="16">
        <f t="shared" si="48"/>
        <v>0.96438059338585191</v>
      </c>
    </row>
    <row r="193" spans="13:24" x14ac:dyDescent="0.3">
      <c r="M193" s="15">
        <v>62</v>
      </c>
      <c r="N193" s="8">
        <f t="shared" si="49"/>
        <v>1.0821041362364843</v>
      </c>
      <c r="O193" s="8">
        <f t="shared" si="40"/>
        <v>2.9678445582296646</v>
      </c>
      <c r="P193" s="8">
        <f t="shared" si="41"/>
        <v>0.57354283823889263</v>
      </c>
      <c r="Q193" s="8">
        <f t="shared" si="42"/>
        <v>1.380054144937477</v>
      </c>
      <c r="R193" s="8">
        <f t="shared" si="50"/>
        <v>1.7798488878162413</v>
      </c>
      <c r="S193" s="8">
        <f t="shared" si="43"/>
        <v>0.62475436209826718</v>
      </c>
      <c r="T193" s="8">
        <f t="shared" si="44"/>
        <v>-0.14554697916751663</v>
      </c>
      <c r="U193" s="9">
        <f t="shared" si="45"/>
        <v>0.17100925672448347</v>
      </c>
      <c r="V193" s="10">
        <f t="shared" si="46"/>
        <v>0.64468970954578586</v>
      </c>
      <c r="W193" s="10">
        <f t="shared" si="47"/>
        <v>-2.3113080255442093</v>
      </c>
      <c r="X193" s="16">
        <f t="shared" si="48"/>
        <v>0.96526823352546587</v>
      </c>
    </row>
    <row r="194" spans="13:24" x14ac:dyDescent="0.3">
      <c r="M194" s="15">
        <v>63</v>
      </c>
      <c r="N194" s="8">
        <f t="shared" si="49"/>
        <v>1.0995574287564276</v>
      </c>
      <c r="O194" s="8">
        <f t="shared" si="40"/>
        <v>2.966817776476343</v>
      </c>
      <c r="P194" s="8">
        <f t="shared" si="41"/>
        <v>0.57222324441602979</v>
      </c>
      <c r="Q194" s="8">
        <f t="shared" si="42"/>
        <v>1.3864175054798971</v>
      </c>
      <c r="R194" s="8">
        <f t="shared" si="50"/>
        <v>1.7838658727824768</v>
      </c>
      <c r="S194" s="8">
        <f t="shared" si="43"/>
        <v>0.62877134706450266</v>
      </c>
      <c r="T194" s="8">
        <f t="shared" si="44"/>
        <v>-0.1432014691241851</v>
      </c>
      <c r="U194" s="9">
        <f t="shared" si="45"/>
        <v>0.17566242355622852</v>
      </c>
      <c r="V194" s="10">
        <f t="shared" si="46"/>
        <v>0.66223173522723133</v>
      </c>
      <c r="W194" s="10">
        <f t="shared" si="47"/>
        <v>-2.186838829565608</v>
      </c>
      <c r="X194" s="16">
        <f t="shared" si="48"/>
        <v>0.96609980730004474</v>
      </c>
    </row>
    <row r="195" spans="13:24" x14ac:dyDescent="0.3">
      <c r="M195" s="15">
        <v>64</v>
      </c>
      <c r="N195" s="8">
        <f t="shared" si="49"/>
        <v>1.1170107212763709</v>
      </c>
      <c r="O195" s="8">
        <f t="shared" si="40"/>
        <v>2.9658543305150245</v>
      </c>
      <c r="P195" s="8">
        <f t="shared" si="41"/>
        <v>0.57088126293265717</v>
      </c>
      <c r="Q195" s="8">
        <f t="shared" si="42"/>
        <v>1.3928300655239085</v>
      </c>
      <c r="R195" s="8">
        <f t="shared" si="50"/>
        <v>1.787973005381797</v>
      </c>
      <c r="S195" s="8">
        <f t="shared" si="43"/>
        <v>0.63287847966382293</v>
      </c>
      <c r="T195" s="8">
        <f t="shared" si="44"/>
        <v>-0.14084610196094088</v>
      </c>
      <c r="U195" s="9">
        <f t="shared" si="45"/>
        <v>0.18025297876102597</v>
      </c>
      <c r="V195" s="10">
        <f t="shared" si="46"/>
        <v>0.67953772063597939</v>
      </c>
      <c r="W195" s="10">
        <f t="shared" si="47"/>
        <v>-2.0697173248239022</v>
      </c>
      <c r="X195" s="16">
        <f t="shared" si="48"/>
        <v>0.96688042383221451</v>
      </c>
    </row>
    <row r="196" spans="13:24" x14ac:dyDescent="0.3">
      <c r="M196" s="15">
        <v>65</v>
      </c>
      <c r="N196" s="8">
        <f t="shared" si="49"/>
        <v>1.1344640137963142</v>
      </c>
      <c r="O196" s="8">
        <f t="shared" si="40"/>
        <v>2.9649539459763634</v>
      </c>
      <c r="P196" s="8">
        <f t="shared" si="41"/>
        <v>0.56951715271956971</v>
      </c>
      <c r="Q196" s="8">
        <f t="shared" si="42"/>
        <v>1.3992899652882853</v>
      </c>
      <c r="R196" s="8">
        <f t="shared" si="50"/>
        <v>1.7921684103944253</v>
      </c>
      <c r="S196" s="8">
        <f t="shared" si="43"/>
        <v>0.63707388467645121</v>
      </c>
      <c r="T196" s="8">
        <f t="shared" si="44"/>
        <v>-0.13848147364404215</v>
      </c>
      <c r="U196" s="9">
        <f t="shared" si="45"/>
        <v>0.18478138514090611</v>
      </c>
      <c r="V196" s="10">
        <f t="shared" si="46"/>
        <v>0.69660941049458014</v>
      </c>
      <c r="W196" s="10">
        <f t="shared" si="47"/>
        <v>-1.9593248296195647</v>
      </c>
      <c r="X196" s="16">
        <f t="shared" si="48"/>
        <v>0.9676145917036304</v>
      </c>
    </row>
    <row r="197" spans="13:24" x14ac:dyDescent="0.3">
      <c r="M197" s="15">
        <v>66</v>
      </c>
      <c r="N197" s="8">
        <f t="shared" si="49"/>
        <v>1.1519173063162575</v>
      </c>
      <c r="O197" s="8">
        <f t="shared" si="40"/>
        <v>2.964116324378459</v>
      </c>
      <c r="P197" s="8">
        <f t="shared" si="41"/>
        <v>0.56813118854691713</v>
      </c>
      <c r="Q197" s="8">
        <f t="shared" si="42"/>
        <v>1.4057953477686158</v>
      </c>
      <c r="R197" s="8">
        <f t="shared" si="50"/>
        <v>1.7964502071041988</v>
      </c>
      <c r="S197" s="8">
        <f t="shared" si="43"/>
        <v>0.64135568138622467</v>
      </c>
      <c r="T197" s="8">
        <f t="shared" si="44"/>
        <v>-0.13610814958110662</v>
      </c>
      <c r="U197" s="9">
        <f t="shared" si="45"/>
        <v>0.18924812293007268</v>
      </c>
      <c r="V197" s="10">
        <f t="shared" si="46"/>
        <v>0.71344861524332925</v>
      </c>
      <c r="W197" s="10">
        <f t="shared" si="47"/>
        <v>-1.8551143902886553</v>
      </c>
      <c r="X197" s="16">
        <f t="shared" si="48"/>
        <v>0.96830630458541711</v>
      </c>
    </row>
    <row r="198" spans="13:24" x14ac:dyDescent="0.3">
      <c r="M198" s="15">
        <v>67</v>
      </c>
      <c r="N198" s="8">
        <f t="shared" si="49"/>
        <v>1.1693705988362009</v>
      </c>
      <c r="O198" s="8">
        <f t="shared" si="40"/>
        <v>2.9633411441819586</v>
      </c>
      <c r="P198" s="8">
        <f t="shared" si="41"/>
        <v>0.56672366079178094</v>
      </c>
      <c r="Q198" s="8">
        <f t="shared" si="42"/>
        <v>1.4123443589173748</v>
      </c>
      <c r="R198" s="8">
        <f t="shared" si="50"/>
        <v>1.8008165103013212</v>
      </c>
      <c r="S198" s="8">
        <f t="shared" si="43"/>
        <v>0.64572198458334706</v>
      </c>
      <c r="T198" s="8">
        <f t="shared" si="44"/>
        <v>-0.13372666548565562</v>
      </c>
      <c r="U198" s="9">
        <f t="shared" si="45"/>
        <v>0.19365368781288619</v>
      </c>
      <c r="V198" s="10">
        <f t="shared" si="46"/>
        <v>0.73005720356824144</v>
      </c>
      <c r="W198" s="10">
        <f t="shared" si="47"/>
        <v>-1.7566006150824394</v>
      </c>
      <c r="X198" s="16">
        <f t="shared" si="48"/>
        <v>0.96895911262223322</v>
      </c>
    </row>
    <row r="199" spans="13:24" x14ac:dyDescent="0.3">
      <c r="M199" s="15">
        <v>68</v>
      </c>
      <c r="N199" s="8">
        <f t="shared" si="49"/>
        <v>1.1868238913561442</v>
      </c>
      <c r="O199" s="8">
        <f t="shared" si="40"/>
        <v>2.9626280618279335</v>
      </c>
      <c r="P199" s="8">
        <f t="shared" si="41"/>
        <v>0.56529487519514721</v>
      </c>
      <c r="Q199" s="8">
        <f t="shared" si="42"/>
        <v>1.4189351477896441</v>
      </c>
      <c r="R199" s="8">
        <f t="shared" si="50"/>
        <v>1.8052654312229317</v>
      </c>
      <c r="S199" s="8">
        <f t="shared" si="43"/>
        <v>0.6501709055049576</v>
      </c>
      <c r="T199" s="8">
        <f t="shared" si="44"/>
        <v>-0.13133752824086292</v>
      </c>
      <c r="U199" s="9">
        <f t="shared" si="45"/>
        <v>0.19799858902738721</v>
      </c>
      <c r="V199" s="10">
        <f t="shared" si="46"/>
        <v>0.74643709525150115</v>
      </c>
      <c r="W199" s="10">
        <f t="shared" si="47"/>
        <v>-1.6633511938367573</v>
      </c>
      <c r="X199" s="16">
        <f t="shared" si="48"/>
        <v>0.9695761822605069</v>
      </c>
    </row>
    <row r="200" spans="13:24" x14ac:dyDescent="0.3">
      <c r="M200" s="15">
        <v>69</v>
      </c>
      <c r="N200" s="8">
        <f t="shared" si="49"/>
        <v>1.2042771838760873</v>
      </c>
      <c r="O200" s="8">
        <f t="shared" si="40"/>
        <v>2.9619767127573136</v>
      </c>
      <c r="P200" s="8">
        <f t="shared" si="41"/>
        <v>0.5638451526096564</v>
      </c>
      <c r="Q200" s="8">
        <f t="shared" si="42"/>
        <v>1.4255658666559181</v>
      </c>
      <c r="R200" s="8">
        <f t="shared" si="50"/>
        <v>1.809795078433095</v>
      </c>
      <c r="S200" s="8">
        <f t="shared" si="43"/>
        <v>0.65470055271512084</v>
      </c>
      <c r="T200" s="8">
        <f t="shared" si="44"/>
        <v>-0.12894121676045533</v>
      </c>
      <c r="U200" s="9">
        <f t="shared" si="45"/>
        <v>0.20228334755229593</v>
      </c>
      <c r="V200" s="10">
        <f t="shared" si="46"/>
        <v>0.76259025433661254</v>
      </c>
      <c r="W200" s="10">
        <f t="shared" si="47"/>
        <v>-1.5749797862305277</v>
      </c>
      <c r="X200" s="16">
        <f t="shared" si="48"/>
        <v>0.97016034664590733</v>
      </c>
    </row>
    <row r="201" spans="13:24" x14ac:dyDescent="0.3">
      <c r="M201" s="15">
        <v>70</v>
      </c>
      <c r="N201" s="8">
        <f t="shared" si="49"/>
        <v>1.2217304763960306</v>
      </c>
      <c r="O201" s="8">
        <f t="shared" ref="O201:O221" si="51">ACOS((COS(N201)-lambda1)/((1+lambda1^2-2*lambda1*COS(N201))^0.5))</f>
        <v>2.9613867124107109</v>
      </c>
      <c r="P201" s="8">
        <f t="shared" ref="P201:P221" si="52">ACOS((lambda2^2-lambda3^2+lambda1^2+1-2*lambda1*COS(N201))/(2*lambda2*(1+lambda1^2-2*lambda1*COS(N201))^0.5))</f>
        <v>0.56237482873946587</v>
      </c>
      <c r="Q201" s="8">
        <f t="shared" ref="Q201:Q221" si="53">ACOS((lambda2^2+lambda3^2-lambda1^2-1+2*lambda1*COS(N201))/(2*lambda2*lambda3))</f>
        <v>1.4322346710834386</v>
      </c>
      <c r="R201" s="8">
        <f t="shared" si="50"/>
        <v>1.8144035586438223</v>
      </c>
      <c r="S201" s="8">
        <f t="shared" ref="S201:S221" si="54">R201-u</f>
        <v>0.65930903292584819</v>
      </c>
      <c r="T201" s="8">
        <f t="shared" ref="T201:T221" si="55">SIN(R201-N201)/(lambda2*SIN(S201-R201))</f>
        <v>-0.12653818284489618</v>
      </c>
      <c r="U201" s="9">
        <f t="shared" ref="U201:U221" si="56">SIN(S201-N201)/(lambda3*SIN(S201-R201))</f>
        <v>0.20650849437530616</v>
      </c>
      <c r="V201" s="10">
        <f t="shared" ref="V201:V221" si="57">U201*w</f>
        <v>0.77851868260002111</v>
      </c>
      <c r="W201" s="10">
        <f t="shared" ref="W201:W221" si="58">((lambda3*U201-COS(R201-N201)-lambda2*COS(S201-N201)*T201)*w^2)/(lambda2*SIN(S201-N201))</f>
        <v>-1.4911400278429401</v>
      </c>
      <c r="X201" s="16">
        <f t="shared" ref="X201:X221" si="59">U201*(h2_-fxx*rxx-fxx*rxx)/(fxx*rxx+fxx*rxx-fxx*rxx*T201-fxx*rxx*T201+h2_*U201)</f>
        <v>0.97071414827993452</v>
      </c>
    </row>
    <row r="202" spans="13:24" x14ac:dyDescent="0.3">
      <c r="M202" s="15">
        <v>71</v>
      </c>
      <c r="N202" s="8">
        <f t="shared" si="49"/>
        <v>1.2391837689159739</v>
      </c>
      <c r="O202" s="8">
        <f t="shared" si="51"/>
        <v>2.9608576572076251</v>
      </c>
      <c r="P202" s="8">
        <f t="shared" si="52"/>
        <v>0.5608842538734824</v>
      </c>
      <c r="Q202" s="8">
        <f t="shared" si="53"/>
        <v>1.438939719987508</v>
      </c>
      <c r="R202" s="8">
        <f t="shared" si="50"/>
        <v>1.8190889774788224</v>
      </c>
      <c r="S202" s="8">
        <f t="shared" si="54"/>
        <v>0.66399445176084826</v>
      </c>
      <c r="T202" s="8">
        <f t="shared" si="55"/>
        <v>-0.12412885203117777</v>
      </c>
      <c r="U202" s="9">
        <f t="shared" si="56"/>
        <v>0.2106745688403594</v>
      </c>
      <c r="V202" s="10">
        <f t="shared" si="57"/>
        <v>0.79422441332048432</v>
      </c>
      <c r="W202" s="10">
        <f t="shared" si="58"/>
        <v>-1.4115204543882838</v>
      </c>
      <c r="X202" s="16">
        <f t="shared" si="59"/>
        <v>0.97123987528807287</v>
      </c>
    </row>
    <row r="203" spans="13:24" x14ac:dyDescent="0.3">
      <c r="M203" s="15">
        <v>72</v>
      </c>
      <c r="N203" s="8">
        <f t="shared" si="49"/>
        <v>1.2566370614359172</v>
      </c>
      <c r="O203" s="8">
        <f t="shared" si="51"/>
        <v>2.9603891255042059</v>
      </c>
      <c r="P203" s="8">
        <f t="shared" si="52"/>
        <v>0.55937379261314857</v>
      </c>
      <c r="Q203" s="8">
        <f t="shared" si="53"/>
        <v>1.4456791756542324</v>
      </c>
      <c r="R203" s="8">
        <f t="shared" si="50"/>
        <v>1.8238494401817937</v>
      </c>
      <c r="S203" s="8">
        <f t="shared" si="54"/>
        <v>0.66875491446381963</v>
      </c>
      <c r="T203" s="8">
        <f t="shared" si="55"/>
        <v>-0.12171362443473774</v>
      </c>
      <c r="U203" s="9">
        <f t="shared" si="56"/>
        <v>0.21478211707147052</v>
      </c>
      <c r="V203" s="10">
        <f t="shared" si="57"/>
        <v>0.80970950533703356</v>
      </c>
      <c r="W203" s="10">
        <f t="shared" si="58"/>
        <v>-1.335840184224949</v>
      </c>
      <c r="X203" s="16">
        <f t="shared" si="59"/>
        <v>0.9717395923884824</v>
      </c>
    </row>
    <row r="204" spans="13:24" x14ac:dyDescent="0.3">
      <c r="M204" s="15">
        <v>73</v>
      </c>
      <c r="N204" s="8">
        <f t="shared" si="49"/>
        <v>1.2740903539558606</v>
      </c>
      <c r="O204" s="8">
        <f t="shared" si="51"/>
        <v>2.9599806785287304</v>
      </c>
      <c r="P204" s="8">
        <f t="shared" si="52"/>
        <v>0.55784382359591023</v>
      </c>
      <c r="Q204" s="8">
        <f t="shared" si="53"/>
        <v>1.4524512037361468</v>
      </c>
      <c r="R204" s="8">
        <f t="shared" si="50"/>
        <v>1.8286830522709943</v>
      </c>
      <c r="S204" s="8">
        <f t="shared" si="54"/>
        <v>0.67358852655302015</v>
      </c>
      <c r="T204" s="8">
        <f t="shared" si="55"/>
        <v>-0.11929287558216352</v>
      </c>
      <c r="U204" s="9">
        <f t="shared" si="56"/>
        <v>0.21883169047063075</v>
      </c>
      <c r="V204" s="10">
        <f t="shared" si="57"/>
        <v>0.82497603738620295</v>
      </c>
      <c r="W204" s="10">
        <f t="shared" si="58"/>
        <v>-1.263845230278579</v>
      </c>
      <c r="X204" s="16">
        <f t="shared" si="59"/>
        <v>0.97221516744308989</v>
      </c>
    </row>
    <row r="205" spans="13:24" x14ac:dyDescent="0.3">
      <c r="M205" s="15">
        <v>74</v>
      </c>
      <c r="N205" s="8">
        <f t="shared" si="49"/>
        <v>1.2915436464758039</v>
      </c>
      <c r="O205" s="8">
        <f t="shared" si="51"/>
        <v>2.9596318612942127</v>
      </c>
      <c r="P205" s="8">
        <f t="shared" si="52"/>
        <v>0.55629473921541139</v>
      </c>
      <c r="Q205" s="8">
        <f t="shared" si="53"/>
        <v>1.4592539732221699</v>
      </c>
      <c r="R205" s="8">
        <f t="shared" si="50"/>
        <v>1.8335879201420009</v>
      </c>
      <c r="S205" s="8">
        <f t="shared" si="54"/>
        <v>0.67849339442402679</v>
      </c>
      <c r="T205" s="8">
        <f t="shared" si="55"/>
        <v>-0.11686695723353707</v>
      </c>
      <c r="U205" s="9">
        <f t="shared" si="56"/>
        <v>0.22282384428720811</v>
      </c>
      <c r="V205" s="10">
        <f t="shared" si="57"/>
        <v>0.84002610270879474</v>
      </c>
      <c r="W205" s="10">
        <f t="shared" si="58"/>
        <v>-1.1953053369457891</v>
      </c>
      <c r="X205" s="16">
        <f t="shared" si="59"/>
        <v>0.97266829430912571</v>
      </c>
    </row>
    <row r="206" spans="13:24" x14ac:dyDescent="0.3">
      <c r="M206" s="15">
        <v>75</v>
      </c>
      <c r="N206" s="8">
        <f t="shared" si="49"/>
        <v>1.3089969389957472</v>
      </c>
      <c r="O206" s="8">
        <f t="shared" si="51"/>
        <v>2.9593422034875774</v>
      </c>
      <c r="P206" s="8">
        <f t="shared" si="52"/>
        <v>0.55472694533939126</v>
      </c>
      <c r="Q206" s="8">
        <f t="shared" si="53"/>
        <v>1.4660856563833309</v>
      </c>
      <c r="R206" s="8">
        <f t="shared" si="50"/>
        <v>1.8385621516205064</v>
      </c>
      <c r="S206" s="8">
        <f t="shared" si="54"/>
        <v>0.68346762590253229</v>
      </c>
      <c r="T206" s="8">
        <f t="shared" si="55"/>
        <v>-0.11443619819340597</v>
      </c>
      <c r="U206" s="9">
        <f t="shared" si="56"/>
        <v>0.22675913625624858</v>
      </c>
      <c r="V206" s="10">
        <f t="shared" si="57"/>
        <v>0.85486180391639688</v>
      </c>
      <c r="W206" s="10">
        <f t="shared" si="58"/>
        <v>-1.130011256882623</v>
      </c>
      <c r="X206" s="16">
        <f t="shared" si="59"/>
        <v>0.97310051257878472</v>
      </c>
    </row>
    <row r="207" spans="13:24" x14ac:dyDescent="0.3">
      <c r="M207" s="15">
        <v>76</v>
      </c>
      <c r="N207" s="8">
        <f t="shared" si="49"/>
        <v>1.3264502315156905</v>
      </c>
      <c r="O207" s="8">
        <f t="shared" si="51"/>
        <v>2.9591112203349415</v>
      </c>
      <c r="P207" s="8">
        <f t="shared" si="52"/>
        <v>0.55314086102619742</v>
      </c>
      <c r="Q207" s="8">
        <f t="shared" si="53"/>
        <v>1.4729444286956996</v>
      </c>
      <c r="R207" s="8">
        <f t="shared" si="50"/>
        <v>1.8436038564670454</v>
      </c>
      <c r="S207" s="8">
        <f t="shared" si="54"/>
        <v>0.68850933074907128</v>
      </c>
      <c r="T207" s="8">
        <f t="shared" si="55"/>
        <v>-0.11200090510951585</v>
      </c>
      <c r="U207" s="9">
        <f t="shared" si="56"/>
        <v>0.23063812530304209</v>
      </c>
      <c r="V207" s="10">
        <f t="shared" si="57"/>
        <v>0.86948524810771111</v>
      </c>
      <c r="W207" s="10">
        <f t="shared" si="58"/>
        <v>-1.0677723979840028</v>
      </c>
      <c r="X207" s="16">
        <f t="shared" si="59"/>
        <v>0.97351322469036783</v>
      </c>
    </row>
    <row r="208" spans="13:24" x14ac:dyDescent="0.3">
      <c r="M208" s="15">
        <v>77</v>
      </c>
      <c r="N208" s="8">
        <f t="shared" si="49"/>
        <v>1.3439035240356338</v>
      </c>
      <c r="O208" s="8">
        <f t="shared" si="51"/>
        <v>2.9589384134426822</v>
      </c>
      <c r="P208" s="8">
        <f t="shared" si="52"/>
        <v>0.55153691824074347</v>
      </c>
      <c r="Q208" s="8">
        <f t="shared" si="53"/>
        <v>1.4798284687419487</v>
      </c>
      <c r="R208" s="8">
        <f t="shared" si="50"/>
        <v>1.8487111468355812</v>
      </c>
      <c r="S208" s="8">
        <f t="shared" si="54"/>
        <v>0.69361662111760714</v>
      </c>
      <c r="T208" s="8">
        <f t="shared" si="55"/>
        <v>-0.10956136325857863</v>
      </c>
      <c r="U208" s="9">
        <f t="shared" si="56"/>
        <v>0.2344613703112923</v>
      </c>
      <c r="V208" s="10">
        <f t="shared" si="57"/>
        <v>0.88389854222466224</v>
      </c>
      <c r="W208" s="10">
        <f t="shared" si="58"/>
        <v>-1.008414783196482</v>
      </c>
      <c r="X208" s="16">
        <f t="shared" si="59"/>
        <v>0.97390771081031091</v>
      </c>
    </row>
    <row r="209" spans="6:31" x14ac:dyDescent="0.3">
      <c r="M209" s="15">
        <v>78</v>
      </c>
      <c r="N209" s="8">
        <f t="shared" si="49"/>
        <v>1.3613568165555769</v>
      </c>
      <c r="O209" s="8">
        <f t="shared" si="51"/>
        <v>2.9588232716140084</v>
      </c>
      <c r="P209" s="8">
        <f t="shared" si="52"/>
        <v>0.54991556157068655</v>
      </c>
      <c r="Q209" s="8">
        <f t="shared" si="53"/>
        <v>1.4867359580929591</v>
      </c>
      <c r="R209" s="8">
        <f t="shared" si="50"/>
        <v>1.8538821376878609</v>
      </c>
      <c r="S209" s="8">
        <f t="shared" si="54"/>
        <v>0.69878761196988681</v>
      </c>
      <c r="T209" s="8">
        <f t="shared" si="55"/>
        <v>-0.10711783731847109</v>
      </c>
      <c r="U209" s="9">
        <f t="shared" si="56"/>
        <v>0.23822942895223356</v>
      </c>
      <c r="V209" s="10">
        <f t="shared" si="57"/>
        <v>0.89810378863827423</v>
      </c>
      <c r="W209" s="10">
        <f t="shared" si="58"/>
        <v>-0.95177927573981991</v>
      </c>
      <c r="X209" s="16">
        <f t="shared" si="59"/>
        <v>0.97428514181761872</v>
      </c>
    </row>
    <row r="210" spans="6:31" x14ac:dyDescent="0.3">
      <c r="M210" s="15">
        <v>79</v>
      </c>
      <c r="N210" s="8">
        <f t="shared" si="49"/>
        <v>1.3788101090755203</v>
      </c>
      <c r="O210" s="8">
        <f t="shared" si="51"/>
        <v>2.9587652716408646</v>
      </c>
      <c r="P210" s="8">
        <f t="shared" si="52"/>
        <v>0.54827724794351429</v>
      </c>
      <c r="Q210" s="8">
        <f t="shared" si="53"/>
        <v>1.4936650811708749</v>
      </c>
      <c r="R210" s="8">
        <f t="shared" si="50"/>
        <v>1.8591149471654607</v>
      </c>
      <c r="S210" s="8">
        <f t="shared" si="54"/>
        <v>0.70402042144748656</v>
      </c>
      <c r="T210" s="8">
        <f t="shared" si="55"/>
        <v>-0.10467057212637915</v>
      </c>
      <c r="U210" s="9">
        <f t="shared" si="56"/>
        <v>0.2419428565720404</v>
      </c>
      <c r="V210" s="10">
        <f t="shared" si="57"/>
        <v>0.91210308095430137</v>
      </c>
      <c r="W210" s="10">
        <f t="shared" si="58"/>
        <v>-0.89772003035272696</v>
      </c>
      <c r="X210" s="16">
        <f t="shared" si="59"/>
        <v>0.9746465906670454</v>
      </c>
    </row>
    <row r="211" spans="6:31" x14ac:dyDescent="0.3">
      <c r="M211" s="15">
        <v>80</v>
      </c>
      <c r="N211" s="8">
        <f t="shared" si="49"/>
        <v>1.3962634015954636</v>
      </c>
      <c r="O211" s="8">
        <f t="shared" si="51"/>
        <v>2.9587638790710709</v>
      </c>
      <c r="P211" s="8">
        <f t="shared" si="52"/>
        <v>0.5466224463451741</v>
      </c>
      <c r="Q211" s="8">
        <f t="shared" si="53"/>
        <v>1.5006140250949938</v>
      </c>
      <c r="R211" s="8">
        <f t="shared" si="50"/>
        <v>1.8644076969214456</v>
      </c>
      <c r="S211" s="8">
        <f t="shared" si="54"/>
        <v>0.70931317120347148</v>
      </c>
      <c r="T211" s="8">
        <f t="shared" si="55"/>
        <v>-0.10221979342251435</v>
      </c>
      <c r="U211" s="9">
        <f t="shared" si="56"/>
        <v>0.24560220513489006</v>
      </c>
      <c r="V211" s="10">
        <f t="shared" si="57"/>
        <v>0.9258985000286688</v>
      </c>
      <c r="W211" s="10">
        <f t="shared" si="58"/>
        <v>-0.84610313771697121</v>
      </c>
      <c r="X211" s="16">
        <f t="shared" si="59"/>
        <v>0.97499304236229745</v>
      </c>
    </row>
    <row r="212" spans="6:31" x14ac:dyDescent="0.3">
      <c r="M212" s="15">
        <v>81</v>
      </c>
      <c r="N212" s="8">
        <f t="shared" si="49"/>
        <v>1.4137166941154069</v>
      </c>
      <c r="O212" s="8">
        <f t="shared" si="51"/>
        <v>2.9588185489506493</v>
      </c>
      <c r="P212" s="8">
        <f t="shared" si="52"/>
        <v>0.5449516375408141</v>
      </c>
      <c r="Q212" s="8">
        <f t="shared" si="53"/>
        <v>1.5075809795118789</v>
      </c>
      <c r="R212" s="8">
        <f t="shared" si="50"/>
        <v>1.8697585124135492</v>
      </c>
      <c r="S212" s="8">
        <f t="shared" si="54"/>
        <v>0.71466398669557507</v>
      </c>
      <c r="T212" s="8">
        <f t="shared" si="55"/>
        <v>-9.9765708579128642E-2</v>
      </c>
      <c r="U212" s="9">
        <f t="shared" si="56"/>
        <v>0.24920802221906732</v>
      </c>
      <c r="V212" s="10">
        <f t="shared" si="57"/>
        <v>0.93949211018287659</v>
      </c>
      <c r="W212" s="10">
        <f t="shared" si="58"/>
        <v>-0.79680543455682629</v>
      </c>
      <c r="X212" s="16">
        <f t="shared" si="59"/>
        <v>0.97532540273358681</v>
      </c>
    </row>
    <row r="213" spans="6:31" x14ac:dyDescent="0.3">
      <c r="M213" s="15">
        <v>82</v>
      </c>
      <c r="N213" s="8">
        <f t="shared" si="49"/>
        <v>1.4311699866353502</v>
      </c>
      <c r="O213" s="8">
        <f t="shared" si="51"/>
        <v>2.9589287265414077</v>
      </c>
      <c r="P213" s="8">
        <f t="shared" si="52"/>
        <v>0.54326531379812226</v>
      </c>
      <c r="Q213" s="8">
        <f t="shared" si="53"/>
        <v>1.5145641364110514</v>
      </c>
      <c r="R213" s="8">
        <f t="shared" si="50"/>
        <v>1.8751655231607882</v>
      </c>
      <c r="S213" s="8">
        <f t="shared" si="54"/>
        <v>0.72007099744281411</v>
      </c>
      <c r="T213" s="8">
        <f t="shared" si="55"/>
        <v>-9.730850731465418E-2</v>
      </c>
      <c r="U213" s="9">
        <f t="shared" si="56"/>
        <v>0.25276085006352667</v>
      </c>
      <c r="V213" s="10">
        <f t="shared" si="57"/>
        <v>0.95288595560962386</v>
      </c>
      <c r="W213" s="10">
        <f t="shared" si="58"/>
        <v>-0.74971345629604069</v>
      </c>
      <c r="X213" s="16">
        <f t="shared" si="59"/>
        <v>0.97564450618340948</v>
      </c>
    </row>
    <row r="214" spans="6:31" x14ac:dyDescent="0.3">
      <c r="M214" s="15">
        <v>83</v>
      </c>
      <c r="N214" s="8">
        <f t="shared" si="49"/>
        <v>1.4486232791552935</v>
      </c>
      <c r="O214" s="8">
        <f t="shared" si="51"/>
        <v>2.9590938480138234</v>
      </c>
      <c r="P214" s="8">
        <f t="shared" si="52"/>
        <v>0.54156397861370964</v>
      </c>
      <c r="Q214" s="8">
        <f t="shared" si="53"/>
        <v>1.5215616899276259</v>
      </c>
      <c r="R214" s="8">
        <f t="shared" si="50"/>
        <v>1.8806268629653657</v>
      </c>
      <c r="S214" s="8">
        <f t="shared" si="54"/>
        <v>0.72553233724739163</v>
      </c>
      <c r="T214" s="8">
        <f t="shared" si="55"/>
        <v>-9.4848362392872171E-2</v>
      </c>
      <c r="U214" s="9">
        <f t="shared" si="56"/>
        <v>0.25626122466238244</v>
      </c>
      <c r="V214" s="10">
        <f t="shared" si="57"/>
        <v>0.96608205695911697</v>
      </c>
      <c r="W214" s="10">
        <f t="shared" si="58"/>
        <v>-0.70472251276865672</v>
      </c>
      <c r="X214" s="16">
        <f t="shared" si="59"/>
        <v>0.97595112253924943</v>
      </c>
    </row>
    <row r="215" spans="6:31" x14ac:dyDescent="0.3">
      <c r="M215" s="15">
        <v>84</v>
      </c>
      <c r="N215" s="8">
        <f t="shared" si="49"/>
        <v>1.4660765716752369</v>
      </c>
      <c r="O215" s="8">
        <f t="shared" si="51"/>
        <v>2.9593133411154362</v>
      </c>
      <c r="P215" s="8">
        <f t="shared" si="52"/>
        <v>0.53984814644290613</v>
      </c>
      <c r="Q215" s="8">
        <f t="shared" si="53"/>
        <v>1.5285718361332248</v>
      </c>
      <c r="R215" s="8">
        <f t="shared" si="50"/>
        <v>1.886140670101774</v>
      </c>
      <c r="S215" s="8">
        <f t="shared" si="54"/>
        <v>0.73104614438379989</v>
      </c>
      <c r="T215" s="8">
        <f t="shared" si="55"/>
        <v>-9.2385430307112812E-2</v>
      </c>
      <c r="U215" s="9">
        <f t="shared" si="56"/>
        <v>0.25970967490482072</v>
      </c>
      <c r="V215" s="10">
        <f t="shared" si="57"/>
        <v>0.97908240809661384</v>
      </c>
      <c r="W215" s="10">
        <f t="shared" si="58"/>
        <v>-0.66173587047147442</v>
      </c>
      <c r="X215" s="16">
        <f t="shared" si="59"/>
        <v>0.97624596313099388</v>
      </c>
    </row>
    <row r="216" spans="6:31" x14ac:dyDescent="0.3">
      <c r="M216" s="15">
        <v>85</v>
      </c>
      <c r="N216" s="8">
        <f t="shared" si="49"/>
        <v>1.4835298641951802</v>
      </c>
      <c r="O216" s="8">
        <f t="shared" si="51"/>
        <v>2.9595866258149206</v>
      </c>
      <c r="P216" s="8">
        <f t="shared" si="52"/>
        <v>0.53811834243328582</v>
      </c>
      <c r="Q216" s="8">
        <f t="shared" si="53"/>
        <v>1.53559277281651</v>
      </c>
      <c r="R216" s="8">
        <f t="shared" si="50"/>
        <v>1.8917050874749233</v>
      </c>
      <c r="S216" s="8">
        <f t="shared" si="54"/>
        <v>0.73661056175694917</v>
      </c>
      <c r="T216" s="8">
        <f t="shared" si="55"/>
        <v>-8.9919851949549198E-2</v>
      </c>
      <c r="U216" s="9">
        <f t="shared" si="56"/>
        <v>0.26310672175799904</v>
      </c>
      <c r="V216" s="10">
        <f t="shared" si="57"/>
        <v>0.99188897302202828</v>
      </c>
      <c r="W216" s="10">
        <f t="shared" si="58"/>
        <v>-0.62066402733083426</v>
      </c>
      <c r="X216" s="16">
        <f t="shared" si="59"/>
        <v>0.97652968619341585</v>
      </c>
    </row>
    <row r="217" spans="6:31" x14ac:dyDescent="0.3">
      <c r="M217" s="15">
        <v>86</v>
      </c>
      <c r="N217" s="8">
        <f t="shared" si="49"/>
        <v>1.5009831567151235</v>
      </c>
      <c r="O217" s="8">
        <f t="shared" si="51"/>
        <v>2.9599131149220641</v>
      </c>
      <c r="P217" s="8">
        <f t="shared" si="52"/>
        <v>0.53637510216217565</v>
      </c>
      <c r="Q217" s="8">
        <f t="shared" si="53"/>
        <v>1.5426226992546501</v>
      </c>
      <c r="R217" s="8">
        <f t="shared" si="50"/>
        <v>1.8973182627490968</v>
      </c>
      <c r="S217" s="8">
        <f t="shared" si="54"/>
        <v>0.74222373703112265</v>
      </c>
      <c r="T217" s="8">
        <f t="shared" si="55"/>
        <v>-8.7451753265717483E-2</v>
      </c>
      <c r="U217" s="9">
        <f t="shared" si="56"/>
        <v>0.26645287749055618</v>
      </c>
      <c r="V217" s="10">
        <f t="shared" si="57"/>
        <v>1.004503682942631</v>
      </c>
      <c r="W217" s="10">
        <f t="shared" si="58"/>
        <v>-0.58142406802885893</v>
      </c>
      <c r="X217" s="16">
        <f t="shared" si="59"/>
        <v>0.97680290167950434</v>
      </c>
    </row>
    <row r="218" spans="6:31" x14ac:dyDescent="0.3">
      <c r="M218" s="15">
        <v>87</v>
      </c>
      <c r="N218" s="8">
        <f t="shared" si="49"/>
        <v>1.5184364492350666</v>
      </c>
      <c r="O218" s="8">
        <f t="shared" si="51"/>
        <v>2.9602922146840118</v>
      </c>
      <c r="P218" s="8">
        <f t="shared" si="52"/>
        <v>0.53461897137834913</v>
      </c>
      <c r="Q218" s="8">
        <f t="shared" si="53"/>
        <v>1.5496598159770367</v>
      </c>
      <c r="R218" s="8">
        <f t="shared" si="50"/>
        <v>1.9029783484496046</v>
      </c>
      <c r="S218" s="8">
        <f t="shared" si="54"/>
        <v>0.74788382273163045</v>
      </c>
      <c r="T218" s="8">
        <f t="shared" si="55"/>
        <v>-8.4981245894477697E-2</v>
      </c>
      <c r="U218" s="9">
        <f t="shared" si="56"/>
        <v>0.26974864493438855</v>
      </c>
      <c r="V218" s="10">
        <f t="shared" si="57"/>
        <v>1.0169284334900119</v>
      </c>
      <c r="W218" s="10">
        <f t="shared" si="58"/>
        <v>-0.54393908966909554</v>
      </c>
      <c r="X218" s="16">
        <f t="shared" si="59"/>
        <v>0.97706617555817266</v>
      </c>
    </row>
    <row r="219" spans="6:31" x14ac:dyDescent="0.3">
      <c r="M219" s="15">
        <v>88</v>
      </c>
      <c r="N219" s="8">
        <f t="shared" si="49"/>
        <v>1.5358897417550099</v>
      </c>
      <c r="O219" s="8">
        <f t="shared" si="51"/>
        <v>2.9607233253580247</v>
      </c>
      <c r="P219" s="8">
        <f t="shared" si="52"/>
        <v>0.5328505057480506</v>
      </c>
      <c r="Q219" s="8">
        <f t="shared" si="53"/>
        <v>1.5567023245225564</v>
      </c>
      <c r="R219" s="8">
        <f t="shared" si="50"/>
        <v>1.9086835020388386</v>
      </c>
      <c r="S219" s="8">
        <f t="shared" si="54"/>
        <v>0.75358897632086452</v>
      </c>
      <c r="T219" s="8">
        <f t="shared" si="55"/>
        <v>-8.2508427793658773E-2</v>
      </c>
      <c r="U219" s="9">
        <f t="shared" si="56"/>
        <v>0.27299451678245623</v>
      </c>
      <c r="V219" s="10">
        <f t="shared" si="57"/>
        <v>1.0291650820728719</v>
      </c>
      <c r="W219" s="10">
        <f t="shared" si="58"/>
        <v>-0.50813768901768208</v>
      </c>
      <c r="X219" s="16">
        <f t="shared" si="59"/>
        <v>0.97732003365957509</v>
      </c>
    </row>
    <row r="220" spans="6:31" x14ac:dyDescent="0.3">
      <c r="M220" s="15">
        <v>89</v>
      </c>
      <c r="N220" s="8">
        <f t="shared" si="49"/>
        <v>1.5533430342749532</v>
      </c>
      <c r="O220" s="8">
        <f t="shared" si="51"/>
        <v>2.9612058417611706</v>
      </c>
      <c r="P220" s="8">
        <f t="shared" si="52"/>
        <v>0.53107027060544798</v>
      </c>
      <c r="Q220" s="8">
        <f t="shared" si="53"/>
        <v>1.5637484271917133</v>
      </c>
      <c r="R220" s="8">
        <f t="shared" si="50"/>
        <v>1.9144318859685387</v>
      </c>
      <c r="S220" s="8">
        <f t="shared" si="54"/>
        <v>0.75933736025056464</v>
      </c>
      <c r="T220" s="8">
        <f t="shared" si="55"/>
        <v>-8.0033383851711784E-2</v>
      </c>
      <c r="U220" s="9">
        <f t="shared" si="56"/>
        <v>0.27619097492040717</v>
      </c>
      <c r="V220" s="10">
        <f t="shared" si="57"/>
        <v>1.0412154453573048</v>
      </c>
      <c r="W220" s="10">
        <f t="shared" si="58"/>
        <v>-0.47395350378398066</v>
      </c>
      <c r="X220" s="16">
        <f t="shared" si="59"/>
        <v>0.97756496512254454</v>
      </c>
    </row>
    <row r="221" spans="6:31" x14ac:dyDescent="0.3">
      <c r="M221" s="21">
        <v>90</v>
      </c>
      <c r="N221" s="22">
        <f t="shared" si="49"/>
        <v>1.5707963267948966</v>
      </c>
      <c r="O221" s="22">
        <f t="shared" si="51"/>
        <v>2.9617391537973141</v>
      </c>
      <c r="P221" s="22">
        <f t="shared" si="52"/>
        <v>0.52927884070755349</v>
      </c>
      <c r="Q221" s="22">
        <f t="shared" si="53"/>
        <v>1.5707963267948963</v>
      </c>
      <c r="R221" s="22">
        <f t="shared" si="50"/>
        <v>1.9202216677099708</v>
      </c>
      <c r="S221" s="22">
        <f t="shared" si="54"/>
        <v>0.76512714199199672</v>
      </c>
      <c r="T221" s="22">
        <f t="shared" si="55"/>
        <v>-7.7556186485726195E-2</v>
      </c>
      <c r="U221" s="23">
        <f t="shared" si="56"/>
        <v>0.27933848978990694</v>
      </c>
      <c r="V221" s="24">
        <f t="shared" si="57"/>
        <v>1.0530812968666068</v>
      </c>
      <c r="W221" s="24">
        <f t="shared" si="58"/>
        <v>-0.44132480144191405</v>
      </c>
      <c r="X221" s="25">
        <f t="shared" si="59"/>
        <v>0.97780142549128202</v>
      </c>
    </row>
    <row r="222" spans="6:31" x14ac:dyDescent="0.3">
      <c r="M222" s="42"/>
      <c r="N222" s="43"/>
      <c r="O222" s="43"/>
      <c r="P222" s="43"/>
      <c r="Q222" s="43"/>
      <c r="R222" s="43">
        <f>AVERAGE(Таблица1[y])</f>
        <v>1.7676103721516254</v>
      </c>
      <c r="S222" s="43"/>
      <c r="T222" s="43"/>
      <c r="U222" s="44"/>
      <c r="V222" s="45">
        <f>AVERAGE(Таблица1[w3])</f>
        <v>-0.5101738279096355</v>
      </c>
      <c r="W222" s="45">
        <f>AVERAGE(Таблица1[e])</f>
        <v>-2.1314318942794448</v>
      </c>
      <c r="X222" s="46">
        <f>AVERAGE(Таблица1[η])</f>
        <v>0.92796870891913208</v>
      </c>
    </row>
    <row r="224" spans="6:31" ht="59.4" customHeight="1" x14ac:dyDescent="0.3">
      <c r="F224" s="51" t="s">
        <v>34</v>
      </c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</row>
    <row r="225" spans="6:31" x14ac:dyDescent="0.3"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 t="s">
        <v>26</v>
      </c>
      <c r="R225" s="33" t="s">
        <v>42</v>
      </c>
      <c r="S225" s="26">
        <f>3*l2_/7</f>
        <v>0.34431783086992657</v>
      </c>
      <c r="T225" s="33" t="s">
        <v>36</v>
      </c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</row>
    <row r="226" spans="6:31" x14ac:dyDescent="0.3"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 t="s">
        <v>27</v>
      </c>
      <c r="R226" s="33" t="s">
        <v>42</v>
      </c>
      <c r="S226" s="26">
        <f>l</f>
        <v>0.80340827202982867</v>
      </c>
      <c r="T226" s="33" t="s">
        <v>36</v>
      </c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</row>
    <row r="227" spans="6:31" x14ac:dyDescent="0.3"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 t="s">
        <v>28</v>
      </c>
      <c r="R227" s="33" t="s">
        <v>42</v>
      </c>
      <c r="S227" s="26">
        <f>0.32*l2_</f>
        <v>0.25709064704954521</v>
      </c>
      <c r="T227" s="33" t="s">
        <v>36</v>
      </c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</row>
    <row r="228" spans="6:31" x14ac:dyDescent="0.3"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 t="s">
        <v>29</v>
      </c>
      <c r="R228" s="33" t="s">
        <v>42</v>
      </c>
      <c r="S228" s="26">
        <f>l2_-r_-l1_-l3_</f>
        <v>3.5499794110356919E-2</v>
      </c>
      <c r="T228" s="33" t="s">
        <v>36</v>
      </c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</row>
    <row r="229" spans="6:31" x14ac:dyDescent="0.3"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 t="s">
        <v>30</v>
      </c>
      <c r="R229" s="33" t="s">
        <v>42</v>
      </c>
      <c r="S229" s="26">
        <f>0.3*l4_</f>
        <v>1.0649938233107075E-2</v>
      </c>
      <c r="T229" s="33" t="s">
        <v>36</v>
      </c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</row>
    <row r="230" spans="6:31" x14ac:dyDescent="0.3"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 t="s">
        <v>31</v>
      </c>
      <c r="R230" s="33" t="s">
        <v>42</v>
      </c>
      <c r="S230" s="26">
        <f>h</f>
        <v>0.43946923775623359</v>
      </c>
      <c r="T230" s="33" t="s">
        <v>36</v>
      </c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</row>
    <row r="231" spans="6:31" x14ac:dyDescent="0.3"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 t="s">
        <v>32</v>
      </c>
      <c r="R231" s="33" t="s">
        <v>42</v>
      </c>
      <c r="S231" s="26">
        <f>l1_+l4_</f>
        <v>0.37981762498028349</v>
      </c>
      <c r="T231" s="33" t="s">
        <v>35</v>
      </c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</row>
    <row r="232" spans="6:31" x14ac:dyDescent="0.3"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</row>
    <row r="233" spans="6:31" x14ac:dyDescent="0.3">
      <c r="R233" s="1" t="s">
        <v>16</v>
      </c>
      <c r="V233" s="1" t="s">
        <v>20</v>
      </c>
      <c r="W233" s="1" t="s">
        <v>22</v>
      </c>
      <c r="X233" s="1" t="s">
        <v>25</v>
      </c>
    </row>
    <row r="234" spans="6:31" x14ac:dyDescent="0.3">
      <c r="R234" s="1">
        <f xml:space="preserve"> MAX(Таблица1[y])</f>
        <v>1.9202216677099708</v>
      </c>
      <c r="V234" s="1">
        <f>MAX(Таблица1[w3])</f>
        <v>1.0530812968666068</v>
      </c>
      <c r="W234" s="1">
        <f>MAX(Таблица1[e])</f>
        <v>131.69297313077524</v>
      </c>
      <c r="X234" s="1">
        <f>MAX(Таблица1[η])</f>
        <v>1.8954591730068395</v>
      </c>
    </row>
    <row r="235" spans="6:31" ht="39.6" customHeight="1" x14ac:dyDescent="0.3">
      <c r="R235" s="1">
        <f xml:space="preserve"> MIN(Таблица1[y])</f>
        <v>1.7091894225821784</v>
      </c>
      <c r="V235" s="1">
        <f>MIN(Таблица1[w3])</f>
        <v>-1.4599260853213736</v>
      </c>
      <c r="W235" s="1">
        <f>MIN(Таблица1[e])</f>
        <v>-479.87825891554468</v>
      </c>
      <c r="X235" s="1">
        <f>MIN(Таблица1[η])</f>
        <v>-12.06059048675337</v>
      </c>
    </row>
    <row r="236" spans="6:31" ht="90" x14ac:dyDescent="0.35">
      <c r="R236" s="47" t="s">
        <v>45</v>
      </c>
      <c r="V236" s="47" t="s">
        <v>47</v>
      </c>
      <c r="W236" s="47" t="s">
        <v>48</v>
      </c>
      <c r="X236" s="47" t="s">
        <v>46</v>
      </c>
    </row>
  </sheetData>
  <mergeCells count="3">
    <mergeCell ref="A1:AK1"/>
    <mergeCell ref="A2:AK2"/>
    <mergeCell ref="F224:AE224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25</vt:i4>
      </vt:variant>
    </vt:vector>
  </HeadingPairs>
  <TitlesOfParts>
    <vt:vector size="26" baseType="lpstr">
      <vt:lpstr>Sheet1</vt:lpstr>
      <vt:lpstr>b</vt:lpstr>
      <vt:lpstr>fxx</vt:lpstr>
      <vt:lpstr>h</vt:lpstr>
      <vt:lpstr>h2_</vt:lpstr>
      <vt:lpstr>i</vt:lpstr>
      <vt:lpstr>l</vt:lpstr>
      <vt:lpstr>l1_</vt:lpstr>
      <vt:lpstr>l2_</vt:lpstr>
      <vt:lpstr>l3_</vt:lpstr>
      <vt:lpstr>l4_</vt:lpstr>
      <vt:lpstr>l5_</vt:lpstr>
      <vt:lpstr>l6_</vt:lpstr>
      <vt:lpstr>l7_</vt:lpstr>
      <vt:lpstr>lambda1</vt:lpstr>
      <vt:lpstr>lambda2</vt:lpstr>
      <vt:lpstr>lambda3</vt:lpstr>
      <vt:lpstr>n1_</vt:lpstr>
      <vt:lpstr>r_</vt:lpstr>
      <vt:lpstr>R__</vt:lpstr>
      <vt:lpstr>rxx</vt:lpstr>
      <vt:lpstr>u</vt:lpstr>
      <vt:lpstr>w</vt:lpstr>
      <vt:lpstr>y_r</vt:lpstr>
      <vt:lpstr>yr</vt:lpstr>
      <vt:lpstr>ysum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Vasilisa</dc:creator>
  <cp:lastModifiedBy>Vasilisa</cp:lastModifiedBy>
  <dcterms:created xsi:type="dcterms:W3CDTF">2015-06-05T18:17:20Z</dcterms:created>
  <dcterms:modified xsi:type="dcterms:W3CDTF">2023-05-23T11:03:48Z</dcterms:modified>
</cp:coreProperties>
</file>