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4cf110738787ef/Documents/Финмодели/"/>
    </mc:Choice>
  </mc:AlternateContent>
  <xr:revisionPtr revIDLastSave="0" documentId="14_{46835290-61E8-4825-BED2-A02AAD723602}" xr6:coauthVersionLast="47" xr6:coauthVersionMax="47" xr10:uidLastSave="{00000000-0000-0000-0000-000000000000}"/>
  <bookViews>
    <workbookView xWindow="-120" yWindow="-120" windowWidth="29040" windowHeight="15720" tabRatio="781" activeTab="9" xr2:uid="{00000000-000D-0000-FFFF-FFFF00000000}"/>
  </bookViews>
  <sheets>
    <sheet name="Содержание" sheetId="2" r:id="rId1"/>
    <sheet name="Вводные" sheetId="3" r:id="rId2"/>
    <sheet name="Штат" sheetId="4" r:id="rId3"/>
    <sheet name="Выручка" sheetId="5" r:id="rId4"/>
    <sheet name="Затраты" sheetId="6" r:id="rId5"/>
    <sheet name="Налоги" sheetId="7" r:id="rId6"/>
    <sheet name="Оборотный капитал" sheetId="8" r:id="rId7"/>
    <sheet name="Отчетность" sheetId="10" r:id="rId8"/>
    <sheet name="Cash flow инвестора" sheetId="9" r:id="rId9"/>
    <sheet name="Резюме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K124" i="6" l="1"/>
  <c r="H61" i="11" l="1"/>
  <c r="J17" i="11"/>
  <c r="E43" i="9"/>
  <c r="CF107" i="10"/>
  <c r="CE107" i="10"/>
  <c r="CD107" i="10"/>
  <c r="CC107" i="10"/>
  <c r="CB107" i="10"/>
  <c r="CA107" i="10"/>
  <c r="BZ107" i="10"/>
  <c r="BY107" i="10"/>
  <c r="BX107" i="10"/>
  <c r="BW107" i="10"/>
  <c r="BV107" i="10"/>
  <c r="BU107" i="10"/>
  <c r="CF95" i="10"/>
  <c r="CE95" i="10"/>
  <c r="CD95" i="10"/>
  <c r="CC95" i="10"/>
  <c r="CB95" i="10"/>
  <c r="CA95" i="10"/>
  <c r="BZ95" i="10"/>
  <c r="BY95" i="10"/>
  <c r="BX95" i="10"/>
  <c r="BW95" i="10"/>
  <c r="BV95" i="10"/>
  <c r="BU95" i="10"/>
  <c r="CF3" i="10"/>
  <c r="CF3" i="9" s="1"/>
  <c r="CE3" i="10"/>
  <c r="CE3" i="9" s="1"/>
  <c r="CD3" i="10"/>
  <c r="CD3" i="9" s="1"/>
  <c r="CC3" i="10"/>
  <c r="CC3" i="9" s="1"/>
  <c r="CB3" i="10"/>
  <c r="CB3" i="9" s="1"/>
  <c r="CA3" i="10"/>
  <c r="CA3" i="9" s="1"/>
  <c r="BZ3" i="10"/>
  <c r="BZ3" i="9" s="1"/>
  <c r="BY3" i="10"/>
  <c r="BY3" i="9" s="1"/>
  <c r="BX3" i="10"/>
  <c r="BX3" i="9" s="1"/>
  <c r="BW3" i="10"/>
  <c r="BW3" i="9" s="1"/>
  <c r="BV3" i="10"/>
  <c r="BV3" i="9" s="1"/>
  <c r="BU3" i="10"/>
  <c r="BU3" i="9" s="1"/>
  <c r="CF2" i="10"/>
  <c r="CF2" i="9" s="1"/>
  <c r="CE2" i="10"/>
  <c r="CE2" i="9" s="1"/>
  <c r="CD2" i="10"/>
  <c r="CD2" i="9" s="1"/>
  <c r="CC2" i="10"/>
  <c r="CC2" i="9" s="1"/>
  <c r="CB2" i="10"/>
  <c r="CB2" i="9" s="1"/>
  <c r="CA2" i="10"/>
  <c r="CA2" i="9" s="1"/>
  <c r="BZ2" i="10"/>
  <c r="BZ2" i="9" s="1"/>
  <c r="BY2" i="10"/>
  <c r="BY2" i="9" s="1"/>
  <c r="BX2" i="10"/>
  <c r="BX2" i="9" s="1"/>
  <c r="BW2" i="10"/>
  <c r="BW2" i="9" s="1"/>
  <c r="BV2" i="10"/>
  <c r="BV2" i="9" s="1"/>
  <c r="BU2" i="10"/>
  <c r="BU2" i="9" s="1"/>
  <c r="K50" i="9"/>
  <c r="Q50" i="6"/>
  <c r="P50" i="6"/>
  <c r="O50" i="6"/>
  <c r="N50" i="6"/>
  <c r="M50" i="6"/>
  <c r="L50" i="6"/>
  <c r="K50" i="6"/>
  <c r="J50" i="6"/>
  <c r="I50" i="6"/>
  <c r="H50" i="6"/>
  <c r="G50" i="6"/>
  <c r="F50" i="6"/>
  <c r="Q48" i="6"/>
  <c r="P48" i="6"/>
  <c r="O48" i="6"/>
  <c r="N48" i="6"/>
  <c r="M48" i="6"/>
  <c r="L48" i="6"/>
  <c r="K48" i="6"/>
  <c r="J48" i="6"/>
  <c r="I48" i="6"/>
  <c r="H48" i="6"/>
  <c r="G48" i="6"/>
  <c r="Q47" i="6"/>
  <c r="P47" i="6"/>
  <c r="O47" i="6"/>
  <c r="N47" i="6"/>
  <c r="M47" i="6"/>
  <c r="L47" i="6"/>
  <c r="K47" i="6"/>
  <c r="J47" i="6"/>
  <c r="I47" i="6"/>
  <c r="H47" i="6"/>
  <c r="G47" i="6"/>
  <c r="F48" i="6"/>
  <c r="F47" i="6"/>
  <c r="Q46" i="6"/>
  <c r="P46" i="6"/>
  <c r="O46" i="6"/>
  <c r="N46" i="6"/>
  <c r="M46" i="6"/>
  <c r="L46" i="6"/>
  <c r="K46" i="6"/>
  <c r="J46" i="6"/>
  <c r="I46" i="6"/>
  <c r="H46" i="6"/>
  <c r="G46" i="6"/>
  <c r="F46" i="6"/>
  <c r="Q39" i="6"/>
  <c r="P39" i="6"/>
  <c r="O39" i="6"/>
  <c r="N39" i="6"/>
  <c r="M39" i="6"/>
  <c r="L39" i="6"/>
  <c r="K39" i="6"/>
  <c r="J39" i="6"/>
  <c r="I39" i="6"/>
  <c r="H39" i="6"/>
  <c r="G39" i="6"/>
  <c r="Q38" i="6"/>
  <c r="P38" i="6"/>
  <c r="O38" i="6"/>
  <c r="N38" i="6"/>
  <c r="M38" i="6"/>
  <c r="L38" i="6"/>
  <c r="K38" i="6"/>
  <c r="J38" i="6"/>
  <c r="I38" i="6"/>
  <c r="H38" i="6"/>
  <c r="G38" i="6"/>
  <c r="Q36" i="6"/>
  <c r="P36" i="6"/>
  <c r="O36" i="6"/>
  <c r="N36" i="6"/>
  <c r="M36" i="6"/>
  <c r="L36" i="6"/>
  <c r="K36" i="6"/>
  <c r="J36" i="6"/>
  <c r="I36" i="6"/>
  <c r="H36" i="6"/>
  <c r="G36" i="6"/>
  <c r="F39" i="6"/>
  <c r="F38" i="6"/>
  <c r="F36" i="6"/>
  <c r="Q31" i="6"/>
  <c r="P31" i="6"/>
  <c r="O31" i="6"/>
  <c r="N31" i="6"/>
  <c r="M31" i="6"/>
  <c r="L31" i="6"/>
  <c r="K31" i="6"/>
  <c r="J31" i="6"/>
  <c r="I31" i="6"/>
  <c r="H31" i="6"/>
  <c r="G31" i="6"/>
  <c r="Q30" i="6"/>
  <c r="P30" i="6"/>
  <c r="O30" i="6"/>
  <c r="N30" i="6"/>
  <c r="M30" i="6"/>
  <c r="L30" i="6"/>
  <c r="K30" i="6"/>
  <c r="J30" i="6"/>
  <c r="I30" i="6"/>
  <c r="H30" i="6"/>
  <c r="G30" i="6"/>
  <c r="F31" i="6"/>
  <c r="F30" i="6"/>
  <c r="E23" i="4"/>
  <c r="E22" i="4"/>
  <c r="E21" i="4"/>
  <c r="E20" i="4"/>
  <c r="E19" i="4"/>
  <c r="E15" i="4"/>
  <c r="E14" i="4"/>
  <c r="E13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CA3" i="4"/>
  <c r="BZ3" i="4"/>
  <c r="BY3" i="4"/>
  <c r="BX3" i="4"/>
  <c r="BW3" i="4"/>
  <c r="BV3" i="4"/>
  <c r="BU3" i="4"/>
  <c r="BT3" i="4"/>
  <c r="BS3" i="4"/>
  <c r="BR3" i="4"/>
  <c r="BQ3" i="4"/>
  <c r="BP3" i="4"/>
  <c r="CA2" i="4"/>
  <c r="BZ2" i="4"/>
  <c r="BY2" i="4"/>
  <c r="BX2" i="4"/>
  <c r="BW2" i="4"/>
  <c r="BV2" i="4"/>
  <c r="BU2" i="4"/>
  <c r="BT2" i="4"/>
  <c r="BS2" i="4"/>
  <c r="BR2" i="4"/>
  <c r="BQ2" i="4"/>
  <c r="BP2" i="4"/>
  <c r="Q24" i="5"/>
  <c r="P24" i="5"/>
  <c r="O24" i="5"/>
  <c r="N24" i="5"/>
  <c r="M24" i="5"/>
  <c r="L24" i="5"/>
  <c r="K24" i="5"/>
  <c r="J24" i="5"/>
  <c r="I24" i="5"/>
  <c r="H24" i="5"/>
  <c r="G24" i="5"/>
  <c r="F24" i="5"/>
  <c r="Q23" i="5"/>
  <c r="P23" i="5"/>
  <c r="O23" i="5"/>
  <c r="N23" i="5"/>
  <c r="M23" i="5"/>
  <c r="L23" i="5"/>
  <c r="K23" i="5"/>
  <c r="J23" i="5"/>
  <c r="I23" i="5"/>
  <c r="H23" i="5"/>
  <c r="G23" i="5"/>
  <c r="F23" i="5"/>
  <c r="N162" i="3"/>
  <c r="N93" i="3"/>
  <c r="N92" i="3"/>
  <c r="N91" i="3"/>
  <c r="N90" i="3"/>
  <c r="N89" i="3"/>
  <c r="N88" i="3"/>
  <c r="N87" i="3"/>
  <c r="N86" i="3"/>
  <c r="N85" i="3"/>
  <c r="N84" i="3"/>
  <c r="N83" i="3"/>
  <c r="N82" i="3"/>
  <c r="N55" i="3"/>
  <c r="N54" i="3"/>
  <c r="N53" i="3"/>
  <c r="N52" i="3"/>
  <c r="N51" i="3"/>
  <c r="N50" i="3"/>
  <c r="N49" i="3"/>
  <c r="N48" i="3"/>
  <c r="N47" i="3"/>
  <c r="N46" i="3"/>
  <c r="N45" i="3"/>
  <c r="N44" i="3"/>
  <c r="CA60" i="4" l="1"/>
  <c r="CA62" i="4"/>
  <c r="N43" i="3"/>
  <c r="N81" i="3"/>
  <c r="C79" i="10"/>
  <c r="C74" i="10"/>
  <c r="C73" i="10"/>
  <c r="C66" i="10"/>
  <c r="G25" i="4" l="1"/>
  <c r="C18" i="6"/>
  <c r="C27" i="10" s="1"/>
  <c r="C72" i="10" s="1"/>
  <c r="C17" i="6"/>
  <c r="C26" i="10" s="1"/>
  <c r="C71" i="10" s="1"/>
  <c r="C16" i="6"/>
  <c r="C25" i="10" s="1"/>
  <c r="C70" i="10" s="1"/>
  <c r="C15" i="6"/>
  <c r="C24" i="10" s="1"/>
  <c r="C69" i="10" s="1"/>
  <c r="G70" i="3"/>
  <c r="I70" i="3" s="1"/>
  <c r="I73" i="3" s="1"/>
  <c r="M93" i="3"/>
  <c r="L93" i="3"/>
  <c r="K93" i="3"/>
  <c r="J93" i="3"/>
  <c r="I93" i="3"/>
  <c r="M92" i="3"/>
  <c r="L92" i="3"/>
  <c r="K92" i="3"/>
  <c r="J92" i="3"/>
  <c r="I92" i="3"/>
  <c r="M91" i="3"/>
  <c r="L91" i="3"/>
  <c r="K91" i="3"/>
  <c r="J91" i="3"/>
  <c r="I91" i="3"/>
  <c r="M90" i="3"/>
  <c r="L90" i="3"/>
  <c r="K90" i="3"/>
  <c r="J90" i="3"/>
  <c r="I90" i="3"/>
  <c r="M89" i="3"/>
  <c r="L89" i="3"/>
  <c r="K89" i="3"/>
  <c r="J89" i="3"/>
  <c r="I89" i="3"/>
  <c r="M88" i="3"/>
  <c r="L88" i="3"/>
  <c r="K88" i="3"/>
  <c r="J88" i="3"/>
  <c r="I88" i="3"/>
  <c r="M87" i="3"/>
  <c r="L87" i="3"/>
  <c r="K87" i="3"/>
  <c r="J87" i="3"/>
  <c r="I87" i="3"/>
  <c r="M86" i="3"/>
  <c r="L86" i="3"/>
  <c r="K86" i="3"/>
  <c r="J86" i="3"/>
  <c r="I86" i="3"/>
  <c r="M85" i="3"/>
  <c r="L85" i="3"/>
  <c r="K85" i="3"/>
  <c r="J85" i="3"/>
  <c r="I85" i="3"/>
  <c r="M84" i="3"/>
  <c r="L84" i="3"/>
  <c r="K84" i="3"/>
  <c r="J84" i="3"/>
  <c r="I84" i="3"/>
  <c r="M83" i="3"/>
  <c r="L83" i="3"/>
  <c r="K83" i="3"/>
  <c r="J83" i="3"/>
  <c r="I83" i="3"/>
  <c r="M82" i="3"/>
  <c r="L82" i="3"/>
  <c r="K82" i="3"/>
  <c r="J82" i="3"/>
  <c r="I82" i="3"/>
  <c r="C23" i="5"/>
  <c r="C11" i="10" s="1"/>
  <c r="C28" i="5"/>
  <c r="I78" i="3" l="1"/>
  <c r="J70" i="3"/>
  <c r="J73" i="3" s="1"/>
  <c r="J109" i="3"/>
  <c r="K109" i="3" s="1"/>
  <c r="L109" i="3" s="1"/>
  <c r="M109" i="3" s="1"/>
  <c r="N109" i="3" s="1"/>
  <c r="J108" i="3"/>
  <c r="K108" i="3" s="1"/>
  <c r="L108" i="3" s="1"/>
  <c r="M108" i="3" s="1"/>
  <c r="N108" i="3" s="1"/>
  <c r="J107" i="3"/>
  <c r="K107" i="3" s="1"/>
  <c r="L107" i="3" s="1"/>
  <c r="M107" i="3" s="1"/>
  <c r="N107" i="3" s="1"/>
  <c r="I104" i="3"/>
  <c r="K123" i="6" s="1"/>
  <c r="J78" i="3" l="1"/>
  <c r="I79" i="3"/>
  <c r="K70" i="3"/>
  <c r="K73" i="3" s="1"/>
  <c r="K78" i="3" l="1"/>
  <c r="J79" i="3"/>
  <c r="L70" i="3"/>
  <c r="L73" i="3" s="1"/>
  <c r="K79" i="3"/>
  <c r="L78" i="3" l="1"/>
  <c r="M70" i="3"/>
  <c r="M73" i="3" s="1"/>
  <c r="N70" i="3" l="1"/>
  <c r="N73" i="3" s="1"/>
  <c r="M78" i="3"/>
  <c r="L79" i="3"/>
  <c r="M79" i="3"/>
  <c r="O73" i="3" l="1"/>
  <c r="N78" i="3"/>
  <c r="O78" i="3" s="1"/>
  <c r="N79" i="3"/>
  <c r="O79" i="3" s="1"/>
  <c r="M55" i="3"/>
  <c r="L55" i="3"/>
  <c r="K55" i="3"/>
  <c r="M54" i="3"/>
  <c r="L54" i="3"/>
  <c r="K54" i="3"/>
  <c r="M53" i="3"/>
  <c r="L53" i="3"/>
  <c r="K53" i="3"/>
  <c r="M52" i="3"/>
  <c r="L52" i="3"/>
  <c r="K52" i="3"/>
  <c r="M51" i="3"/>
  <c r="L51" i="3"/>
  <c r="K51" i="3"/>
  <c r="M50" i="3"/>
  <c r="L50" i="3"/>
  <c r="K50" i="3"/>
  <c r="M49" i="3"/>
  <c r="L49" i="3"/>
  <c r="K49" i="3"/>
  <c r="M48" i="3"/>
  <c r="L48" i="3"/>
  <c r="K48" i="3"/>
  <c r="M47" i="3"/>
  <c r="L47" i="3"/>
  <c r="K47" i="3"/>
  <c r="M46" i="3"/>
  <c r="L46" i="3"/>
  <c r="K46" i="3"/>
  <c r="M45" i="3"/>
  <c r="L45" i="3"/>
  <c r="K45" i="3"/>
  <c r="M44" i="3"/>
  <c r="L44" i="3"/>
  <c r="K44" i="3"/>
  <c r="J55" i="3"/>
  <c r="J54" i="3"/>
  <c r="J53" i="3"/>
  <c r="J52" i="3"/>
  <c r="J51" i="3"/>
  <c r="J50" i="3"/>
  <c r="J49" i="3"/>
  <c r="J48" i="3"/>
  <c r="J47" i="3"/>
  <c r="J46" i="3"/>
  <c r="J45" i="3"/>
  <c r="J44" i="3"/>
  <c r="F55" i="6" l="1"/>
  <c r="F54" i="6"/>
  <c r="D14" i="11"/>
  <c r="M90" i="10"/>
  <c r="E11" i="8"/>
  <c r="E10" i="8"/>
  <c r="G54" i="6" l="1"/>
  <c r="H54" i="6"/>
  <c r="I54" i="6"/>
  <c r="J54" i="6"/>
  <c r="K54" i="6"/>
  <c r="L54" i="6"/>
  <c r="M54" i="6"/>
  <c r="N54" i="6"/>
  <c r="O54" i="6"/>
  <c r="P54" i="6"/>
  <c r="Q54" i="6"/>
  <c r="B47" i="11" l="1"/>
  <c r="G61" i="11"/>
  <c r="F61" i="11"/>
  <c r="E61" i="11"/>
  <c r="D61" i="11"/>
  <c r="C61" i="11"/>
  <c r="BT107" i="10"/>
  <c r="BS107" i="10"/>
  <c r="BR107" i="10"/>
  <c r="BQ107" i="10"/>
  <c r="BP107" i="10"/>
  <c r="BO107" i="10"/>
  <c r="BN107" i="10"/>
  <c r="BM107" i="10"/>
  <c r="BL107" i="10"/>
  <c r="BK107" i="10"/>
  <c r="BJ107" i="10"/>
  <c r="BI107" i="10"/>
  <c r="BH107" i="10"/>
  <c r="BG107" i="10"/>
  <c r="BF107" i="10"/>
  <c r="BE107" i="10"/>
  <c r="BD107" i="10"/>
  <c r="BC107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G2" i="9"/>
  <c r="C23" i="7"/>
  <c r="C12" i="7"/>
  <c r="C47" i="6"/>
  <c r="C48" i="6"/>
  <c r="C49" i="6"/>
  <c r="C50" i="6"/>
  <c r="C30" i="6"/>
  <c r="C40" i="10" s="1"/>
  <c r="C76" i="10" s="1"/>
  <c r="BZ109" i="10" l="1"/>
  <c r="BM109" i="10"/>
  <c r="AZ109" i="10"/>
  <c r="AM109" i="10"/>
  <c r="Z109" i="10"/>
  <c r="CC109" i="10"/>
  <c r="BO109" i="10"/>
  <c r="AN109" i="10"/>
  <c r="BY109" i="10"/>
  <c r="BL109" i="10"/>
  <c r="AY109" i="10"/>
  <c r="AL109" i="10"/>
  <c r="Y109" i="10"/>
  <c r="AP109" i="10"/>
  <c r="N109" i="10"/>
  <c r="BX109" i="10"/>
  <c r="BK109" i="10"/>
  <c r="AX109" i="10"/>
  <c r="AK109" i="10"/>
  <c r="W109" i="10"/>
  <c r="P109" i="10"/>
  <c r="CB109" i="10"/>
  <c r="BN109" i="10"/>
  <c r="BW109" i="10"/>
  <c r="BJ109" i="10"/>
  <c r="AW109" i="10"/>
  <c r="AI109" i="10"/>
  <c r="V109" i="10"/>
  <c r="AO109" i="10"/>
  <c r="BV109" i="10"/>
  <c r="BI109" i="10"/>
  <c r="AU109" i="10"/>
  <c r="AH109" i="10"/>
  <c r="U109" i="10"/>
  <c r="AC109" i="10"/>
  <c r="CA109" i="10"/>
  <c r="BU109" i="10"/>
  <c r="BG109" i="10"/>
  <c r="AT109" i="10"/>
  <c r="AG109" i="10"/>
  <c r="T109" i="10"/>
  <c r="BB109" i="10"/>
  <c r="AB109" i="10"/>
  <c r="O109" i="10"/>
  <c r="AA109" i="10"/>
  <c r="BS109" i="10"/>
  <c r="BF109" i="10"/>
  <c r="AS109" i="10"/>
  <c r="AF109" i="10"/>
  <c r="S109" i="10"/>
  <c r="BA109" i="10"/>
  <c r="CE109" i="10"/>
  <c r="BR109" i="10"/>
  <c r="BE109" i="10"/>
  <c r="AR109" i="10"/>
  <c r="AE109" i="10"/>
  <c r="R109" i="10"/>
  <c r="BC109" i="10"/>
  <c r="CD109" i="10"/>
  <c r="BQ109" i="10"/>
  <c r="BD109" i="10"/>
  <c r="AQ109" i="10"/>
  <c r="AD109" i="10"/>
  <c r="Q109" i="10"/>
  <c r="BP109" i="10"/>
  <c r="E13" i="9"/>
  <c r="M109" i="10"/>
  <c r="E14" i="9"/>
  <c r="R54" i="6" l="1"/>
  <c r="G12" i="3"/>
  <c r="C19" i="5"/>
  <c r="D23" i="4"/>
  <c r="D22" i="4"/>
  <c r="D21" i="4"/>
  <c r="D20" i="4"/>
  <c r="D19" i="4"/>
  <c r="D18" i="4"/>
  <c r="D17" i="4"/>
  <c r="D16" i="4"/>
  <c r="D15" i="4"/>
  <c r="D14" i="4"/>
  <c r="D13" i="4"/>
  <c r="J124" i="3"/>
  <c r="K124" i="3" s="1"/>
  <c r="L124" i="3" s="1"/>
  <c r="M124" i="3" s="1"/>
  <c r="N124" i="3" s="1"/>
  <c r="J110" i="3"/>
  <c r="K110" i="3" s="1"/>
  <c r="L110" i="3" s="1"/>
  <c r="M110" i="3" s="1"/>
  <c r="N110" i="3" s="1"/>
  <c r="J105" i="3"/>
  <c r="L17" i="3"/>
  <c r="M17" i="3" s="1"/>
  <c r="N17" i="3" s="1"/>
  <c r="G26" i="3"/>
  <c r="G22" i="3" s="1"/>
  <c r="F9" i="7" s="1"/>
  <c r="K105" i="3" l="1"/>
  <c r="K104" i="3" s="1"/>
  <c r="J104" i="3"/>
  <c r="G9" i="7"/>
  <c r="M40" i="10"/>
  <c r="M49" i="10"/>
  <c r="C16" i="10"/>
  <c r="C24" i="5"/>
  <c r="C29" i="5" s="1"/>
  <c r="C12" i="10"/>
  <c r="C17" i="10" s="1"/>
  <c r="L105" i="3" l="1"/>
  <c r="M105" i="3"/>
  <c r="L104" i="3"/>
  <c r="H9" i="7"/>
  <c r="N49" i="10"/>
  <c r="N40" i="10"/>
  <c r="N41" i="10"/>
  <c r="J170" i="3"/>
  <c r="K170" i="3" s="1"/>
  <c r="L170" i="3" s="1"/>
  <c r="M170" i="3" s="1"/>
  <c r="N170" i="3" s="1"/>
  <c r="J164" i="3"/>
  <c r="K164" i="3" s="1"/>
  <c r="L164" i="3" s="1"/>
  <c r="M164" i="3" s="1"/>
  <c r="N164" i="3" s="1"/>
  <c r="J163" i="3"/>
  <c r="K163" i="3" s="1"/>
  <c r="L163" i="3" s="1"/>
  <c r="M163" i="3" s="1"/>
  <c r="N163" i="3" s="1"/>
  <c r="J117" i="3"/>
  <c r="K117" i="3" s="1"/>
  <c r="L117" i="3" s="1"/>
  <c r="M117" i="3" s="1"/>
  <c r="N117" i="3" s="1"/>
  <c r="C99" i="3"/>
  <c r="C104" i="3" s="1"/>
  <c r="C98" i="3"/>
  <c r="M104" i="3" l="1"/>
  <c r="N105" i="3"/>
  <c r="N104" i="3" s="1"/>
  <c r="I9" i="7"/>
  <c r="O41" i="10"/>
  <c r="O49" i="10"/>
  <c r="O40" i="10"/>
  <c r="M41" i="10" l="1"/>
  <c r="J9" i="7"/>
  <c r="P41" i="10"/>
  <c r="P40" i="10"/>
  <c r="P49" i="10"/>
  <c r="C14" i="6"/>
  <c r="C23" i="10" s="1"/>
  <c r="C68" i="10" s="1"/>
  <c r="K9" i="7" l="1"/>
  <c r="Q49" i="10"/>
  <c r="Q41" i="10"/>
  <c r="Q40" i="10"/>
  <c r="B95" i="11"/>
  <c r="B94" i="11"/>
  <c r="B92" i="11"/>
  <c r="D90" i="11"/>
  <c r="A51" i="11"/>
  <c r="C50" i="11"/>
  <c r="D2" i="11"/>
  <c r="D105" i="10"/>
  <c r="D101" i="10"/>
  <c r="F90" i="10"/>
  <c r="C28" i="10"/>
  <c r="AJ6" i="10"/>
  <c r="AV6" i="10" s="1"/>
  <c r="BH6" i="10" s="1"/>
  <c r="BT6" i="10" s="1"/>
  <c r="CF6" i="10" s="1"/>
  <c r="AI6" i="10"/>
  <c r="AU6" i="10" s="1"/>
  <c r="BG6" i="10" s="1"/>
  <c r="BS6" i="10" s="1"/>
  <c r="CE6" i="10" s="1"/>
  <c r="AH6" i="10"/>
  <c r="AT6" i="10" s="1"/>
  <c r="BF6" i="10" s="1"/>
  <c r="BR6" i="10" s="1"/>
  <c r="CD6" i="10" s="1"/>
  <c r="AG6" i="10"/>
  <c r="AS6" i="10" s="1"/>
  <c r="BE6" i="10" s="1"/>
  <c r="BQ6" i="10" s="1"/>
  <c r="CC6" i="10" s="1"/>
  <c r="AF6" i="10"/>
  <c r="AR6" i="10" s="1"/>
  <c r="BD6" i="10" s="1"/>
  <c r="BP6" i="10" s="1"/>
  <c r="CB6" i="10" s="1"/>
  <c r="AE6" i="10"/>
  <c r="AQ6" i="10" s="1"/>
  <c r="BC6" i="10" s="1"/>
  <c r="BO6" i="10" s="1"/>
  <c r="CA6" i="10" s="1"/>
  <c r="AD6" i="10"/>
  <c r="AP6" i="10" s="1"/>
  <c r="BB6" i="10" s="1"/>
  <c r="BN6" i="10" s="1"/>
  <c r="BZ6" i="10" s="1"/>
  <c r="AC6" i="10"/>
  <c r="AO6" i="10" s="1"/>
  <c r="BA6" i="10" s="1"/>
  <c r="BM6" i="10" s="1"/>
  <c r="BY6" i="10" s="1"/>
  <c r="AB6" i="10"/>
  <c r="AN6" i="10" s="1"/>
  <c r="AZ6" i="10" s="1"/>
  <c r="BL6" i="10" s="1"/>
  <c r="BX6" i="10" s="1"/>
  <c r="AA6" i="10"/>
  <c r="AM6" i="10" s="1"/>
  <c r="AY6" i="10" s="1"/>
  <c r="BK6" i="10" s="1"/>
  <c r="BW6" i="10" s="1"/>
  <c r="Z6" i="10"/>
  <c r="AL6" i="10" s="1"/>
  <c r="AX6" i="10" s="1"/>
  <c r="BJ6" i="10" s="1"/>
  <c r="BV6" i="10" s="1"/>
  <c r="Y6" i="10"/>
  <c r="M4" i="10"/>
  <c r="M4" i="9" s="1"/>
  <c r="BT3" i="10"/>
  <c r="BT3" i="9" s="1"/>
  <c r="BS3" i="10"/>
  <c r="BS3" i="9" s="1"/>
  <c r="BR3" i="10"/>
  <c r="BR3" i="9" s="1"/>
  <c r="BQ3" i="10"/>
  <c r="BQ3" i="9" s="1"/>
  <c r="BP3" i="10"/>
  <c r="BP3" i="9" s="1"/>
  <c r="BO3" i="10"/>
  <c r="BO3" i="9" s="1"/>
  <c r="BN3" i="10"/>
  <c r="BN3" i="9" s="1"/>
  <c r="BM3" i="10"/>
  <c r="BM3" i="9" s="1"/>
  <c r="BL3" i="10"/>
  <c r="BL3" i="9" s="1"/>
  <c r="BK3" i="10"/>
  <c r="BK3" i="9" s="1"/>
  <c r="BJ3" i="10"/>
  <c r="BJ3" i="9" s="1"/>
  <c r="BI3" i="10"/>
  <c r="BI3" i="9" s="1"/>
  <c r="BH3" i="10"/>
  <c r="BH3" i="9" s="1"/>
  <c r="BG3" i="10"/>
  <c r="BG3" i="9" s="1"/>
  <c r="BF3" i="10"/>
  <c r="BF3" i="9" s="1"/>
  <c r="BE3" i="10"/>
  <c r="BE3" i="9" s="1"/>
  <c r="BD3" i="10"/>
  <c r="BD3" i="9" s="1"/>
  <c r="BC3" i="10"/>
  <c r="BC3" i="9" s="1"/>
  <c r="BB3" i="10"/>
  <c r="BB3" i="9" s="1"/>
  <c r="BA3" i="10"/>
  <c r="BA3" i="9" s="1"/>
  <c r="AZ3" i="10"/>
  <c r="AZ3" i="9" s="1"/>
  <c r="AY3" i="10"/>
  <c r="AY3" i="9" s="1"/>
  <c r="AX3" i="10"/>
  <c r="AX3" i="9" s="1"/>
  <c r="AW3" i="10"/>
  <c r="AW3" i="9" s="1"/>
  <c r="AV3" i="10"/>
  <c r="AV3" i="9" s="1"/>
  <c r="AU3" i="10"/>
  <c r="AU3" i="9" s="1"/>
  <c r="AT3" i="10"/>
  <c r="AT3" i="9" s="1"/>
  <c r="AS3" i="10"/>
  <c r="AS3" i="9" s="1"/>
  <c r="AR3" i="10"/>
  <c r="AR3" i="9" s="1"/>
  <c r="AQ3" i="10"/>
  <c r="AQ3" i="9" s="1"/>
  <c r="AP3" i="10"/>
  <c r="AP3" i="9" s="1"/>
  <c r="AO3" i="10"/>
  <c r="AO3" i="9" s="1"/>
  <c r="AN3" i="10"/>
  <c r="AN3" i="9" s="1"/>
  <c r="AM3" i="10"/>
  <c r="AM3" i="9" s="1"/>
  <c r="AL3" i="10"/>
  <c r="AL3" i="9" s="1"/>
  <c r="AK3" i="10"/>
  <c r="AK3" i="9" s="1"/>
  <c r="AJ3" i="10"/>
  <c r="AJ3" i="9" s="1"/>
  <c r="AI3" i="10"/>
  <c r="AI3" i="9" s="1"/>
  <c r="AH3" i="10"/>
  <c r="AH3" i="9" s="1"/>
  <c r="AG3" i="10"/>
  <c r="AG3" i="9" s="1"/>
  <c r="AF3" i="10"/>
  <c r="AF3" i="9" s="1"/>
  <c r="AE3" i="10"/>
  <c r="AE3" i="9" s="1"/>
  <c r="AD3" i="10"/>
  <c r="AD3" i="9" s="1"/>
  <c r="AC3" i="10"/>
  <c r="AC3" i="9" s="1"/>
  <c r="AB3" i="10"/>
  <c r="AB3" i="9" s="1"/>
  <c r="AA3" i="10"/>
  <c r="AA3" i="9" s="1"/>
  <c r="Z3" i="10"/>
  <c r="Z3" i="9" s="1"/>
  <c r="Y3" i="10"/>
  <c r="Y3" i="9" s="1"/>
  <c r="X3" i="10"/>
  <c r="X3" i="9" s="1"/>
  <c r="W3" i="10"/>
  <c r="W3" i="9" s="1"/>
  <c r="V3" i="10"/>
  <c r="V3" i="9" s="1"/>
  <c r="U3" i="10"/>
  <c r="U3" i="9" s="1"/>
  <c r="T3" i="10"/>
  <c r="T3" i="9" s="1"/>
  <c r="S3" i="10"/>
  <c r="S3" i="9" s="1"/>
  <c r="R3" i="10"/>
  <c r="R3" i="9" s="1"/>
  <c r="Q3" i="10"/>
  <c r="Q3" i="9" s="1"/>
  <c r="P3" i="10"/>
  <c r="P3" i="9" s="1"/>
  <c r="O3" i="10"/>
  <c r="O3" i="9" s="1"/>
  <c r="N3" i="10"/>
  <c r="N3" i="9" s="1"/>
  <c r="M3" i="10"/>
  <c r="M3" i="9" s="1"/>
  <c r="BT2" i="10"/>
  <c r="BT2" i="9" s="1"/>
  <c r="BS2" i="10"/>
  <c r="BS2" i="9" s="1"/>
  <c r="BR2" i="10"/>
  <c r="BR2" i="9" s="1"/>
  <c r="BQ2" i="10"/>
  <c r="BQ2" i="9" s="1"/>
  <c r="BP2" i="10"/>
  <c r="BP2" i="9" s="1"/>
  <c r="BO2" i="10"/>
  <c r="BO2" i="9" s="1"/>
  <c r="BN2" i="10"/>
  <c r="BN2" i="9" s="1"/>
  <c r="BM2" i="10"/>
  <c r="BM2" i="9" s="1"/>
  <c r="BL2" i="10"/>
  <c r="BL2" i="9" s="1"/>
  <c r="BK2" i="10"/>
  <c r="BK2" i="9" s="1"/>
  <c r="BJ2" i="10"/>
  <c r="BJ2" i="9" s="1"/>
  <c r="BI2" i="10"/>
  <c r="BI2" i="9" s="1"/>
  <c r="BH2" i="10"/>
  <c r="BH2" i="9" s="1"/>
  <c r="BG2" i="10"/>
  <c r="BG2" i="9" s="1"/>
  <c r="BF2" i="10"/>
  <c r="BF2" i="9" s="1"/>
  <c r="BE2" i="10"/>
  <c r="BE2" i="9" s="1"/>
  <c r="BD2" i="10"/>
  <c r="BD2" i="9" s="1"/>
  <c r="BC2" i="10"/>
  <c r="BC2" i="9" s="1"/>
  <c r="BB2" i="10"/>
  <c r="BB2" i="9" s="1"/>
  <c r="BA2" i="10"/>
  <c r="BA2" i="9" s="1"/>
  <c r="AZ2" i="10"/>
  <c r="AZ2" i="9" s="1"/>
  <c r="AY2" i="10"/>
  <c r="AY2" i="9" s="1"/>
  <c r="AX2" i="10"/>
  <c r="AX2" i="9" s="1"/>
  <c r="AW2" i="10"/>
  <c r="AW2" i="9" s="1"/>
  <c r="AV2" i="10"/>
  <c r="AV2" i="9" s="1"/>
  <c r="AU2" i="10"/>
  <c r="AU2" i="9" s="1"/>
  <c r="AT2" i="10"/>
  <c r="AT2" i="9" s="1"/>
  <c r="AS2" i="10"/>
  <c r="AS2" i="9" s="1"/>
  <c r="AR2" i="10"/>
  <c r="AR2" i="9" s="1"/>
  <c r="AQ2" i="10"/>
  <c r="AQ2" i="9" s="1"/>
  <c r="AP2" i="10"/>
  <c r="AP2" i="9" s="1"/>
  <c r="AO2" i="10"/>
  <c r="AO2" i="9" s="1"/>
  <c r="AN2" i="10"/>
  <c r="AN2" i="9" s="1"/>
  <c r="AM2" i="10"/>
  <c r="AM2" i="9" s="1"/>
  <c r="AL2" i="10"/>
  <c r="AL2" i="9" s="1"/>
  <c r="AK2" i="10"/>
  <c r="AK2" i="9" s="1"/>
  <c r="AJ2" i="10"/>
  <c r="AJ2" i="9" s="1"/>
  <c r="AI2" i="10"/>
  <c r="AI2" i="9" s="1"/>
  <c r="AH2" i="10"/>
  <c r="AH2" i="9" s="1"/>
  <c r="AG2" i="10"/>
  <c r="AG2" i="9" s="1"/>
  <c r="AF2" i="10"/>
  <c r="AF2" i="9" s="1"/>
  <c r="AE2" i="10"/>
  <c r="AE2" i="9" s="1"/>
  <c r="AD2" i="10"/>
  <c r="AD2" i="9" s="1"/>
  <c r="AC2" i="10"/>
  <c r="AC2" i="9" s="1"/>
  <c r="AB2" i="10"/>
  <c r="AB2" i="9" s="1"/>
  <c r="AA2" i="10"/>
  <c r="AA2" i="9" s="1"/>
  <c r="Z2" i="10"/>
  <c r="Z2" i="9" s="1"/>
  <c r="Y2" i="10"/>
  <c r="Y2" i="9" s="1"/>
  <c r="X2" i="10"/>
  <c r="X2" i="9" s="1"/>
  <c r="W2" i="10"/>
  <c r="W2" i="9" s="1"/>
  <c r="V2" i="10"/>
  <c r="V2" i="9" s="1"/>
  <c r="U2" i="10"/>
  <c r="U2" i="9" s="1"/>
  <c r="T2" i="10"/>
  <c r="T2" i="9" s="1"/>
  <c r="S2" i="10"/>
  <c r="S2" i="9" s="1"/>
  <c r="R2" i="10"/>
  <c r="R2" i="9" s="1"/>
  <c r="Q2" i="10"/>
  <c r="Q2" i="9" s="1"/>
  <c r="P2" i="10"/>
  <c r="P2" i="9" s="1"/>
  <c r="O2" i="10"/>
  <c r="O2" i="9" s="1"/>
  <c r="N2" i="10"/>
  <c r="N2" i="9" s="1"/>
  <c r="M2" i="10"/>
  <c r="M2" i="9" s="1"/>
  <c r="E2" i="10"/>
  <c r="E40" i="9"/>
  <c r="C29" i="9"/>
  <c r="C19" i="9"/>
  <c r="AJ6" i="9"/>
  <c r="AV6" i="9" s="1"/>
  <c r="BH6" i="9" s="1"/>
  <c r="AI6" i="9"/>
  <c r="AU6" i="9" s="1"/>
  <c r="BG6" i="9" s="1"/>
  <c r="BS6" i="9" s="1"/>
  <c r="CE6" i="9" s="1"/>
  <c r="AH6" i="9"/>
  <c r="AT6" i="9" s="1"/>
  <c r="BF6" i="9" s="1"/>
  <c r="BR6" i="9" s="1"/>
  <c r="CD6" i="9" s="1"/>
  <c r="AG6" i="9"/>
  <c r="AS6" i="9" s="1"/>
  <c r="BE6" i="9" s="1"/>
  <c r="BQ6" i="9" s="1"/>
  <c r="CC6" i="9" s="1"/>
  <c r="AF6" i="9"/>
  <c r="AR6" i="9" s="1"/>
  <c r="BD6" i="9" s="1"/>
  <c r="BP6" i="9" s="1"/>
  <c r="CB6" i="9" s="1"/>
  <c r="AE6" i="9"/>
  <c r="AQ6" i="9" s="1"/>
  <c r="BC6" i="9" s="1"/>
  <c r="BO6" i="9" s="1"/>
  <c r="CA6" i="9" s="1"/>
  <c r="AD6" i="9"/>
  <c r="AP6" i="9" s="1"/>
  <c r="BB6" i="9" s="1"/>
  <c r="BN6" i="9" s="1"/>
  <c r="BZ6" i="9" s="1"/>
  <c r="AC6" i="9"/>
  <c r="AO6" i="9" s="1"/>
  <c r="BA6" i="9" s="1"/>
  <c r="BM6" i="9" s="1"/>
  <c r="BY6" i="9" s="1"/>
  <c r="AB6" i="9"/>
  <c r="AN6" i="9" s="1"/>
  <c r="AZ6" i="9" s="1"/>
  <c r="BL6" i="9" s="1"/>
  <c r="BX6" i="9" s="1"/>
  <c r="AA6" i="9"/>
  <c r="AM6" i="9" s="1"/>
  <c r="AY6" i="9" s="1"/>
  <c r="BK6" i="9" s="1"/>
  <c r="BW6" i="9" s="1"/>
  <c r="Z6" i="9"/>
  <c r="AL6" i="9" s="1"/>
  <c r="AX6" i="9" s="1"/>
  <c r="BJ6" i="9" s="1"/>
  <c r="BV6" i="9" s="1"/>
  <c r="Y6" i="9"/>
  <c r="CH3" i="9"/>
  <c r="CH2" i="9"/>
  <c r="CH1" i="9"/>
  <c r="Q8" i="8"/>
  <c r="P8" i="8"/>
  <c r="O8" i="8"/>
  <c r="N8" i="8"/>
  <c r="M8" i="8"/>
  <c r="L8" i="8"/>
  <c r="K8" i="8"/>
  <c r="J8" i="8"/>
  <c r="I8" i="8"/>
  <c r="H8" i="8"/>
  <c r="G8" i="8"/>
  <c r="F8" i="8"/>
  <c r="G4" i="8"/>
  <c r="H4" i="8" s="1"/>
  <c r="I4" i="8" s="1"/>
  <c r="J4" i="8" s="1"/>
  <c r="K4" i="8" s="1"/>
  <c r="L4" i="8" s="1"/>
  <c r="M4" i="8" s="1"/>
  <c r="N4" i="8" s="1"/>
  <c r="O4" i="8" s="1"/>
  <c r="P4" i="8" s="1"/>
  <c r="Q4" i="8" s="1"/>
  <c r="R4" i="8" s="1"/>
  <c r="S4" i="8" s="1"/>
  <c r="T4" i="8" s="1"/>
  <c r="U4" i="8" s="1"/>
  <c r="V4" i="8" s="1"/>
  <c r="W4" i="8" s="1"/>
  <c r="X4" i="8" s="1"/>
  <c r="Y4" i="8" s="1"/>
  <c r="Z4" i="8" s="1"/>
  <c r="AA4" i="8" s="1"/>
  <c r="AB4" i="8" s="1"/>
  <c r="AC4" i="8" s="1"/>
  <c r="AD4" i="8" s="1"/>
  <c r="AE4" i="8" s="1"/>
  <c r="AF4" i="8" s="1"/>
  <c r="AG4" i="8" s="1"/>
  <c r="AH4" i="8" s="1"/>
  <c r="AI4" i="8" s="1"/>
  <c r="AJ4" i="8" s="1"/>
  <c r="AK4" i="8" s="1"/>
  <c r="AL4" i="8" s="1"/>
  <c r="AM4" i="8" s="1"/>
  <c r="AN4" i="8" s="1"/>
  <c r="AO4" i="8" s="1"/>
  <c r="AP4" i="8" s="1"/>
  <c r="AQ4" i="8" s="1"/>
  <c r="AR4" i="8" s="1"/>
  <c r="AS4" i="8" s="1"/>
  <c r="AT4" i="8" s="1"/>
  <c r="AU4" i="8" s="1"/>
  <c r="AV4" i="8" s="1"/>
  <c r="AW4" i="8" s="1"/>
  <c r="AX4" i="8" s="1"/>
  <c r="AY4" i="8" s="1"/>
  <c r="AZ4" i="8" s="1"/>
  <c r="BA4" i="8" s="1"/>
  <c r="BB4" i="8" s="1"/>
  <c r="BC4" i="8" s="1"/>
  <c r="BD4" i="8" s="1"/>
  <c r="BE4" i="8" s="1"/>
  <c r="BF4" i="8" s="1"/>
  <c r="BG4" i="8" s="1"/>
  <c r="BH4" i="8" s="1"/>
  <c r="BI4" i="8" s="1"/>
  <c r="BJ4" i="8" s="1"/>
  <c r="BK4" i="8" s="1"/>
  <c r="BL4" i="8" s="1"/>
  <c r="BM4" i="8" s="1"/>
  <c r="F18" i="7"/>
  <c r="AC6" i="7"/>
  <c r="AO6" i="7" s="1"/>
  <c r="BA6" i="7" s="1"/>
  <c r="BM6" i="7" s="1"/>
  <c r="BY6" i="7" s="1"/>
  <c r="AB6" i="7"/>
  <c r="AN6" i="7" s="1"/>
  <c r="AZ6" i="7" s="1"/>
  <c r="BL6" i="7" s="1"/>
  <c r="BX6" i="7" s="1"/>
  <c r="AA6" i="7"/>
  <c r="AM6" i="7" s="1"/>
  <c r="AY6" i="7" s="1"/>
  <c r="BK6" i="7" s="1"/>
  <c r="BW6" i="7" s="1"/>
  <c r="Z6" i="7"/>
  <c r="AL6" i="7" s="1"/>
  <c r="AX6" i="7" s="1"/>
  <c r="BJ6" i="7" s="1"/>
  <c r="BV6" i="7" s="1"/>
  <c r="Y6" i="7"/>
  <c r="AK6" i="7" s="1"/>
  <c r="AW6" i="7" s="1"/>
  <c r="BI6" i="7" s="1"/>
  <c r="BU6" i="7" s="1"/>
  <c r="X6" i="7"/>
  <c r="AJ6" i="7" s="1"/>
  <c r="AV6" i="7" s="1"/>
  <c r="BH6" i="7" s="1"/>
  <c r="BT6" i="7" s="1"/>
  <c r="W6" i="7"/>
  <c r="AI6" i="7" s="1"/>
  <c r="AU6" i="7" s="1"/>
  <c r="BG6" i="7" s="1"/>
  <c r="BS6" i="7" s="1"/>
  <c r="V6" i="7"/>
  <c r="AH6" i="7" s="1"/>
  <c r="AT6" i="7" s="1"/>
  <c r="BF6" i="7" s="1"/>
  <c r="BR6" i="7" s="1"/>
  <c r="U6" i="7"/>
  <c r="AG6" i="7" s="1"/>
  <c r="AS6" i="7" s="1"/>
  <c r="BE6" i="7" s="1"/>
  <c r="BQ6" i="7" s="1"/>
  <c r="T6" i="7"/>
  <c r="AF6" i="7" s="1"/>
  <c r="AR6" i="7" s="1"/>
  <c r="BD6" i="7" s="1"/>
  <c r="BP6" i="7" s="1"/>
  <c r="S6" i="7"/>
  <c r="AE6" i="7" s="1"/>
  <c r="AQ6" i="7" s="1"/>
  <c r="BC6" i="7" s="1"/>
  <c r="BO6" i="7" s="1"/>
  <c r="R6" i="7"/>
  <c r="AD6" i="7" s="1"/>
  <c r="AP6" i="7" s="1"/>
  <c r="BB6" i="7" s="1"/>
  <c r="BN6" i="7" s="1"/>
  <c r="G4" i="7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AK4" i="7" s="1"/>
  <c r="AL4" i="7" s="1"/>
  <c r="AM4" i="7" s="1"/>
  <c r="AN4" i="7" s="1"/>
  <c r="AO4" i="7" s="1"/>
  <c r="AP4" i="7" s="1"/>
  <c r="AQ4" i="7" s="1"/>
  <c r="AR4" i="7" s="1"/>
  <c r="AS4" i="7" s="1"/>
  <c r="AT4" i="7" s="1"/>
  <c r="AU4" i="7" s="1"/>
  <c r="AV4" i="7" s="1"/>
  <c r="AW4" i="7" s="1"/>
  <c r="AX4" i="7" s="1"/>
  <c r="AY4" i="7" s="1"/>
  <c r="AZ4" i="7" s="1"/>
  <c r="BA4" i="7" s="1"/>
  <c r="BB4" i="7" s="1"/>
  <c r="BC4" i="7" s="1"/>
  <c r="BD4" i="7" s="1"/>
  <c r="BE4" i="7" s="1"/>
  <c r="BF4" i="7" s="1"/>
  <c r="BG4" i="7" s="1"/>
  <c r="BH4" i="7" s="1"/>
  <c r="BI4" i="7" s="1"/>
  <c r="BJ4" i="7" s="1"/>
  <c r="BK4" i="7" s="1"/>
  <c r="BL4" i="7" s="1"/>
  <c r="BM4" i="7" s="1"/>
  <c r="BN4" i="7" s="1"/>
  <c r="BO4" i="7" s="1"/>
  <c r="BP4" i="7" s="1"/>
  <c r="BQ4" i="7" s="1"/>
  <c r="BR4" i="7" s="1"/>
  <c r="BS4" i="7" s="1"/>
  <c r="BT4" i="7" s="1"/>
  <c r="BU4" i="7" s="1"/>
  <c r="BV4" i="7" s="1"/>
  <c r="BW4" i="7" s="1"/>
  <c r="BX4" i="7" s="1"/>
  <c r="BY4" i="7" s="1"/>
  <c r="C46" i="6"/>
  <c r="C40" i="6"/>
  <c r="C50" i="10" s="1"/>
  <c r="C85" i="10" s="1"/>
  <c r="C39" i="6"/>
  <c r="C49" i="10" s="1"/>
  <c r="C84" i="10" s="1"/>
  <c r="R48" i="10"/>
  <c r="Q48" i="10"/>
  <c r="P48" i="10"/>
  <c r="O48" i="10"/>
  <c r="N48" i="10"/>
  <c r="M48" i="10"/>
  <c r="C38" i="6"/>
  <c r="C48" i="10" s="1"/>
  <c r="C83" i="10" s="1"/>
  <c r="C37" i="6"/>
  <c r="C47" i="10" s="1"/>
  <c r="C82" i="10" s="1"/>
  <c r="R46" i="10"/>
  <c r="Q46" i="10"/>
  <c r="P46" i="10"/>
  <c r="O46" i="10"/>
  <c r="N46" i="10"/>
  <c r="M46" i="10"/>
  <c r="C36" i="6"/>
  <c r="C46" i="10" s="1"/>
  <c r="C81" i="10" s="1"/>
  <c r="C35" i="6"/>
  <c r="C45" i="10" s="1"/>
  <c r="C80" i="10" s="1"/>
  <c r="C32" i="6"/>
  <c r="C42" i="10" s="1"/>
  <c r="C78" i="10" s="1"/>
  <c r="C31" i="6"/>
  <c r="C41" i="10" s="1"/>
  <c r="C77" i="10" s="1"/>
  <c r="C29" i="6"/>
  <c r="C39" i="10" s="1"/>
  <c r="C75" i="10" s="1"/>
  <c r="C13" i="6"/>
  <c r="C22" i="10" s="1"/>
  <c r="C67" i="10" s="1"/>
  <c r="AC9" i="6"/>
  <c r="AO9" i="6" s="1"/>
  <c r="BA9" i="6" s="1"/>
  <c r="BM9" i="6" s="1"/>
  <c r="BY9" i="6" s="1"/>
  <c r="AB9" i="6"/>
  <c r="AN9" i="6" s="1"/>
  <c r="AZ9" i="6" s="1"/>
  <c r="BL9" i="6" s="1"/>
  <c r="BX9" i="6" s="1"/>
  <c r="AA9" i="6"/>
  <c r="AM9" i="6" s="1"/>
  <c r="AY9" i="6" s="1"/>
  <c r="BK9" i="6" s="1"/>
  <c r="BW9" i="6" s="1"/>
  <c r="Z9" i="6"/>
  <c r="AL9" i="6" s="1"/>
  <c r="AX9" i="6" s="1"/>
  <c r="BJ9" i="6" s="1"/>
  <c r="BV9" i="6" s="1"/>
  <c r="Y9" i="6"/>
  <c r="X9" i="6"/>
  <c r="AJ9" i="6" s="1"/>
  <c r="AV9" i="6" s="1"/>
  <c r="BH9" i="6" s="1"/>
  <c r="BT9" i="6" s="1"/>
  <c r="W9" i="6"/>
  <c r="AI9" i="6" s="1"/>
  <c r="AU9" i="6" s="1"/>
  <c r="BG9" i="6" s="1"/>
  <c r="BS9" i="6" s="1"/>
  <c r="V9" i="6"/>
  <c r="AH9" i="6" s="1"/>
  <c r="AT9" i="6" s="1"/>
  <c r="BF9" i="6" s="1"/>
  <c r="BR9" i="6" s="1"/>
  <c r="U9" i="6"/>
  <c r="AG9" i="6" s="1"/>
  <c r="AS9" i="6" s="1"/>
  <c r="BE9" i="6" s="1"/>
  <c r="BQ9" i="6" s="1"/>
  <c r="T9" i="6"/>
  <c r="AF9" i="6" s="1"/>
  <c r="AR9" i="6" s="1"/>
  <c r="BD9" i="6" s="1"/>
  <c r="BP9" i="6" s="1"/>
  <c r="S9" i="6"/>
  <c r="AE9" i="6" s="1"/>
  <c r="AQ9" i="6" s="1"/>
  <c r="BC9" i="6" s="1"/>
  <c r="BO9" i="6" s="1"/>
  <c r="R9" i="6"/>
  <c r="AD9" i="6" s="1"/>
  <c r="AP9" i="6" s="1"/>
  <c r="BB9" i="6" s="1"/>
  <c r="BN9" i="6" s="1"/>
  <c r="AC8" i="6"/>
  <c r="AB8" i="6"/>
  <c r="AA8" i="6"/>
  <c r="Z8" i="6"/>
  <c r="Y8" i="6"/>
  <c r="X8" i="6"/>
  <c r="W8" i="6"/>
  <c r="V8" i="6"/>
  <c r="U8" i="6"/>
  <c r="T8" i="6"/>
  <c r="S8" i="6"/>
  <c r="R8" i="6"/>
  <c r="G4" i="6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AM4" i="6" s="1"/>
  <c r="AN4" i="6" s="1"/>
  <c r="AO4" i="6" s="1"/>
  <c r="AP4" i="6" s="1"/>
  <c r="AQ4" i="6" s="1"/>
  <c r="AR4" i="6" s="1"/>
  <c r="AS4" i="6" s="1"/>
  <c r="AT4" i="6" s="1"/>
  <c r="AU4" i="6" s="1"/>
  <c r="AV4" i="6" s="1"/>
  <c r="AW4" i="6" s="1"/>
  <c r="AX4" i="6" s="1"/>
  <c r="AY4" i="6" s="1"/>
  <c r="AZ4" i="6" s="1"/>
  <c r="BA4" i="6" s="1"/>
  <c r="BB4" i="6" s="1"/>
  <c r="BC4" i="6" s="1"/>
  <c r="BD4" i="6" s="1"/>
  <c r="BE4" i="6" s="1"/>
  <c r="BF4" i="6" s="1"/>
  <c r="BG4" i="6" s="1"/>
  <c r="BH4" i="6" s="1"/>
  <c r="BI4" i="6" s="1"/>
  <c r="BJ4" i="6" s="1"/>
  <c r="BK4" i="6" s="1"/>
  <c r="BL4" i="6" s="1"/>
  <c r="BM4" i="6" s="1"/>
  <c r="BN4" i="6" s="1"/>
  <c r="BO4" i="6" s="1"/>
  <c r="BP4" i="6" s="1"/>
  <c r="BQ4" i="6" s="1"/>
  <c r="BR4" i="6" s="1"/>
  <c r="BS4" i="6" s="1"/>
  <c r="BT4" i="6" s="1"/>
  <c r="BU4" i="6" s="1"/>
  <c r="BV4" i="6" s="1"/>
  <c r="BW4" i="6" s="1"/>
  <c r="BX4" i="6" s="1"/>
  <c r="BY4" i="6" s="1"/>
  <c r="AC1" i="6"/>
  <c r="AO1" i="6" s="1"/>
  <c r="BA1" i="6" s="1"/>
  <c r="BM1" i="6" s="1"/>
  <c r="BY1" i="6" s="1"/>
  <c r="AB1" i="6"/>
  <c r="AN1" i="6" s="1"/>
  <c r="AZ1" i="6" s="1"/>
  <c r="BL1" i="6" s="1"/>
  <c r="BX1" i="6" s="1"/>
  <c r="AA1" i="6"/>
  <c r="AM1" i="6" s="1"/>
  <c r="AY1" i="6" s="1"/>
  <c r="BK1" i="6" s="1"/>
  <c r="BW1" i="6" s="1"/>
  <c r="Z1" i="6"/>
  <c r="AL1" i="6" s="1"/>
  <c r="AX1" i="6" s="1"/>
  <c r="BJ1" i="6" s="1"/>
  <c r="BV1" i="6" s="1"/>
  <c r="Y1" i="6"/>
  <c r="AK1" i="6" s="1"/>
  <c r="AW1" i="6" s="1"/>
  <c r="BI1" i="6" s="1"/>
  <c r="BU1" i="6" s="1"/>
  <c r="X1" i="6"/>
  <c r="AJ1" i="6" s="1"/>
  <c r="AV1" i="6" s="1"/>
  <c r="BH1" i="6" s="1"/>
  <c r="BT1" i="6" s="1"/>
  <c r="W1" i="6"/>
  <c r="AI1" i="6" s="1"/>
  <c r="AU1" i="6" s="1"/>
  <c r="BG1" i="6" s="1"/>
  <c r="BS1" i="6" s="1"/>
  <c r="V1" i="6"/>
  <c r="AH1" i="6" s="1"/>
  <c r="AT1" i="6" s="1"/>
  <c r="BF1" i="6" s="1"/>
  <c r="BR1" i="6" s="1"/>
  <c r="U1" i="6"/>
  <c r="AG1" i="6" s="1"/>
  <c r="AS1" i="6" s="1"/>
  <c r="BE1" i="6" s="1"/>
  <c r="BQ1" i="6" s="1"/>
  <c r="T1" i="6"/>
  <c r="AF1" i="6" s="1"/>
  <c r="AR1" i="6" s="1"/>
  <c r="BD1" i="6" s="1"/>
  <c r="BP1" i="6" s="1"/>
  <c r="S1" i="6"/>
  <c r="AE1" i="6" s="1"/>
  <c r="AQ1" i="6" s="1"/>
  <c r="BC1" i="6" s="1"/>
  <c r="BO1" i="6" s="1"/>
  <c r="R1" i="6"/>
  <c r="AD1" i="6" s="1"/>
  <c r="AP1" i="6" s="1"/>
  <c r="BB1" i="6" s="1"/>
  <c r="BN1" i="6" s="1"/>
  <c r="AC9" i="5"/>
  <c r="AO9" i="5" s="1"/>
  <c r="BA9" i="5" s="1"/>
  <c r="BM9" i="5" s="1"/>
  <c r="BY9" i="5" s="1"/>
  <c r="AB9" i="5"/>
  <c r="AN9" i="5" s="1"/>
  <c r="AZ9" i="5" s="1"/>
  <c r="BL9" i="5" s="1"/>
  <c r="BX9" i="5" s="1"/>
  <c r="AA9" i="5"/>
  <c r="AM9" i="5" s="1"/>
  <c r="AY9" i="5" s="1"/>
  <c r="BK9" i="5" s="1"/>
  <c r="BW9" i="5" s="1"/>
  <c r="Z9" i="5"/>
  <c r="AL9" i="5" s="1"/>
  <c r="AX9" i="5" s="1"/>
  <c r="BJ9" i="5" s="1"/>
  <c r="BV9" i="5" s="1"/>
  <c r="Y9" i="5"/>
  <c r="AK9" i="5" s="1"/>
  <c r="AW9" i="5" s="1"/>
  <c r="BI9" i="5" s="1"/>
  <c r="BU9" i="5" s="1"/>
  <c r="X9" i="5"/>
  <c r="AJ9" i="5" s="1"/>
  <c r="AV9" i="5" s="1"/>
  <c r="BH9" i="5" s="1"/>
  <c r="BT9" i="5" s="1"/>
  <c r="W9" i="5"/>
  <c r="AI9" i="5" s="1"/>
  <c r="AU9" i="5" s="1"/>
  <c r="BG9" i="5" s="1"/>
  <c r="BS9" i="5" s="1"/>
  <c r="V9" i="5"/>
  <c r="AH9" i="5" s="1"/>
  <c r="AT9" i="5" s="1"/>
  <c r="BF9" i="5" s="1"/>
  <c r="BR9" i="5" s="1"/>
  <c r="U9" i="5"/>
  <c r="AG9" i="5" s="1"/>
  <c r="AS9" i="5" s="1"/>
  <c r="BE9" i="5" s="1"/>
  <c r="BQ9" i="5" s="1"/>
  <c r="T9" i="5"/>
  <c r="AF9" i="5" s="1"/>
  <c r="AR9" i="5" s="1"/>
  <c r="BD9" i="5" s="1"/>
  <c r="BP9" i="5" s="1"/>
  <c r="S9" i="5"/>
  <c r="AE9" i="5" s="1"/>
  <c r="AQ9" i="5" s="1"/>
  <c r="BC9" i="5" s="1"/>
  <c r="BO9" i="5" s="1"/>
  <c r="R9" i="5"/>
  <c r="AD9" i="5" s="1"/>
  <c r="AP9" i="5" s="1"/>
  <c r="BB9" i="5" s="1"/>
  <c r="BN9" i="5" s="1"/>
  <c r="AC8" i="5"/>
  <c r="AB8" i="5"/>
  <c r="AA8" i="5"/>
  <c r="Z8" i="5"/>
  <c r="Y8" i="5"/>
  <c r="X8" i="5"/>
  <c r="W8" i="5"/>
  <c r="V8" i="5"/>
  <c r="U8" i="5"/>
  <c r="T8" i="5"/>
  <c r="S8" i="5"/>
  <c r="R8" i="5"/>
  <c r="AC6" i="5"/>
  <c r="AO6" i="5" s="1"/>
  <c r="BA6" i="5" s="1"/>
  <c r="BM6" i="5" s="1"/>
  <c r="BY6" i="5" s="1"/>
  <c r="AB6" i="5"/>
  <c r="AN6" i="5" s="1"/>
  <c r="AZ6" i="5" s="1"/>
  <c r="BL6" i="5" s="1"/>
  <c r="BX6" i="5" s="1"/>
  <c r="AA6" i="5"/>
  <c r="AM6" i="5" s="1"/>
  <c r="AY6" i="5" s="1"/>
  <c r="BK6" i="5" s="1"/>
  <c r="BW6" i="5" s="1"/>
  <c r="Z6" i="5"/>
  <c r="AL6" i="5" s="1"/>
  <c r="AX6" i="5" s="1"/>
  <c r="BJ6" i="5" s="1"/>
  <c r="BV6" i="5" s="1"/>
  <c r="Y6" i="5"/>
  <c r="AK6" i="5" s="1"/>
  <c r="AW6" i="5" s="1"/>
  <c r="BI6" i="5" s="1"/>
  <c r="BU6" i="5" s="1"/>
  <c r="X6" i="5"/>
  <c r="AJ6" i="5" s="1"/>
  <c r="AV6" i="5" s="1"/>
  <c r="BH6" i="5" s="1"/>
  <c r="BT6" i="5" s="1"/>
  <c r="W6" i="5"/>
  <c r="AI6" i="5" s="1"/>
  <c r="AU6" i="5" s="1"/>
  <c r="BG6" i="5" s="1"/>
  <c r="BS6" i="5" s="1"/>
  <c r="V6" i="5"/>
  <c r="AH6" i="5" s="1"/>
  <c r="AT6" i="5" s="1"/>
  <c r="BF6" i="5" s="1"/>
  <c r="BR6" i="5" s="1"/>
  <c r="U6" i="5"/>
  <c r="AG6" i="5" s="1"/>
  <c r="AS6" i="5" s="1"/>
  <c r="BE6" i="5" s="1"/>
  <c r="BQ6" i="5" s="1"/>
  <c r="T6" i="5"/>
  <c r="AF6" i="5" s="1"/>
  <c r="AR6" i="5" s="1"/>
  <c r="BD6" i="5" s="1"/>
  <c r="BP6" i="5" s="1"/>
  <c r="S6" i="5"/>
  <c r="AE6" i="5" s="1"/>
  <c r="AQ6" i="5" s="1"/>
  <c r="BC6" i="5" s="1"/>
  <c r="BO6" i="5" s="1"/>
  <c r="R6" i="5"/>
  <c r="AD6" i="5" s="1"/>
  <c r="AP6" i="5" s="1"/>
  <c r="BB6" i="5" s="1"/>
  <c r="BN6" i="5" s="1"/>
  <c r="F5" i="5"/>
  <c r="H5" i="4" s="1"/>
  <c r="G4" i="5"/>
  <c r="N4" i="10" s="1"/>
  <c r="N4" i="9" s="1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A53" i="4"/>
  <c r="A52" i="4"/>
  <c r="A51" i="4"/>
  <c r="A50" i="4"/>
  <c r="A49" i="4"/>
  <c r="A48" i="4"/>
  <c r="A47" i="4"/>
  <c r="A46" i="4"/>
  <c r="A45" i="4"/>
  <c r="A44" i="4"/>
  <c r="A43" i="4"/>
  <c r="B23" i="4"/>
  <c r="B22" i="4"/>
  <c r="B21" i="4"/>
  <c r="B20" i="4"/>
  <c r="B19" i="4"/>
  <c r="B18" i="4"/>
  <c r="B17" i="4"/>
  <c r="B16" i="4"/>
  <c r="B15" i="4"/>
  <c r="B14" i="4"/>
  <c r="B13" i="4"/>
  <c r="B29" i="4" s="1"/>
  <c r="B43" i="4" s="1"/>
  <c r="AE9" i="4"/>
  <c r="AQ9" i="4" s="1"/>
  <c r="BC9" i="4" s="1"/>
  <c r="BO9" i="4" s="1"/>
  <c r="CA9" i="4" s="1"/>
  <c r="AD9" i="4"/>
  <c r="AP9" i="4" s="1"/>
  <c r="BB9" i="4" s="1"/>
  <c r="BN9" i="4" s="1"/>
  <c r="BZ9" i="4" s="1"/>
  <c r="AC9" i="4"/>
  <c r="AO9" i="4" s="1"/>
  <c r="BA9" i="4" s="1"/>
  <c r="BM9" i="4" s="1"/>
  <c r="BY9" i="4" s="1"/>
  <c r="AB9" i="4"/>
  <c r="AN9" i="4" s="1"/>
  <c r="AZ9" i="4" s="1"/>
  <c r="BL9" i="4" s="1"/>
  <c r="BX9" i="4" s="1"/>
  <c r="AA9" i="4"/>
  <c r="AM9" i="4" s="1"/>
  <c r="AY9" i="4" s="1"/>
  <c r="BK9" i="4" s="1"/>
  <c r="BW9" i="4" s="1"/>
  <c r="Z9" i="4"/>
  <c r="AL9" i="4" s="1"/>
  <c r="AX9" i="4" s="1"/>
  <c r="BJ9" i="4" s="1"/>
  <c r="BV9" i="4" s="1"/>
  <c r="Y9" i="4"/>
  <c r="AK9" i="4" s="1"/>
  <c r="AW9" i="4" s="1"/>
  <c r="BI9" i="4" s="1"/>
  <c r="BU9" i="4" s="1"/>
  <c r="X9" i="4"/>
  <c r="AJ9" i="4" s="1"/>
  <c r="AV9" i="4" s="1"/>
  <c r="BH9" i="4" s="1"/>
  <c r="BT9" i="4" s="1"/>
  <c r="W9" i="4"/>
  <c r="AI9" i="4" s="1"/>
  <c r="AU9" i="4" s="1"/>
  <c r="BG9" i="4" s="1"/>
  <c r="BS9" i="4" s="1"/>
  <c r="V9" i="4"/>
  <c r="AH9" i="4" s="1"/>
  <c r="AT9" i="4" s="1"/>
  <c r="BF9" i="4" s="1"/>
  <c r="BR9" i="4" s="1"/>
  <c r="U9" i="4"/>
  <c r="AG9" i="4" s="1"/>
  <c r="AS9" i="4" s="1"/>
  <c r="BE9" i="4" s="1"/>
  <c r="BQ9" i="4" s="1"/>
  <c r="T9" i="4"/>
  <c r="AF9" i="4" s="1"/>
  <c r="AR9" i="4" s="1"/>
  <c r="BD9" i="4" s="1"/>
  <c r="BP9" i="4" s="1"/>
  <c r="AE8" i="4"/>
  <c r="AD8" i="4"/>
  <c r="AC8" i="4"/>
  <c r="AB8" i="4"/>
  <c r="AA8" i="4"/>
  <c r="Z8" i="4"/>
  <c r="Y8" i="4"/>
  <c r="X8" i="4"/>
  <c r="W8" i="4"/>
  <c r="V8" i="4"/>
  <c r="U8" i="4"/>
  <c r="T8" i="4"/>
  <c r="H4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AE1" i="4"/>
  <c r="AQ1" i="4" s="1"/>
  <c r="BC1" i="4" s="1"/>
  <c r="BO1" i="4" s="1"/>
  <c r="CA1" i="4" s="1"/>
  <c r="AD1" i="4"/>
  <c r="AP1" i="4" s="1"/>
  <c r="BB1" i="4" s="1"/>
  <c r="BN1" i="4" s="1"/>
  <c r="BZ1" i="4" s="1"/>
  <c r="AC1" i="4"/>
  <c r="AO1" i="4" s="1"/>
  <c r="BA1" i="4" s="1"/>
  <c r="BM1" i="4" s="1"/>
  <c r="BY1" i="4" s="1"/>
  <c r="AB1" i="4"/>
  <c r="AN1" i="4" s="1"/>
  <c r="AZ1" i="4" s="1"/>
  <c r="BL1" i="4" s="1"/>
  <c r="BX1" i="4" s="1"/>
  <c r="AA1" i="4"/>
  <c r="AM1" i="4" s="1"/>
  <c r="AY1" i="4" s="1"/>
  <c r="BK1" i="4" s="1"/>
  <c r="BW1" i="4" s="1"/>
  <c r="Z1" i="4"/>
  <c r="AL1" i="4" s="1"/>
  <c r="AX1" i="4" s="1"/>
  <c r="BJ1" i="4" s="1"/>
  <c r="BV1" i="4" s="1"/>
  <c r="Y1" i="4"/>
  <c r="AK1" i="4" s="1"/>
  <c r="AW1" i="4" s="1"/>
  <c r="BI1" i="4" s="1"/>
  <c r="BU1" i="4" s="1"/>
  <c r="X1" i="4"/>
  <c r="AJ1" i="4" s="1"/>
  <c r="AV1" i="4" s="1"/>
  <c r="BH1" i="4" s="1"/>
  <c r="BT1" i="4" s="1"/>
  <c r="W1" i="4"/>
  <c r="AI1" i="4" s="1"/>
  <c r="AU1" i="4" s="1"/>
  <c r="BG1" i="4" s="1"/>
  <c r="BS1" i="4" s="1"/>
  <c r="V1" i="4"/>
  <c r="AH1" i="4" s="1"/>
  <c r="AT1" i="4" s="1"/>
  <c r="BF1" i="4" s="1"/>
  <c r="BR1" i="4" s="1"/>
  <c r="U1" i="4"/>
  <c r="AG1" i="4" s="1"/>
  <c r="AS1" i="4" s="1"/>
  <c r="BE1" i="4" s="1"/>
  <c r="BQ1" i="4" s="1"/>
  <c r="T1" i="4"/>
  <c r="AF1" i="4" s="1"/>
  <c r="AR1" i="4" s="1"/>
  <c r="BD1" i="4" s="1"/>
  <c r="BP1" i="4" s="1"/>
  <c r="G182" i="3"/>
  <c r="G179" i="3" s="1"/>
  <c r="J15" i="11" s="1"/>
  <c r="J16" i="11" s="1"/>
  <c r="J169" i="3"/>
  <c r="K169" i="3" s="1"/>
  <c r="L169" i="3" s="1"/>
  <c r="M169" i="3" s="1"/>
  <c r="N169" i="3" s="1"/>
  <c r="I168" i="3"/>
  <c r="J167" i="3"/>
  <c r="K167" i="3" s="1"/>
  <c r="M162" i="3"/>
  <c r="L162" i="3"/>
  <c r="K162" i="3"/>
  <c r="J162" i="3"/>
  <c r="I162" i="3"/>
  <c r="I156" i="3"/>
  <c r="C153" i="3"/>
  <c r="C152" i="3"/>
  <c r="C151" i="3"/>
  <c r="C150" i="3"/>
  <c r="C149" i="3"/>
  <c r="C148" i="3"/>
  <c r="C147" i="3"/>
  <c r="C146" i="3"/>
  <c r="C145" i="3"/>
  <c r="C144" i="3"/>
  <c r="M81" i="3"/>
  <c r="L81" i="3"/>
  <c r="K81" i="3"/>
  <c r="J81" i="3"/>
  <c r="I81" i="3"/>
  <c r="M43" i="3"/>
  <c r="L43" i="3"/>
  <c r="K43" i="3"/>
  <c r="J43" i="3"/>
  <c r="I43" i="3"/>
  <c r="J18" i="3"/>
  <c r="L17" i="2"/>
  <c r="S29" i="4" l="1"/>
  <c r="S30" i="4"/>
  <c r="R29" i="4"/>
  <c r="S35" i="4"/>
  <c r="S49" i="4" s="1"/>
  <c r="R34" i="4"/>
  <c r="Q33" i="4"/>
  <c r="P32" i="4"/>
  <c r="O31" i="4"/>
  <c r="O45" i="4" s="1"/>
  <c r="N30" i="4"/>
  <c r="N44" i="4" s="1"/>
  <c r="M29" i="4"/>
  <c r="S38" i="4"/>
  <c r="R37" i="4"/>
  <c r="R51" i="4" s="1"/>
  <c r="Q36" i="4"/>
  <c r="P35" i="4"/>
  <c r="O34" i="4"/>
  <c r="N33" i="4"/>
  <c r="M32" i="4"/>
  <c r="L31" i="4"/>
  <c r="L45" i="4" s="1"/>
  <c r="K30" i="4"/>
  <c r="K44" i="4" s="1"/>
  <c r="J29" i="4"/>
  <c r="S39" i="4"/>
  <c r="R39" i="4"/>
  <c r="Q38" i="4"/>
  <c r="Q52" i="4" s="1"/>
  <c r="P37" i="4"/>
  <c r="P51" i="4" s="1"/>
  <c r="O36" i="4"/>
  <c r="N35" i="4"/>
  <c r="M34" i="4"/>
  <c r="L33" i="4"/>
  <c r="K32" i="4"/>
  <c r="J31" i="4"/>
  <c r="J45" i="4" s="1"/>
  <c r="I30" i="4"/>
  <c r="I44" i="4" s="1"/>
  <c r="H39" i="4"/>
  <c r="Q39" i="4"/>
  <c r="Q53" i="4" s="1"/>
  <c r="P38" i="4"/>
  <c r="O37" i="4"/>
  <c r="N36" i="4"/>
  <c r="N50" i="4" s="1"/>
  <c r="M35" i="4"/>
  <c r="L34" i="4"/>
  <c r="K33" i="4"/>
  <c r="J32" i="4"/>
  <c r="I31" i="4"/>
  <c r="H38" i="4"/>
  <c r="L36" i="4"/>
  <c r="L50" i="4" s="1"/>
  <c r="K35" i="4"/>
  <c r="K49" i="4" s="1"/>
  <c r="P39" i="4"/>
  <c r="O38" i="4"/>
  <c r="N37" i="4"/>
  <c r="M36" i="4"/>
  <c r="M50" i="4" s="1"/>
  <c r="L35" i="4"/>
  <c r="K34" i="4"/>
  <c r="J33" i="4"/>
  <c r="I32" i="4"/>
  <c r="H37" i="4"/>
  <c r="O39" i="4"/>
  <c r="O53" i="4" s="1"/>
  <c r="N38" i="4"/>
  <c r="N52" i="4" s="1"/>
  <c r="M37" i="4"/>
  <c r="M51" i="4" s="1"/>
  <c r="N39" i="4"/>
  <c r="N53" i="4" s="1"/>
  <c r="M39" i="4"/>
  <c r="L38" i="4"/>
  <c r="L39" i="4"/>
  <c r="L53" i="4" s="1"/>
  <c r="K38" i="4"/>
  <c r="J37" i="4"/>
  <c r="I36" i="4"/>
  <c r="H33" i="4"/>
  <c r="J38" i="4"/>
  <c r="K39" i="4"/>
  <c r="K53" i="4" s="1"/>
  <c r="J39" i="4"/>
  <c r="J53" i="4" s="1"/>
  <c r="H29" i="4"/>
  <c r="I37" i="4"/>
  <c r="O33" i="4"/>
  <c r="K29" i="4"/>
  <c r="H35" i="4"/>
  <c r="M30" i="4"/>
  <c r="I39" i="4"/>
  <c r="M33" i="4"/>
  <c r="R30" i="4"/>
  <c r="R44" i="4" s="1"/>
  <c r="I29" i="4"/>
  <c r="O30" i="4"/>
  <c r="I33" i="4"/>
  <c r="Q30" i="4"/>
  <c r="H36" i="4"/>
  <c r="P30" i="4"/>
  <c r="H32" i="4"/>
  <c r="H30" i="4"/>
  <c r="H34" i="4"/>
  <c r="S34" i="4"/>
  <c r="L30" i="4"/>
  <c r="H31" i="4"/>
  <c r="G31" i="4" s="1"/>
  <c r="G45" i="4" s="1"/>
  <c r="S36" i="4"/>
  <c r="S50" i="4" s="1"/>
  <c r="Q34" i="4"/>
  <c r="S31" i="4"/>
  <c r="S45" i="4" s="1"/>
  <c r="J30" i="4"/>
  <c r="J44" i="4" s="1"/>
  <c r="R36" i="4"/>
  <c r="P34" i="4"/>
  <c r="R31" i="4"/>
  <c r="P36" i="4"/>
  <c r="P50" i="4" s="1"/>
  <c r="N34" i="4"/>
  <c r="Q31" i="4"/>
  <c r="K36" i="4"/>
  <c r="J34" i="4"/>
  <c r="P31" i="4"/>
  <c r="N31" i="4"/>
  <c r="N45" i="4" s="1"/>
  <c r="J36" i="4"/>
  <c r="J50" i="4" s="1"/>
  <c r="I34" i="4"/>
  <c r="M31" i="4"/>
  <c r="M45" i="4" s="1"/>
  <c r="Q32" i="4"/>
  <c r="P29" i="4"/>
  <c r="L29" i="4"/>
  <c r="L43" i="4" s="1"/>
  <c r="K31" i="4"/>
  <c r="R38" i="4"/>
  <c r="S32" i="4"/>
  <c r="R32" i="4"/>
  <c r="M38" i="4"/>
  <c r="M52" i="4" s="1"/>
  <c r="I38" i="4"/>
  <c r="I52" i="4" s="1"/>
  <c r="O32" i="4"/>
  <c r="S33" i="4"/>
  <c r="N32" i="4"/>
  <c r="Q29" i="4"/>
  <c r="O29" i="4"/>
  <c r="R35" i="4"/>
  <c r="R49" i="4" s="1"/>
  <c r="L32" i="4"/>
  <c r="S37" i="4"/>
  <c r="Q35" i="4"/>
  <c r="Q37" i="4"/>
  <c r="Q51" i="4" s="1"/>
  <c r="O35" i="4"/>
  <c r="O49" i="4" s="1"/>
  <c r="L37" i="4"/>
  <c r="L51" i="4" s="1"/>
  <c r="J35" i="4"/>
  <c r="J49" i="4" s="1"/>
  <c r="R33" i="4"/>
  <c r="N29" i="4"/>
  <c r="N43" i="4" s="1"/>
  <c r="K37" i="4"/>
  <c r="I35" i="4"/>
  <c r="P33" i="4"/>
  <c r="AC50" i="6"/>
  <c r="AC48" i="6"/>
  <c r="AB47" i="6"/>
  <c r="AC46" i="6"/>
  <c r="AC39" i="6"/>
  <c r="AB38" i="6"/>
  <c r="AA36" i="6"/>
  <c r="AC31" i="6"/>
  <c r="AB30" i="6"/>
  <c r="AB50" i="6"/>
  <c r="AB48" i="6"/>
  <c r="AA47" i="6"/>
  <c r="AB46" i="6"/>
  <c r="AB39" i="6"/>
  <c r="AA38" i="6"/>
  <c r="Z36" i="6"/>
  <c r="AB31" i="6"/>
  <c r="AA30" i="6"/>
  <c r="AA50" i="6"/>
  <c r="AA48" i="6"/>
  <c r="Z47" i="6"/>
  <c r="AA46" i="6"/>
  <c r="AA39" i="6"/>
  <c r="Z38" i="6"/>
  <c r="Y36" i="6"/>
  <c r="AA31" i="6"/>
  <c r="Z30" i="6"/>
  <c r="Z50" i="6"/>
  <c r="Z48" i="6"/>
  <c r="Y47" i="6"/>
  <c r="Z46" i="6"/>
  <c r="Z39" i="6"/>
  <c r="Y38" i="6"/>
  <c r="X36" i="6"/>
  <c r="Z31" i="6"/>
  <c r="Y30" i="6"/>
  <c r="Y50" i="6"/>
  <c r="Y48" i="6"/>
  <c r="X47" i="6"/>
  <c r="Y46" i="6"/>
  <c r="Y39" i="6"/>
  <c r="X38" i="6"/>
  <c r="W36" i="6"/>
  <c r="Y31" i="6"/>
  <c r="X30" i="6"/>
  <c r="X50" i="6"/>
  <c r="X48" i="6"/>
  <c r="W47" i="6"/>
  <c r="X46" i="6"/>
  <c r="X39" i="6"/>
  <c r="W38" i="6"/>
  <c r="V36" i="6"/>
  <c r="X31" i="6"/>
  <c r="W30" i="6"/>
  <c r="W50" i="6"/>
  <c r="W48" i="6"/>
  <c r="V47" i="6"/>
  <c r="W46" i="6"/>
  <c r="W39" i="6"/>
  <c r="V38" i="6"/>
  <c r="U36" i="6"/>
  <c r="W31" i="6"/>
  <c r="V30" i="6"/>
  <c r="V50" i="6"/>
  <c r="V48" i="6"/>
  <c r="U47" i="6"/>
  <c r="V46" i="6"/>
  <c r="V39" i="6"/>
  <c r="U38" i="6"/>
  <c r="T36" i="6"/>
  <c r="V31" i="6"/>
  <c r="U30" i="6"/>
  <c r="Z24" i="5"/>
  <c r="Z23" i="5"/>
  <c r="U50" i="6"/>
  <c r="U48" i="6"/>
  <c r="T47" i="6"/>
  <c r="U46" i="6"/>
  <c r="U39" i="6"/>
  <c r="T38" i="6"/>
  <c r="S36" i="6"/>
  <c r="U31" i="6"/>
  <c r="T30" i="6"/>
  <c r="T50" i="6"/>
  <c r="T48" i="6"/>
  <c r="S47" i="6"/>
  <c r="T46" i="6"/>
  <c r="T39" i="6"/>
  <c r="S38" i="6"/>
  <c r="R36" i="6"/>
  <c r="T31" i="6"/>
  <c r="S30" i="6"/>
  <c r="S50" i="6"/>
  <c r="S48" i="6"/>
  <c r="R47" i="6"/>
  <c r="S46" i="6"/>
  <c r="S39" i="6"/>
  <c r="R38" i="6"/>
  <c r="S31" i="6"/>
  <c r="R30" i="6"/>
  <c r="W24" i="5"/>
  <c r="W23" i="5"/>
  <c r="R50" i="6"/>
  <c r="R48" i="6"/>
  <c r="R46" i="6"/>
  <c r="R39" i="6"/>
  <c r="R31" i="6"/>
  <c r="U24" i="5"/>
  <c r="U23" i="5"/>
  <c r="S23" i="5"/>
  <c r="T24" i="5"/>
  <c r="T23" i="5"/>
  <c r="S24" i="5"/>
  <c r="AC36" i="6"/>
  <c r="AC24" i="5"/>
  <c r="AA23" i="5"/>
  <c r="AB23" i="5"/>
  <c r="AB24" i="5"/>
  <c r="AB36" i="6"/>
  <c r="Y23" i="5"/>
  <c r="AC23" i="5"/>
  <c r="AA24" i="5"/>
  <c r="Y24" i="5"/>
  <c r="X23" i="5"/>
  <c r="V23" i="5"/>
  <c r="AC30" i="6"/>
  <c r="X24" i="5"/>
  <c r="V24" i="5"/>
  <c r="R23" i="5"/>
  <c r="R24" i="5"/>
  <c r="AC38" i="6"/>
  <c r="AC47" i="6"/>
  <c r="K52" i="4"/>
  <c r="J51" i="4"/>
  <c r="I50" i="4"/>
  <c r="P45" i="4"/>
  <c r="O44" i="4"/>
  <c r="J52" i="4"/>
  <c r="I51" i="4"/>
  <c r="M43" i="4"/>
  <c r="M44" i="4"/>
  <c r="I53" i="4"/>
  <c r="S51" i="4"/>
  <c r="R50" i="4"/>
  <c r="Q49" i="4"/>
  <c r="L44" i="4"/>
  <c r="K43" i="4"/>
  <c r="S52" i="4"/>
  <c r="Q50" i="4"/>
  <c r="P49" i="4"/>
  <c r="J43" i="4"/>
  <c r="S53" i="4"/>
  <c r="R52" i="4"/>
  <c r="K45" i="4"/>
  <c r="I43" i="4"/>
  <c r="P52" i="4"/>
  <c r="O51" i="4"/>
  <c r="P53" i="4"/>
  <c r="O52" i="4"/>
  <c r="N51" i="4"/>
  <c r="L49" i="4"/>
  <c r="S44" i="4"/>
  <c r="R43" i="4"/>
  <c r="Q43" i="4"/>
  <c r="M53" i="4"/>
  <c r="L52" i="4"/>
  <c r="K51" i="4"/>
  <c r="I49" i="4"/>
  <c r="Q45" i="4"/>
  <c r="P44" i="4"/>
  <c r="O43" i="4"/>
  <c r="N49" i="4"/>
  <c r="O50" i="4"/>
  <c r="M49" i="4"/>
  <c r="I45" i="4"/>
  <c r="Q44" i="4"/>
  <c r="S43" i="4"/>
  <c r="P43" i="4"/>
  <c r="R53" i="4"/>
  <c r="K50" i="4"/>
  <c r="R45" i="4"/>
  <c r="L9" i="7"/>
  <c r="R40" i="10"/>
  <c r="R49" i="10"/>
  <c r="R41" i="10"/>
  <c r="M33" i="9"/>
  <c r="M34" i="9"/>
  <c r="N33" i="9"/>
  <c r="N34" i="9"/>
  <c r="B31" i="4"/>
  <c r="B45" i="4" s="1"/>
  <c r="B30" i="4"/>
  <c r="B44" i="4" s="1"/>
  <c r="B34" i="4"/>
  <c r="B48" i="4" s="1"/>
  <c r="B36" i="4"/>
  <c r="B50" i="4" s="1"/>
  <c r="B35" i="4"/>
  <c r="B49" i="4" s="1"/>
  <c r="B37" i="4"/>
  <c r="B51" i="4" s="1"/>
  <c r="B38" i="4"/>
  <c r="B52" i="4" s="1"/>
  <c r="B33" i="4"/>
  <c r="B47" i="4" s="1"/>
  <c r="B32" i="4"/>
  <c r="B46" i="4" s="1"/>
  <c r="B39" i="4"/>
  <c r="B53" i="4" s="1"/>
  <c r="AF8" i="6"/>
  <c r="Z8" i="8"/>
  <c r="AA8" i="8"/>
  <c r="AB8" i="8"/>
  <c r="S8" i="8"/>
  <c r="T8" i="8"/>
  <c r="U8" i="8"/>
  <c r="V8" i="8"/>
  <c r="W8" i="8"/>
  <c r="X8" i="8"/>
  <c r="Y8" i="8"/>
  <c r="AE62" i="4"/>
  <c r="BO62" i="4"/>
  <c r="S60" i="4"/>
  <c r="AE60" i="4"/>
  <c r="AQ60" i="4"/>
  <c r="BC60" i="4"/>
  <c r="BO60" i="4"/>
  <c r="J156" i="3"/>
  <c r="J168" i="3"/>
  <c r="F56" i="6"/>
  <c r="M55" i="10" s="1"/>
  <c r="AN8" i="5"/>
  <c r="I4" i="4"/>
  <c r="G5" i="5"/>
  <c r="I5" i="4" s="1"/>
  <c r="AG8" i="5"/>
  <c r="AH8" i="5"/>
  <c r="E13" i="8"/>
  <c r="I15" i="11"/>
  <c r="I16" i="11" s="1"/>
  <c r="H15" i="11"/>
  <c r="H16" i="11" s="1"/>
  <c r="G15" i="11"/>
  <c r="G16" i="11" s="1"/>
  <c r="F15" i="11"/>
  <c r="F16" i="11" s="1"/>
  <c r="E15" i="11"/>
  <c r="E16" i="11" s="1"/>
  <c r="D15" i="11"/>
  <c r="D16" i="11" s="1"/>
  <c r="D18" i="11" s="1"/>
  <c r="L167" i="3"/>
  <c r="K168" i="3"/>
  <c r="AQ8" i="4"/>
  <c r="AF8" i="4"/>
  <c r="AH8" i="4"/>
  <c r="AI8" i="4"/>
  <c r="AJ8" i="4"/>
  <c r="S62" i="4"/>
  <c r="AQ62" i="4"/>
  <c r="AK8" i="4"/>
  <c r="BC62" i="4"/>
  <c r="AL8" i="4"/>
  <c r="AG8" i="4"/>
  <c r="AM8" i="4"/>
  <c r="AK9" i="6"/>
  <c r="AW9" i="6" s="1"/>
  <c r="BI9" i="6" s="1"/>
  <c r="BU9" i="6" s="1"/>
  <c r="K18" i="3"/>
  <c r="AN8" i="4"/>
  <c r="AO8" i="4"/>
  <c r="AC8" i="8"/>
  <c r="AO8" i="5"/>
  <c r="AP8" i="4"/>
  <c r="R8" i="8"/>
  <c r="AD8" i="5"/>
  <c r="AI8" i="5"/>
  <c r="AK8" i="5"/>
  <c r="AL8" i="5"/>
  <c r="AL8" i="6"/>
  <c r="M5" i="10"/>
  <c r="F5" i="8"/>
  <c r="F5" i="6"/>
  <c r="F5" i="7" s="1"/>
  <c r="F10" i="5"/>
  <c r="F14" i="6" s="1"/>
  <c r="AN8" i="6"/>
  <c r="H4" i="5"/>
  <c r="BT6" i="9"/>
  <c r="CF6" i="9" s="1"/>
  <c r="AM8" i="5"/>
  <c r="AE8" i="5"/>
  <c r="AJ8" i="6"/>
  <c r="AF8" i="5"/>
  <c r="AM8" i="6"/>
  <c r="AJ8" i="5"/>
  <c r="AK8" i="6"/>
  <c r="AO8" i="6"/>
  <c r="AD8" i="6"/>
  <c r="AE8" i="6"/>
  <c r="AG8" i="6"/>
  <c r="AH8" i="6"/>
  <c r="AI8" i="6"/>
  <c r="AK6" i="9"/>
  <c r="AW6" i="9" s="1"/>
  <c r="BI6" i="9" s="1"/>
  <c r="BU6" i="9" s="1"/>
  <c r="E11" i="9"/>
  <c r="AK6" i="10"/>
  <c r="AD39" i="4" l="1"/>
  <c r="AC38" i="4"/>
  <c r="AB37" i="4"/>
  <c r="AA36" i="4"/>
  <c r="Z35" i="4"/>
  <c r="Y34" i="4"/>
  <c r="X33" i="4"/>
  <c r="W32" i="4"/>
  <c r="V31" i="4"/>
  <c r="U30" i="4"/>
  <c r="U44" i="4" s="1"/>
  <c r="T29" i="4"/>
  <c r="T43" i="4" s="1"/>
  <c r="W35" i="4"/>
  <c r="W49" i="4" s="1"/>
  <c r="V34" i="4"/>
  <c r="AC39" i="4"/>
  <c r="AB38" i="4"/>
  <c r="AA37" i="4"/>
  <c r="AA51" i="4" s="1"/>
  <c r="Z36" i="4"/>
  <c r="Y35" i="4"/>
  <c r="X34" i="4"/>
  <c r="W33" i="4"/>
  <c r="V32" i="4"/>
  <c r="U31" i="4"/>
  <c r="U45" i="4" s="1"/>
  <c r="T30" i="4"/>
  <c r="T44" i="4" s="1"/>
  <c r="Y37" i="4"/>
  <c r="Y51" i="4" s="1"/>
  <c r="AB39" i="4"/>
  <c r="AA38" i="4"/>
  <c r="Z37" i="4"/>
  <c r="Y36" i="4"/>
  <c r="Y50" i="4" s="1"/>
  <c r="X35" i="4"/>
  <c r="W34" i="4"/>
  <c r="V33" i="4"/>
  <c r="U32" i="4"/>
  <c r="T31" i="4"/>
  <c r="Z38" i="4"/>
  <c r="Z52" i="4" s="1"/>
  <c r="U33" i="4"/>
  <c r="AA39" i="4"/>
  <c r="AA53" i="4" s="1"/>
  <c r="X36" i="4"/>
  <c r="Z39" i="4"/>
  <c r="Y39" i="4"/>
  <c r="X39" i="4"/>
  <c r="W38" i="4"/>
  <c r="W39" i="4"/>
  <c r="W53" i="4" s="1"/>
  <c r="V38" i="4"/>
  <c r="U37" i="4"/>
  <c r="T36" i="4"/>
  <c r="V39" i="4"/>
  <c r="V53" i="4" s="1"/>
  <c r="T39" i="4"/>
  <c r="T53" i="4" s="1"/>
  <c r="AE29" i="4"/>
  <c r="AE30" i="4"/>
  <c r="AD29" i="4"/>
  <c r="AE34" i="4"/>
  <c r="AD33" i="4"/>
  <c r="AC32" i="4"/>
  <c r="AB31" i="4"/>
  <c r="AA30" i="4"/>
  <c r="Z29" i="4"/>
  <c r="Z43" i="4" s="1"/>
  <c r="AE38" i="4"/>
  <c r="AD37" i="4"/>
  <c r="AD51" i="4" s="1"/>
  <c r="AC36" i="4"/>
  <c r="AC50" i="4" s="1"/>
  <c r="AB35" i="4"/>
  <c r="AB49" i="4" s="1"/>
  <c r="AA34" i="4"/>
  <c r="Z33" i="4"/>
  <c r="Y32" i="4"/>
  <c r="X31" i="4"/>
  <c r="W30" i="4"/>
  <c r="V29" i="4"/>
  <c r="U39" i="4"/>
  <c r="AD34" i="4"/>
  <c r="AE31" i="4"/>
  <c r="V30" i="4"/>
  <c r="AA31" i="4"/>
  <c r="AA45" i="4" s="1"/>
  <c r="AE36" i="4"/>
  <c r="AC34" i="4"/>
  <c r="AD31" i="4"/>
  <c r="AD36" i="4"/>
  <c r="AB34" i="4"/>
  <c r="AC31" i="4"/>
  <c r="Z34" i="4"/>
  <c r="AB36" i="4"/>
  <c r="Z31" i="4"/>
  <c r="W36" i="4"/>
  <c r="U34" i="4"/>
  <c r="V36" i="4"/>
  <c r="V50" i="4" s="1"/>
  <c r="T34" i="4"/>
  <c r="Y31" i="4"/>
  <c r="U36" i="4"/>
  <c r="W31" i="4"/>
  <c r="AE32" i="4"/>
  <c r="AD32" i="4"/>
  <c r="X30" i="4"/>
  <c r="AD38" i="4"/>
  <c r="AB32" i="4"/>
  <c r="Y38" i="4"/>
  <c r="AA32" i="4"/>
  <c r="X38" i="4"/>
  <c r="X52" i="4" s="1"/>
  <c r="Z32" i="4"/>
  <c r="U38" i="4"/>
  <c r="AE35" i="4"/>
  <c r="X32" i="4"/>
  <c r="AC29" i="4"/>
  <c r="AC43" i="4" s="1"/>
  <c r="T38" i="4"/>
  <c r="AD35" i="4"/>
  <c r="T32" i="4"/>
  <c r="AB29" i="4"/>
  <c r="AB43" i="4" s="1"/>
  <c r="AE33" i="4"/>
  <c r="Z30" i="4"/>
  <c r="Z44" i="4" s="1"/>
  <c r="AE37" i="4"/>
  <c r="AE51" i="4" s="1"/>
  <c r="AC35" i="4"/>
  <c r="AA29" i="4"/>
  <c r="AA43" i="4" s="1"/>
  <c r="Y29" i="4"/>
  <c r="W29" i="4"/>
  <c r="AB30" i="4"/>
  <c r="AC37" i="4"/>
  <c r="AA35" i="4"/>
  <c r="X29" i="4"/>
  <c r="X43" i="4" s="1"/>
  <c r="X37" i="4"/>
  <c r="X51" i="4" s="1"/>
  <c r="V35" i="4"/>
  <c r="V49" i="4" s="1"/>
  <c r="AC33" i="4"/>
  <c r="W37" i="4"/>
  <c r="W51" i="4" s="1"/>
  <c r="U35" i="4"/>
  <c r="U49" i="4" s="1"/>
  <c r="AB33" i="4"/>
  <c r="V37" i="4"/>
  <c r="T35" i="4"/>
  <c r="AA33" i="4"/>
  <c r="AD30" i="4"/>
  <c r="U29" i="4"/>
  <c r="T37" i="4"/>
  <c r="Y33" i="4"/>
  <c r="AC30" i="4"/>
  <c r="AC44" i="4" s="1"/>
  <c r="T33" i="4"/>
  <c r="Y30" i="4"/>
  <c r="AE39" i="4"/>
  <c r="AE53" i="4" s="1"/>
  <c r="AG24" i="5"/>
  <c r="AG23" i="5"/>
  <c r="AF24" i="5"/>
  <c r="AF23" i="5"/>
  <c r="AE24" i="5"/>
  <c r="AE23" i="5"/>
  <c r="AO36" i="6"/>
  <c r="AO47" i="6"/>
  <c r="AO38" i="6"/>
  <c r="AN36" i="6"/>
  <c r="AO30" i="6"/>
  <c r="AO50" i="6"/>
  <c r="AO48" i="6"/>
  <c r="AN47" i="6"/>
  <c r="AO46" i="6"/>
  <c r="AO39" i="6"/>
  <c r="AN38" i="6"/>
  <c r="AM36" i="6"/>
  <c r="AO31" i="6"/>
  <c r="AN30" i="6"/>
  <c r="AN50" i="6"/>
  <c r="AN48" i="6"/>
  <c r="AM47" i="6"/>
  <c r="AN46" i="6"/>
  <c r="AN39" i="6"/>
  <c r="AM38" i="6"/>
  <c r="AL36" i="6"/>
  <c r="AN31" i="6"/>
  <c r="AM30" i="6"/>
  <c r="AM50" i="6"/>
  <c r="AM48" i="6"/>
  <c r="AL47" i="6"/>
  <c r="AM46" i="6"/>
  <c r="AM39" i="6"/>
  <c r="AL38" i="6"/>
  <c r="AK36" i="6"/>
  <c r="AM31" i="6"/>
  <c r="AL30" i="6"/>
  <c r="AL50" i="6"/>
  <c r="AL48" i="6"/>
  <c r="AK47" i="6"/>
  <c r="AL46" i="6"/>
  <c r="AL39" i="6"/>
  <c r="AK38" i="6"/>
  <c r="AJ36" i="6"/>
  <c r="AL31" i="6"/>
  <c r="AK30" i="6"/>
  <c r="AK50" i="6"/>
  <c r="AK48" i="6"/>
  <c r="AJ47" i="6"/>
  <c r="AK46" i="6"/>
  <c r="AK39" i="6"/>
  <c r="AJ38" i="6"/>
  <c r="AI36" i="6"/>
  <c r="AK31" i="6"/>
  <c r="AJ30" i="6"/>
  <c r="AJ50" i="6"/>
  <c r="AJ48" i="6"/>
  <c r="AI47" i="6"/>
  <c r="AJ46" i="6"/>
  <c r="AJ39" i="6"/>
  <c r="AI38" i="6"/>
  <c r="AH36" i="6"/>
  <c r="AJ31" i="6"/>
  <c r="AI30" i="6"/>
  <c r="AI50" i="6"/>
  <c r="AI48" i="6"/>
  <c r="AH47" i="6"/>
  <c r="AI46" i="6"/>
  <c r="AI39" i="6"/>
  <c r="AH38" i="6"/>
  <c r="AG36" i="6"/>
  <c r="AI31" i="6"/>
  <c r="AH30" i="6"/>
  <c r="AM24" i="5"/>
  <c r="AM23" i="5"/>
  <c r="AH50" i="6"/>
  <c r="AH48" i="6"/>
  <c r="AG47" i="6"/>
  <c r="AH46" i="6"/>
  <c r="AH39" i="6"/>
  <c r="AG38" i="6"/>
  <c r="AF36" i="6"/>
  <c r="AH31" i="6"/>
  <c r="AG30" i="6"/>
  <c r="AG50" i="6"/>
  <c r="AG48" i="6"/>
  <c r="AF47" i="6"/>
  <c r="AG46" i="6"/>
  <c r="AG39" i="6"/>
  <c r="AF38" i="6"/>
  <c r="AE36" i="6"/>
  <c r="AG31" i="6"/>
  <c r="AF30" i="6"/>
  <c r="AF50" i="6"/>
  <c r="AF48" i="6"/>
  <c r="AE47" i="6"/>
  <c r="AF46" i="6"/>
  <c r="AF39" i="6"/>
  <c r="AE38" i="6"/>
  <c r="AD36" i="6"/>
  <c r="AF31" i="6"/>
  <c r="AE30" i="6"/>
  <c r="AE50" i="6"/>
  <c r="AE48" i="6"/>
  <c r="AD47" i="6"/>
  <c r="AE46" i="6"/>
  <c r="AE39" i="6"/>
  <c r="AD38" i="6"/>
  <c r="AE31" i="6"/>
  <c r="AD30" i="6"/>
  <c r="AI24" i="5"/>
  <c r="AI23" i="5"/>
  <c r="AO24" i="5"/>
  <c r="AN23" i="5"/>
  <c r="AJ24" i="5"/>
  <c r="AD39" i="6"/>
  <c r="AN24" i="5"/>
  <c r="AL23" i="5"/>
  <c r="AK24" i="5"/>
  <c r="AH24" i="5"/>
  <c r="AL24" i="5"/>
  <c r="AK23" i="5"/>
  <c r="AJ23" i="5"/>
  <c r="AH23" i="5"/>
  <c r="AD23" i="5"/>
  <c r="AD48" i="6"/>
  <c r="AD24" i="5"/>
  <c r="AD46" i="6"/>
  <c r="AD50" i="6"/>
  <c r="AO23" i="5"/>
  <c r="AD31" i="6"/>
  <c r="Y45" i="4"/>
  <c r="AD52" i="4"/>
  <c r="AB50" i="4"/>
  <c r="Z45" i="4"/>
  <c r="Y43" i="4"/>
  <c r="T52" i="4"/>
  <c r="AB54" i="6"/>
  <c r="Z54" i="6"/>
  <c r="W54" i="6"/>
  <c r="T54" i="6"/>
  <c r="Y54" i="6"/>
  <c r="AD54" i="6"/>
  <c r="S54" i="6"/>
  <c r="U54" i="6"/>
  <c r="V54" i="6"/>
  <c r="X54" i="6"/>
  <c r="AC54" i="6"/>
  <c r="AA54" i="6"/>
  <c r="Y52" i="4"/>
  <c r="X50" i="4"/>
  <c r="W45" i="4"/>
  <c r="T51" i="4"/>
  <c r="AC52" i="4"/>
  <c r="AA44" i="4"/>
  <c r="Z53" i="4"/>
  <c r="AE45" i="4"/>
  <c r="X49" i="4"/>
  <c r="W44" i="4"/>
  <c r="T50" i="4"/>
  <c r="AC45" i="4"/>
  <c r="U43" i="4"/>
  <c r="AB45" i="4"/>
  <c r="Z50" i="4"/>
  <c r="Y53" i="4"/>
  <c r="AE44" i="4"/>
  <c r="W43" i="4"/>
  <c r="AD53" i="4"/>
  <c r="AB52" i="4"/>
  <c r="AA49" i="4"/>
  <c r="AD49" i="4"/>
  <c r="M23" i="10"/>
  <c r="AA50" i="4"/>
  <c r="Z49" i="4"/>
  <c r="X45" i="4"/>
  <c r="AD45" i="4"/>
  <c r="AC53" i="4"/>
  <c r="V44" i="4"/>
  <c r="U52" i="4"/>
  <c r="AB51" i="4"/>
  <c r="AE52" i="4"/>
  <c r="X44" i="4"/>
  <c r="W52" i="4"/>
  <c r="AC51" i="4"/>
  <c r="V43" i="4"/>
  <c r="U51" i="4"/>
  <c r="Y44" i="4"/>
  <c r="Z51" i="4"/>
  <c r="AD44" i="4"/>
  <c r="U50" i="4"/>
  <c r="H25" i="6"/>
  <c r="O36" i="10" s="1"/>
  <c r="M25" i="6"/>
  <c r="T36" i="10" s="1"/>
  <c r="L25" i="6"/>
  <c r="S36" i="10" s="1"/>
  <c r="G25" i="6"/>
  <c r="N36" i="10" s="1"/>
  <c r="Q25" i="6"/>
  <c r="X36" i="10" s="1"/>
  <c r="J25" i="6"/>
  <c r="Q36" i="10" s="1"/>
  <c r="O25" i="6"/>
  <c r="V36" i="10" s="1"/>
  <c r="P25" i="6"/>
  <c r="W36" i="10" s="1"/>
  <c r="I25" i="6"/>
  <c r="P36" i="10" s="1"/>
  <c r="N25" i="6"/>
  <c r="U36" i="10" s="1"/>
  <c r="K25" i="6"/>
  <c r="R36" i="10" s="1"/>
  <c r="M9" i="7"/>
  <c r="S40" i="10"/>
  <c r="S41" i="10"/>
  <c r="S49" i="10"/>
  <c r="S46" i="10"/>
  <c r="S48" i="10"/>
  <c r="AR8" i="6"/>
  <c r="BD8" i="6" s="1"/>
  <c r="BP8" i="6" s="1"/>
  <c r="BP10" i="7" s="1"/>
  <c r="G29" i="4"/>
  <c r="G43" i="4" s="1"/>
  <c r="H43" i="4"/>
  <c r="G36" i="4"/>
  <c r="G50" i="4" s="1"/>
  <c r="H50" i="4"/>
  <c r="H49" i="4"/>
  <c r="G35" i="4"/>
  <c r="G49" i="4" s="1"/>
  <c r="G39" i="4"/>
  <c r="G53" i="4" s="1"/>
  <c r="H53" i="4"/>
  <c r="G33" i="4"/>
  <c r="G47" i="4" s="1"/>
  <c r="G38" i="4"/>
  <c r="G52" i="4" s="1"/>
  <c r="H52" i="4"/>
  <c r="G32" i="4"/>
  <c r="G46" i="4" s="1"/>
  <c r="H44" i="4"/>
  <c r="G30" i="4"/>
  <c r="G44" i="4" s="1"/>
  <c r="G37" i="4"/>
  <c r="G51" i="4" s="1"/>
  <c r="H51" i="4"/>
  <c r="G34" i="4"/>
  <c r="G48" i="4" s="1"/>
  <c r="AS8" i="5"/>
  <c r="AS8" i="8" s="1"/>
  <c r="AB53" i="4"/>
  <c r="V52" i="4"/>
  <c r="U53" i="4"/>
  <c r="V51" i="4"/>
  <c r="AC49" i="4"/>
  <c r="AE43" i="4"/>
  <c r="AD43" i="4"/>
  <c r="AE49" i="4"/>
  <c r="Y49" i="4"/>
  <c r="AD50" i="4"/>
  <c r="X53" i="4"/>
  <c r="AA52" i="4"/>
  <c r="T49" i="4"/>
  <c r="W50" i="4"/>
  <c r="AB44" i="4"/>
  <c r="AE50" i="4"/>
  <c r="L18" i="3"/>
  <c r="V45" i="4"/>
  <c r="T45" i="4"/>
  <c r="K156" i="3"/>
  <c r="G5" i="8"/>
  <c r="N5" i="10"/>
  <c r="N88" i="10" s="1"/>
  <c r="G10" i="5"/>
  <c r="G14" i="6" s="1"/>
  <c r="AG8" i="8"/>
  <c r="AH8" i="8"/>
  <c r="AT8" i="5"/>
  <c r="H5" i="5"/>
  <c r="H10" i="5" s="1"/>
  <c r="H14" i="6" s="1"/>
  <c r="G5" i="6"/>
  <c r="G5" i="7" s="1"/>
  <c r="AN8" i="8"/>
  <c r="AZ8" i="5"/>
  <c r="N31" i="9"/>
  <c r="N38" i="9" s="1"/>
  <c r="AU8" i="6"/>
  <c r="AS8" i="6"/>
  <c r="AQ8" i="6"/>
  <c r="AK8" i="8"/>
  <c r="AW8" i="5"/>
  <c r="AD8" i="8"/>
  <c r="AP8" i="5"/>
  <c r="AS8" i="4"/>
  <c r="AF8" i="8"/>
  <c r="AR8" i="5"/>
  <c r="AV8" i="6"/>
  <c r="AT8" i="6"/>
  <c r="F58" i="6"/>
  <c r="G58" i="6" s="1"/>
  <c r="H58" i="6" s="1"/>
  <c r="I58" i="6" s="1"/>
  <c r="J58" i="6" s="1"/>
  <c r="K58" i="6" s="1"/>
  <c r="L58" i="6" s="1"/>
  <c r="M58" i="6" s="1"/>
  <c r="N58" i="6" s="1"/>
  <c r="O58" i="6" s="1"/>
  <c r="P58" i="6" s="1"/>
  <c r="Q58" i="6" s="1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AB58" i="6" s="1"/>
  <c r="AC58" i="6" s="1"/>
  <c r="AD58" i="6" s="1"/>
  <c r="AE58" i="6" s="1"/>
  <c r="AF58" i="6" s="1"/>
  <c r="AG58" i="6" s="1"/>
  <c r="AH58" i="6" s="1"/>
  <c r="AI58" i="6" s="1"/>
  <c r="AJ58" i="6" s="1"/>
  <c r="AK58" i="6" s="1"/>
  <c r="AL58" i="6" s="1"/>
  <c r="AM58" i="6" s="1"/>
  <c r="AN58" i="6" s="1"/>
  <c r="AO58" i="6" s="1"/>
  <c r="AP58" i="6" s="1"/>
  <c r="AQ58" i="6" s="1"/>
  <c r="AR58" i="6" s="1"/>
  <c r="AS58" i="6" s="1"/>
  <c r="AT58" i="6" s="1"/>
  <c r="AU58" i="6" s="1"/>
  <c r="AV58" i="6" s="1"/>
  <c r="AW58" i="6" s="1"/>
  <c r="AX58" i="6" s="1"/>
  <c r="AY58" i="6" s="1"/>
  <c r="AZ58" i="6" s="1"/>
  <c r="BA58" i="6" s="1"/>
  <c r="BB58" i="6" s="1"/>
  <c r="BC58" i="6" s="1"/>
  <c r="BD58" i="6" s="1"/>
  <c r="BE58" i="6" s="1"/>
  <c r="BF58" i="6" s="1"/>
  <c r="BG58" i="6" s="1"/>
  <c r="BH58" i="6" s="1"/>
  <c r="BI58" i="6" s="1"/>
  <c r="BJ58" i="6" s="1"/>
  <c r="BK58" i="6" s="1"/>
  <c r="BL58" i="6" s="1"/>
  <c r="BM58" i="6" s="1"/>
  <c r="BN58" i="6" s="1"/>
  <c r="BO58" i="6" s="1"/>
  <c r="BP58" i="6" s="1"/>
  <c r="BQ58" i="6" s="1"/>
  <c r="BR58" i="6" s="1"/>
  <c r="BS58" i="6" s="1"/>
  <c r="BT58" i="6" s="1"/>
  <c r="BU58" i="6" s="1"/>
  <c r="BV58" i="6" s="1"/>
  <c r="BW58" i="6" s="1"/>
  <c r="BX58" i="6" s="1"/>
  <c r="BY58" i="6" s="1"/>
  <c r="D19" i="11"/>
  <c r="M31" i="9"/>
  <c r="M38" i="9" s="1"/>
  <c r="AP8" i="6"/>
  <c r="AE8" i="8"/>
  <c r="AQ8" i="5"/>
  <c r="O4" i="10"/>
  <c r="O4" i="9" s="1"/>
  <c r="J4" i="4"/>
  <c r="I4" i="5"/>
  <c r="M88" i="10"/>
  <c r="M5" i="9"/>
  <c r="AZ8" i="4"/>
  <c r="AT8" i="4"/>
  <c r="AW8" i="4"/>
  <c r="AO8" i="8"/>
  <c r="BA8" i="5"/>
  <c r="M167" i="3"/>
  <c r="L168" i="3"/>
  <c r="AY8" i="6"/>
  <c r="AZ8" i="6"/>
  <c r="AY8" i="4"/>
  <c r="AX8" i="6"/>
  <c r="BB8" i="4"/>
  <c r="AX8" i="4"/>
  <c r="AU8" i="4"/>
  <c r="AR8" i="4"/>
  <c r="BA8" i="6"/>
  <c r="AL8" i="8"/>
  <c r="AX8" i="5"/>
  <c r="AI8" i="8"/>
  <c r="AU8" i="5"/>
  <c r="AW8" i="6"/>
  <c r="BA8" i="4"/>
  <c r="AV8" i="4"/>
  <c r="BC8" i="4"/>
  <c r="AW6" i="10"/>
  <c r="AM8" i="8"/>
  <c r="AY8" i="5"/>
  <c r="AJ8" i="8"/>
  <c r="AV8" i="5"/>
  <c r="F11" i="5"/>
  <c r="BA50" i="6" l="1"/>
  <c r="BA48" i="6"/>
  <c r="AZ47" i="6"/>
  <c r="BA46" i="6"/>
  <c r="BA39" i="6"/>
  <c r="AZ38" i="6"/>
  <c r="AY36" i="6"/>
  <c r="BA31" i="6"/>
  <c r="AZ30" i="6"/>
  <c r="AZ50" i="6"/>
  <c r="AZ48" i="6"/>
  <c r="AY47" i="6"/>
  <c r="AZ46" i="6"/>
  <c r="AZ39" i="6"/>
  <c r="AY38" i="6"/>
  <c r="AX36" i="6"/>
  <c r="AZ31" i="6"/>
  <c r="AY30" i="6"/>
  <c r="AY50" i="6"/>
  <c r="AY48" i="6"/>
  <c r="AX47" i="6"/>
  <c r="AY46" i="6"/>
  <c r="AY39" i="6"/>
  <c r="AX38" i="6"/>
  <c r="AW36" i="6"/>
  <c r="AY31" i="6"/>
  <c r="AX30" i="6"/>
  <c r="AX50" i="6"/>
  <c r="AX48" i="6"/>
  <c r="AW47" i="6"/>
  <c r="AX46" i="6"/>
  <c r="AX39" i="6"/>
  <c r="AW38" i="6"/>
  <c r="AV36" i="6"/>
  <c r="AX31" i="6"/>
  <c r="AW30" i="6"/>
  <c r="AW50" i="6"/>
  <c r="AW48" i="6"/>
  <c r="AV47" i="6"/>
  <c r="AW46" i="6"/>
  <c r="AW39" i="6"/>
  <c r="AV38" i="6"/>
  <c r="AU36" i="6"/>
  <c r="AW31" i="6"/>
  <c r="AV30" i="6"/>
  <c r="AV50" i="6"/>
  <c r="AV48" i="6"/>
  <c r="AU47" i="6"/>
  <c r="AV46" i="6"/>
  <c r="AV39" i="6"/>
  <c r="AU38" i="6"/>
  <c r="AT36" i="6"/>
  <c r="AV31" i="6"/>
  <c r="AU30" i="6"/>
  <c r="AU50" i="6"/>
  <c r="AU48" i="6"/>
  <c r="AT47" i="6"/>
  <c r="AU46" i="6"/>
  <c r="AU39" i="6"/>
  <c r="AT38" i="6"/>
  <c r="AS36" i="6"/>
  <c r="AU31" i="6"/>
  <c r="AT30" i="6"/>
  <c r="AT50" i="6"/>
  <c r="AT48" i="6"/>
  <c r="AS47" i="6"/>
  <c r="AT46" i="6"/>
  <c r="AT39" i="6"/>
  <c r="AS38" i="6"/>
  <c r="AR36" i="6"/>
  <c r="AT31" i="6"/>
  <c r="AS30" i="6"/>
  <c r="AX24" i="5"/>
  <c r="AX23" i="5"/>
  <c r="AS50" i="6"/>
  <c r="AS48" i="6"/>
  <c r="AR47" i="6"/>
  <c r="AS46" i="6"/>
  <c r="AS39" i="6"/>
  <c r="AR38" i="6"/>
  <c r="AQ36" i="6"/>
  <c r="AS31" i="6"/>
  <c r="AR30" i="6"/>
  <c r="AR50" i="6"/>
  <c r="AR48" i="6"/>
  <c r="AQ47" i="6"/>
  <c r="AR46" i="6"/>
  <c r="AR39" i="6"/>
  <c r="AQ38" i="6"/>
  <c r="AP36" i="6"/>
  <c r="AR31" i="6"/>
  <c r="AQ30" i="6"/>
  <c r="AQ50" i="6"/>
  <c r="AQ48" i="6"/>
  <c r="AP47" i="6"/>
  <c r="AQ46" i="6"/>
  <c r="AQ39" i="6"/>
  <c r="AP38" i="6"/>
  <c r="AQ31" i="6"/>
  <c r="AP30" i="6"/>
  <c r="AU24" i="5"/>
  <c r="AU23" i="5"/>
  <c r="AP50" i="6"/>
  <c r="AP48" i="6"/>
  <c r="AP46" i="6"/>
  <c r="AP39" i="6"/>
  <c r="AP31" i="6"/>
  <c r="AS24" i="5"/>
  <c r="AS23" i="5"/>
  <c r="AR23" i="5"/>
  <c r="AR24" i="5"/>
  <c r="AQ24" i="5"/>
  <c r="AQ23" i="5"/>
  <c r="BA36" i="6"/>
  <c r="AZ36" i="6"/>
  <c r="BA30" i="6"/>
  <c r="AT23" i="5"/>
  <c r="BA24" i="5"/>
  <c r="AY24" i="5"/>
  <c r="AW24" i="5"/>
  <c r="AP24" i="5"/>
  <c r="BA38" i="6"/>
  <c r="BA23" i="5"/>
  <c r="AZ23" i="5"/>
  <c r="AV24" i="5"/>
  <c r="AZ24" i="5"/>
  <c r="AY23" i="5"/>
  <c r="AV23" i="5"/>
  <c r="BA47" i="6"/>
  <c r="AW23" i="5"/>
  <c r="AT24" i="5"/>
  <c r="AP23" i="5"/>
  <c r="L156" i="3"/>
  <c r="AQ29" i="4"/>
  <c r="AQ30" i="4"/>
  <c r="AP29" i="4"/>
  <c r="AQ35" i="4"/>
  <c r="AP34" i="4"/>
  <c r="AO33" i="4"/>
  <c r="AN32" i="4"/>
  <c r="AM31" i="4"/>
  <c r="AM45" i="4" s="1"/>
  <c r="AL30" i="4"/>
  <c r="AK29" i="4"/>
  <c r="AQ38" i="4"/>
  <c r="AQ52" i="4" s="1"/>
  <c r="AP37" i="4"/>
  <c r="AO36" i="4"/>
  <c r="AN35" i="4"/>
  <c r="AN49" i="4" s="1"/>
  <c r="AM34" i="4"/>
  <c r="AL33" i="4"/>
  <c r="AK32" i="4"/>
  <c r="AJ31" i="4"/>
  <c r="AJ45" i="4" s="1"/>
  <c r="AI30" i="4"/>
  <c r="AI44" i="4" s="1"/>
  <c r="AH29" i="4"/>
  <c r="AH43" i="4" s="1"/>
  <c r="AQ39" i="4"/>
  <c r="AQ53" i="4" s="1"/>
  <c r="AP38" i="4"/>
  <c r="AP52" i="4" s="1"/>
  <c r="AP39" i="4"/>
  <c r="AP53" i="4" s="1"/>
  <c r="AO38" i="4"/>
  <c r="AN37" i="4"/>
  <c r="AM36" i="4"/>
  <c r="AL35" i="4"/>
  <c r="AK34" i="4"/>
  <c r="AJ33" i="4"/>
  <c r="AI32" i="4"/>
  <c r="AH31" i="4"/>
  <c r="AH45" i="4" s="1"/>
  <c r="AG30" i="4"/>
  <c r="AG44" i="4" s="1"/>
  <c r="AF29" i="4"/>
  <c r="AJ36" i="4"/>
  <c r="AJ50" i="4" s="1"/>
  <c r="AI35" i="4"/>
  <c r="AI49" i="4" s="1"/>
  <c r="AO39" i="4"/>
  <c r="AN38" i="4"/>
  <c r="AM37" i="4"/>
  <c r="AL36" i="4"/>
  <c r="AK35" i="4"/>
  <c r="AK49" i="4" s="1"/>
  <c r="AJ34" i="4"/>
  <c r="AI33" i="4"/>
  <c r="AH32" i="4"/>
  <c r="AG31" i="4"/>
  <c r="AG45" i="4" s="1"/>
  <c r="AF30" i="4"/>
  <c r="AF44" i="4" s="1"/>
  <c r="AM39" i="4"/>
  <c r="AM53" i="4" s="1"/>
  <c r="AK37" i="4"/>
  <c r="AK51" i="4" s="1"/>
  <c r="AN39" i="4"/>
  <c r="AM38" i="4"/>
  <c r="AL37" i="4"/>
  <c r="AK36" i="4"/>
  <c r="AJ35" i="4"/>
  <c r="AI34" i="4"/>
  <c r="AH33" i="4"/>
  <c r="AG32" i="4"/>
  <c r="AF31" i="4"/>
  <c r="AF45" i="4" s="1"/>
  <c r="AL38" i="4"/>
  <c r="AH34" i="4"/>
  <c r="AL39" i="4"/>
  <c r="AL53" i="4" s="1"/>
  <c r="AK38" i="4"/>
  <c r="AK52" i="4" s="1"/>
  <c r="AK39" i="4"/>
  <c r="AJ38" i="4"/>
  <c r="AJ39" i="4"/>
  <c r="AI38" i="4"/>
  <c r="AH37" i="4"/>
  <c r="AH51" i="4" s="1"/>
  <c r="AG36" i="4"/>
  <c r="AG50" i="4" s="1"/>
  <c r="AF35" i="4"/>
  <c r="AI39" i="4"/>
  <c r="AI53" i="4" s="1"/>
  <c r="AG37" i="4"/>
  <c r="AG51" i="4" s="1"/>
  <c r="AH38" i="4"/>
  <c r="AH52" i="4" s="1"/>
  <c r="AH39" i="4"/>
  <c r="AH53" i="4" s="1"/>
  <c r="AG38" i="4"/>
  <c r="AG52" i="4" s="1"/>
  <c r="AF39" i="4"/>
  <c r="AF36" i="4"/>
  <c r="AQ32" i="4"/>
  <c r="AI31" i="4"/>
  <c r="AP32" i="4"/>
  <c r="AO32" i="4"/>
  <c r="AM32" i="4"/>
  <c r="AJ29" i="4"/>
  <c r="AJ43" i="4" s="1"/>
  <c r="AL32" i="4"/>
  <c r="AJ32" i="4"/>
  <c r="AO29" i="4"/>
  <c r="AF32" i="4"/>
  <c r="AN29" i="4"/>
  <c r="AP35" i="4"/>
  <c r="AP49" i="4" s="1"/>
  <c r="AM29" i="4"/>
  <c r="AM43" i="4" s="1"/>
  <c r="AF38" i="4"/>
  <c r="AO35" i="4"/>
  <c r="AO49" i="4" s="1"/>
  <c r="AQ33" i="4"/>
  <c r="AL29" i="4"/>
  <c r="AL43" i="4" s="1"/>
  <c r="AQ37" i="4"/>
  <c r="AQ51" i="4" s="1"/>
  <c r="AM35" i="4"/>
  <c r="AM49" i="4" s="1"/>
  <c r="AP33" i="4"/>
  <c r="AO37" i="4"/>
  <c r="AO51" i="4" s="1"/>
  <c r="AH35" i="4"/>
  <c r="AH49" i="4" s="1"/>
  <c r="AN33" i="4"/>
  <c r="AI29" i="4"/>
  <c r="AI43" i="4" s="1"/>
  <c r="AP30" i="4"/>
  <c r="AG29" i="4"/>
  <c r="AJ37" i="4"/>
  <c r="AG35" i="4"/>
  <c r="AG49" i="4" s="1"/>
  <c r="AM33" i="4"/>
  <c r="AL31" i="4"/>
  <c r="AL45" i="4" s="1"/>
  <c r="AI37" i="4"/>
  <c r="AK33" i="4"/>
  <c r="AO30" i="4"/>
  <c r="AO44" i="4" s="1"/>
  <c r="AF37" i="4"/>
  <c r="AG33" i="4"/>
  <c r="AN30" i="4"/>
  <c r="AN44" i="4" s="1"/>
  <c r="AF33" i="4"/>
  <c r="AM30" i="4"/>
  <c r="AM44" i="4" s="1"/>
  <c r="AK30" i="4"/>
  <c r="AK44" i="4" s="1"/>
  <c r="AJ30" i="4"/>
  <c r="AJ44" i="4" s="1"/>
  <c r="AQ31" i="4"/>
  <c r="AQ45" i="4" s="1"/>
  <c r="AH30" i="4"/>
  <c r="AH44" i="4" s="1"/>
  <c r="AQ34" i="4"/>
  <c r="AP31" i="4"/>
  <c r="AP45" i="4" s="1"/>
  <c r="AO31" i="4"/>
  <c r="AO45" i="4" s="1"/>
  <c r="AQ36" i="4"/>
  <c r="AQ50" i="4" s="1"/>
  <c r="AO34" i="4"/>
  <c r="AP36" i="4"/>
  <c r="AN34" i="4"/>
  <c r="AN31" i="4"/>
  <c r="AN45" i="4" s="1"/>
  <c r="AN36" i="4"/>
  <c r="AN50" i="4" s="1"/>
  <c r="AL34" i="4"/>
  <c r="AG39" i="4"/>
  <c r="AG53" i="4" s="1"/>
  <c r="AI36" i="4"/>
  <c r="AI50" i="4" s="1"/>
  <c r="AG34" i="4"/>
  <c r="AK31" i="4"/>
  <c r="AH36" i="4"/>
  <c r="AH50" i="4" s="1"/>
  <c r="AF34" i="4"/>
  <c r="M168" i="3"/>
  <c r="N167" i="3"/>
  <c r="N168" i="3" s="1"/>
  <c r="AE54" i="6"/>
  <c r="AP43" i="4"/>
  <c r="AO54" i="6"/>
  <c r="AL44" i="4"/>
  <c r="AQ49" i="4"/>
  <c r="AJ49" i="4"/>
  <c r="AH54" i="6"/>
  <c r="AN54" i="6"/>
  <c r="O23" i="10"/>
  <c r="AP51" i="4"/>
  <c r="AI45" i="4"/>
  <c r="AL54" i="6"/>
  <c r="AJ53" i="4"/>
  <c r="AM54" i="6"/>
  <c r="AL50" i="4"/>
  <c r="AK54" i="6"/>
  <c r="BE8" i="5"/>
  <c r="AQ44" i="4"/>
  <c r="AO52" i="4"/>
  <c r="AJ54" i="6"/>
  <c r="AL51" i="4"/>
  <c r="AK43" i="4"/>
  <c r="AF43" i="4"/>
  <c r="AG43" i="4"/>
  <c r="AJ51" i="4"/>
  <c r="AF54" i="6"/>
  <c r="AM52" i="4"/>
  <c r="AN43" i="4"/>
  <c r="AO43" i="4"/>
  <c r="AG54" i="6"/>
  <c r="AI54" i="6"/>
  <c r="AM51" i="4"/>
  <c r="AN51" i="4"/>
  <c r="AJ52" i="4"/>
  <c r="AO53" i="4"/>
  <c r="AP54" i="6"/>
  <c r="V25" i="6"/>
  <c r="AC36" i="10" s="1"/>
  <c r="U25" i="6"/>
  <c r="AB36" i="10" s="1"/>
  <c r="S25" i="6"/>
  <c r="Z36" i="10" s="1"/>
  <c r="AA25" i="6"/>
  <c r="AH36" i="10" s="1"/>
  <c r="Y25" i="6"/>
  <c r="AF36" i="10" s="1"/>
  <c r="W25" i="6"/>
  <c r="AD36" i="10" s="1"/>
  <c r="Z25" i="6"/>
  <c r="AG36" i="10" s="1"/>
  <c r="AB25" i="6"/>
  <c r="AI36" i="10" s="1"/>
  <c r="AC25" i="6"/>
  <c r="AJ36" i="10" s="1"/>
  <c r="X25" i="6"/>
  <c r="AE36" i="10" s="1"/>
  <c r="T25" i="6"/>
  <c r="AA36" i="10" s="1"/>
  <c r="R25" i="6"/>
  <c r="Y36" i="10" s="1"/>
  <c r="G11" i="5"/>
  <c r="N23" i="10"/>
  <c r="N9" i="7"/>
  <c r="T41" i="10"/>
  <c r="T40" i="10"/>
  <c r="T49" i="10"/>
  <c r="T48" i="10"/>
  <c r="T46" i="10"/>
  <c r="M120" i="10"/>
  <c r="G55" i="4"/>
  <c r="H11" i="5"/>
  <c r="AK45" i="4"/>
  <c r="AP44" i="4"/>
  <c r="AF51" i="4"/>
  <c r="AF53" i="4"/>
  <c r="AI51" i="4"/>
  <c r="AL49" i="4"/>
  <c r="AN53" i="4"/>
  <c r="M18" i="3"/>
  <c r="N5" i="9"/>
  <c r="I5" i="5"/>
  <c r="I5" i="8" s="1"/>
  <c r="AI52" i="4"/>
  <c r="AP50" i="4"/>
  <c r="AM50" i="4"/>
  <c r="AK53" i="4"/>
  <c r="AQ43" i="4"/>
  <c r="AO50" i="4"/>
  <c r="AF50" i="4"/>
  <c r="AF52" i="4"/>
  <c r="AF49" i="4"/>
  <c r="AL52" i="4"/>
  <c r="AK50" i="4"/>
  <c r="AN52" i="4"/>
  <c r="H5" i="8"/>
  <c r="J5" i="4"/>
  <c r="O5" i="10"/>
  <c r="O5" i="9" s="1"/>
  <c r="H5" i="6"/>
  <c r="H5" i="7" s="1"/>
  <c r="AZ8" i="8"/>
  <c r="BL8" i="5"/>
  <c r="BX8" i="5" s="1"/>
  <c r="AT8" i="8"/>
  <c r="BF8" i="5"/>
  <c r="BR8" i="5" s="1"/>
  <c r="BM8" i="4"/>
  <c r="BY8" i="4" s="1"/>
  <c r="BM8" i="6"/>
  <c r="BY8" i="6" s="1"/>
  <c r="BY10" i="7" s="1"/>
  <c r="BF8" i="4"/>
  <c r="BR8" i="4" s="1"/>
  <c r="O34" i="9"/>
  <c r="O33" i="9"/>
  <c r="AQ8" i="8"/>
  <c r="BC8" i="5"/>
  <c r="BO8" i="5" s="1"/>
  <c r="AP8" i="8"/>
  <c r="BB8" i="5"/>
  <c r="BN8" i="5" s="1"/>
  <c r="AR8" i="8"/>
  <c r="BD8" i="5"/>
  <c r="BP8" i="5" s="1"/>
  <c r="BE8" i="4"/>
  <c r="BQ8" i="4" s="1"/>
  <c r="BJ8" i="4"/>
  <c r="BV8" i="4" s="1"/>
  <c r="BK8" i="4"/>
  <c r="BW8" i="4" s="1"/>
  <c r="BG8" i="6"/>
  <c r="BS8" i="6" s="1"/>
  <c r="BS10" i="7" s="1"/>
  <c r="AX8" i="8"/>
  <c r="BJ8" i="5"/>
  <c r="BV8" i="5" s="1"/>
  <c r="BA8" i="8"/>
  <c r="BM8" i="5"/>
  <c r="BY8" i="5" s="1"/>
  <c r="AY8" i="8"/>
  <c r="BK8" i="5"/>
  <c r="BW8" i="5" s="1"/>
  <c r="BJ8" i="6"/>
  <c r="BV8" i="6" s="1"/>
  <c r="BV10" i="7" s="1"/>
  <c r="BL8" i="6"/>
  <c r="BX8" i="6" s="1"/>
  <c r="BX10" i="7" s="1"/>
  <c r="AW8" i="8"/>
  <c r="BI8" i="5"/>
  <c r="BU8" i="5" s="1"/>
  <c r="BF8" i="6"/>
  <c r="BR8" i="6" s="1"/>
  <c r="BR10" i="7" s="1"/>
  <c r="AU8" i="8"/>
  <c r="BG8" i="5"/>
  <c r="BS8" i="5" s="1"/>
  <c r="BH8" i="4"/>
  <c r="BT8" i="4" s="1"/>
  <c r="BI6" i="10"/>
  <c r="BU6" i="10" s="1"/>
  <c r="F107" i="10" s="1"/>
  <c r="BO8" i="4"/>
  <c r="CA8" i="4" s="1"/>
  <c r="BK8" i="6"/>
  <c r="BW8" i="6" s="1"/>
  <c r="BW10" i="7" s="1"/>
  <c r="BI8" i="4"/>
  <c r="BU8" i="4" s="1"/>
  <c r="BH8" i="6"/>
  <c r="BT8" i="6" s="1"/>
  <c r="BT10" i="7" s="1"/>
  <c r="BI8" i="6"/>
  <c r="BU8" i="6" s="1"/>
  <c r="BU10" i="7" s="1"/>
  <c r="BG8" i="4"/>
  <c r="BS8" i="4" s="1"/>
  <c r="BL8" i="4"/>
  <c r="BX8" i="4" s="1"/>
  <c r="BB8" i="6"/>
  <c r="BN8" i="6" s="1"/>
  <c r="BN10" i="7" s="1"/>
  <c r="BC8" i="6"/>
  <c r="BO8" i="6" s="1"/>
  <c r="BO10" i="7" s="1"/>
  <c r="AV8" i="8"/>
  <c r="BH8" i="5"/>
  <c r="BT8" i="5" s="1"/>
  <c r="BD8" i="4"/>
  <c r="BP8" i="4" s="1"/>
  <c r="BN8" i="4"/>
  <c r="BZ8" i="4" s="1"/>
  <c r="P4" i="10"/>
  <c r="P4" i="9" s="1"/>
  <c r="J4" i="5"/>
  <c r="K4" i="4"/>
  <c r="BE8" i="6"/>
  <c r="BQ8" i="6" s="1"/>
  <c r="BQ10" i="7" s="1"/>
  <c r="K107" i="10" l="1"/>
  <c r="K95" i="10"/>
  <c r="F106" i="10"/>
  <c r="K106" i="10"/>
  <c r="H106" i="10"/>
  <c r="G106" i="10"/>
  <c r="I59" i="10"/>
  <c r="I137" i="3"/>
  <c r="J106" i="10"/>
  <c r="I129" i="3"/>
  <c r="I131" i="3"/>
  <c r="I106" i="10"/>
  <c r="E106" i="10" s="1"/>
  <c r="K59" i="10"/>
  <c r="I135" i="3"/>
  <c r="H59" i="10"/>
  <c r="H107" i="10"/>
  <c r="BE8" i="8"/>
  <c r="BQ8" i="5"/>
  <c r="I107" i="10"/>
  <c r="I139" i="3"/>
  <c r="J107" i="10"/>
  <c r="I130" i="3"/>
  <c r="F59" i="10"/>
  <c r="G36" i="10"/>
  <c r="I136" i="3"/>
  <c r="J136" i="3" s="1"/>
  <c r="K136" i="3" s="1"/>
  <c r="L136" i="3" s="1"/>
  <c r="M136" i="3" s="1"/>
  <c r="N136" i="3" s="1"/>
  <c r="G59" i="10"/>
  <c r="J59" i="10"/>
  <c r="G107" i="10"/>
  <c r="I138" i="3"/>
  <c r="M156" i="3"/>
  <c r="BB39" i="4"/>
  <c r="BB53" i="4" s="1"/>
  <c r="BA38" i="4"/>
  <c r="BA52" i="4" s="1"/>
  <c r="AZ37" i="4"/>
  <c r="AZ51" i="4" s="1"/>
  <c r="AY36" i="4"/>
  <c r="AY50" i="4" s="1"/>
  <c r="AX35" i="4"/>
  <c r="AX49" i="4" s="1"/>
  <c r="AW34" i="4"/>
  <c r="AV33" i="4"/>
  <c r="AU32" i="4"/>
  <c r="AT31" i="4"/>
  <c r="AT45" i="4" s="1"/>
  <c r="AS30" i="4"/>
  <c r="AS44" i="4" s="1"/>
  <c r="AR29" i="4"/>
  <c r="AR43" i="4" s="1"/>
  <c r="AV36" i="4"/>
  <c r="AV50" i="4" s="1"/>
  <c r="BA39" i="4"/>
  <c r="BA53" i="4" s="1"/>
  <c r="AZ38" i="4"/>
  <c r="AZ52" i="4" s="1"/>
  <c r="AY37" i="4"/>
  <c r="AY51" i="4" s="1"/>
  <c r="AX36" i="4"/>
  <c r="AX50" i="4" s="1"/>
  <c r="AW35" i="4"/>
  <c r="AW49" i="4" s="1"/>
  <c r="AV34" i="4"/>
  <c r="AU33" i="4"/>
  <c r="AT32" i="4"/>
  <c r="AS31" i="4"/>
  <c r="AS45" i="4" s="1"/>
  <c r="AR30" i="4"/>
  <c r="AR44" i="4" s="1"/>
  <c r="AZ39" i="4"/>
  <c r="AZ53" i="4" s="1"/>
  <c r="AY38" i="4"/>
  <c r="AY52" i="4" s="1"/>
  <c r="AX37" i="4"/>
  <c r="AX51" i="4" s="1"/>
  <c r="AW36" i="4"/>
  <c r="AW50" i="4" s="1"/>
  <c r="AV35" i="4"/>
  <c r="AV49" i="4" s="1"/>
  <c r="AU34" i="4"/>
  <c r="AT33" i="4"/>
  <c r="AS32" i="4"/>
  <c r="AR31" i="4"/>
  <c r="AR45" i="4" s="1"/>
  <c r="AP25" i="6" s="1"/>
  <c r="AW36" i="10" s="1"/>
  <c r="AU35" i="4"/>
  <c r="AU49" i="4" s="1"/>
  <c r="AT34" i="4"/>
  <c r="AY39" i="4"/>
  <c r="AY53" i="4" s="1"/>
  <c r="AX38" i="4"/>
  <c r="AX52" i="4" s="1"/>
  <c r="AW37" i="4"/>
  <c r="AW51" i="4" s="1"/>
  <c r="AX39" i="4"/>
  <c r="AX53" i="4" s="1"/>
  <c r="AW39" i="4"/>
  <c r="AW53" i="4" s="1"/>
  <c r="AV38" i="4"/>
  <c r="AV52" i="4" s="1"/>
  <c r="AV39" i="4"/>
  <c r="AV53" i="4" s="1"/>
  <c r="AU38" i="4"/>
  <c r="AU52" i="4" s="1"/>
  <c r="AU39" i="4"/>
  <c r="AU53" i="4" s="1"/>
  <c r="AT38" i="4"/>
  <c r="AT52" i="4" s="1"/>
  <c r="AS37" i="4"/>
  <c r="AS51" i="4" s="1"/>
  <c r="AR36" i="4"/>
  <c r="AR50" i="4" s="1"/>
  <c r="AS38" i="4"/>
  <c r="AS52" i="4" s="1"/>
  <c r="AT39" i="4"/>
  <c r="AT53" i="4" s="1"/>
  <c r="AR39" i="4"/>
  <c r="AR53" i="4" s="1"/>
  <c r="BC29" i="4"/>
  <c r="BC43" i="4" s="1"/>
  <c r="BC30" i="4"/>
  <c r="BC44" i="4" s="1"/>
  <c r="BB29" i="4"/>
  <c r="BB43" i="4" s="1"/>
  <c r="BC34" i="4"/>
  <c r="BB33" i="4"/>
  <c r="BA32" i="4"/>
  <c r="AZ31" i="4"/>
  <c r="AZ45" i="4" s="1"/>
  <c r="AY30" i="4"/>
  <c r="AY44" i="4" s="1"/>
  <c r="AX29" i="4"/>
  <c r="AX43" i="4" s="1"/>
  <c r="BC38" i="4"/>
  <c r="BC52" i="4" s="1"/>
  <c r="BB37" i="4"/>
  <c r="BB51" i="4" s="1"/>
  <c r="BA36" i="4"/>
  <c r="BA50" i="4" s="1"/>
  <c r="AZ35" i="4"/>
  <c r="AZ49" i="4" s="1"/>
  <c r="AY34" i="4"/>
  <c r="AX33" i="4"/>
  <c r="AW32" i="4"/>
  <c r="AV31" i="4"/>
  <c r="AV45" i="4" s="1"/>
  <c r="AU30" i="4"/>
  <c r="AU44" i="4" s="1"/>
  <c r="AT29" i="4"/>
  <c r="AT43" i="4" s="1"/>
  <c r="BC35" i="4"/>
  <c r="BC49" i="4" s="1"/>
  <c r="AY29" i="4"/>
  <c r="AY43" i="4" s="1"/>
  <c r="AZ33" i="4"/>
  <c r="BB30" i="4"/>
  <c r="BB44" i="4" s="1"/>
  <c r="BB35" i="4"/>
  <c r="BB49" i="4" s="1"/>
  <c r="BC33" i="4"/>
  <c r="AW29" i="4"/>
  <c r="AW43" i="4" s="1"/>
  <c r="AY33" i="4"/>
  <c r="BA30" i="4"/>
  <c r="BA44" i="4" s="1"/>
  <c r="BA35" i="4"/>
  <c r="BA49" i="4" s="1"/>
  <c r="BA33" i="4"/>
  <c r="AV29" i="4"/>
  <c r="AV43" i="4" s="1"/>
  <c r="AS29" i="4"/>
  <c r="AS43" i="4" s="1"/>
  <c r="BC37" i="4"/>
  <c r="BC51" i="4" s="1"/>
  <c r="AY35" i="4"/>
  <c r="AY49" i="4" s="1"/>
  <c r="AU29" i="4"/>
  <c r="AU43" i="4" s="1"/>
  <c r="BA37" i="4"/>
  <c r="BA51" i="4" s="1"/>
  <c r="AT35" i="4"/>
  <c r="AT49" i="4" s="1"/>
  <c r="BB38" i="4"/>
  <c r="BB52" i="4" s="1"/>
  <c r="AV37" i="4"/>
  <c r="AV51" i="4" s="1"/>
  <c r="AS35" i="4"/>
  <c r="AS49" i="4" s="1"/>
  <c r="AW33" i="4"/>
  <c r="AW38" i="4"/>
  <c r="AW52" i="4" s="1"/>
  <c r="AU37" i="4"/>
  <c r="AU51" i="4" s="1"/>
  <c r="AR35" i="4"/>
  <c r="AR49" i="4" s="1"/>
  <c r="AS33" i="4"/>
  <c r="AZ30" i="4"/>
  <c r="AZ44" i="4" s="1"/>
  <c r="AR38" i="4"/>
  <c r="AR52" i="4" s="1"/>
  <c r="AT37" i="4"/>
  <c r="AT51" i="4" s="1"/>
  <c r="AR33" i="4"/>
  <c r="AX30" i="4"/>
  <c r="AX44" i="4" s="1"/>
  <c r="AZ29" i="4"/>
  <c r="AZ43" i="4" s="1"/>
  <c r="AR37" i="4"/>
  <c r="AR51" i="4" s="1"/>
  <c r="AW30" i="4"/>
  <c r="AW44" i="4" s="1"/>
  <c r="AV30" i="4"/>
  <c r="AV44" i="4" s="1"/>
  <c r="BC31" i="4"/>
  <c r="BC45" i="4" s="1"/>
  <c r="BA25" i="6" s="1"/>
  <c r="BH36" i="10" s="1"/>
  <c r="AT30" i="4"/>
  <c r="AT44" i="4" s="1"/>
  <c r="BB31" i="4"/>
  <c r="BB45" i="4" s="1"/>
  <c r="AZ25" i="6" s="1"/>
  <c r="BG36" i="10" s="1"/>
  <c r="AX32" i="4"/>
  <c r="BB34" i="4"/>
  <c r="BA31" i="4"/>
  <c r="BA45" i="4" s="1"/>
  <c r="BC36" i="4"/>
  <c r="BC50" i="4" s="1"/>
  <c r="BA34" i="4"/>
  <c r="AY31" i="4"/>
  <c r="AY45" i="4" s="1"/>
  <c r="BB36" i="4"/>
  <c r="BB50" i="4" s="1"/>
  <c r="AZ34" i="4"/>
  <c r="AX31" i="4"/>
  <c r="AX45" i="4" s="1"/>
  <c r="AV25" i="6" s="1"/>
  <c r="BC36" i="10" s="1"/>
  <c r="AU31" i="4"/>
  <c r="AU45" i="4" s="1"/>
  <c r="AZ36" i="4"/>
  <c r="AZ50" i="4" s="1"/>
  <c r="AX34" i="4"/>
  <c r="AW31" i="4"/>
  <c r="AW45" i="4" s="1"/>
  <c r="AU36" i="4"/>
  <c r="AU50" i="4" s="1"/>
  <c r="AS34" i="4"/>
  <c r="AT36" i="4"/>
  <c r="AT50" i="4" s="1"/>
  <c r="AR34" i="4"/>
  <c r="BC32" i="4"/>
  <c r="AS36" i="4"/>
  <c r="AS50" i="4" s="1"/>
  <c r="BB32" i="4"/>
  <c r="AZ32" i="4"/>
  <c r="BC39" i="4"/>
  <c r="BC53" i="4" s="1"/>
  <c r="AY32" i="4"/>
  <c r="AS39" i="4"/>
  <c r="AS53" i="4" s="1"/>
  <c r="AV32" i="4"/>
  <c r="BA29" i="4"/>
  <c r="BA43" i="4" s="1"/>
  <c r="AR32" i="4"/>
  <c r="BE24" i="5"/>
  <c r="BE23" i="5"/>
  <c r="BD23" i="5"/>
  <c r="BD24" i="5"/>
  <c r="BC24" i="5"/>
  <c r="BC23" i="5"/>
  <c r="BM36" i="6"/>
  <c r="BM47" i="6"/>
  <c r="BM38" i="6"/>
  <c r="BL36" i="6"/>
  <c r="BM30" i="6"/>
  <c r="BM50" i="6"/>
  <c r="BM48" i="6"/>
  <c r="BL47" i="6"/>
  <c r="BM46" i="6"/>
  <c r="BM39" i="6"/>
  <c r="BL38" i="6"/>
  <c r="BK36" i="6"/>
  <c r="BM31" i="6"/>
  <c r="BL30" i="6"/>
  <c r="BL50" i="6"/>
  <c r="BL48" i="6"/>
  <c r="BK47" i="6"/>
  <c r="BL46" i="6"/>
  <c r="BL39" i="6"/>
  <c r="BK38" i="6"/>
  <c r="BJ36" i="6"/>
  <c r="BL31" i="6"/>
  <c r="BK30" i="6"/>
  <c r="BK50" i="6"/>
  <c r="BK48" i="6"/>
  <c r="BJ47" i="6"/>
  <c r="BK46" i="6"/>
  <c r="BK39" i="6"/>
  <c r="BJ38" i="6"/>
  <c r="BI36" i="6"/>
  <c r="BK31" i="6"/>
  <c r="BJ30" i="6"/>
  <c r="BJ50" i="6"/>
  <c r="BJ48" i="6"/>
  <c r="BI47" i="6"/>
  <c r="BJ46" i="6"/>
  <c r="BJ39" i="6"/>
  <c r="BI38" i="6"/>
  <c r="BH36" i="6"/>
  <c r="BJ31" i="6"/>
  <c r="BI30" i="6"/>
  <c r="BI50" i="6"/>
  <c r="BI48" i="6"/>
  <c r="BH47" i="6"/>
  <c r="BI46" i="6"/>
  <c r="BI39" i="6"/>
  <c r="BH38" i="6"/>
  <c r="BG36" i="6"/>
  <c r="BI31" i="6"/>
  <c r="BH30" i="6"/>
  <c r="BH50" i="6"/>
  <c r="BH48" i="6"/>
  <c r="BG47" i="6"/>
  <c r="BH46" i="6"/>
  <c r="BH39" i="6"/>
  <c r="BG38" i="6"/>
  <c r="BF36" i="6"/>
  <c r="BH31" i="6"/>
  <c r="BG30" i="6"/>
  <c r="BG50" i="6"/>
  <c r="BG48" i="6"/>
  <c r="BF47" i="6"/>
  <c r="BG46" i="6"/>
  <c r="BG39" i="6"/>
  <c r="BF38" i="6"/>
  <c r="BE36" i="6"/>
  <c r="BG31" i="6"/>
  <c r="BF30" i="6"/>
  <c r="BK24" i="5"/>
  <c r="BK23" i="5"/>
  <c r="BF50" i="6"/>
  <c r="BF48" i="6"/>
  <c r="BE47" i="6"/>
  <c r="BF46" i="6"/>
  <c r="BF39" i="6"/>
  <c r="BE38" i="6"/>
  <c r="BD36" i="6"/>
  <c r="BF31" i="6"/>
  <c r="BE30" i="6"/>
  <c r="BE50" i="6"/>
  <c r="BE48" i="6"/>
  <c r="BD47" i="6"/>
  <c r="BE46" i="6"/>
  <c r="BE39" i="6"/>
  <c r="BD38" i="6"/>
  <c r="BC36" i="6"/>
  <c r="BE31" i="6"/>
  <c r="BD30" i="6"/>
  <c r="BD50" i="6"/>
  <c r="BD48" i="6"/>
  <c r="BC47" i="6"/>
  <c r="BD46" i="6"/>
  <c r="BD39" i="6"/>
  <c r="BC38" i="6"/>
  <c r="BB36" i="6"/>
  <c r="BD31" i="6"/>
  <c r="BC30" i="6"/>
  <c r="BC50" i="6"/>
  <c r="BC48" i="6"/>
  <c r="BB47" i="6"/>
  <c r="BC46" i="6"/>
  <c r="BC39" i="6"/>
  <c r="BB38" i="6"/>
  <c r="BC31" i="6"/>
  <c r="BB30" i="6"/>
  <c r="BG24" i="5"/>
  <c r="BG23" i="5"/>
  <c r="BB39" i="6"/>
  <c r="BM23" i="5"/>
  <c r="BB48" i="6"/>
  <c r="BB46" i="6"/>
  <c r="BM24" i="5"/>
  <c r="BL23" i="5"/>
  <c r="BL24" i="5"/>
  <c r="BJ23" i="5"/>
  <c r="BJ24" i="5"/>
  <c r="BI23" i="5"/>
  <c r="BF24" i="5"/>
  <c r="BI24" i="5"/>
  <c r="BH23" i="5"/>
  <c r="BB24" i="5"/>
  <c r="BH24" i="5"/>
  <c r="BF23" i="5"/>
  <c r="BB50" i="6"/>
  <c r="BB23" i="5"/>
  <c r="BB31" i="6"/>
  <c r="N18" i="3"/>
  <c r="AU54" i="6"/>
  <c r="BA54" i="6"/>
  <c r="AZ54" i="6"/>
  <c r="AW54" i="6"/>
  <c r="AY54" i="6"/>
  <c r="AS54" i="6"/>
  <c r="AR54" i="6"/>
  <c r="AT54" i="6"/>
  <c r="AX54" i="6"/>
  <c r="AV54" i="6"/>
  <c r="AQ54" i="6"/>
  <c r="BB54" i="6"/>
  <c r="AD25" i="6"/>
  <c r="AK36" i="10" s="1"/>
  <c r="AY25" i="6"/>
  <c r="BF36" i="10" s="1"/>
  <c r="AN25" i="6"/>
  <c r="AU36" i="10" s="1"/>
  <c r="AK25" i="6"/>
  <c r="AR36" i="10" s="1"/>
  <c r="AU25" i="6"/>
  <c r="BB36" i="10" s="1"/>
  <c r="AX25" i="6"/>
  <c r="BE36" i="10" s="1"/>
  <c r="AL25" i="6"/>
  <c r="AS36" i="10" s="1"/>
  <c r="AO25" i="6"/>
  <c r="AV36" i="10" s="1"/>
  <c r="AF25" i="6"/>
  <c r="AM36" i="10" s="1"/>
  <c r="AI25" i="6"/>
  <c r="AP36" i="10" s="1"/>
  <c r="O9" i="7"/>
  <c r="U41" i="10"/>
  <c r="U49" i="10"/>
  <c r="U40" i="10"/>
  <c r="U48" i="10"/>
  <c r="U46" i="10"/>
  <c r="AT25" i="6"/>
  <c r="BA36" i="10" s="1"/>
  <c r="AH25" i="6"/>
  <c r="AO36" i="10" s="1"/>
  <c r="AG25" i="6"/>
  <c r="AN36" i="10" s="1"/>
  <c r="AM25" i="6"/>
  <c r="AT36" i="10" s="1"/>
  <c r="AJ25" i="6"/>
  <c r="AQ36" i="10" s="1"/>
  <c r="AE25" i="6"/>
  <c r="AL36" i="10" s="1"/>
  <c r="BF8" i="8"/>
  <c r="BB8" i="8"/>
  <c r="BC8" i="8"/>
  <c r="BL8" i="8"/>
  <c r="BG8" i="8"/>
  <c r="BJ8" i="8"/>
  <c r="BH8" i="8"/>
  <c r="BD8" i="8"/>
  <c r="BK8" i="8"/>
  <c r="BI8" i="8"/>
  <c r="BM8" i="8"/>
  <c r="J5" i="5"/>
  <c r="J5" i="8" s="1"/>
  <c r="P5" i="10"/>
  <c r="P5" i="9" s="1"/>
  <c r="I10" i="5"/>
  <c r="I14" i="6" s="1"/>
  <c r="I5" i="6"/>
  <c r="I5" i="7" s="1"/>
  <c r="K5" i="4"/>
  <c r="O88" i="10"/>
  <c r="Q4" i="10"/>
  <c r="Q4" i="9" s="1"/>
  <c r="K4" i="5"/>
  <c r="L4" i="4"/>
  <c r="P34" i="9"/>
  <c r="P33" i="9"/>
  <c r="J139" i="3"/>
  <c r="K139" i="3" s="1"/>
  <c r="L139" i="3" s="1"/>
  <c r="M139" i="3" s="1"/>
  <c r="N139" i="3" s="1"/>
  <c r="J137" i="3"/>
  <c r="K137" i="3" s="1"/>
  <c r="L137" i="3" s="1"/>
  <c r="M137" i="3" s="1"/>
  <c r="N137" i="3" s="1"/>
  <c r="O31" i="9"/>
  <c r="O38" i="9" s="1"/>
  <c r="J138" i="3"/>
  <c r="K138" i="3" s="1"/>
  <c r="L138" i="3" s="1"/>
  <c r="M138" i="3" s="1"/>
  <c r="N138" i="3" s="1"/>
  <c r="J135" i="3"/>
  <c r="K135" i="3" s="1"/>
  <c r="L135" i="3" s="1"/>
  <c r="M135" i="3" s="1"/>
  <c r="N135" i="3" s="1"/>
  <c r="E107" i="10" l="1"/>
  <c r="AQ25" i="6"/>
  <c r="AX36" i="10" s="1"/>
  <c r="AS25" i="6"/>
  <c r="AZ36" i="10" s="1"/>
  <c r="AR25" i="6"/>
  <c r="AY36" i="10" s="1"/>
  <c r="E59" i="10"/>
  <c r="AW25" i="6"/>
  <c r="BD36" i="10" s="1"/>
  <c r="BO29" i="4"/>
  <c r="BO43" i="4" s="1"/>
  <c r="BO30" i="4"/>
  <c r="BO44" i="4" s="1"/>
  <c r="BN29" i="4"/>
  <c r="BN43" i="4" s="1"/>
  <c r="BO35" i="4"/>
  <c r="BO49" i="4" s="1"/>
  <c r="BN34" i="4"/>
  <c r="BM33" i="4"/>
  <c r="BL32" i="4"/>
  <c r="BK31" i="4"/>
  <c r="BK45" i="4" s="1"/>
  <c r="BJ30" i="4"/>
  <c r="BJ44" i="4" s="1"/>
  <c r="BI29" i="4"/>
  <c r="BI43" i="4" s="1"/>
  <c r="BO38" i="4"/>
  <c r="BO52" i="4" s="1"/>
  <c r="BN37" i="4"/>
  <c r="BN51" i="4" s="1"/>
  <c r="BM36" i="4"/>
  <c r="BM50" i="4" s="1"/>
  <c r="BL35" i="4"/>
  <c r="BL49" i="4" s="1"/>
  <c r="BK34" i="4"/>
  <c r="BJ33" i="4"/>
  <c r="BI32" i="4"/>
  <c r="BH31" i="4"/>
  <c r="BH45" i="4" s="1"/>
  <c r="BG30" i="4"/>
  <c r="BG44" i="4" s="1"/>
  <c r="BF29" i="4"/>
  <c r="BF43" i="4" s="1"/>
  <c r="BO39" i="4"/>
  <c r="BO53" i="4" s="1"/>
  <c r="BN38" i="4"/>
  <c r="BN52" i="4" s="1"/>
  <c r="BN39" i="4"/>
  <c r="BN53" i="4" s="1"/>
  <c r="BM38" i="4"/>
  <c r="BM52" i="4" s="1"/>
  <c r="BL37" i="4"/>
  <c r="BL51" i="4" s="1"/>
  <c r="BK36" i="4"/>
  <c r="BK50" i="4" s="1"/>
  <c r="BJ35" i="4"/>
  <c r="BJ49" i="4" s="1"/>
  <c r="BI34" i="4"/>
  <c r="BH33" i="4"/>
  <c r="BG32" i="4"/>
  <c r="BF31" i="4"/>
  <c r="BF45" i="4" s="1"/>
  <c r="BE30" i="4"/>
  <c r="BE44" i="4" s="1"/>
  <c r="BD29" i="4"/>
  <c r="BD43" i="4" s="1"/>
  <c r="BJ38" i="4"/>
  <c r="BJ52" i="4" s="1"/>
  <c r="BI37" i="4"/>
  <c r="BI51" i="4" s="1"/>
  <c r="BM39" i="4"/>
  <c r="BM53" i="4" s="1"/>
  <c r="BL38" i="4"/>
  <c r="BL52" i="4" s="1"/>
  <c r="BK37" i="4"/>
  <c r="BK51" i="4" s="1"/>
  <c r="BJ36" i="4"/>
  <c r="BJ50" i="4" s="1"/>
  <c r="BI35" i="4"/>
  <c r="BI49" i="4" s="1"/>
  <c r="BH34" i="4"/>
  <c r="BG33" i="4"/>
  <c r="BF32" i="4"/>
  <c r="BE31" i="4"/>
  <c r="BE45" i="4" s="1"/>
  <c r="BD30" i="4"/>
  <c r="BD44" i="4" s="1"/>
  <c r="BL39" i="4"/>
  <c r="BL53" i="4" s="1"/>
  <c r="BK38" i="4"/>
  <c r="BK52" i="4" s="1"/>
  <c r="BJ37" i="4"/>
  <c r="BJ51" i="4" s="1"/>
  <c r="BI36" i="4"/>
  <c r="BI50" i="4" s="1"/>
  <c r="BH35" i="4"/>
  <c r="BH49" i="4" s="1"/>
  <c r="BG34" i="4"/>
  <c r="BF33" i="4"/>
  <c r="BE32" i="4"/>
  <c r="BD31" i="4"/>
  <c r="BD45" i="4" s="1"/>
  <c r="BB25" i="6" s="1"/>
  <c r="BI36" i="10" s="1"/>
  <c r="BG35" i="4"/>
  <c r="BG49" i="4" s="1"/>
  <c r="BF34" i="4"/>
  <c r="BK39" i="4"/>
  <c r="BK53" i="4" s="1"/>
  <c r="BH36" i="4"/>
  <c r="BH50" i="4" s="1"/>
  <c r="BJ39" i="4"/>
  <c r="BJ53" i="4" s="1"/>
  <c r="BI38" i="4"/>
  <c r="BI52" i="4" s="1"/>
  <c r="BI39" i="4"/>
  <c r="BI53" i="4" s="1"/>
  <c r="BH38" i="4"/>
  <c r="BH52" i="4" s="1"/>
  <c r="BH39" i="4"/>
  <c r="BH53" i="4" s="1"/>
  <c r="BG38" i="4"/>
  <c r="BG52" i="4" s="1"/>
  <c r="BF37" i="4"/>
  <c r="BF51" i="4" s="1"/>
  <c r="BE36" i="4"/>
  <c r="BE50" i="4" s="1"/>
  <c r="BD35" i="4"/>
  <c r="BD49" i="4" s="1"/>
  <c r="BF38" i="4"/>
  <c r="BF52" i="4" s="1"/>
  <c r="BE37" i="4"/>
  <c r="BE51" i="4" s="1"/>
  <c r="BG39" i="4"/>
  <c r="BG53" i="4" s="1"/>
  <c r="BF39" i="4"/>
  <c r="BF53" i="4" s="1"/>
  <c r="BE38" i="4"/>
  <c r="BE52" i="4" s="1"/>
  <c r="BE39" i="4"/>
  <c r="BE53" i="4" s="1"/>
  <c r="BD39" i="4"/>
  <c r="BD53" i="4" s="1"/>
  <c r="BH37" i="4"/>
  <c r="BH51" i="4" s="1"/>
  <c r="BD33" i="4"/>
  <c r="BK30" i="4"/>
  <c r="BK44" i="4" s="1"/>
  <c r="BG37" i="4"/>
  <c r="BG51" i="4" s="1"/>
  <c r="BI30" i="4"/>
  <c r="BI44" i="4" s="1"/>
  <c r="BF30" i="4"/>
  <c r="BF44" i="4" s="1"/>
  <c r="BD25" i="6" s="1"/>
  <c r="BK36" i="10" s="1"/>
  <c r="BD37" i="4"/>
  <c r="BD51" i="4" s="1"/>
  <c r="BH30" i="4"/>
  <c r="BH44" i="4" s="1"/>
  <c r="BO31" i="4"/>
  <c r="BO45" i="4" s="1"/>
  <c r="BN31" i="4"/>
  <c r="BN45" i="4" s="1"/>
  <c r="BD38" i="4"/>
  <c r="BD52" i="4" s="1"/>
  <c r="BM31" i="4"/>
  <c r="BM45" i="4" s="1"/>
  <c r="BO34" i="4"/>
  <c r="BL31" i="4"/>
  <c r="BL45" i="4" s="1"/>
  <c r="BO36" i="4"/>
  <c r="BO50" i="4" s="1"/>
  <c r="BM34" i="4"/>
  <c r="BJ31" i="4"/>
  <c r="BJ45" i="4" s="1"/>
  <c r="BN36" i="4"/>
  <c r="BN50" i="4" s="1"/>
  <c r="BL34" i="4"/>
  <c r="BI31" i="4"/>
  <c r="BI45" i="4" s="1"/>
  <c r="BL36" i="4"/>
  <c r="BL50" i="4" s="1"/>
  <c r="BJ34" i="4"/>
  <c r="BG31" i="4"/>
  <c r="BG45" i="4" s="1"/>
  <c r="BG36" i="4"/>
  <c r="BG50" i="4" s="1"/>
  <c r="BE34" i="4"/>
  <c r="BO32" i="4"/>
  <c r="BN32" i="4"/>
  <c r="BF36" i="4"/>
  <c r="BF50" i="4" s="1"/>
  <c r="BD34" i="4"/>
  <c r="N156" i="3"/>
  <c r="BD36" i="4"/>
  <c r="BD50" i="4" s="1"/>
  <c r="BM32" i="4"/>
  <c r="BH32" i="4"/>
  <c r="BL29" i="4"/>
  <c r="BL43" i="4" s="1"/>
  <c r="BN30" i="4"/>
  <c r="BN44" i="4" s="1"/>
  <c r="BL25" i="6" s="1"/>
  <c r="BS36" i="10" s="1"/>
  <c r="BK32" i="4"/>
  <c r="BM29" i="4"/>
  <c r="BM43" i="4" s="1"/>
  <c r="BK29" i="4"/>
  <c r="BK43" i="4" s="1"/>
  <c r="BJ32" i="4"/>
  <c r="BE29" i="4"/>
  <c r="BE43" i="4" s="1"/>
  <c r="BG29" i="4"/>
  <c r="BG43" i="4" s="1"/>
  <c r="BL30" i="4"/>
  <c r="BL44" i="4" s="1"/>
  <c r="BD32" i="4"/>
  <c r="BO33" i="4"/>
  <c r="BJ29" i="4"/>
  <c r="BJ43" i="4" s="1"/>
  <c r="BN33" i="4"/>
  <c r="BH29" i="4"/>
  <c r="BH43" i="4" s="1"/>
  <c r="BN35" i="4"/>
  <c r="BN49" i="4" s="1"/>
  <c r="BM35" i="4"/>
  <c r="BM49" i="4" s="1"/>
  <c r="BL33" i="4"/>
  <c r="BK35" i="4"/>
  <c r="BK49" i="4" s="1"/>
  <c r="BK33" i="4"/>
  <c r="BO37" i="4"/>
  <c r="BO51" i="4" s="1"/>
  <c r="BF35" i="4"/>
  <c r="BF49" i="4" s="1"/>
  <c r="BI33" i="4"/>
  <c r="BM30" i="4"/>
  <c r="BM44" i="4" s="1"/>
  <c r="BK25" i="6" s="1"/>
  <c r="BR36" i="10" s="1"/>
  <c r="BM37" i="4"/>
  <c r="BM51" i="4" s="1"/>
  <c r="BE35" i="4"/>
  <c r="BE49" i="4" s="1"/>
  <c r="BE33" i="4"/>
  <c r="BN54" i="6"/>
  <c r="I36" i="10"/>
  <c r="H36" i="10"/>
  <c r="BY50" i="6"/>
  <c r="BY48" i="6"/>
  <c r="BX47" i="6"/>
  <c r="BY46" i="6"/>
  <c r="BY39" i="6"/>
  <c r="BX38" i="6"/>
  <c r="BW36" i="6"/>
  <c r="BY31" i="6"/>
  <c r="BX30" i="6"/>
  <c r="BX50" i="6"/>
  <c r="BX48" i="6"/>
  <c r="BW47" i="6"/>
  <c r="BX46" i="6"/>
  <c r="BX39" i="6"/>
  <c r="BW38" i="6"/>
  <c r="BV36" i="6"/>
  <c r="BX31" i="6"/>
  <c r="BW30" i="6"/>
  <c r="BW50" i="6"/>
  <c r="BW48" i="6"/>
  <c r="BV47" i="6"/>
  <c r="BW46" i="6"/>
  <c r="BW39" i="6"/>
  <c r="BV38" i="6"/>
  <c r="BU36" i="6"/>
  <c r="BW31" i="6"/>
  <c r="BV30" i="6"/>
  <c r="BV50" i="6"/>
  <c r="BV48" i="6"/>
  <c r="BU47" i="6"/>
  <c r="BV46" i="6"/>
  <c r="BV39" i="6"/>
  <c r="BU38" i="6"/>
  <c r="BT36" i="6"/>
  <c r="BV31" i="6"/>
  <c r="BU30" i="6"/>
  <c r="BU50" i="6"/>
  <c r="BU48" i="6"/>
  <c r="BT47" i="6"/>
  <c r="BU46" i="6"/>
  <c r="BU39" i="6"/>
  <c r="BT38" i="6"/>
  <c r="BS36" i="6"/>
  <c r="BU31" i="6"/>
  <c r="BT30" i="6"/>
  <c r="BT50" i="6"/>
  <c r="BT48" i="6"/>
  <c r="BS47" i="6"/>
  <c r="BT46" i="6"/>
  <c r="BT39" i="6"/>
  <c r="BS38" i="6"/>
  <c r="BR36" i="6"/>
  <c r="BT31" i="6"/>
  <c r="BS30" i="6"/>
  <c r="BS50" i="6"/>
  <c r="BS48" i="6"/>
  <c r="BR47" i="6"/>
  <c r="BS46" i="6"/>
  <c r="BS39" i="6"/>
  <c r="BR38" i="6"/>
  <c r="BQ36" i="6"/>
  <c r="BS31" i="6"/>
  <c r="BR30" i="6"/>
  <c r="BR50" i="6"/>
  <c r="BR48" i="6"/>
  <c r="BQ47" i="6"/>
  <c r="BR46" i="6"/>
  <c r="BR39" i="6"/>
  <c r="BQ38" i="6"/>
  <c r="BP36" i="6"/>
  <c r="BR31" i="6"/>
  <c r="BQ30" i="6"/>
  <c r="BV24" i="5"/>
  <c r="BV23" i="5"/>
  <c r="BQ50" i="6"/>
  <c r="BQ48" i="6"/>
  <c r="BP47" i="6"/>
  <c r="BQ46" i="6"/>
  <c r="BQ39" i="6"/>
  <c r="BP38" i="6"/>
  <c r="BO36" i="6"/>
  <c r="BQ31" i="6"/>
  <c r="BP30" i="6"/>
  <c r="BP50" i="6"/>
  <c r="BP48" i="6"/>
  <c r="BO47" i="6"/>
  <c r="BP46" i="6"/>
  <c r="BP39" i="6"/>
  <c r="BO38" i="6"/>
  <c r="BN36" i="6"/>
  <c r="BP31" i="6"/>
  <c r="BO30" i="6"/>
  <c r="BO50" i="6"/>
  <c r="BO48" i="6"/>
  <c r="BN47" i="6"/>
  <c r="BO46" i="6"/>
  <c r="BO39" i="6"/>
  <c r="BN38" i="6"/>
  <c r="BO31" i="6"/>
  <c r="BN30" i="6"/>
  <c r="BS24" i="5"/>
  <c r="BS23" i="5"/>
  <c r="BN50" i="6"/>
  <c r="BN48" i="6"/>
  <c r="BN46" i="6"/>
  <c r="BN39" i="6"/>
  <c r="BN31" i="6"/>
  <c r="BQ24" i="5"/>
  <c r="BQ23" i="5"/>
  <c r="BP24" i="5"/>
  <c r="BP23" i="5"/>
  <c r="BO24" i="5"/>
  <c r="BO23" i="5"/>
  <c r="BY36" i="6"/>
  <c r="BX23" i="5"/>
  <c r="BW24" i="5"/>
  <c r="BN23" i="5"/>
  <c r="BN24" i="5"/>
  <c r="BW23" i="5"/>
  <c r="BT24" i="5"/>
  <c r="BY23" i="5"/>
  <c r="BY24" i="5"/>
  <c r="BX24" i="5"/>
  <c r="BX36" i="6"/>
  <c r="BU23" i="5"/>
  <c r="BU24" i="5"/>
  <c r="BT23" i="5"/>
  <c r="BR23" i="5"/>
  <c r="BR24" i="5"/>
  <c r="BY30" i="6"/>
  <c r="BY38" i="6"/>
  <c r="BY47" i="6"/>
  <c r="BC54" i="6"/>
  <c r="BJ54" i="6"/>
  <c r="BD54" i="6"/>
  <c r="BI54" i="6"/>
  <c r="BH54" i="6"/>
  <c r="BF54" i="6"/>
  <c r="BL54" i="6"/>
  <c r="BK54" i="6"/>
  <c r="BM54" i="6"/>
  <c r="BG54" i="6"/>
  <c r="BE54" i="6"/>
  <c r="BE25" i="6"/>
  <c r="BL36" i="10" s="1"/>
  <c r="BH25" i="6"/>
  <c r="BO36" i="10" s="1"/>
  <c r="I11" i="5"/>
  <c r="P23" i="10"/>
  <c r="Q5" i="10"/>
  <c r="Q88" i="10" s="1"/>
  <c r="BM25" i="6"/>
  <c r="BT36" i="10" s="1"/>
  <c r="P9" i="7"/>
  <c r="V40" i="10"/>
  <c r="V49" i="10"/>
  <c r="V41" i="10"/>
  <c r="V48" i="10"/>
  <c r="V46" i="10"/>
  <c r="K5" i="5"/>
  <c r="R5" i="10" s="1"/>
  <c r="P88" i="10"/>
  <c r="L5" i="4"/>
  <c r="J10" i="5"/>
  <c r="J14" i="6" s="1"/>
  <c r="J5" i="6"/>
  <c r="J5" i="7" s="1"/>
  <c r="P31" i="9"/>
  <c r="P38" i="9" s="1"/>
  <c r="J129" i="3"/>
  <c r="R4" i="10"/>
  <c r="R4" i="9" s="1"/>
  <c r="L4" i="5"/>
  <c r="M4" i="4"/>
  <c r="Q34" i="9"/>
  <c r="Q33" i="9"/>
  <c r="BF25" i="6" l="1"/>
  <c r="BM36" i="10" s="1"/>
  <c r="BJ25" i="6"/>
  <c r="BQ36" i="10" s="1"/>
  <c r="BC25" i="6"/>
  <c r="BJ36" i="10" s="1"/>
  <c r="BI25" i="6"/>
  <c r="BP36" i="10" s="1"/>
  <c r="BG25" i="6"/>
  <c r="BN36" i="10" s="1"/>
  <c r="BY54" i="6"/>
  <c r="BP54" i="6"/>
  <c r="BR54" i="6"/>
  <c r="BS54" i="6"/>
  <c r="BT54" i="6"/>
  <c r="BZ39" i="4"/>
  <c r="BZ53" i="4" s="1"/>
  <c r="BY38" i="4"/>
  <c r="BY52" i="4" s="1"/>
  <c r="BX37" i="4"/>
  <c r="BX51" i="4" s="1"/>
  <c r="BW36" i="4"/>
  <c r="BW50" i="4" s="1"/>
  <c r="BV35" i="4"/>
  <c r="BV49" i="4" s="1"/>
  <c r="BU34" i="4"/>
  <c r="BT33" i="4"/>
  <c r="BS32" i="4"/>
  <c r="BR31" i="4"/>
  <c r="BR45" i="4" s="1"/>
  <c r="BQ30" i="4"/>
  <c r="BQ44" i="4" s="1"/>
  <c r="BP29" i="4"/>
  <c r="BP43" i="4" s="1"/>
  <c r="BV38" i="4"/>
  <c r="BV52" i="4" s="1"/>
  <c r="BY39" i="4"/>
  <c r="BY53" i="4" s="1"/>
  <c r="BX38" i="4"/>
  <c r="BX52" i="4" s="1"/>
  <c r="BW37" i="4"/>
  <c r="BW51" i="4" s="1"/>
  <c r="BV36" i="4"/>
  <c r="BV50" i="4" s="1"/>
  <c r="BU35" i="4"/>
  <c r="BU49" i="4" s="1"/>
  <c r="BT34" i="4"/>
  <c r="BS33" i="4"/>
  <c r="BR32" i="4"/>
  <c r="BQ31" i="4"/>
  <c r="BQ45" i="4" s="1"/>
  <c r="BP30" i="4"/>
  <c r="BP44" i="4" s="1"/>
  <c r="BU37" i="4"/>
  <c r="BU51" i="4" s="1"/>
  <c r="BS35" i="4"/>
  <c r="BS49" i="4" s="1"/>
  <c r="BR34" i="4"/>
  <c r="BQ33" i="4"/>
  <c r="BX39" i="4"/>
  <c r="BX53" i="4" s="1"/>
  <c r="BW38" i="4"/>
  <c r="BW52" i="4" s="1"/>
  <c r="BV37" i="4"/>
  <c r="BV51" i="4" s="1"/>
  <c r="BU36" i="4"/>
  <c r="BU50" i="4" s="1"/>
  <c r="BT35" i="4"/>
  <c r="BT49" i="4" s="1"/>
  <c r="BS34" i="4"/>
  <c r="BR33" i="4"/>
  <c r="BQ32" i="4"/>
  <c r="BP31" i="4"/>
  <c r="BP45" i="4" s="1"/>
  <c r="BT36" i="4"/>
  <c r="BT50" i="4" s="1"/>
  <c r="BW39" i="4"/>
  <c r="BW53" i="4" s="1"/>
  <c r="BV39" i="4"/>
  <c r="BV53" i="4" s="1"/>
  <c r="BU38" i="4"/>
  <c r="BU52" i="4" s="1"/>
  <c r="BU39" i="4"/>
  <c r="BU53" i="4" s="1"/>
  <c r="BT38" i="4"/>
  <c r="BT52" i="4" s="1"/>
  <c r="BT39" i="4"/>
  <c r="BT53" i="4" s="1"/>
  <c r="BS38" i="4"/>
  <c r="BS52" i="4" s="1"/>
  <c r="BR37" i="4"/>
  <c r="BR51" i="4" s="1"/>
  <c r="BS39" i="4"/>
  <c r="BS53" i="4" s="1"/>
  <c r="BR38" i="4"/>
  <c r="BR52" i="4" s="1"/>
  <c r="BQ37" i="4"/>
  <c r="BQ51" i="4" s="1"/>
  <c r="BP36" i="4"/>
  <c r="BP50" i="4" s="1"/>
  <c r="BR39" i="4"/>
  <c r="BR53" i="4" s="1"/>
  <c r="BQ38" i="4"/>
  <c r="BQ52" i="4" s="1"/>
  <c r="BQ39" i="4"/>
  <c r="BQ53" i="4" s="1"/>
  <c r="BP39" i="4"/>
  <c r="BP53" i="4" s="1"/>
  <c r="CA29" i="4"/>
  <c r="CA43" i="4" s="1"/>
  <c r="CA30" i="4"/>
  <c r="CA44" i="4" s="1"/>
  <c r="BZ29" i="4"/>
  <c r="BZ43" i="4" s="1"/>
  <c r="CA34" i="4"/>
  <c r="BZ33" i="4"/>
  <c r="BY32" i="4"/>
  <c r="BX31" i="4"/>
  <c r="BX45" i="4" s="1"/>
  <c r="BW30" i="4"/>
  <c r="BW44" i="4" s="1"/>
  <c r="BV29" i="4"/>
  <c r="BV43" i="4" s="1"/>
  <c r="CA38" i="4"/>
  <c r="CA52" i="4" s="1"/>
  <c r="BZ37" i="4"/>
  <c r="BZ51" i="4" s="1"/>
  <c r="BY36" i="4"/>
  <c r="BY50" i="4" s="1"/>
  <c r="BX35" i="4"/>
  <c r="BX49" i="4" s="1"/>
  <c r="BW34" i="4"/>
  <c r="BV33" i="4"/>
  <c r="BU32" i="4"/>
  <c r="BT31" i="4"/>
  <c r="BT45" i="4" s="1"/>
  <c r="BS30" i="4"/>
  <c r="BS44" i="4" s="1"/>
  <c r="BR29" i="4"/>
  <c r="BR43" i="4" s="1"/>
  <c r="BZ34" i="4"/>
  <c r="BV31" i="4"/>
  <c r="BV45" i="4" s="1"/>
  <c r="BZ32" i="4"/>
  <c r="CA36" i="4"/>
  <c r="CA50" i="4" s="1"/>
  <c r="BY34" i="4"/>
  <c r="BU31" i="4"/>
  <c r="BU45" i="4" s="1"/>
  <c r="CA32" i="4"/>
  <c r="BW31" i="4"/>
  <c r="BW45" i="4" s="1"/>
  <c r="BZ38" i="4"/>
  <c r="BZ52" i="4" s="1"/>
  <c r="BZ36" i="4"/>
  <c r="BZ50" i="4" s="1"/>
  <c r="BX34" i="4"/>
  <c r="BS31" i="4"/>
  <c r="BS45" i="4" s="1"/>
  <c r="BX29" i="4"/>
  <c r="BX43" i="4" s="1"/>
  <c r="BP38" i="4"/>
  <c r="BP52" i="4" s="1"/>
  <c r="BX36" i="4"/>
  <c r="BX50" i="4" s="1"/>
  <c r="BV34" i="4"/>
  <c r="BS36" i="4"/>
  <c r="BS50" i="4" s="1"/>
  <c r="BQ34" i="4"/>
  <c r="BR36" i="4"/>
  <c r="BR50" i="4" s="1"/>
  <c r="BP34" i="4"/>
  <c r="BX32" i="4"/>
  <c r="BQ36" i="4"/>
  <c r="BQ50" i="4" s="1"/>
  <c r="BW32" i="4"/>
  <c r="BV32" i="4"/>
  <c r="BT32" i="4"/>
  <c r="BY29" i="4"/>
  <c r="BY43" i="4" s="1"/>
  <c r="BP32" i="4"/>
  <c r="BW29" i="4"/>
  <c r="BW43" i="4" s="1"/>
  <c r="BU29" i="4"/>
  <c r="BU43" i="4" s="1"/>
  <c r="CA35" i="4"/>
  <c r="CA49" i="4" s="1"/>
  <c r="CA33" i="4"/>
  <c r="BT29" i="4"/>
  <c r="BT43" i="4" s="1"/>
  <c r="BY30" i="4"/>
  <c r="BY44" i="4" s="1"/>
  <c r="BZ35" i="4"/>
  <c r="BZ49" i="4" s="1"/>
  <c r="BY33" i="4"/>
  <c r="BS29" i="4"/>
  <c r="BS43" i="4" s="1"/>
  <c r="BX30" i="4"/>
  <c r="BX44" i="4" s="1"/>
  <c r="BV25" i="6" s="1"/>
  <c r="CC36" i="10" s="1"/>
  <c r="BY35" i="4"/>
  <c r="BY49" i="4" s="1"/>
  <c r="BX33" i="4"/>
  <c r="BZ30" i="4"/>
  <c r="BZ44" i="4" s="1"/>
  <c r="BQ29" i="4"/>
  <c r="BQ43" i="4" s="1"/>
  <c r="BW35" i="4"/>
  <c r="BW49" i="4" s="1"/>
  <c r="BW33" i="4"/>
  <c r="BR35" i="4"/>
  <c r="BR49" i="4" s="1"/>
  <c r="BU33" i="4"/>
  <c r="BR30" i="4"/>
  <c r="BR44" i="4" s="1"/>
  <c r="CA37" i="4"/>
  <c r="CA51" i="4" s="1"/>
  <c r="BQ35" i="4"/>
  <c r="BQ49" i="4" s="1"/>
  <c r="BP33" i="4"/>
  <c r="BV30" i="4"/>
  <c r="BV44" i="4" s="1"/>
  <c r="BT25" i="6" s="1"/>
  <c r="CA36" i="10" s="1"/>
  <c r="BY37" i="4"/>
  <c r="BY51" i="4" s="1"/>
  <c r="BP35" i="4"/>
  <c r="BP49" i="4" s="1"/>
  <c r="BU30" i="4"/>
  <c r="BU44" i="4" s="1"/>
  <c r="BS25" i="6" s="1"/>
  <c r="BZ36" i="10" s="1"/>
  <c r="BT30" i="4"/>
  <c r="BT44" i="4" s="1"/>
  <c r="BR25" i="6" s="1"/>
  <c r="BY36" i="10" s="1"/>
  <c r="CA39" i="4"/>
  <c r="CA53" i="4" s="1"/>
  <c r="BT37" i="4"/>
  <c r="BT51" i="4" s="1"/>
  <c r="BS37" i="4"/>
  <c r="BS51" i="4" s="1"/>
  <c r="CA31" i="4"/>
  <c r="CA45" i="4" s="1"/>
  <c r="BP37" i="4"/>
  <c r="BP51" i="4" s="1"/>
  <c r="BZ31" i="4"/>
  <c r="BZ45" i="4" s="1"/>
  <c r="BY31" i="4"/>
  <c r="BY45" i="4" s="1"/>
  <c r="J36" i="10"/>
  <c r="BW54" i="6"/>
  <c r="BU54" i="6"/>
  <c r="BQ54" i="6"/>
  <c r="BO54" i="6"/>
  <c r="BX54" i="6"/>
  <c r="BV54" i="6"/>
  <c r="J11" i="5"/>
  <c r="Q23" i="10"/>
  <c r="L5" i="5"/>
  <c r="S5" i="10" s="1"/>
  <c r="Q9" i="7"/>
  <c r="W40" i="10"/>
  <c r="W49" i="10"/>
  <c r="W41" i="10"/>
  <c r="W48" i="10"/>
  <c r="W46" i="10"/>
  <c r="Q5" i="9"/>
  <c r="K5" i="6"/>
  <c r="K5" i="7" s="1"/>
  <c r="K5" i="8"/>
  <c r="M5" i="4"/>
  <c r="K10" i="5"/>
  <c r="K14" i="6" s="1"/>
  <c r="K129" i="3"/>
  <c r="R88" i="10"/>
  <c r="R5" i="9"/>
  <c r="Q31" i="9"/>
  <c r="Q38" i="9" s="1"/>
  <c r="S4" i="10"/>
  <c r="S4" i="9" s="1"/>
  <c r="M4" i="5"/>
  <c r="N4" i="4"/>
  <c r="R33" i="9"/>
  <c r="R34" i="9"/>
  <c r="E53" i="4" l="1"/>
  <c r="BU25" i="6"/>
  <c r="CB36" i="10" s="1"/>
  <c r="BX25" i="6"/>
  <c r="CE36" i="10" s="1"/>
  <c r="BW25" i="6"/>
  <c r="CD36" i="10" s="1"/>
  <c r="BY25" i="6"/>
  <c r="CF36" i="10" s="1"/>
  <c r="E44" i="4"/>
  <c r="E43" i="4"/>
  <c r="E50" i="4"/>
  <c r="E51" i="4"/>
  <c r="BQ25" i="6"/>
  <c r="BX36" i="10" s="1"/>
  <c r="BN25" i="6"/>
  <c r="BU36" i="10" s="1"/>
  <c r="E49" i="4"/>
  <c r="BP25" i="6"/>
  <c r="BW36" i="10" s="1"/>
  <c r="E52" i="4"/>
  <c r="BO25" i="6"/>
  <c r="BV36" i="10" s="1"/>
  <c r="N5" i="4"/>
  <c r="M5" i="5"/>
  <c r="M5" i="6" s="1"/>
  <c r="M5" i="7" s="1"/>
  <c r="K11" i="5"/>
  <c r="R23" i="10"/>
  <c r="L5" i="6"/>
  <c r="L5" i="7" s="1"/>
  <c r="R9" i="7"/>
  <c r="X49" i="10"/>
  <c r="X41" i="10"/>
  <c r="X40" i="10"/>
  <c r="X48" i="10"/>
  <c r="X46" i="10"/>
  <c r="L10" i="5"/>
  <c r="L14" i="6" s="1"/>
  <c r="L5" i="8"/>
  <c r="R31" i="9"/>
  <c r="R38" i="9" s="1"/>
  <c r="S88" i="10"/>
  <c r="S5" i="9"/>
  <c r="T4" i="10"/>
  <c r="T4" i="9" s="1"/>
  <c r="N4" i="5"/>
  <c r="O4" i="4"/>
  <c r="L129" i="3"/>
  <c r="S33" i="9"/>
  <c r="S34" i="9"/>
  <c r="K36" i="10" l="1"/>
  <c r="T5" i="10"/>
  <c r="T88" i="10" s="1"/>
  <c r="M5" i="8"/>
  <c r="S23" i="10"/>
  <c r="O5" i="4"/>
  <c r="N5" i="5"/>
  <c r="U5" i="10" s="1"/>
  <c r="M10" i="5"/>
  <c r="S9" i="7"/>
  <c r="Y49" i="10"/>
  <c r="Y46" i="10"/>
  <c r="Y40" i="10"/>
  <c r="Y48" i="10"/>
  <c r="Y41" i="10"/>
  <c r="L11" i="5"/>
  <c r="T33" i="9"/>
  <c r="T34" i="9"/>
  <c r="T5" i="9"/>
  <c r="M129" i="3"/>
  <c r="N129" i="3" s="1"/>
  <c r="U4" i="10"/>
  <c r="U4" i="9" s="1"/>
  <c r="O4" i="5"/>
  <c r="P4" i="4"/>
  <c r="S31" i="9"/>
  <c r="S38" i="9" s="1"/>
  <c r="M14" i="6" l="1"/>
  <c r="T23" i="10" s="1"/>
  <c r="O5" i="5"/>
  <c r="V5" i="10" s="1"/>
  <c r="N5" i="6"/>
  <c r="N5" i="7" s="1"/>
  <c r="N5" i="8"/>
  <c r="P5" i="4"/>
  <c r="N10" i="5"/>
  <c r="M11" i="5"/>
  <c r="T9" i="7"/>
  <c r="Z49" i="10"/>
  <c r="Z40" i="10"/>
  <c r="Z41" i="10"/>
  <c r="Z46" i="10"/>
  <c r="Z48" i="10"/>
  <c r="T31" i="9"/>
  <c r="T38" i="9" s="1"/>
  <c r="U88" i="10"/>
  <c r="U5" i="9"/>
  <c r="V4" i="10"/>
  <c r="V4" i="9" s="1"/>
  <c r="P4" i="5"/>
  <c r="Q4" i="4"/>
  <c r="U33" i="9"/>
  <c r="U34" i="9"/>
  <c r="N14" i="6" l="1"/>
  <c r="U23" i="10" s="1"/>
  <c r="O10" i="5"/>
  <c r="P5" i="5"/>
  <c r="P5" i="6" s="1"/>
  <c r="P5" i="7" s="1"/>
  <c r="Q5" i="4"/>
  <c r="O5" i="8"/>
  <c r="O5" i="6"/>
  <c r="O5" i="7" s="1"/>
  <c r="N11" i="5"/>
  <c r="U9" i="7"/>
  <c r="AA41" i="10"/>
  <c r="AA48" i="10"/>
  <c r="AA46" i="10"/>
  <c r="AA49" i="10"/>
  <c r="AA40" i="10"/>
  <c r="V33" i="9"/>
  <c r="V34" i="9"/>
  <c r="W4" i="10"/>
  <c r="W4" i="9" s="1"/>
  <c r="Q4" i="5"/>
  <c r="R4" i="4"/>
  <c r="U31" i="9"/>
  <c r="U38" i="9" s="1"/>
  <c r="V88" i="10"/>
  <c r="V5" i="9"/>
  <c r="O14" i="6" l="1"/>
  <c r="V23" i="10" s="1"/>
  <c r="Q5" i="5"/>
  <c r="Q10" i="5" s="1"/>
  <c r="Q14" i="6" s="1"/>
  <c r="P10" i="5"/>
  <c r="O11" i="5"/>
  <c r="P5" i="8"/>
  <c r="R5" i="4"/>
  <c r="W5" i="10"/>
  <c r="W5" i="9" s="1"/>
  <c r="V9" i="7"/>
  <c r="AB40" i="10"/>
  <c r="AB48" i="10"/>
  <c r="AB46" i="10"/>
  <c r="AB49" i="10"/>
  <c r="AB41" i="10"/>
  <c r="V31" i="9"/>
  <c r="V38" i="9" s="1"/>
  <c r="Q5" i="8"/>
  <c r="X4" i="10"/>
  <c r="X4" i="9" s="1"/>
  <c r="R4" i="5"/>
  <c r="S4" i="4"/>
  <c r="W33" i="9"/>
  <c r="W34" i="9"/>
  <c r="R5" i="5" l="1"/>
  <c r="R5" i="6" s="1"/>
  <c r="R5" i="7" s="1"/>
  <c r="Q5" i="6"/>
  <c r="Q5" i="7" s="1"/>
  <c r="X5" i="10"/>
  <c r="X88" i="10" s="1"/>
  <c r="W88" i="10"/>
  <c r="P14" i="6"/>
  <c r="W23" i="10" s="1"/>
  <c r="S5" i="4"/>
  <c r="P11" i="5"/>
  <c r="Q11" i="5"/>
  <c r="X23" i="10"/>
  <c r="W9" i="7"/>
  <c r="AC46" i="10"/>
  <c r="AC48" i="10"/>
  <c r="AC49" i="10"/>
  <c r="AC40" i="10"/>
  <c r="AC41" i="10"/>
  <c r="Y4" i="10"/>
  <c r="Y4" i="9" s="1"/>
  <c r="S4" i="5"/>
  <c r="T4" i="4"/>
  <c r="X34" i="9"/>
  <c r="X33" i="9"/>
  <c r="Y5" i="10"/>
  <c r="R5" i="8"/>
  <c r="S5" i="5"/>
  <c r="T5" i="4"/>
  <c r="W31" i="9"/>
  <c r="W38" i="9" s="1"/>
  <c r="X5" i="9"/>
  <c r="R10" i="5" l="1"/>
  <c r="R14" i="6" s="1"/>
  <c r="Y23" i="10" s="1"/>
  <c r="X9" i="7"/>
  <c r="AD48" i="10"/>
  <c r="AD40" i="10"/>
  <c r="AD49" i="10"/>
  <c r="AD41" i="10"/>
  <c r="AD46" i="10"/>
  <c r="X31" i="9"/>
  <c r="X38" i="9" s="1"/>
  <c r="Y88" i="10"/>
  <c r="Y5" i="9"/>
  <c r="Z4" i="10"/>
  <c r="Z4" i="9" s="1"/>
  <c r="T4" i="5"/>
  <c r="U4" i="4"/>
  <c r="Z5" i="10"/>
  <c r="S5" i="8"/>
  <c r="S5" i="6"/>
  <c r="S5" i="7" s="1"/>
  <c r="S10" i="5"/>
  <c r="S14" i="6" s="1"/>
  <c r="T5" i="5"/>
  <c r="U5" i="4"/>
  <c r="Y34" i="9"/>
  <c r="Y33" i="9"/>
  <c r="R11" i="5" l="1"/>
  <c r="S11" i="5"/>
  <c r="Z23" i="10"/>
  <c r="Y9" i="7"/>
  <c r="AE46" i="10"/>
  <c r="AE49" i="10"/>
  <c r="AE40" i="10"/>
  <c r="AE41" i="10"/>
  <c r="AE48" i="10"/>
  <c r="Z88" i="10"/>
  <c r="Z5" i="9"/>
  <c r="AA4" i="10"/>
  <c r="AA4" i="9" s="1"/>
  <c r="U4" i="5"/>
  <c r="V4" i="4"/>
  <c r="Y31" i="9"/>
  <c r="Y38" i="9" s="1"/>
  <c r="Z34" i="9"/>
  <c r="Z33" i="9"/>
  <c r="AA5" i="10"/>
  <c r="T5" i="8"/>
  <c r="T5" i="6"/>
  <c r="T5" i="7" s="1"/>
  <c r="T10" i="5"/>
  <c r="T14" i="6" s="1"/>
  <c r="V5" i="4"/>
  <c r="U5" i="5"/>
  <c r="Z9" i="7" l="1"/>
  <c r="AF49" i="10"/>
  <c r="AF40" i="10"/>
  <c r="AF46" i="10"/>
  <c r="AF41" i="10"/>
  <c r="AF48" i="10"/>
  <c r="T11" i="5"/>
  <c r="AA23" i="10"/>
  <c r="Z31" i="9"/>
  <c r="Z38" i="9" s="1"/>
  <c r="AB5" i="10"/>
  <c r="U5" i="8"/>
  <c r="U5" i="6"/>
  <c r="U5" i="7" s="1"/>
  <c r="V5" i="5"/>
  <c r="W5" i="4"/>
  <c r="U10" i="5"/>
  <c r="U14" i="6" s="1"/>
  <c r="AA88" i="10"/>
  <c r="AA5" i="9"/>
  <c r="AB4" i="10"/>
  <c r="AB4" i="9" s="1"/>
  <c r="V4" i="5"/>
  <c r="W4" i="4"/>
  <c r="AA34" i="9"/>
  <c r="AA33" i="9"/>
  <c r="U11" i="5" l="1"/>
  <c r="AB23" i="10"/>
  <c r="AA9" i="7"/>
  <c r="AG40" i="10"/>
  <c r="AG41" i="10"/>
  <c r="AG49" i="10"/>
  <c r="AG46" i="10"/>
  <c r="AG48" i="10"/>
  <c r="AB34" i="9"/>
  <c r="AB33" i="9"/>
  <c r="AC5" i="10"/>
  <c r="V5" i="8"/>
  <c r="V5" i="6"/>
  <c r="V5" i="7" s="1"/>
  <c r="X5" i="4"/>
  <c r="W5" i="5"/>
  <c r="V10" i="5"/>
  <c r="V14" i="6" s="1"/>
  <c r="AC4" i="10"/>
  <c r="AC4" i="9" s="1"/>
  <c r="W4" i="5"/>
  <c r="X4" i="4"/>
  <c r="AA31" i="9"/>
  <c r="AA38" i="9" s="1"/>
  <c r="AB88" i="10"/>
  <c r="AB5" i="9"/>
  <c r="AB9" i="7" l="1"/>
  <c r="AH49" i="10"/>
  <c r="AH40" i="10"/>
  <c r="AH46" i="10"/>
  <c r="AH41" i="10"/>
  <c r="AH48" i="10"/>
  <c r="V11" i="5"/>
  <c r="AC23" i="10"/>
  <c r="AB31" i="9"/>
  <c r="AB38" i="9" s="1"/>
  <c r="AD5" i="10"/>
  <c r="W5" i="8"/>
  <c r="W5" i="6"/>
  <c r="W5" i="7" s="1"/>
  <c r="W10" i="5"/>
  <c r="W14" i="6" s="1"/>
  <c r="X5" i="5"/>
  <c r="Y5" i="4"/>
  <c r="AC88" i="10"/>
  <c r="AC5" i="9"/>
  <c r="AD4" i="10"/>
  <c r="AD4" i="9" s="1"/>
  <c r="X4" i="5"/>
  <c r="Y4" i="4"/>
  <c r="AC34" i="9"/>
  <c r="AC33" i="9"/>
  <c r="W11" i="5" l="1"/>
  <c r="AD23" i="10"/>
  <c r="AC9" i="7"/>
  <c r="AI40" i="10"/>
  <c r="AI48" i="10"/>
  <c r="AI49" i="10"/>
  <c r="AI41" i="10"/>
  <c r="AI46" i="10"/>
  <c r="AC31" i="9"/>
  <c r="AC38" i="9" s="1"/>
  <c r="AE5" i="10"/>
  <c r="X5" i="8"/>
  <c r="X10" i="5"/>
  <c r="X14" i="6" s="1"/>
  <c r="X5" i="6"/>
  <c r="X5" i="7" s="1"/>
  <c r="Y5" i="5"/>
  <c r="Z5" i="4"/>
  <c r="AE4" i="10"/>
  <c r="AE4" i="9" s="1"/>
  <c r="Y4" i="5"/>
  <c r="Z4" i="4"/>
  <c r="AD33" i="9"/>
  <c r="AD34" i="9"/>
  <c r="AD88" i="10"/>
  <c r="AD5" i="9"/>
  <c r="X11" i="5" l="1"/>
  <c r="AE23" i="10"/>
  <c r="AD9" i="7"/>
  <c r="AJ40" i="10"/>
  <c r="AJ41" i="10"/>
  <c r="AJ48" i="10"/>
  <c r="AJ46" i="10"/>
  <c r="AJ49" i="10"/>
  <c r="AF5" i="10"/>
  <c r="Y5" i="8"/>
  <c r="Y5" i="6"/>
  <c r="Y5" i="7" s="1"/>
  <c r="Z5" i="5"/>
  <c r="Y10" i="5"/>
  <c r="Y14" i="6" s="1"/>
  <c r="AA5" i="4"/>
  <c r="AD31" i="9"/>
  <c r="AD38" i="9" s="1"/>
  <c r="AE88" i="10"/>
  <c r="AE5" i="9"/>
  <c r="AE33" i="9"/>
  <c r="AE34" i="9"/>
  <c r="AF4" i="10"/>
  <c r="AF4" i="9" s="1"/>
  <c r="Z4" i="5"/>
  <c r="AA4" i="4"/>
  <c r="Y11" i="5" l="1"/>
  <c r="AF23" i="10"/>
  <c r="AE9" i="7"/>
  <c r="AK48" i="10"/>
  <c r="AK41" i="10"/>
  <c r="AK49" i="10"/>
  <c r="AK40" i="10"/>
  <c r="AK46" i="10"/>
  <c r="AG4" i="10"/>
  <c r="AG4" i="9" s="1"/>
  <c r="AA4" i="5"/>
  <c r="AB4" i="4"/>
  <c r="AG5" i="10"/>
  <c r="Z5" i="8"/>
  <c r="Z5" i="6"/>
  <c r="Z5" i="7" s="1"/>
  <c r="AA5" i="5"/>
  <c r="Z10" i="5"/>
  <c r="Z14" i="6" s="1"/>
  <c r="AB5" i="4"/>
  <c r="AF33" i="9"/>
  <c r="AF34" i="9"/>
  <c r="AF88" i="10"/>
  <c r="AF5" i="9"/>
  <c r="AE31" i="9"/>
  <c r="AE38" i="9" s="1"/>
  <c r="AF9" i="7" l="1"/>
  <c r="AL41" i="10"/>
  <c r="AL46" i="10"/>
  <c r="AL49" i="10"/>
  <c r="AL40" i="10"/>
  <c r="AL48" i="10"/>
  <c r="Z11" i="5"/>
  <c r="AG23" i="10"/>
  <c r="AF31" i="9"/>
  <c r="AF38" i="9" s="1"/>
  <c r="AH5" i="10"/>
  <c r="AA5" i="8"/>
  <c r="AA5" i="6"/>
  <c r="AA5" i="7" s="1"/>
  <c r="AA10" i="5"/>
  <c r="AA14" i="6" s="1"/>
  <c r="AB5" i="5"/>
  <c r="AC5" i="4"/>
  <c r="AG88" i="10"/>
  <c r="AG5" i="9"/>
  <c r="AH4" i="10"/>
  <c r="AH4" i="9" s="1"/>
  <c r="AB4" i="5"/>
  <c r="AC4" i="4"/>
  <c r="AG33" i="9"/>
  <c r="AG34" i="9"/>
  <c r="AG9" i="7" l="1"/>
  <c r="AM46" i="10"/>
  <c r="AM40" i="10"/>
  <c r="AM41" i="10"/>
  <c r="AM49" i="10"/>
  <c r="AM48" i="10"/>
  <c r="AA11" i="5"/>
  <c r="AH23" i="10"/>
  <c r="AH33" i="9"/>
  <c r="AH34" i="9"/>
  <c r="AI5" i="10"/>
  <c r="AB5" i="8"/>
  <c r="AC5" i="5"/>
  <c r="AB5" i="6"/>
  <c r="AB5" i="7" s="1"/>
  <c r="AB10" i="5"/>
  <c r="AB14" i="6" s="1"/>
  <c r="AD5" i="4"/>
  <c r="AG31" i="9"/>
  <c r="AG38" i="9" s="1"/>
  <c r="AH88" i="10"/>
  <c r="AH5" i="9"/>
  <c r="AI4" i="10"/>
  <c r="AI4" i="9" s="1"/>
  <c r="AC4" i="5"/>
  <c r="AD4" i="4"/>
  <c r="AB11" i="5" l="1"/>
  <c r="AI23" i="10"/>
  <c r="AH9" i="7"/>
  <c r="AN46" i="10"/>
  <c r="AN41" i="10"/>
  <c r="AN49" i="10"/>
  <c r="AN40" i="10"/>
  <c r="AN48" i="10"/>
  <c r="AJ5" i="10"/>
  <c r="AC5" i="8"/>
  <c r="AC5" i="6"/>
  <c r="AC5" i="7" s="1"/>
  <c r="AD5" i="5"/>
  <c r="AC10" i="5"/>
  <c r="AC14" i="6" s="1"/>
  <c r="AE5" i="4"/>
  <c r="AI88" i="10"/>
  <c r="AI5" i="9"/>
  <c r="AJ4" i="10"/>
  <c r="AJ4" i="9" s="1"/>
  <c r="AD4" i="5"/>
  <c r="AE4" i="4"/>
  <c r="AI33" i="9"/>
  <c r="AI34" i="9"/>
  <c r="AH31" i="9"/>
  <c r="AH38" i="9" s="1"/>
  <c r="AI9" i="7" l="1"/>
  <c r="AO46" i="10"/>
  <c r="AO40" i="10"/>
  <c r="AO48" i="10"/>
  <c r="AO41" i="10"/>
  <c r="AO49" i="10"/>
  <c r="AC11" i="5"/>
  <c r="AJ23" i="10"/>
  <c r="AK4" i="10"/>
  <c r="AK4" i="9" s="1"/>
  <c r="AE4" i="5"/>
  <c r="AF4" i="4"/>
  <c r="AK5" i="10"/>
  <c r="AD5" i="8"/>
  <c r="AD5" i="6"/>
  <c r="AD5" i="7" s="1"/>
  <c r="AD10" i="5"/>
  <c r="AD14" i="6" s="1"/>
  <c r="AE5" i="5"/>
  <c r="AF5" i="4"/>
  <c r="AJ88" i="10"/>
  <c r="AJ5" i="9"/>
  <c r="AJ34" i="9"/>
  <c r="AJ33" i="9"/>
  <c r="AI31" i="9"/>
  <c r="AI38" i="9" s="1"/>
  <c r="AD11" i="5" l="1"/>
  <c r="AK23" i="10"/>
  <c r="AJ9" i="7"/>
  <c r="AP41" i="10"/>
  <c r="AP49" i="10"/>
  <c r="AP40" i="10"/>
  <c r="AP46" i="10"/>
  <c r="AP48" i="10"/>
  <c r="AJ31" i="9"/>
  <c r="AJ38" i="9" s="1"/>
  <c r="AK88" i="10"/>
  <c r="AK5" i="9"/>
  <c r="AL4" i="10"/>
  <c r="AL4" i="9" s="1"/>
  <c r="AF4" i="5"/>
  <c r="AG4" i="4"/>
  <c r="AL5" i="10"/>
  <c r="AE5" i="8"/>
  <c r="AE5" i="6"/>
  <c r="AE5" i="7" s="1"/>
  <c r="AE10" i="5"/>
  <c r="AE14" i="6" s="1"/>
  <c r="AF5" i="5"/>
  <c r="AG5" i="4"/>
  <c r="AK34" i="9"/>
  <c r="AK33" i="9"/>
  <c r="AK9" i="7" l="1"/>
  <c r="AQ41" i="10"/>
  <c r="AQ49" i="10"/>
  <c r="AQ40" i="10"/>
  <c r="AQ46" i="10"/>
  <c r="AQ48" i="10"/>
  <c r="AE11" i="5"/>
  <c r="AL23" i="10"/>
  <c r="AM4" i="10"/>
  <c r="AM4" i="9" s="1"/>
  <c r="AG4" i="5"/>
  <c r="AH4" i="4"/>
  <c r="AL34" i="9"/>
  <c r="AL33" i="9"/>
  <c r="AL88" i="10"/>
  <c r="AL5" i="9"/>
  <c r="AK31" i="9"/>
  <c r="AK38" i="9" s="1"/>
  <c r="AM5" i="10"/>
  <c r="AF5" i="8"/>
  <c r="AF10" i="5"/>
  <c r="AF14" i="6" s="1"/>
  <c r="AF5" i="6"/>
  <c r="AF5" i="7" s="1"/>
  <c r="AG5" i="5"/>
  <c r="AH5" i="4"/>
  <c r="AF11" i="5" l="1"/>
  <c r="AM23" i="10"/>
  <c r="AL9" i="7"/>
  <c r="AR46" i="10"/>
  <c r="AR48" i="10"/>
  <c r="AR41" i="10"/>
  <c r="AR49" i="10"/>
  <c r="AR40" i="10"/>
  <c r="AL31" i="9"/>
  <c r="AL38" i="9" s="1"/>
  <c r="AN5" i="10"/>
  <c r="AG5" i="8"/>
  <c r="AG5" i="6"/>
  <c r="AG5" i="7" s="1"/>
  <c r="AG10" i="5"/>
  <c r="AG14" i="6" s="1"/>
  <c r="AH5" i="5"/>
  <c r="AI5" i="4"/>
  <c r="AN4" i="10"/>
  <c r="AN4" i="9" s="1"/>
  <c r="AH4" i="5"/>
  <c r="AI4" i="4"/>
  <c r="AM88" i="10"/>
  <c r="AM5" i="9"/>
  <c r="AM34" i="9"/>
  <c r="AM33" i="9"/>
  <c r="AG11" i="5" l="1"/>
  <c r="AN23" i="10"/>
  <c r="AM9" i="7"/>
  <c r="AS49" i="10"/>
  <c r="AS40" i="10"/>
  <c r="AS41" i="10"/>
  <c r="AS46" i="10"/>
  <c r="AS48" i="10"/>
  <c r="AM31" i="9"/>
  <c r="AM38" i="9" s="1"/>
  <c r="AO5" i="10"/>
  <c r="AH5" i="8"/>
  <c r="AH5" i="6"/>
  <c r="AH5" i="7" s="1"/>
  <c r="AH10" i="5"/>
  <c r="AH14" i="6" s="1"/>
  <c r="AJ5" i="4"/>
  <c r="AI5" i="5"/>
  <c r="AO4" i="10"/>
  <c r="AO4" i="9" s="1"/>
  <c r="AI4" i="5"/>
  <c r="AJ4" i="4"/>
  <c r="AN34" i="9"/>
  <c r="AN33" i="9"/>
  <c r="AN88" i="10"/>
  <c r="AN5" i="9"/>
  <c r="AN9" i="7" l="1"/>
  <c r="AT40" i="10"/>
  <c r="AT46" i="10"/>
  <c r="AT48" i="10"/>
  <c r="AT41" i="10"/>
  <c r="AT49" i="10"/>
  <c r="AH11" i="5"/>
  <c r="AO23" i="10"/>
  <c r="AP5" i="10"/>
  <c r="AI5" i="8"/>
  <c r="AI5" i="6"/>
  <c r="AI5" i="7" s="1"/>
  <c r="AI10" i="5"/>
  <c r="AI14" i="6" s="1"/>
  <c r="AK5" i="4"/>
  <c r="AJ5" i="5"/>
  <c r="AP4" i="10"/>
  <c r="AP4" i="9" s="1"/>
  <c r="AK4" i="4"/>
  <c r="AJ4" i="5"/>
  <c r="AO88" i="10"/>
  <c r="AO5" i="9"/>
  <c r="AN31" i="9"/>
  <c r="AN38" i="9" s="1"/>
  <c r="AO34" i="9"/>
  <c r="AO33" i="9"/>
  <c r="AI11" i="5" l="1"/>
  <c r="AP23" i="10"/>
  <c r="AO9" i="7"/>
  <c r="AU41" i="10"/>
  <c r="AU49" i="10"/>
  <c r="AU46" i="10"/>
  <c r="AU40" i="10"/>
  <c r="AU48" i="10"/>
  <c r="AO31" i="9"/>
  <c r="AO38" i="9" s="1"/>
  <c r="AQ4" i="10"/>
  <c r="AQ4" i="9" s="1"/>
  <c r="AK4" i="5"/>
  <c r="AL4" i="4"/>
  <c r="AP33" i="9"/>
  <c r="AP34" i="9"/>
  <c r="AQ5" i="10"/>
  <c r="AJ5" i="8"/>
  <c r="AJ10" i="5"/>
  <c r="AJ14" i="6" s="1"/>
  <c r="AJ5" i="6"/>
  <c r="AJ5" i="7" s="1"/>
  <c r="AK5" i="5"/>
  <c r="AL5" i="4"/>
  <c r="AP88" i="10"/>
  <c r="AP5" i="9"/>
  <c r="AP9" i="7" l="1"/>
  <c r="AV41" i="10"/>
  <c r="AV49" i="10"/>
  <c r="AV46" i="10"/>
  <c r="AV48" i="10"/>
  <c r="AV40" i="10"/>
  <c r="AJ11" i="5"/>
  <c r="AQ23" i="10"/>
  <c r="AQ88" i="10"/>
  <c r="AQ5" i="9"/>
  <c r="AR4" i="10"/>
  <c r="AR4" i="9" s="1"/>
  <c r="AL4" i="5"/>
  <c r="AM4" i="4"/>
  <c r="AR5" i="10"/>
  <c r="AK5" i="8"/>
  <c r="AK5" i="6"/>
  <c r="AK5" i="7" s="1"/>
  <c r="AK10" i="5"/>
  <c r="AK14" i="6" s="1"/>
  <c r="AL5" i="5"/>
  <c r="AM5" i="4"/>
  <c r="AP31" i="9"/>
  <c r="AP38" i="9" s="1"/>
  <c r="AQ33" i="9"/>
  <c r="AQ34" i="9"/>
  <c r="AK11" i="5" l="1"/>
  <c r="AR23" i="10"/>
  <c r="AQ9" i="7"/>
  <c r="AW41" i="10"/>
  <c r="AW46" i="10"/>
  <c r="AW49" i="10"/>
  <c r="AW40" i="10"/>
  <c r="AW48" i="10"/>
  <c r="AR88" i="10"/>
  <c r="AR5" i="9"/>
  <c r="AS4" i="10"/>
  <c r="AS4" i="9" s="1"/>
  <c r="AM4" i="5"/>
  <c r="AN4" i="4"/>
  <c r="AQ31" i="9"/>
  <c r="AQ38" i="9" s="1"/>
  <c r="AR33" i="9"/>
  <c r="AR34" i="9"/>
  <c r="AS5" i="10"/>
  <c r="AL5" i="8"/>
  <c r="AL10" i="5"/>
  <c r="AL14" i="6" s="1"/>
  <c r="AL5" i="6"/>
  <c r="AL5" i="7" s="1"/>
  <c r="AM5" i="5"/>
  <c r="AN5" i="4"/>
  <c r="AL11" i="5" l="1"/>
  <c r="AS23" i="10"/>
  <c r="AR9" i="7"/>
  <c r="AX46" i="10"/>
  <c r="AX48" i="10"/>
  <c r="AX49" i="10"/>
  <c r="AX40" i="10"/>
  <c r="AX41" i="10"/>
  <c r="AR31" i="9"/>
  <c r="AR38" i="9" s="1"/>
  <c r="AT4" i="10"/>
  <c r="AT4" i="9" s="1"/>
  <c r="AN4" i="5"/>
  <c r="AO4" i="4"/>
  <c r="AS33" i="9"/>
  <c r="AS34" i="9"/>
  <c r="AT5" i="10"/>
  <c r="AM5" i="8"/>
  <c r="AM5" i="6"/>
  <c r="AM5" i="7" s="1"/>
  <c r="AM10" i="5"/>
  <c r="AM14" i="6" s="1"/>
  <c r="AN5" i="5"/>
  <c r="AO5" i="4"/>
  <c r="AS88" i="10"/>
  <c r="AS5" i="9"/>
  <c r="AM11" i="5" l="1"/>
  <c r="AT23" i="10"/>
  <c r="AS9" i="7"/>
  <c r="AY49" i="10"/>
  <c r="AY46" i="10"/>
  <c r="AY48" i="10"/>
  <c r="AY41" i="10"/>
  <c r="AY40" i="10"/>
  <c r="AS31" i="9"/>
  <c r="AS38" i="9" s="1"/>
  <c r="AT88" i="10"/>
  <c r="AT5" i="9"/>
  <c r="AU4" i="10"/>
  <c r="AU4" i="9" s="1"/>
  <c r="AO4" i="5"/>
  <c r="AP4" i="4"/>
  <c r="AT33" i="9"/>
  <c r="AT34" i="9"/>
  <c r="AU5" i="10"/>
  <c r="AN5" i="8"/>
  <c r="AN5" i="6"/>
  <c r="AN5" i="7" s="1"/>
  <c r="AO5" i="5"/>
  <c r="AP5" i="4"/>
  <c r="AN10" i="5"/>
  <c r="AN14" i="6" s="1"/>
  <c r="AN11" i="5" l="1"/>
  <c r="AU23" i="10"/>
  <c r="AT9" i="7"/>
  <c r="AZ49" i="10"/>
  <c r="AZ48" i="10"/>
  <c r="AZ40" i="10"/>
  <c r="AZ41" i="10"/>
  <c r="AZ46" i="10"/>
  <c r="AU88" i="10"/>
  <c r="AU5" i="9"/>
  <c r="AT31" i="9"/>
  <c r="AT38" i="9" s="1"/>
  <c r="AV4" i="10"/>
  <c r="AV4" i="9" s="1"/>
  <c r="AP4" i="5"/>
  <c r="AQ4" i="4"/>
  <c r="AU33" i="9"/>
  <c r="AU34" i="9"/>
  <c r="AV5" i="10"/>
  <c r="AO5" i="8"/>
  <c r="AO5" i="6"/>
  <c r="AO5" i="7" s="1"/>
  <c r="AP5" i="5"/>
  <c r="AO10" i="5"/>
  <c r="AO14" i="6" s="1"/>
  <c r="AQ5" i="4"/>
  <c r="AO11" i="5" l="1"/>
  <c r="AV23" i="10"/>
  <c r="AU9" i="7"/>
  <c r="BA48" i="10"/>
  <c r="BA41" i="10"/>
  <c r="BA49" i="10"/>
  <c r="BA40" i="10"/>
  <c r="BA46" i="10"/>
  <c r="AU31" i="9"/>
  <c r="AU38" i="9" s="1"/>
  <c r="AV34" i="9"/>
  <c r="AV33" i="9"/>
  <c r="AW4" i="10"/>
  <c r="AW4" i="9" s="1"/>
  <c r="AQ4" i="5"/>
  <c r="AR4" i="4"/>
  <c r="AW5" i="10"/>
  <c r="AP5" i="8"/>
  <c r="AP5" i="6"/>
  <c r="AP5" i="7" s="1"/>
  <c r="AP10" i="5"/>
  <c r="AP14" i="6" s="1"/>
  <c r="AQ5" i="5"/>
  <c r="AR5" i="4"/>
  <c r="AV88" i="10"/>
  <c r="AV5" i="9"/>
  <c r="AP11" i="5" l="1"/>
  <c r="AW23" i="10"/>
  <c r="AV9" i="7"/>
  <c r="BB41" i="10"/>
  <c r="BB48" i="10"/>
  <c r="BB46" i="10"/>
  <c r="BB49" i="10"/>
  <c r="BB40" i="10"/>
  <c r="AV31" i="9"/>
  <c r="AV38" i="9" s="1"/>
  <c r="AW88" i="10"/>
  <c r="AW5" i="9"/>
  <c r="AW34" i="9"/>
  <c r="AW33" i="9"/>
  <c r="AX4" i="10"/>
  <c r="AX4" i="9" s="1"/>
  <c r="AR4" i="5"/>
  <c r="AS4" i="4"/>
  <c r="AX5" i="10"/>
  <c r="AQ5" i="8"/>
  <c r="AQ5" i="6"/>
  <c r="AQ5" i="7" s="1"/>
  <c r="AQ10" i="5"/>
  <c r="AQ14" i="6" s="1"/>
  <c r="AR5" i="5"/>
  <c r="AS5" i="4"/>
  <c r="AQ11" i="5" l="1"/>
  <c r="AX23" i="10"/>
  <c r="AW9" i="7"/>
  <c r="BC40" i="10"/>
  <c r="BC41" i="10"/>
  <c r="BC46" i="10"/>
  <c r="BC48" i="10"/>
  <c r="BC49" i="10"/>
  <c r="AY4" i="10"/>
  <c r="AY4" i="9" s="1"/>
  <c r="AT4" i="4"/>
  <c r="AS4" i="5"/>
  <c r="AX34" i="9"/>
  <c r="AX33" i="9"/>
  <c r="AW31" i="9"/>
  <c r="AW38" i="9" s="1"/>
  <c r="AY5" i="10"/>
  <c r="AR5" i="8"/>
  <c r="AR5" i="6"/>
  <c r="AR5" i="7" s="1"/>
  <c r="AR10" i="5"/>
  <c r="AR14" i="6" s="1"/>
  <c r="AT5" i="4"/>
  <c r="AS5" i="5"/>
  <c r="AX88" i="10"/>
  <c r="AX5" i="9"/>
  <c r="AR11" i="5" l="1"/>
  <c r="AY23" i="10"/>
  <c r="AX9" i="7"/>
  <c r="BD49" i="10"/>
  <c r="BD40" i="10"/>
  <c r="BD41" i="10"/>
  <c r="BD46" i="10"/>
  <c r="BD48" i="10"/>
  <c r="AX31" i="9"/>
  <c r="AX38" i="9" s="1"/>
  <c r="AZ5" i="10"/>
  <c r="AS5" i="8"/>
  <c r="AS5" i="6"/>
  <c r="AS5" i="7" s="1"/>
  <c r="AT5" i="5"/>
  <c r="AS10" i="5"/>
  <c r="AS14" i="6" s="1"/>
  <c r="AU5" i="4"/>
  <c r="AZ4" i="10"/>
  <c r="AZ4" i="9" s="1"/>
  <c r="AT4" i="5"/>
  <c r="AU4" i="4"/>
  <c r="AY34" i="9"/>
  <c r="AY33" i="9"/>
  <c r="AY88" i="10"/>
  <c r="AY5" i="9"/>
  <c r="AS11" i="5" l="1"/>
  <c r="AZ23" i="10"/>
  <c r="AY9" i="7"/>
  <c r="BE49" i="10"/>
  <c r="BE40" i="10"/>
  <c r="BE41" i="10"/>
  <c r="BE46" i="10"/>
  <c r="BE48" i="10"/>
  <c r="AZ34" i="9"/>
  <c r="AZ33" i="9"/>
  <c r="BA4" i="10"/>
  <c r="BA4" i="9" s="1"/>
  <c r="AU4" i="5"/>
  <c r="AV4" i="4"/>
  <c r="BA5" i="10"/>
  <c r="AT5" i="8"/>
  <c r="AT5" i="6"/>
  <c r="AT5" i="7" s="1"/>
  <c r="AU5" i="5"/>
  <c r="AT10" i="5"/>
  <c r="AT14" i="6" s="1"/>
  <c r="AV5" i="4"/>
  <c r="AY31" i="9"/>
  <c r="AY38" i="9" s="1"/>
  <c r="AZ88" i="10"/>
  <c r="AZ5" i="9"/>
  <c r="AT11" i="5" l="1"/>
  <c r="BA23" i="10"/>
  <c r="AZ9" i="7"/>
  <c r="BF49" i="10"/>
  <c r="BF40" i="10"/>
  <c r="BF46" i="10"/>
  <c r="BF41" i="10"/>
  <c r="BF48" i="10"/>
  <c r="AZ31" i="9"/>
  <c r="AZ38" i="9" s="1"/>
  <c r="BA88" i="10"/>
  <c r="BA5" i="9"/>
  <c r="BA34" i="9"/>
  <c r="BA33" i="9"/>
  <c r="BB5" i="10"/>
  <c r="AU5" i="8"/>
  <c r="AU5" i="6"/>
  <c r="AU5" i="7" s="1"/>
  <c r="AU10" i="5"/>
  <c r="AU14" i="6" s="1"/>
  <c r="AV5" i="5"/>
  <c r="AW5" i="4"/>
  <c r="BB4" i="10"/>
  <c r="BB4" i="9" s="1"/>
  <c r="AW4" i="4"/>
  <c r="AV4" i="5"/>
  <c r="AU11" i="5" l="1"/>
  <c r="BB23" i="10"/>
  <c r="BA9" i="7"/>
  <c r="BG48" i="10"/>
  <c r="BG46" i="10"/>
  <c r="BG49" i="10"/>
  <c r="BG40" i="10"/>
  <c r="BG41" i="10"/>
  <c r="BA31" i="9"/>
  <c r="BA38" i="9" s="1"/>
  <c r="BB88" i="10"/>
  <c r="BB5" i="9"/>
  <c r="BC4" i="10"/>
  <c r="BC4" i="9" s="1"/>
  <c r="AW4" i="5"/>
  <c r="AX4" i="4"/>
  <c r="BB33" i="9"/>
  <c r="BB34" i="9"/>
  <c r="AV5" i="8"/>
  <c r="BC5" i="10"/>
  <c r="AV10" i="5"/>
  <c r="AV14" i="6" s="1"/>
  <c r="AV5" i="6"/>
  <c r="AV5" i="7" s="1"/>
  <c r="AW5" i="5"/>
  <c r="AX5" i="4"/>
  <c r="BB9" i="7" l="1"/>
  <c r="BH49" i="10"/>
  <c r="BH48" i="10"/>
  <c r="BH40" i="10"/>
  <c r="BH46" i="10"/>
  <c r="BH41" i="10"/>
  <c r="AV11" i="5"/>
  <c r="BC23" i="10"/>
  <c r="BB31" i="9"/>
  <c r="BB38" i="9" s="1"/>
  <c r="BD4" i="10"/>
  <c r="BD4" i="9" s="1"/>
  <c r="AX4" i="5"/>
  <c r="AY4" i="4"/>
  <c r="BC33" i="9"/>
  <c r="BC34" i="9"/>
  <c r="BD5" i="10"/>
  <c r="AW5" i="8"/>
  <c r="AW5" i="6"/>
  <c r="AW5" i="7" s="1"/>
  <c r="AX5" i="5"/>
  <c r="AW10" i="5"/>
  <c r="AW14" i="6" s="1"/>
  <c r="AY5" i="4"/>
  <c r="BC88" i="10"/>
  <c r="BC5" i="9"/>
  <c r="AW11" i="5" l="1"/>
  <c r="BD23" i="10"/>
  <c r="BC9" i="7"/>
  <c r="BI46" i="10"/>
  <c r="BI49" i="10"/>
  <c r="BI41" i="10"/>
  <c r="BI40" i="10"/>
  <c r="BI48" i="10"/>
  <c r="BC31" i="9"/>
  <c r="BC38" i="9" s="1"/>
  <c r="BD88" i="10"/>
  <c r="BD5" i="9"/>
  <c r="BE4" i="10"/>
  <c r="BE4" i="9" s="1"/>
  <c r="AY4" i="5"/>
  <c r="AZ4" i="4"/>
  <c r="BD33" i="9"/>
  <c r="BD34" i="9"/>
  <c r="BE5" i="10"/>
  <c r="AX5" i="8"/>
  <c r="AX5" i="6"/>
  <c r="AX5" i="7" s="1"/>
  <c r="AY5" i="5"/>
  <c r="AX10" i="5"/>
  <c r="AX14" i="6" s="1"/>
  <c r="AZ5" i="4"/>
  <c r="BD9" i="7" l="1"/>
  <c r="BJ46" i="10"/>
  <c r="BJ49" i="10"/>
  <c r="BJ48" i="10"/>
  <c r="BJ41" i="10"/>
  <c r="BJ40" i="10"/>
  <c r="AX11" i="5"/>
  <c r="BE23" i="10"/>
  <c r="BE88" i="10"/>
  <c r="BE5" i="9"/>
  <c r="BD31" i="9"/>
  <c r="BD38" i="9" s="1"/>
  <c r="BF4" i="10"/>
  <c r="BF4" i="9" s="1"/>
  <c r="AZ4" i="5"/>
  <c r="BA4" i="4"/>
  <c r="BE33" i="9"/>
  <c r="BE34" i="9"/>
  <c r="BF5" i="10"/>
  <c r="AY5" i="8"/>
  <c r="AY5" i="6"/>
  <c r="AY5" i="7" s="1"/>
  <c r="AY10" i="5"/>
  <c r="AY14" i="6" s="1"/>
  <c r="AZ5" i="5"/>
  <c r="BA5" i="4"/>
  <c r="AY11" i="5" l="1"/>
  <c r="BF23" i="10"/>
  <c r="BE9" i="7"/>
  <c r="BK49" i="10"/>
  <c r="BK46" i="10"/>
  <c r="BK48" i="10"/>
  <c r="BK41" i="10"/>
  <c r="BK40" i="10"/>
  <c r="BE31" i="9"/>
  <c r="BE38" i="9" s="1"/>
  <c r="BF33" i="9"/>
  <c r="BF34" i="9"/>
  <c r="BG4" i="10"/>
  <c r="BG4" i="9" s="1"/>
  <c r="BA4" i="5"/>
  <c r="BB4" i="4"/>
  <c r="BG5" i="10"/>
  <c r="AZ5" i="8"/>
  <c r="AZ5" i="6"/>
  <c r="AZ5" i="7" s="1"/>
  <c r="BA5" i="5"/>
  <c r="AZ10" i="5"/>
  <c r="AZ14" i="6" s="1"/>
  <c r="BB5" i="4"/>
  <c r="BF88" i="10"/>
  <c r="BF5" i="9"/>
  <c r="AZ11" i="5" l="1"/>
  <c r="BG23" i="10"/>
  <c r="BF9" i="7"/>
  <c r="BL49" i="10"/>
  <c r="BL40" i="10"/>
  <c r="BL48" i="10"/>
  <c r="BL41" i="10"/>
  <c r="BL46" i="10"/>
  <c r="BG88" i="10"/>
  <c r="BG5" i="9"/>
  <c r="BG33" i="9"/>
  <c r="BG34" i="9"/>
  <c r="BH4" i="10"/>
  <c r="BH4" i="9" s="1"/>
  <c r="BB4" i="5"/>
  <c r="BC4" i="4"/>
  <c r="BH5" i="10"/>
  <c r="BA5" i="8"/>
  <c r="BA5" i="6"/>
  <c r="BA5" i="7" s="1"/>
  <c r="BB5" i="5"/>
  <c r="BA10" i="5"/>
  <c r="BA14" i="6" s="1"/>
  <c r="BC5" i="4"/>
  <c r="BF31" i="9"/>
  <c r="BF38" i="9" s="1"/>
  <c r="BA11" i="5" l="1"/>
  <c r="BH23" i="10"/>
  <c r="BG9" i="7"/>
  <c r="BM40" i="10"/>
  <c r="BM48" i="10"/>
  <c r="BM49" i="10"/>
  <c r="BM46" i="10"/>
  <c r="BM41" i="10"/>
  <c r="BG31" i="9"/>
  <c r="BG38" i="9" s="1"/>
  <c r="BH34" i="9"/>
  <c r="BH33" i="9"/>
  <c r="BI4" i="10"/>
  <c r="BI4" i="9" s="1"/>
  <c r="BC4" i="5"/>
  <c r="BD4" i="4"/>
  <c r="BI5" i="10"/>
  <c r="BB5" i="8"/>
  <c r="BB5" i="6"/>
  <c r="BB5" i="7" s="1"/>
  <c r="BB10" i="5"/>
  <c r="BB14" i="6" s="1"/>
  <c r="BC5" i="5"/>
  <c r="BD5" i="4"/>
  <c r="BH88" i="10"/>
  <c r="BH5" i="9"/>
  <c r="BB11" i="5" l="1"/>
  <c r="BI23" i="10"/>
  <c r="BH9" i="7"/>
  <c r="BN49" i="10"/>
  <c r="BN40" i="10"/>
  <c r="BN48" i="10"/>
  <c r="BN41" i="10"/>
  <c r="BN46" i="10"/>
  <c r="BI34" i="9"/>
  <c r="BI33" i="9"/>
  <c r="BH31" i="9"/>
  <c r="BH38" i="9" s="1"/>
  <c r="BI88" i="10"/>
  <c r="BI5" i="9"/>
  <c r="BJ5" i="10"/>
  <c r="BC5" i="8"/>
  <c r="BC5" i="6"/>
  <c r="BC5" i="7" s="1"/>
  <c r="BD5" i="5"/>
  <c r="BC10" i="5"/>
  <c r="BC14" i="6" s="1"/>
  <c r="BE5" i="4"/>
  <c r="BJ4" i="10"/>
  <c r="BJ4" i="9" s="1"/>
  <c r="BD4" i="5"/>
  <c r="BE4" i="4"/>
  <c r="BC11" i="5" l="1"/>
  <c r="BJ23" i="10"/>
  <c r="BI9" i="7"/>
  <c r="BO46" i="10"/>
  <c r="BO41" i="10"/>
  <c r="BO48" i="10"/>
  <c r="BO49" i="10"/>
  <c r="BO40" i="10"/>
  <c r="BJ33" i="9"/>
  <c r="BJ34" i="9"/>
  <c r="BJ88" i="10"/>
  <c r="BJ5" i="9"/>
  <c r="BI31" i="9"/>
  <c r="BI38" i="9" s="1"/>
  <c r="BK4" i="10"/>
  <c r="BK4" i="9" s="1"/>
  <c r="BF4" i="4"/>
  <c r="BE4" i="5"/>
  <c r="BK5" i="10"/>
  <c r="BD5" i="8"/>
  <c r="BD5" i="6"/>
  <c r="BD5" i="7" s="1"/>
  <c r="BD10" i="5"/>
  <c r="BD14" i="6" s="1"/>
  <c r="BE5" i="5"/>
  <c r="BF5" i="4"/>
  <c r="BJ9" i="7" l="1"/>
  <c r="BP49" i="10"/>
  <c r="BP46" i="10"/>
  <c r="BP41" i="10"/>
  <c r="BP40" i="10"/>
  <c r="BP48" i="10"/>
  <c r="BD11" i="5"/>
  <c r="BK23" i="10"/>
  <c r="BK33" i="9"/>
  <c r="BK34" i="9"/>
  <c r="BL4" i="10"/>
  <c r="BL4" i="9" s="1"/>
  <c r="BF4" i="5"/>
  <c r="BG4" i="4"/>
  <c r="BK88" i="10"/>
  <c r="BK5" i="9"/>
  <c r="BL5" i="10"/>
  <c r="BE5" i="8"/>
  <c r="BE5" i="6"/>
  <c r="BE5" i="7" s="1"/>
  <c r="BE10" i="5"/>
  <c r="BE14" i="6" s="1"/>
  <c r="BF5" i="5"/>
  <c r="BG5" i="4"/>
  <c r="BJ31" i="9"/>
  <c r="BJ38" i="9" s="1"/>
  <c r="BE11" i="5" l="1"/>
  <c r="BL23" i="10"/>
  <c r="BK9" i="7"/>
  <c r="BQ40" i="10"/>
  <c r="BQ46" i="10"/>
  <c r="BQ48" i="10"/>
  <c r="BQ49" i="10"/>
  <c r="BQ41" i="10"/>
  <c r="BL34" i="9"/>
  <c r="BL33" i="9"/>
  <c r="BM5" i="10"/>
  <c r="BF5" i="8"/>
  <c r="BF5" i="6"/>
  <c r="BF5" i="7" s="1"/>
  <c r="BF10" i="5"/>
  <c r="BF14" i="6" s="1"/>
  <c r="BG5" i="5"/>
  <c r="BH5" i="4"/>
  <c r="BL88" i="10"/>
  <c r="BL5" i="9"/>
  <c r="BM4" i="10"/>
  <c r="BM4" i="9" s="1"/>
  <c r="BG4" i="5"/>
  <c r="BH4" i="4"/>
  <c r="BK31" i="9"/>
  <c r="BK38" i="9" s="1"/>
  <c r="BL9" i="7" l="1"/>
  <c r="BR41" i="10"/>
  <c r="BR40" i="10"/>
  <c r="BR46" i="10"/>
  <c r="BR49" i="10"/>
  <c r="BR48" i="10"/>
  <c r="BF11" i="5"/>
  <c r="BM23" i="10"/>
  <c r="BM34" i="9"/>
  <c r="BM33" i="9"/>
  <c r="BL31" i="9"/>
  <c r="BL38" i="9" s="1"/>
  <c r="BN5" i="10"/>
  <c r="BG5" i="8"/>
  <c r="BG5" i="6"/>
  <c r="BG5" i="7" s="1"/>
  <c r="BG10" i="5"/>
  <c r="BG14" i="6" s="1"/>
  <c r="BH5" i="5"/>
  <c r="BI5" i="4"/>
  <c r="BM88" i="10"/>
  <c r="BM5" i="9"/>
  <c r="BN4" i="10"/>
  <c r="BN4" i="9" s="1"/>
  <c r="BH4" i="5"/>
  <c r="BI4" i="4"/>
  <c r="BG11" i="5" l="1"/>
  <c r="BN23" i="10"/>
  <c r="BM9" i="7"/>
  <c r="BN9" i="7" s="1"/>
  <c r="BS41" i="10"/>
  <c r="BS49" i="10"/>
  <c r="BS40" i="10"/>
  <c r="BS48" i="10"/>
  <c r="BS46" i="10"/>
  <c r="BN34" i="9"/>
  <c r="BN33" i="9"/>
  <c r="BO5" i="10"/>
  <c r="BH5" i="8"/>
  <c r="BH10" i="5"/>
  <c r="BH14" i="6" s="1"/>
  <c r="BH5" i="6"/>
  <c r="BH5" i="7" s="1"/>
  <c r="BI5" i="5"/>
  <c r="BJ5" i="4"/>
  <c r="BN88" i="10"/>
  <c r="BN5" i="9"/>
  <c r="BO4" i="10"/>
  <c r="BO4" i="9" s="1"/>
  <c r="BI4" i="5"/>
  <c r="BJ4" i="4"/>
  <c r="BM31" i="9"/>
  <c r="BM38" i="9" s="1"/>
  <c r="BO9" i="7" l="1"/>
  <c r="BU40" i="10"/>
  <c r="BU49" i="10"/>
  <c r="BU46" i="10"/>
  <c r="BU41" i="10"/>
  <c r="BU48" i="10"/>
  <c r="BT48" i="10"/>
  <c r="BT40" i="10"/>
  <c r="BT41" i="10"/>
  <c r="BT49" i="10"/>
  <c r="BT46" i="10"/>
  <c r="BH11" i="5"/>
  <c r="BO23" i="10"/>
  <c r="BO34" i="9"/>
  <c r="BO33" i="9"/>
  <c r="BP4" i="10"/>
  <c r="BP4" i="9" s="1"/>
  <c r="BJ4" i="5"/>
  <c r="BK4" i="4"/>
  <c r="BN31" i="9"/>
  <c r="BN38" i="9" s="1"/>
  <c r="BP5" i="10"/>
  <c r="BI5" i="8"/>
  <c r="BI5" i="6"/>
  <c r="BI5" i="7" s="1"/>
  <c r="BI10" i="5"/>
  <c r="BJ5" i="5"/>
  <c r="BK5" i="4"/>
  <c r="BO88" i="10"/>
  <c r="BO5" i="9"/>
  <c r="BI14" i="6" l="1"/>
  <c r="BP23" i="10" s="1"/>
  <c r="BI11" i="5"/>
  <c r="BP9" i="7"/>
  <c r="BV48" i="10"/>
  <c r="BV40" i="10"/>
  <c r="BV46" i="10"/>
  <c r="BV49" i="10"/>
  <c r="BV41" i="10"/>
  <c r="BP34" i="9"/>
  <c r="BP33" i="9"/>
  <c r="BP88" i="10"/>
  <c r="BP5" i="9"/>
  <c r="BQ4" i="10"/>
  <c r="BQ4" i="9" s="1"/>
  <c r="BK4" i="5"/>
  <c r="BL4" i="4"/>
  <c r="BQ5" i="10"/>
  <c r="BJ5" i="8"/>
  <c r="BJ5" i="6"/>
  <c r="BJ5" i="7" s="1"/>
  <c r="BJ10" i="5"/>
  <c r="BK5" i="5"/>
  <c r="BL5" i="4"/>
  <c r="BO31" i="9"/>
  <c r="BO38" i="9" s="1"/>
  <c r="BQ9" i="7" l="1"/>
  <c r="BW49" i="10"/>
  <c r="BW46" i="10"/>
  <c r="BW40" i="10"/>
  <c r="BW41" i="10"/>
  <c r="BW48" i="10"/>
  <c r="BJ14" i="6"/>
  <c r="BQ23" i="10" s="1"/>
  <c r="BJ11" i="5"/>
  <c r="BQ34" i="9"/>
  <c r="BQ33" i="9"/>
  <c r="BP31" i="9"/>
  <c r="BP38" i="9" s="1"/>
  <c r="BR5" i="10"/>
  <c r="BK5" i="8"/>
  <c r="BK10" i="5"/>
  <c r="BK5" i="6"/>
  <c r="BK5" i="7" s="1"/>
  <c r="BL5" i="5"/>
  <c r="BM5" i="4"/>
  <c r="BR4" i="10"/>
  <c r="BR4" i="9" s="1"/>
  <c r="BL4" i="5"/>
  <c r="BM4" i="4"/>
  <c r="BQ88" i="10"/>
  <c r="BQ5" i="9"/>
  <c r="BK14" i="6" l="1"/>
  <c r="BR23" i="10" s="1"/>
  <c r="BK11" i="5"/>
  <c r="BR9" i="7"/>
  <c r="BX41" i="10"/>
  <c r="BX48" i="10"/>
  <c r="BX46" i="10"/>
  <c r="BX49" i="10"/>
  <c r="BX40" i="10"/>
  <c r="BR34" i="9"/>
  <c r="BR33" i="9"/>
  <c r="BS5" i="10"/>
  <c r="BL5" i="8"/>
  <c r="BL5" i="6"/>
  <c r="BL5" i="7" s="1"/>
  <c r="BM5" i="5"/>
  <c r="BN5" i="5" s="1"/>
  <c r="BN5" i="4"/>
  <c r="BL10" i="5"/>
  <c r="BR88" i="10"/>
  <c r="BR5" i="9"/>
  <c r="BS4" i="10"/>
  <c r="BS4" i="9" s="1"/>
  <c r="BM4" i="5"/>
  <c r="BN4" i="5" s="1"/>
  <c r="BN4" i="4"/>
  <c r="BQ31" i="9"/>
  <c r="BQ38" i="9" s="1"/>
  <c r="BO4" i="5" l="1"/>
  <c r="BU4" i="10"/>
  <c r="BU4" i="9" s="1"/>
  <c r="BP4" i="4"/>
  <c r="BL14" i="6"/>
  <c r="BS23" i="10" s="1"/>
  <c r="BL11" i="5"/>
  <c r="BS9" i="7"/>
  <c r="BY40" i="10"/>
  <c r="BY49" i="10"/>
  <c r="BY46" i="10"/>
  <c r="BY41" i="10"/>
  <c r="BY48" i="10"/>
  <c r="BN10" i="5"/>
  <c r="BU5" i="10"/>
  <c r="BN5" i="6"/>
  <c r="BN5" i="7" s="1"/>
  <c r="BP5" i="4"/>
  <c r="BO5" i="5"/>
  <c r="BS34" i="9"/>
  <c r="BS33" i="9"/>
  <c r="BR31" i="9"/>
  <c r="BR38" i="9" s="1"/>
  <c r="BT5" i="10"/>
  <c r="BM5" i="8"/>
  <c r="BM5" i="6"/>
  <c r="BM5" i="7" s="1"/>
  <c r="BM10" i="5"/>
  <c r="BO5" i="4"/>
  <c r="BT4" i="10"/>
  <c r="BT4" i="9" s="1"/>
  <c r="BO4" i="4"/>
  <c r="BS88" i="10"/>
  <c r="BS5" i="9"/>
  <c r="BU33" i="9" l="1"/>
  <c r="BU34" i="9"/>
  <c r="BP4" i="5"/>
  <c r="BV4" i="10"/>
  <c r="BV4" i="9" s="1"/>
  <c r="BQ4" i="4"/>
  <c r="BM14" i="6"/>
  <c r="BT23" i="10" s="1"/>
  <c r="BM11" i="5"/>
  <c r="BN14" i="6"/>
  <c r="BU23" i="10" s="1"/>
  <c r="BN11" i="5"/>
  <c r="BT9" i="7"/>
  <c r="BZ49" i="10"/>
  <c r="BZ40" i="10"/>
  <c r="BZ41" i="10"/>
  <c r="BZ48" i="10"/>
  <c r="BZ46" i="10"/>
  <c r="BQ5" i="4"/>
  <c r="BV5" i="10"/>
  <c r="BO5" i="6"/>
  <c r="BO5" i="7" s="1"/>
  <c r="BO10" i="5"/>
  <c r="BP5" i="5"/>
  <c r="BU88" i="10"/>
  <c r="BU5" i="9"/>
  <c r="BS31" i="9"/>
  <c r="BS38" i="9" s="1"/>
  <c r="B12" i="5"/>
  <c r="BT88" i="10"/>
  <c r="BT5" i="9"/>
  <c r="BU31" i="9" l="1"/>
  <c r="BU38" i="9" s="1"/>
  <c r="BV33" i="9"/>
  <c r="BV34" i="9"/>
  <c r="BV31" i="9" s="1"/>
  <c r="BV38" i="9" s="1"/>
  <c r="BQ4" i="5"/>
  <c r="BW4" i="10"/>
  <c r="BW4" i="9" s="1"/>
  <c r="BR4" i="4"/>
  <c r="BT12" i="5"/>
  <c r="BS12" i="5"/>
  <c r="BR12" i="5"/>
  <c r="BV12" i="5"/>
  <c r="BW12" i="5"/>
  <c r="BU12" i="5"/>
  <c r="BQ12" i="5"/>
  <c r="BO12" i="5"/>
  <c r="BP12" i="5"/>
  <c r="BN12" i="5"/>
  <c r="BN16" i="5" s="1"/>
  <c r="BX12" i="5"/>
  <c r="BY12" i="5"/>
  <c r="BO14" i="6"/>
  <c r="BV23" i="10" s="1"/>
  <c r="BO11" i="5"/>
  <c r="BU9" i="7"/>
  <c r="CA40" i="10"/>
  <c r="CA46" i="10"/>
  <c r="CA41" i="10"/>
  <c r="CA49" i="10"/>
  <c r="CA48" i="10"/>
  <c r="BR5" i="4"/>
  <c r="BW5" i="10"/>
  <c r="BP5" i="6"/>
  <c r="BP5" i="7" s="1"/>
  <c r="BQ5" i="5"/>
  <c r="BP10" i="5"/>
  <c r="BV5" i="9"/>
  <c r="BV88" i="10"/>
  <c r="BM12" i="5"/>
  <c r="BM16" i="5" s="1"/>
  <c r="AO12" i="5"/>
  <c r="AO16" i="5" s="1"/>
  <c r="Q12" i="5"/>
  <c r="Q16" i="5" s="1"/>
  <c r="Q18" i="5" s="1"/>
  <c r="BL12" i="5"/>
  <c r="BL16" i="5" s="1"/>
  <c r="AN12" i="5"/>
  <c r="AN16" i="5" s="1"/>
  <c r="P12" i="5"/>
  <c r="P16" i="5" s="1"/>
  <c r="P18" i="5" s="1"/>
  <c r="BD12" i="5"/>
  <c r="BD16" i="5" s="1"/>
  <c r="AW12" i="5"/>
  <c r="AW16" i="5" s="1"/>
  <c r="AT12" i="5"/>
  <c r="AT16" i="5" s="1"/>
  <c r="BK12" i="5"/>
  <c r="O12" i="5"/>
  <c r="O16" i="5" s="1"/>
  <c r="O18" i="5" s="1"/>
  <c r="BJ12" i="5"/>
  <c r="AL12" i="5"/>
  <c r="J12" i="5"/>
  <c r="BE12" i="5"/>
  <c r="AF12" i="5"/>
  <c r="Y12" i="5"/>
  <c r="AS12" i="5"/>
  <c r="AM12" i="5"/>
  <c r="N12" i="5"/>
  <c r="AH12" i="5"/>
  <c r="AG12" i="5"/>
  <c r="I12" i="5"/>
  <c r="G12" i="5"/>
  <c r="X12" i="5"/>
  <c r="BI12" i="5"/>
  <c r="AK12" i="5"/>
  <c r="M12" i="5"/>
  <c r="M16" i="5" s="1"/>
  <c r="M18" i="5" s="1"/>
  <c r="BH12" i="5"/>
  <c r="AJ12" i="5"/>
  <c r="L12" i="5"/>
  <c r="L16" i="5" s="1"/>
  <c r="L18" i="5" s="1"/>
  <c r="BG12" i="5"/>
  <c r="AI12" i="5"/>
  <c r="K12" i="5"/>
  <c r="BF12" i="5"/>
  <c r="BC12" i="5"/>
  <c r="AE12" i="5"/>
  <c r="F12" i="5"/>
  <c r="F16" i="5" s="1"/>
  <c r="F18" i="5" s="1"/>
  <c r="F28" i="5" s="1"/>
  <c r="AX12" i="5"/>
  <c r="Z12" i="5"/>
  <c r="AV12" i="5"/>
  <c r="V12" i="5"/>
  <c r="U12" i="5"/>
  <c r="BB12" i="5"/>
  <c r="AD12" i="5"/>
  <c r="H12" i="5"/>
  <c r="AY12" i="5"/>
  <c r="AA12" i="5"/>
  <c r="BA12" i="5"/>
  <c r="AC12" i="5"/>
  <c r="AZ12" i="5"/>
  <c r="AB12" i="5"/>
  <c r="AB16" i="5" s="1"/>
  <c r="AU12" i="5"/>
  <c r="W12" i="5"/>
  <c r="AR12" i="5"/>
  <c r="T12" i="5"/>
  <c r="AQ12" i="5"/>
  <c r="S12" i="5"/>
  <c r="AP12" i="5"/>
  <c r="R12" i="5"/>
  <c r="BO16" i="5" l="1"/>
  <c r="BO18" i="5" s="1"/>
  <c r="BW34" i="9"/>
  <c r="BW33" i="9"/>
  <c r="BW31" i="9" s="1"/>
  <c r="BW38" i="9" s="1"/>
  <c r="BR4" i="5"/>
  <c r="BX4" i="10"/>
  <c r="BX4" i="9" s="1"/>
  <c r="BS4" i="4"/>
  <c r="BL18" i="5"/>
  <c r="BM18" i="5"/>
  <c r="BD18" i="5"/>
  <c r="AT18" i="5"/>
  <c r="AW18" i="5"/>
  <c r="AN18" i="5"/>
  <c r="AO18" i="5"/>
  <c r="AB18" i="5"/>
  <c r="BW88" i="10"/>
  <c r="BW5" i="9"/>
  <c r="BV9" i="7"/>
  <c r="CB48" i="10"/>
  <c r="CB41" i="10"/>
  <c r="CB49" i="10"/>
  <c r="CB40" i="10"/>
  <c r="CB46" i="10"/>
  <c r="BN18" i="5"/>
  <c r="BN19" i="5"/>
  <c r="BP14" i="6"/>
  <c r="BW23" i="10" s="1"/>
  <c r="BP11" i="5"/>
  <c r="BP16" i="5" s="1"/>
  <c r="BS5" i="4"/>
  <c r="BX5" i="10"/>
  <c r="BQ5" i="6"/>
  <c r="BQ5" i="7" s="1"/>
  <c r="BQ10" i="5"/>
  <c r="BR5" i="5"/>
  <c r="AB19" i="5"/>
  <c r="AB13" i="6" s="1"/>
  <c r="O19" i="5"/>
  <c r="O13" i="6" s="1"/>
  <c r="AT19" i="5"/>
  <c r="AT13" i="6" s="1"/>
  <c r="AW19" i="5"/>
  <c r="AW13" i="6" s="1"/>
  <c r="L19" i="5"/>
  <c r="L13" i="6" s="1"/>
  <c r="BD19" i="5"/>
  <c r="BD13" i="6" s="1"/>
  <c r="P19" i="5"/>
  <c r="P13" i="6" s="1"/>
  <c r="AN19" i="5"/>
  <c r="AN13" i="6" s="1"/>
  <c r="M19" i="5"/>
  <c r="M13" i="6" s="1"/>
  <c r="BL19" i="5"/>
  <c r="BL13" i="6" s="1"/>
  <c r="Q19" i="5"/>
  <c r="Q13" i="6" s="1"/>
  <c r="AO19" i="5"/>
  <c r="AO13" i="6" s="1"/>
  <c r="BM19" i="5"/>
  <c r="BM13" i="6" s="1"/>
  <c r="F17" i="5"/>
  <c r="F19" i="5"/>
  <c r="U16" i="5"/>
  <c r="AM16" i="5"/>
  <c r="AG16" i="5"/>
  <c r="BB16" i="5"/>
  <c r="V16" i="5"/>
  <c r="AS16" i="5"/>
  <c r="I16" i="5"/>
  <c r="I18" i="5" s="1"/>
  <c r="N16" i="5"/>
  <c r="N18" i="5" s="1"/>
  <c r="AV16" i="5"/>
  <c r="Y16" i="5"/>
  <c r="Z16" i="5"/>
  <c r="AF16" i="5"/>
  <c r="BE16" i="5"/>
  <c r="J16" i="5"/>
  <c r="J18" i="5" s="1"/>
  <c r="AH16" i="5"/>
  <c r="AX16" i="5"/>
  <c r="AL16" i="5"/>
  <c r="AY16" i="5"/>
  <c r="AE16" i="5"/>
  <c r="R16" i="5"/>
  <c r="BC16" i="5"/>
  <c r="BJ16" i="5"/>
  <c r="G16" i="5"/>
  <c r="G18" i="5" s="1"/>
  <c r="AP16" i="5"/>
  <c r="BF16" i="5"/>
  <c r="S16" i="5"/>
  <c r="K16" i="5"/>
  <c r="BK16" i="5"/>
  <c r="AD16" i="5"/>
  <c r="AQ16" i="5"/>
  <c r="AI16" i="5"/>
  <c r="T16" i="5"/>
  <c r="BG16" i="5"/>
  <c r="AR16" i="5"/>
  <c r="AJ16" i="5"/>
  <c r="AU16" i="5"/>
  <c r="BH16" i="5"/>
  <c r="AA16" i="5"/>
  <c r="H16" i="5"/>
  <c r="H18" i="5" s="1"/>
  <c r="W16" i="5"/>
  <c r="AZ16" i="5"/>
  <c r="AK16" i="5"/>
  <c r="AC16" i="5"/>
  <c r="BI16" i="5"/>
  <c r="BA16" i="5"/>
  <c r="X16" i="5"/>
  <c r="BO19" i="5" l="1"/>
  <c r="BO13" i="6" s="1"/>
  <c r="BV22" i="10" s="1"/>
  <c r="BX33" i="9"/>
  <c r="BX34" i="9"/>
  <c r="BX31" i="9" s="1"/>
  <c r="BX38" i="9" s="1"/>
  <c r="BS4" i="5"/>
  <c r="BY4" i="10"/>
  <c r="BY4" i="9" s="1"/>
  <c r="BT4" i="4"/>
  <c r="BJ18" i="5"/>
  <c r="BI18" i="5"/>
  <c r="BH18" i="5"/>
  <c r="BG18" i="5"/>
  <c r="BK18" i="5"/>
  <c r="BF18" i="5"/>
  <c r="BE18" i="5"/>
  <c r="BC18" i="5"/>
  <c r="BB18" i="5"/>
  <c r="AY18" i="5"/>
  <c r="AZ18" i="5"/>
  <c r="BA18" i="5"/>
  <c r="AX18" i="5"/>
  <c r="AU18" i="5"/>
  <c r="AV18" i="5"/>
  <c r="AR18" i="5"/>
  <c r="AQ18" i="5"/>
  <c r="AS18" i="5"/>
  <c r="AP18" i="5"/>
  <c r="AG18" i="5"/>
  <c r="AM18" i="5"/>
  <c r="AI18" i="5"/>
  <c r="AE18" i="5"/>
  <c r="AK18" i="5"/>
  <c r="AL18" i="5"/>
  <c r="AH18" i="5"/>
  <c r="AF18" i="5"/>
  <c r="AJ18" i="5"/>
  <c r="AD18" i="5"/>
  <c r="AC18" i="5"/>
  <c r="AA18" i="5"/>
  <c r="Z18" i="5"/>
  <c r="Y18" i="5"/>
  <c r="X18" i="5"/>
  <c r="W18" i="5"/>
  <c r="V18" i="5"/>
  <c r="U18" i="5"/>
  <c r="T18" i="5"/>
  <c r="S18" i="5"/>
  <c r="R18" i="5"/>
  <c r="R19" i="5"/>
  <c r="R13" i="6" s="1"/>
  <c r="K18" i="5"/>
  <c r="K19" i="5"/>
  <c r="K125" i="6" s="1"/>
  <c r="K129" i="6" s="1"/>
  <c r="BP18" i="5"/>
  <c r="BP19" i="5"/>
  <c r="BU12" i="10"/>
  <c r="BN29" i="5"/>
  <c r="BN13" i="6"/>
  <c r="BU22" i="10" s="1"/>
  <c r="BU11" i="10"/>
  <c r="BN28" i="5"/>
  <c r="BW9" i="7"/>
  <c r="CC40" i="10"/>
  <c r="CC49" i="10"/>
  <c r="CC41" i="10"/>
  <c r="CC48" i="10"/>
  <c r="CC46" i="10"/>
  <c r="BY5" i="10"/>
  <c r="BR5" i="6"/>
  <c r="BR5" i="7" s="1"/>
  <c r="BT5" i="4"/>
  <c r="BS5" i="5"/>
  <c r="BR10" i="5"/>
  <c r="BQ14" i="6"/>
  <c r="BX23" i="10" s="1"/>
  <c r="BQ11" i="5"/>
  <c r="BQ16" i="5" s="1"/>
  <c r="BX88" i="10"/>
  <c r="BX5" i="9"/>
  <c r="BV11" i="10"/>
  <c r="BO28" i="5"/>
  <c r="F29" i="5"/>
  <c r="F13" i="6"/>
  <c r="BK11" i="10"/>
  <c r="BS11" i="10"/>
  <c r="S11" i="10"/>
  <c r="T11" i="10"/>
  <c r="BD11" i="10"/>
  <c r="W11" i="10"/>
  <c r="BA11" i="10"/>
  <c r="AU11" i="10"/>
  <c r="X11" i="10"/>
  <c r="V11" i="10"/>
  <c r="BT11" i="10"/>
  <c r="AI11" i="10"/>
  <c r="AV11" i="10"/>
  <c r="M11" i="10"/>
  <c r="H16" i="4"/>
  <c r="BK19" i="5"/>
  <c r="BK13" i="6" s="1"/>
  <c r="AV19" i="5"/>
  <c r="AV13" i="6" s="1"/>
  <c r="AC19" i="5"/>
  <c r="AC13" i="6" s="1"/>
  <c r="H19" i="5"/>
  <c r="H13" i="6" s="1"/>
  <c r="AZ19" i="5"/>
  <c r="AZ13" i="6" s="1"/>
  <c r="S19" i="5"/>
  <c r="S13" i="6" s="1"/>
  <c r="BC19" i="5"/>
  <c r="BC13" i="6" s="1"/>
  <c r="Y19" i="5"/>
  <c r="Y13" i="6" s="1"/>
  <c r="I19" i="5"/>
  <c r="I13" i="6" s="1"/>
  <c r="AA19" i="5"/>
  <c r="AA13" i="6" s="1"/>
  <c r="AU19" i="5"/>
  <c r="AU13" i="6" s="1"/>
  <c r="BB19" i="5"/>
  <c r="BB13" i="6" s="1"/>
  <c r="AS19" i="5"/>
  <c r="AS13" i="6" s="1"/>
  <c r="AJ19" i="5"/>
  <c r="AJ13" i="6" s="1"/>
  <c r="AE19" i="5"/>
  <c r="AE13" i="6" s="1"/>
  <c r="AG19" i="5"/>
  <c r="AG13" i="6" s="1"/>
  <c r="BH19" i="5"/>
  <c r="BH13" i="6" s="1"/>
  <c r="AY19" i="5"/>
  <c r="AY13" i="6" s="1"/>
  <c r="N19" i="5"/>
  <c r="N13" i="6" s="1"/>
  <c r="AP19" i="5"/>
  <c r="AP13" i="6" s="1"/>
  <c r="V19" i="5"/>
  <c r="V13" i="6" s="1"/>
  <c r="AL19" i="5"/>
  <c r="AL13" i="6" s="1"/>
  <c r="AM19" i="5"/>
  <c r="AM13" i="6" s="1"/>
  <c r="AR19" i="5"/>
  <c r="AR13" i="6" s="1"/>
  <c r="BG19" i="5"/>
  <c r="BG13" i="6" s="1"/>
  <c r="AX19" i="5"/>
  <c r="AX13" i="6" s="1"/>
  <c r="U19" i="5"/>
  <c r="U13" i="6" s="1"/>
  <c r="BF19" i="5"/>
  <c r="BF13" i="6" s="1"/>
  <c r="T19" i="5"/>
  <c r="T13" i="6" s="1"/>
  <c r="AH19" i="5"/>
  <c r="AH13" i="6" s="1"/>
  <c r="BJ19" i="5"/>
  <c r="BJ13" i="6" s="1"/>
  <c r="AI19" i="5"/>
  <c r="AI13" i="6" s="1"/>
  <c r="Z19" i="5"/>
  <c r="Z13" i="6" s="1"/>
  <c r="X19" i="5"/>
  <c r="X13" i="6" s="1"/>
  <c r="AQ19" i="5"/>
  <c r="AQ13" i="6" s="1"/>
  <c r="J19" i="5"/>
  <c r="J13" i="6" s="1"/>
  <c r="W19" i="5"/>
  <c r="W13" i="6" s="1"/>
  <c r="BA19" i="5"/>
  <c r="BA13" i="6" s="1"/>
  <c r="BE19" i="5"/>
  <c r="BE13" i="6" s="1"/>
  <c r="AK19" i="5"/>
  <c r="AK13" i="6" s="1"/>
  <c r="BI19" i="5"/>
  <c r="BI13" i="6" s="1"/>
  <c r="AD19" i="5"/>
  <c r="AD13" i="6" s="1"/>
  <c r="AF19" i="5"/>
  <c r="AF13" i="6" s="1"/>
  <c r="G17" i="5"/>
  <c r="G19" i="5"/>
  <c r="G13" i="6" s="1"/>
  <c r="K13" i="6" l="1"/>
  <c r="K122" i="6"/>
  <c r="BV12" i="10"/>
  <c r="BV9" i="10" s="1"/>
  <c r="BO29" i="5"/>
  <c r="BV17" i="10" s="1"/>
  <c r="BY33" i="9"/>
  <c r="BY34" i="9"/>
  <c r="BT4" i="5"/>
  <c r="BZ4" i="10"/>
  <c r="BZ4" i="9" s="1"/>
  <c r="BU4" i="4"/>
  <c r="BU9" i="10"/>
  <c r="BQ19" i="5"/>
  <c r="BQ18" i="5"/>
  <c r="BR14" i="6"/>
  <c r="BY23" i="10" s="1"/>
  <c r="BR11" i="5"/>
  <c r="BR16" i="5" s="1"/>
  <c r="BZ5" i="10"/>
  <c r="BS5" i="6"/>
  <c r="BS5" i="7" s="1"/>
  <c r="BU5" i="4"/>
  <c r="BT5" i="5"/>
  <c r="BS10" i="5"/>
  <c r="BY5" i="9"/>
  <c r="BY88" i="10"/>
  <c r="BX9" i="7"/>
  <c r="CD49" i="10"/>
  <c r="CD48" i="10"/>
  <c r="CD41" i="10"/>
  <c r="CD40" i="10"/>
  <c r="CD46" i="10"/>
  <c r="BU16" i="10"/>
  <c r="BN31" i="5"/>
  <c r="BV16" i="10"/>
  <c r="BN15" i="6"/>
  <c r="BU24" i="10" s="1"/>
  <c r="BN17" i="6"/>
  <c r="BU26" i="10" s="1"/>
  <c r="BU17" i="10"/>
  <c r="BN16" i="6"/>
  <c r="BU25" i="10" s="1"/>
  <c r="BP29" i="5"/>
  <c r="BW12" i="10"/>
  <c r="BP13" i="6"/>
  <c r="BW22" i="10" s="1"/>
  <c r="BW11" i="10"/>
  <c r="BP28" i="5"/>
  <c r="F17" i="6"/>
  <c r="M26" i="10" s="1"/>
  <c r="F15" i="6"/>
  <c r="M24" i="10" s="1"/>
  <c r="F16" i="6"/>
  <c r="M25" i="10" s="1"/>
  <c r="G28" i="5"/>
  <c r="AW11" i="10"/>
  <c r="U11" i="10"/>
  <c r="P11" i="10"/>
  <c r="AA11" i="10"/>
  <c r="BM11" i="10"/>
  <c r="O11" i="10"/>
  <c r="AF11" i="10"/>
  <c r="BP11" i="10"/>
  <c r="BF11" i="10"/>
  <c r="BO11" i="10"/>
  <c r="BH11" i="10"/>
  <c r="BJ11" i="10"/>
  <c r="AR11" i="10"/>
  <c r="AB11" i="10"/>
  <c r="AL11" i="10"/>
  <c r="AD11" i="10"/>
  <c r="R11" i="10"/>
  <c r="AQ11" i="10"/>
  <c r="AJ11" i="10"/>
  <c r="BC11" i="10"/>
  <c r="AM11" i="10"/>
  <c r="AO11" i="10"/>
  <c r="Z11" i="10"/>
  <c r="BL11" i="10"/>
  <c r="AN11" i="10"/>
  <c r="BE11" i="10"/>
  <c r="BG11" i="10"/>
  <c r="BI11" i="10"/>
  <c r="BQ11" i="10"/>
  <c r="AK11" i="10"/>
  <c r="BN11" i="10"/>
  <c r="AZ11" i="10"/>
  <c r="AX11" i="10"/>
  <c r="AY11" i="10"/>
  <c r="BR11" i="10"/>
  <c r="Q11" i="10"/>
  <c r="AE11" i="10"/>
  <c r="AT11" i="10"/>
  <c r="Y11" i="10"/>
  <c r="N11" i="10"/>
  <c r="I16" i="4"/>
  <c r="AG11" i="10"/>
  <c r="AS11" i="10"/>
  <c r="BB11" i="10"/>
  <c r="H46" i="4"/>
  <c r="AP11" i="10"/>
  <c r="AC11" i="10"/>
  <c r="AH11" i="10"/>
  <c r="H17" i="5"/>
  <c r="I17" i="5" s="1"/>
  <c r="M12" i="10"/>
  <c r="H17" i="4"/>
  <c r="H18" i="4"/>
  <c r="F31" i="5"/>
  <c r="H45" i="4"/>
  <c r="E45" i="4" s="1"/>
  <c r="BO31" i="5" l="1"/>
  <c r="BY31" i="9"/>
  <c r="BY38" i="9" s="1"/>
  <c r="BO16" i="6"/>
  <c r="BV25" i="10" s="1"/>
  <c r="BO15" i="6"/>
  <c r="BV24" i="10" s="1"/>
  <c r="BO17" i="6"/>
  <c r="BV26" i="10" s="1"/>
  <c r="F49" i="6"/>
  <c r="G55" i="6" s="1"/>
  <c r="G56" i="6" s="1"/>
  <c r="N55" i="10" s="1"/>
  <c r="BZ33" i="9"/>
  <c r="BZ34" i="9"/>
  <c r="BZ31" i="9" s="1"/>
  <c r="BZ38" i="9" s="1"/>
  <c r="BU4" i="5"/>
  <c r="CA4" i="10"/>
  <c r="CA4" i="9" s="1"/>
  <c r="BV4" i="4"/>
  <c r="BW9" i="10"/>
  <c r="BU14" i="10"/>
  <c r="BN13" i="7"/>
  <c r="BN37" i="6"/>
  <c r="BU47" i="10" s="1"/>
  <c r="BN18" i="6"/>
  <c r="BU27" i="10" s="1"/>
  <c r="BN40" i="6"/>
  <c r="BU50" i="10" s="1"/>
  <c r="BN32" i="6"/>
  <c r="BU42" i="10" s="1"/>
  <c r="BS14" i="6"/>
  <c r="BZ23" i="10" s="1"/>
  <c r="BS11" i="5"/>
  <c r="BS16" i="5" s="1"/>
  <c r="CA5" i="10"/>
  <c r="BT5" i="6"/>
  <c r="BT5" i="7" s="1"/>
  <c r="BV5" i="4"/>
  <c r="BU5" i="5"/>
  <c r="BT10" i="5"/>
  <c r="BY9" i="7"/>
  <c r="CE48" i="10"/>
  <c r="CE49" i="10"/>
  <c r="CE40" i="10"/>
  <c r="CE46" i="10"/>
  <c r="CE41" i="10"/>
  <c r="BW16" i="10"/>
  <c r="BP31" i="5"/>
  <c r="BZ88" i="10"/>
  <c r="BZ5" i="9"/>
  <c r="BR19" i="5"/>
  <c r="BR18" i="5"/>
  <c r="BX11" i="10"/>
  <c r="BQ28" i="5"/>
  <c r="BW17" i="10"/>
  <c r="BP15" i="6"/>
  <c r="BW24" i="10" s="1"/>
  <c r="BP17" i="6"/>
  <c r="BW26" i="10" s="1"/>
  <c r="BP16" i="6"/>
  <c r="BW25" i="10" s="1"/>
  <c r="BO13" i="7"/>
  <c r="BO37" i="6"/>
  <c r="BV47" i="10" s="1"/>
  <c r="BO40" i="6"/>
  <c r="BV50" i="10" s="1"/>
  <c r="BO18" i="6"/>
  <c r="BV27" i="10" s="1"/>
  <c r="BO32" i="6"/>
  <c r="BV42" i="10" s="1"/>
  <c r="BV14" i="10"/>
  <c r="BX12" i="10"/>
  <c r="BQ29" i="5"/>
  <c r="BQ13" i="6"/>
  <c r="BX22" i="10" s="1"/>
  <c r="G11" i="10"/>
  <c r="J11" i="10"/>
  <c r="F11" i="10"/>
  <c r="I11" i="10"/>
  <c r="H11" i="10"/>
  <c r="F40" i="6"/>
  <c r="M50" i="10" s="1"/>
  <c r="F32" i="6"/>
  <c r="M42" i="10" s="1"/>
  <c r="F37" i="6"/>
  <c r="M47" i="10" s="1"/>
  <c r="F18" i="6"/>
  <c r="M27" i="10" s="1"/>
  <c r="H48" i="4"/>
  <c r="F19" i="6" s="1"/>
  <c r="M28" i="10" s="1"/>
  <c r="H47" i="4"/>
  <c r="H25" i="4"/>
  <c r="M22" i="10"/>
  <c r="J16" i="4"/>
  <c r="I46" i="4"/>
  <c r="G35" i="6" s="1"/>
  <c r="H28" i="5"/>
  <c r="J17" i="5"/>
  <c r="I28" i="5"/>
  <c r="I17" i="4"/>
  <c r="I47" i="4" s="1"/>
  <c r="F25" i="6"/>
  <c r="M36" i="10" s="1"/>
  <c r="F36" i="10" s="1"/>
  <c r="E36" i="10" s="1"/>
  <c r="F35" i="6"/>
  <c r="BV18" i="10" l="1"/>
  <c r="F51" i="6"/>
  <c r="F59" i="6"/>
  <c r="BX9" i="10"/>
  <c r="CA33" i="9"/>
  <c r="CA34" i="9"/>
  <c r="BV4" i="5"/>
  <c r="BW4" i="4"/>
  <c r="CB4" i="10"/>
  <c r="CB4" i="9" s="1"/>
  <c r="BW14" i="10"/>
  <c r="BW18" i="10" s="1"/>
  <c r="BP13" i="7"/>
  <c r="BP37" i="6"/>
  <c r="BW47" i="10" s="1"/>
  <c r="BP18" i="6"/>
  <c r="BW27" i="10" s="1"/>
  <c r="BP40" i="6"/>
  <c r="BW50" i="10" s="1"/>
  <c r="BP32" i="6"/>
  <c r="BW42" i="10" s="1"/>
  <c r="CF48" i="10"/>
  <c r="CF40" i="10"/>
  <c r="CF49" i="10"/>
  <c r="CF41" i="10"/>
  <c r="CF46" i="10"/>
  <c r="BT14" i="6"/>
  <c r="CA23" i="10" s="1"/>
  <c r="BT11" i="5"/>
  <c r="BT16" i="5" s="1"/>
  <c r="BO20" i="7"/>
  <c r="BV97" i="10"/>
  <c r="CB5" i="10"/>
  <c r="BU5" i="6"/>
  <c r="BU5" i="7" s="1"/>
  <c r="BW5" i="4"/>
  <c r="BV5" i="5"/>
  <c r="BU10" i="5"/>
  <c r="CA88" i="10"/>
  <c r="CA5" i="9"/>
  <c r="BS18" i="5"/>
  <c r="BS19" i="5"/>
  <c r="BN20" i="7"/>
  <c r="BU97" i="10"/>
  <c r="BX17" i="10"/>
  <c r="BQ16" i="6"/>
  <c r="BX25" i="10" s="1"/>
  <c r="BQ17" i="6"/>
  <c r="BX26" i="10" s="1"/>
  <c r="BQ15" i="6"/>
  <c r="BX24" i="10" s="1"/>
  <c r="BX16" i="10"/>
  <c r="BQ31" i="5"/>
  <c r="BY11" i="10"/>
  <c r="BR28" i="5"/>
  <c r="BY12" i="10"/>
  <c r="BR29" i="5"/>
  <c r="BR13" i="6"/>
  <c r="BY22" i="10" s="1"/>
  <c r="G29" i="6"/>
  <c r="N39" i="10" s="1"/>
  <c r="F29" i="6"/>
  <c r="M39" i="10" s="1"/>
  <c r="H55" i="4"/>
  <c r="K16" i="4"/>
  <c r="M20" i="10"/>
  <c r="F21" i="6"/>
  <c r="J46" i="4"/>
  <c r="H35" i="6" s="1"/>
  <c r="K17" i="5"/>
  <c r="J28" i="5"/>
  <c r="N22" i="10"/>
  <c r="N12" i="10"/>
  <c r="G29" i="5"/>
  <c r="I18" i="4"/>
  <c r="G49" i="6" s="1"/>
  <c r="F34" i="6"/>
  <c r="M45" i="10"/>
  <c r="M9" i="10"/>
  <c r="CA31" i="9" l="1"/>
  <c r="CA38" i="9" s="1"/>
  <c r="CB33" i="9"/>
  <c r="CB34" i="9"/>
  <c r="CB31" i="9" s="1"/>
  <c r="CB38" i="9" s="1"/>
  <c r="BW4" i="5"/>
  <c r="CC4" i="10"/>
  <c r="CC4" i="9" s="1"/>
  <c r="BX4" i="4"/>
  <c r="BY9" i="10"/>
  <c r="BX14" i="10"/>
  <c r="BX18" i="10" s="1"/>
  <c r="BY17" i="10"/>
  <c r="BR15" i="6"/>
  <c r="BY24" i="10" s="1"/>
  <c r="BR16" i="6"/>
  <c r="BY25" i="10" s="1"/>
  <c r="BR17" i="6"/>
  <c r="BY26" i="10" s="1"/>
  <c r="F41" i="10"/>
  <c r="G41" i="10"/>
  <c r="H41" i="10"/>
  <c r="I41" i="10"/>
  <c r="J41" i="10"/>
  <c r="K41" i="10"/>
  <c r="F49" i="10"/>
  <c r="G49" i="10"/>
  <c r="H49" i="10"/>
  <c r="I49" i="10"/>
  <c r="J49" i="10"/>
  <c r="K49" i="10"/>
  <c r="F40" i="10"/>
  <c r="G40" i="10"/>
  <c r="H40" i="10"/>
  <c r="I40" i="10"/>
  <c r="J40" i="10"/>
  <c r="K40" i="10"/>
  <c r="CC5" i="10"/>
  <c r="BV5" i="6"/>
  <c r="BV5" i="7" s="1"/>
  <c r="BX5" i="4"/>
  <c r="BV10" i="5"/>
  <c r="BW5" i="5"/>
  <c r="F48" i="10"/>
  <c r="G48" i="10"/>
  <c r="H48" i="10"/>
  <c r="I48" i="10"/>
  <c r="J48" i="10"/>
  <c r="K48" i="10"/>
  <c r="CB88" i="10"/>
  <c r="CB5" i="9"/>
  <c r="BW97" i="10"/>
  <c r="BP20" i="7"/>
  <c r="BT18" i="5"/>
  <c r="BT19" i="5"/>
  <c r="BZ12" i="10"/>
  <c r="BS29" i="5"/>
  <c r="BS13" i="6"/>
  <c r="BZ22" i="10" s="1"/>
  <c r="BY16" i="10"/>
  <c r="BR31" i="5"/>
  <c r="BZ11" i="10"/>
  <c r="BS28" i="5"/>
  <c r="F46" i="10"/>
  <c r="G46" i="10"/>
  <c r="H46" i="10"/>
  <c r="I46" i="10"/>
  <c r="J46" i="10"/>
  <c r="K46" i="10"/>
  <c r="BQ13" i="7"/>
  <c r="BQ37" i="6"/>
  <c r="BX47" i="10" s="1"/>
  <c r="BQ18" i="6"/>
  <c r="BX27" i="10" s="1"/>
  <c r="BQ40" i="6"/>
  <c r="BX50" i="10" s="1"/>
  <c r="BQ32" i="6"/>
  <c r="BX42" i="10" s="1"/>
  <c r="BU14" i="6"/>
  <c r="CB23" i="10" s="1"/>
  <c r="BU11" i="5"/>
  <c r="BU16" i="5" s="1"/>
  <c r="M38" i="10"/>
  <c r="K46" i="4"/>
  <c r="I35" i="6" s="1"/>
  <c r="G15" i="6"/>
  <c r="N24" i="10" s="1"/>
  <c r="G16" i="6"/>
  <c r="N25" i="10" s="1"/>
  <c r="G17" i="6"/>
  <c r="N26" i="10" s="1"/>
  <c r="F27" i="6"/>
  <c r="L16" i="4"/>
  <c r="G31" i="5"/>
  <c r="L17" i="5"/>
  <c r="K28" i="5"/>
  <c r="O22" i="10"/>
  <c r="O12" i="10"/>
  <c r="J18" i="4"/>
  <c r="J48" i="4" s="1"/>
  <c r="H29" i="5"/>
  <c r="J17" i="4"/>
  <c r="I48" i="4"/>
  <c r="G19" i="6" s="1"/>
  <c r="N9" i="10"/>
  <c r="N45" i="10"/>
  <c r="I25" i="4"/>
  <c r="O45" i="10"/>
  <c r="H49" i="6" l="1"/>
  <c r="H51" i="6" s="1"/>
  <c r="BY14" i="10"/>
  <c r="BY18" i="10" s="1"/>
  <c r="CC33" i="9"/>
  <c r="CC34" i="9"/>
  <c r="CC31" i="9" s="1"/>
  <c r="CC38" i="9" s="1"/>
  <c r="BX4" i="5"/>
  <c r="CD4" i="10"/>
  <c r="CD4" i="9" s="1"/>
  <c r="BY4" i="4"/>
  <c r="BZ9" i="10"/>
  <c r="BZ17" i="10"/>
  <c r="BS16" i="6"/>
  <c r="BZ25" i="10" s="1"/>
  <c r="BS15" i="6"/>
  <c r="BZ24" i="10" s="1"/>
  <c r="BS17" i="6"/>
  <c r="BZ26" i="10" s="1"/>
  <c r="E40" i="10"/>
  <c r="CA11" i="10"/>
  <c r="BT28" i="5"/>
  <c r="E49" i="10"/>
  <c r="E41" i="10"/>
  <c r="BX97" i="10"/>
  <c r="BQ20" i="7"/>
  <c r="E48" i="10"/>
  <c r="CA12" i="10"/>
  <c r="BT29" i="5"/>
  <c r="BT13" i="6"/>
  <c r="CA22" i="10" s="1"/>
  <c r="BW5" i="6"/>
  <c r="BW5" i="7" s="1"/>
  <c r="BY5" i="4"/>
  <c r="CD5" i="10"/>
  <c r="BX5" i="5"/>
  <c r="BW10" i="5"/>
  <c r="BV14" i="6"/>
  <c r="CC23" i="10" s="1"/>
  <c r="BV11" i="5"/>
  <c r="BV16" i="5" s="1"/>
  <c r="E46" i="10"/>
  <c r="CC88" i="10"/>
  <c r="CC5" i="9"/>
  <c r="BR13" i="7"/>
  <c r="BR37" i="6"/>
  <c r="BY47" i="10" s="1"/>
  <c r="BR18" i="6"/>
  <c r="BY27" i="10" s="1"/>
  <c r="BR40" i="6"/>
  <c r="BY50" i="10" s="1"/>
  <c r="BR32" i="6"/>
  <c r="BY42" i="10" s="1"/>
  <c r="BU18" i="5"/>
  <c r="BU19" i="5"/>
  <c r="BZ16" i="10"/>
  <c r="BS31" i="5"/>
  <c r="L46" i="4"/>
  <c r="J35" i="6" s="1"/>
  <c r="G32" i="6"/>
  <c r="N42" i="10" s="1"/>
  <c r="G37" i="6"/>
  <c r="N47" i="10" s="1"/>
  <c r="G40" i="6"/>
  <c r="N50" i="10" s="1"/>
  <c r="G18" i="6"/>
  <c r="N27" i="10" s="1"/>
  <c r="H15" i="6"/>
  <c r="O24" i="10" s="1"/>
  <c r="H16" i="6"/>
  <c r="O25" i="10" s="1"/>
  <c r="H17" i="6"/>
  <c r="O26" i="10" s="1"/>
  <c r="H19" i="6"/>
  <c r="O28" i="10" s="1"/>
  <c r="N28" i="10"/>
  <c r="M16" i="4"/>
  <c r="H31" i="5"/>
  <c r="M17" i="5"/>
  <c r="L28" i="5"/>
  <c r="G51" i="6"/>
  <c r="G59" i="6"/>
  <c r="H55" i="6"/>
  <c r="H56" i="6" s="1"/>
  <c r="O55" i="10" s="1"/>
  <c r="J47" i="4"/>
  <c r="H29" i="6" s="1"/>
  <c r="F42" i="6"/>
  <c r="O9" i="10"/>
  <c r="J25" i="4"/>
  <c r="I55" i="4"/>
  <c r="CA9" i="10" l="1"/>
  <c r="CD33" i="9"/>
  <c r="CD34" i="9"/>
  <c r="BY4" i="5"/>
  <c r="BZ4" i="4"/>
  <c r="CE4" i="10"/>
  <c r="CE4" i="9" s="1"/>
  <c r="BS13" i="7"/>
  <c r="BS37" i="6"/>
  <c r="BZ47" i="10" s="1"/>
  <c r="BS18" i="6"/>
  <c r="BZ27" i="10" s="1"/>
  <c r="BS40" i="6"/>
  <c r="BZ50" i="10" s="1"/>
  <c r="BS32" i="6"/>
  <c r="BZ42" i="10" s="1"/>
  <c r="BZ14" i="10"/>
  <c r="BW14" i="6"/>
  <c r="CD23" i="10" s="1"/>
  <c r="BW11" i="5"/>
  <c r="BW16" i="5" s="1"/>
  <c r="BU29" i="5"/>
  <c r="CB12" i="10"/>
  <c r="BU13" i="6"/>
  <c r="CB22" i="10" s="1"/>
  <c r="CA16" i="10"/>
  <c r="BT31" i="5"/>
  <c r="BX5" i="6"/>
  <c r="BX5" i="7" s="1"/>
  <c r="CE5" i="10"/>
  <c r="BZ5" i="4"/>
  <c r="BY5" i="5"/>
  <c r="BX10" i="5"/>
  <c r="CD88" i="10"/>
  <c r="CD5" i="9"/>
  <c r="CA17" i="10"/>
  <c r="BT15" i="6"/>
  <c r="CA24" i="10" s="1"/>
  <c r="BT17" i="6"/>
  <c r="CA26" i="10" s="1"/>
  <c r="BT16" i="6"/>
  <c r="CA25" i="10" s="1"/>
  <c r="BR20" i="7"/>
  <c r="BY97" i="10"/>
  <c r="CB11" i="10"/>
  <c r="BU28" i="5"/>
  <c r="BV18" i="5"/>
  <c r="BV19" i="5"/>
  <c r="N38" i="10"/>
  <c r="F10" i="8"/>
  <c r="F11" i="8"/>
  <c r="H32" i="6"/>
  <c r="O42" i="10" s="1"/>
  <c r="H37" i="6"/>
  <c r="O47" i="10" s="1"/>
  <c r="H40" i="6"/>
  <c r="O50" i="10" s="1"/>
  <c r="H18" i="6"/>
  <c r="O27" i="10" s="1"/>
  <c r="G21" i="6"/>
  <c r="M46" i="4"/>
  <c r="K35" i="6" s="1"/>
  <c r="N16" i="4"/>
  <c r="G27" i="6"/>
  <c r="N44" i="10"/>
  <c r="G34" i="6"/>
  <c r="N17" i="5"/>
  <c r="M28" i="5"/>
  <c r="J55" i="4"/>
  <c r="P12" i="10"/>
  <c r="P9" i="10" s="1"/>
  <c r="I29" i="5"/>
  <c r="K17" i="4"/>
  <c r="K18" i="4"/>
  <c r="H59" i="6"/>
  <c r="I55" i="6"/>
  <c r="I56" i="6" s="1"/>
  <c r="P55" i="10" s="1"/>
  <c r="F15" i="7"/>
  <c r="P45" i="10"/>
  <c r="CD31" i="9" l="1"/>
  <c r="CD38" i="9" s="1"/>
  <c r="CE33" i="9"/>
  <c r="CE34" i="9"/>
  <c r="CF4" i="10"/>
  <c r="CF4" i="9" s="1"/>
  <c r="CA4" i="4"/>
  <c r="CB9" i="10"/>
  <c r="BX14" i="6"/>
  <c r="CE23" i="10" s="1"/>
  <c r="BX11" i="5"/>
  <c r="BX16" i="5" s="1"/>
  <c r="CA14" i="10"/>
  <c r="CA18" i="10" s="1"/>
  <c r="CE88" i="10"/>
  <c r="CE5" i="9"/>
  <c r="BT13" i="7"/>
  <c r="BT37" i="6"/>
  <c r="CA47" i="10" s="1"/>
  <c r="BT18" i="6"/>
  <c r="CA27" i="10" s="1"/>
  <c r="BT40" i="6"/>
  <c r="CA50" i="10" s="1"/>
  <c r="BT32" i="6"/>
  <c r="CA42" i="10" s="1"/>
  <c r="CB17" i="10"/>
  <c r="BU17" i="6"/>
  <c r="CB26" i="10" s="1"/>
  <c r="BU16" i="6"/>
  <c r="CB25" i="10" s="1"/>
  <c r="BU15" i="6"/>
  <c r="CB24" i="10" s="1"/>
  <c r="BW18" i="5"/>
  <c r="BW19" i="5"/>
  <c r="CC11" i="10"/>
  <c r="BV28" i="5"/>
  <c r="BZ18" i="10"/>
  <c r="BY10" i="5"/>
  <c r="BY5" i="6"/>
  <c r="BY5" i="7" s="1"/>
  <c r="CF5" i="10"/>
  <c r="CA5" i="4"/>
  <c r="CC12" i="10"/>
  <c r="BV29" i="5"/>
  <c r="BV13" i="6"/>
  <c r="CC22" i="10" s="1"/>
  <c r="CB16" i="10"/>
  <c r="BU31" i="5"/>
  <c r="BZ97" i="10"/>
  <c r="BS20" i="7"/>
  <c r="I49" i="6"/>
  <c r="H21" i="6"/>
  <c r="I15" i="6"/>
  <c r="P24" i="10" s="1"/>
  <c r="I16" i="6"/>
  <c r="P25" i="10" s="1"/>
  <c r="I17" i="6"/>
  <c r="P26" i="10" s="1"/>
  <c r="H27" i="6"/>
  <c r="O39" i="10"/>
  <c r="O44" i="10"/>
  <c r="O16" i="4"/>
  <c r="H34" i="6"/>
  <c r="N46" i="4"/>
  <c r="L35" i="6" s="1"/>
  <c r="K48" i="4"/>
  <c r="I19" i="6" s="1"/>
  <c r="G42" i="6"/>
  <c r="G11" i="8" s="1"/>
  <c r="I31" i="5"/>
  <c r="O17" i="5"/>
  <c r="N28" i="5"/>
  <c r="K25" i="4"/>
  <c r="K47" i="4"/>
  <c r="I29" i="6" s="1"/>
  <c r="P22" i="10"/>
  <c r="F13" i="8"/>
  <c r="F15" i="8" s="1"/>
  <c r="M95" i="10" s="1"/>
  <c r="CE31" i="9" l="1"/>
  <c r="CE38" i="9" s="1"/>
  <c r="CF33" i="9"/>
  <c r="K33" i="9" s="1"/>
  <c r="CF34" i="9"/>
  <c r="BY14" i="6"/>
  <c r="CF23" i="10" s="1"/>
  <c r="BY11" i="5"/>
  <c r="BY16" i="5" s="1"/>
  <c r="CC16" i="10"/>
  <c r="BV31" i="5"/>
  <c r="CD11" i="10"/>
  <c r="BW28" i="5"/>
  <c r="BT20" i="7"/>
  <c r="CA97" i="10"/>
  <c r="CB14" i="10"/>
  <c r="BU13" i="7"/>
  <c r="BU37" i="6"/>
  <c r="CB47" i="10" s="1"/>
  <c r="BU18" i="6"/>
  <c r="CB27" i="10" s="1"/>
  <c r="BU40" i="6"/>
  <c r="CB50" i="10" s="1"/>
  <c r="BU32" i="6"/>
  <c r="CB42" i="10" s="1"/>
  <c r="CC17" i="10"/>
  <c r="BV17" i="6"/>
  <c r="CC26" i="10" s="1"/>
  <c r="BV15" i="6"/>
  <c r="CC24" i="10" s="1"/>
  <c r="BV16" i="6"/>
  <c r="CC25" i="10" s="1"/>
  <c r="CC9" i="10"/>
  <c r="BX18" i="5"/>
  <c r="BX19" i="5"/>
  <c r="BW29" i="5"/>
  <c r="CD12" i="10"/>
  <c r="BW13" i="6"/>
  <c r="CD22" i="10" s="1"/>
  <c r="CF88" i="10"/>
  <c r="CF5" i="9"/>
  <c r="O38" i="10"/>
  <c r="G15" i="7"/>
  <c r="G10" i="8"/>
  <c r="G13" i="8" s="1"/>
  <c r="G15" i="8" s="1"/>
  <c r="N95" i="10" s="1"/>
  <c r="P16" i="4"/>
  <c r="P46" i="4" s="1"/>
  <c r="N35" i="6" s="1"/>
  <c r="H42" i="6"/>
  <c r="H15" i="7" s="1"/>
  <c r="I32" i="6"/>
  <c r="P42" i="10" s="1"/>
  <c r="I37" i="6"/>
  <c r="P47" i="10" s="1"/>
  <c r="I40" i="6"/>
  <c r="P50" i="10" s="1"/>
  <c r="I18" i="6"/>
  <c r="P27" i="10" s="1"/>
  <c r="P39" i="10"/>
  <c r="P28" i="10"/>
  <c r="K55" i="4"/>
  <c r="O46" i="4"/>
  <c r="M35" i="6" s="1"/>
  <c r="P17" i="5"/>
  <c r="O28" i="5"/>
  <c r="J55" i="6"/>
  <c r="J56" i="6" s="1"/>
  <c r="Q55" i="10" s="1"/>
  <c r="I51" i="6"/>
  <c r="Q12" i="10"/>
  <c r="Q9" i="10" s="1"/>
  <c r="J29" i="5"/>
  <c r="L17" i="4"/>
  <c r="L18" i="4"/>
  <c r="I59" i="6"/>
  <c r="Q45" i="10"/>
  <c r="J49" i="6" l="1"/>
  <c r="CD9" i="10"/>
  <c r="CF31" i="9"/>
  <c r="CF38" i="9" s="1"/>
  <c r="K38" i="9" s="1"/>
  <c r="K34" i="9"/>
  <c r="CD17" i="10"/>
  <c r="BW15" i="6"/>
  <c r="CD24" i="10" s="1"/>
  <c r="BW16" i="6"/>
  <c r="CD25" i="10" s="1"/>
  <c r="BW17" i="6"/>
  <c r="CD26" i="10" s="1"/>
  <c r="CE11" i="10"/>
  <c r="BX28" i="5"/>
  <c r="CB18" i="10"/>
  <c r="BU20" i="7"/>
  <c r="CB97" i="10"/>
  <c r="CD16" i="10"/>
  <c r="BW31" i="5"/>
  <c r="BV13" i="7"/>
  <c r="BV37" i="6"/>
  <c r="CC47" i="10" s="1"/>
  <c r="BV40" i="6"/>
  <c r="CC50" i="10" s="1"/>
  <c r="BV18" i="6"/>
  <c r="CC27" i="10" s="1"/>
  <c r="BV32" i="6"/>
  <c r="CC42" i="10" s="1"/>
  <c r="CC14" i="10"/>
  <c r="CC18" i="10" s="1"/>
  <c r="BY18" i="5"/>
  <c r="BY19" i="5"/>
  <c r="BX29" i="5"/>
  <c r="CE12" i="10"/>
  <c r="BX13" i="6"/>
  <c r="CE22" i="10" s="1"/>
  <c r="F23" i="10"/>
  <c r="G23" i="10"/>
  <c r="H23" i="10"/>
  <c r="I23" i="10"/>
  <c r="J23" i="10"/>
  <c r="K23" i="10"/>
  <c r="H10" i="8"/>
  <c r="H11" i="8"/>
  <c r="Q16" i="4"/>
  <c r="Q46" i="4" s="1"/>
  <c r="O35" i="6" s="1"/>
  <c r="J15" i="6"/>
  <c r="Q24" i="10" s="1"/>
  <c r="J16" i="6"/>
  <c r="Q25" i="10" s="1"/>
  <c r="J17" i="6"/>
  <c r="Q26" i="10" s="1"/>
  <c r="P44" i="10"/>
  <c r="I21" i="6"/>
  <c r="I27" i="6"/>
  <c r="P38" i="10"/>
  <c r="I34" i="6"/>
  <c r="J31" i="5"/>
  <c r="Q17" i="5"/>
  <c r="P28" i="5"/>
  <c r="L25" i="4"/>
  <c r="L48" i="4"/>
  <c r="J19" i="6" s="1"/>
  <c r="L47" i="4"/>
  <c r="J29" i="6" s="1"/>
  <c r="Q22" i="10"/>
  <c r="CE9" i="10" l="1"/>
  <c r="CD14" i="10"/>
  <c r="CD18" i="10" s="1"/>
  <c r="E23" i="10"/>
  <c r="CF12" i="10"/>
  <c r="K12" i="10" s="1"/>
  <c r="BY29" i="5"/>
  <c r="BY13" i="6"/>
  <c r="CF22" i="10" s="1"/>
  <c r="K22" i="10" s="1"/>
  <c r="BV20" i="7"/>
  <c r="CC97" i="10"/>
  <c r="BW13" i="7"/>
  <c r="BW18" i="6"/>
  <c r="CD27" i="10" s="1"/>
  <c r="BW40" i="6"/>
  <c r="CD50" i="10" s="1"/>
  <c r="BW37" i="6"/>
  <c r="CD47" i="10" s="1"/>
  <c r="BW32" i="6"/>
  <c r="CD42" i="10" s="1"/>
  <c r="CF11" i="10"/>
  <c r="K11" i="10" s="1"/>
  <c r="E11" i="10" s="1"/>
  <c r="BY28" i="5"/>
  <c r="CE16" i="10"/>
  <c r="BX31" i="5"/>
  <c r="CE17" i="10"/>
  <c r="BX16" i="6"/>
  <c r="CE25" i="10" s="1"/>
  <c r="BX17" i="6"/>
  <c r="CE26" i="10" s="1"/>
  <c r="BX15" i="6"/>
  <c r="CE24" i="10" s="1"/>
  <c r="H13" i="8"/>
  <c r="H15" i="8" s="1"/>
  <c r="O95" i="10" s="1"/>
  <c r="R16" i="4"/>
  <c r="J32" i="6"/>
  <c r="Q42" i="10" s="1"/>
  <c r="J37" i="6"/>
  <c r="Q47" i="10" s="1"/>
  <c r="J40" i="6"/>
  <c r="Q50" i="10" s="1"/>
  <c r="J18" i="6"/>
  <c r="Q27" i="10" s="1"/>
  <c r="Q39" i="10"/>
  <c r="Q28" i="10"/>
  <c r="I42" i="6"/>
  <c r="I11" i="8" s="1"/>
  <c r="R17" i="5"/>
  <c r="Q28" i="5"/>
  <c r="K55" i="6"/>
  <c r="K56" i="6" s="1"/>
  <c r="R55" i="10" s="1"/>
  <c r="J51" i="6"/>
  <c r="J59" i="6"/>
  <c r="L55" i="4"/>
  <c r="R45" i="10"/>
  <c r="BX13" i="7" l="1"/>
  <c r="BX40" i="6"/>
  <c r="CE50" i="10" s="1"/>
  <c r="BX18" i="6"/>
  <c r="CE27" i="10" s="1"/>
  <c r="BX37" i="6"/>
  <c r="CE47" i="10" s="1"/>
  <c r="BX32" i="6"/>
  <c r="CE42" i="10" s="1"/>
  <c r="CF16" i="10"/>
  <c r="BY31" i="5"/>
  <c r="BW20" i="7"/>
  <c r="CD97" i="10"/>
  <c r="CE14" i="10"/>
  <c r="CE18" i="10" s="1"/>
  <c r="CF17" i="10"/>
  <c r="K17" i="10" s="1"/>
  <c r="BY16" i="6"/>
  <c r="CF25" i="10" s="1"/>
  <c r="K25" i="10" s="1"/>
  <c r="BY15" i="6"/>
  <c r="CF24" i="10" s="1"/>
  <c r="K24" i="10" s="1"/>
  <c r="BY17" i="6"/>
  <c r="CF26" i="10" s="1"/>
  <c r="K26" i="10" s="1"/>
  <c r="CF9" i="10"/>
  <c r="K9" i="10" s="1"/>
  <c r="I15" i="7"/>
  <c r="I10" i="8"/>
  <c r="I13" i="8" s="1"/>
  <c r="I15" i="8" s="1"/>
  <c r="P95" i="10" s="1"/>
  <c r="S16" i="4"/>
  <c r="S46" i="4" s="1"/>
  <c r="Q35" i="6" s="1"/>
  <c r="R46" i="4"/>
  <c r="P35" i="6" s="1"/>
  <c r="J21" i="6"/>
  <c r="J34" i="6"/>
  <c r="Q44" i="10"/>
  <c r="Q38" i="10"/>
  <c r="J27" i="6"/>
  <c r="S17" i="5"/>
  <c r="R28" i="5"/>
  <c r="R22" i="10"/>
  <c r="R12" i="10"/>
  <c r="R9" i="10" s="1"/>
  <c r="M17" i="4"/>
  <c r="K29" i="5"/>
  <c r="M18" i="4"/>
  <c r="M48" i="4" s="1"/>
  <c r="S45" i="10"/>
  <c r="J42" i="6" l="1"/>
  <c r="J10" i="8" s="1"/>
  <c r="BY13" i="7"/>
  <c r="BY40" i="6"/>
  <c r="CF50" i="10" s="1"/>
  <c r="K50" i="10" s="1"/>
  <c r="BY32" i="6"/>
  <c r="CF42" i="10" s="1"/>
  <c r="K42" i="10" s="1"/>
  <c r="BY37" i="6"/>
  <c r="CF47" i="10" s="1"/>
  <c r="K47" i="10" s="1"/>
  <c r="BY18" i="6"/>
  <c r="CF27" i="10" s="1"/>
  <c r="K27" i="10" s="1"/>
  <c r="CF14" i="10"/>
  <c r="K16" i="10"/>
  <c r="BX20" i="7"/>
  <c r="CE97" i="10"/>
  <c r="M47" i="4"/>
  <c r="K29" i="6" s="1"/>
  <c r="R39" i="10" s="1"/>
  <c r="K49" i="6"/>
  <c r="L55" i="6" s="1"/>
  <c r="L56" i="6" s="1"/>
  <c r="S55" i="10" s="1"/>
  <c r="T16" i="4"/>
  <c r="K15" i="6"/>
  <c r="R24" i="10" s="1"/>
  <c r="K16" i="6"/>
  <c r="R25" i="10" s="1"/>
  <c r="K17" i="6"/>
  <c r="R26" i="10" s="1"/>
  <c r="K19" i="6"/>
  <c r="R28" i="10" s="1"/>
  <c r="T17" i="5"/>
  <c r="S28" i="5"/>
  <c r="K31" i="5"/>
  <c r="M25" i="4"/>
  <c r="L29" i="5"/>
  <c r="S12" i="10"/>
  <c r="S9" i="10" s="1"/>
  <c r="N18" i="4"/>
  <c r="N17" i="4"/>
  <c r="J15" i="7" l="1"/>
  <c r="J11" i="8"/>
  <c r="J13" i="8" s="1"/>
  <c r="J15" i="8" s="1"/>
  <c r="Q95" i="10" s="1"/>
  <c r="L49" i="6"/>
  <c r="M55" i="4"/>
  <c r="CF18" i="10"/>
  <c r="K14" i="10"/>
  <c r="I23" i="11" s="1"/>
  <c r="BY20" i="7"/>
  <c r="CF97" i="10"/>
  <c r="T46" i="4"/>
  <c r="R35" i="6" s="1"/>
  <c r="U16" i="4"/>
  <c r="U46" i="4" s="1"/>
  <c r="S35" i="6" s="1"/>
  <c r="K37" i="6"/>
  <c r="R47" i="10" s="1"/>
  <c r="K40" i="6"/>
  <c r="R50" i="10" s="1"/>
  <c r="K18" i="6"/>
  <c r="K32" i="6"/>
  <c r="R42" i="10" s="1"/>
  <c r="R38" i="10" s="1"/>
  <c r="L15" i="6"/>
  <c r="S24" i="10" s="1"/>
  <c r="L16" i="6"/>
  <c r="S25" i="10" s="1"/>
  <c r="L17" i="6"/>
  <c r="S26" i="10" s="1"/>
  <c r="K59" i="6"/>
  <c r="K51" i="6"/>
  <c r="L31" i="5"/>
  <c r="U17" i="5"/>
  <c r="T28" i="5"/>
  <c r="O17" i="4"/>
  <c r="N48" i="4"/>
  <c r="N47" i="4"/>
  <c r="L29" i="6" s="1"/>
  <c r="N25" i="4"/>
  <c r="S22" i="10"/>
  <c r="U45" i="10"/>
  <c r="T45" i="10"/>
  <c r="V16" i="4" l="1"/>
  <c r="L32" i="6"/>
  <c r="S42" i="10" s="1"/>
  <c r="L37" i="6"/>
  <c r="S47" i="10" s="1"/>
  <c r="L40" i="6"/>
  <c r="S50" i="10" s="1"/>
  <c r="L19" i="6"/>
  <c r="S28" i="10" s="1"/>
  <c r="L18" i="6"/>
  <c r="S27" i="10" s="1"/>
  <c r="K27" i="6"/>
  <c r="K21" i="6"/>
  <c r="R27" i="10"/>
  <c r="V17" i="5"/>
  <c r="U28" i="5"/>
  <c r="R44" i="10"/>
  <c r="K34" i="6"/>
  <c r="O47" i="4"/>
  <c r="M29" i="6" s="1"/>
  <c r="L51" i="6"/>
  <c r="M55" i="6"/>
  <c r="M56" i="6" s="1"/>
  <c r="T55" i="10" s="1"/>
  <c r="N55" i="4"/>
  <c r="T12" i="10"/>
  <c r="T9" i="10" s="1"/>
  <c r="M29" i="5"/>
  <c r="O18" i="4"/>
  <c r="M49" i="6" s="1"/>
  <c r="L59" i="6"/>
  <c r="V46" i="4" l="1"/>
  <c r="T35" i="6" s="1"/>
  <c r="W16" i="4"/>
  <c r="L21" i="6"/>
  <c r="M15" i="6"/>
  <c r="T24" i="10" s="1"/>
  <c r="M16" i="6"/>
  <c r="T25" i="10" s="1"/>
  <c r="M17" i="6"/>
  <c r="T26" i="10" s="1"/>
  <c r="K42" i="6"/>
  <c r="K11" i="8" s="1"/>
  <c r="S44" i="10"/>
  <c r="L34" i="6"/>
  <c r="M31" i="5"/>
  <c r="W17" i="5"/>
  <c r="V28" i="5"/>
  <c r="O48" i="4"/>
  <c r="M19" i="6" s="1"/>
  <c r="L27" i="6"/>
  <c r="S39" i="10"/>
  <c r="S38" i="10" s="1"/>
  <c r="T22" i="10"/>
  <c r="T39" i="10"/>
  <c r="M59" i="6"/>
  <c r="O25" i="4"/>
  <c r="N55" i="6"/>
  <c r="N56" i="6" s="1"/>
  <c r="U55" i="10" s="1"/>
  <c r="M51" i="6"/>
  <c r="V45" i="10"/>
  <c r="L42" i="6" l="1"/>
  <c r="L10" i="8" s="1"/>
  <c r="K15" i="7"/>
  <c r="K10" i="8"/>
  <c r="K13" i="8" s="1"/>
  <c r="K15" i="8" s="1"/>
  <c r="R95" i="10" s="1"/>
  <c r="W46" i="4"/>
  <c r="U35" i="6" s="1"/>
  <c r="X16" i="4"/>
  <c r="X46" i="4" s="1"/>
  <c r="V35" i="6" s="1"/>
  <c r="M32" i="6"/>
  <c r="T42" i="10" s="1"/>
  <c r="T38" i="10" s="1"/>
  <c r="M37" i="6"/>
  <c r="T47" i="10" s="1"/>
  <c r="M40" i="6"/>
  <c r="T50" i="10" s="1"/>
  <c r="M18" i="6"/>
  <c r="T27" i="10" s="1"/>
  <c r="X17" i="5"/>
  <c r="W28" i="5"/>
  <c r="N29" i="5"/>
  <c r="U12" i="10"/>
  <c r="U9" i="10" s="1"/>
  <c r="P18" i="4"/>
  <c r="P17" i="4"/>
  <c r="O55" i="4"/>
  <c r="W45" i="10"/>
  <c r="L15" i="7" l="1"/>
  <c r="L11" i="8"/>
  <c r="L13" i="8" s="1"/>
  <c r="L15" i="8" s="1"/>
  <c r="S95" i="10" s="1"/>
  <c r="N49" i="6"/>
  <c r="M27" i="6"/>
  <c r="Y16" i="4"/>
  <c r="Y46" i="4" s="1"/>
  <c r="W35" i="6" s="1"/>
  <c r="T44" i="10"/>
  <c r="M34" i="6"/>
  <c r="N15" i="6"/>
  <c r="U24" i="10" s="1"/>
  <c r="N16" i="6"/>
  <c r="U25" i="10" s="1"/>
  <c r="N17" i="6"/>
  <c r="U26" i="10" s="1"/>
  <c r="N31" i="5"/>
  <c r="Y17" i="5"/>
  <c r="X28" i="5"/>
  <c r="T28" i="10"/>
  <c r="M21" i="6"/>
  <c r="Q18" i="4"/>
  <c r="Q48" i="4" s="1"/>
  <c r="P47" i="4"/>
  <c r="N29" i="6" s="1"/>
  <c r="P25" i="4"/>
  <c r="P48" i="4"/>
  <c r="U22" i="10"/>
  <c r="M42" i="6" l="1"/>
  <c r="M11" i="8" s="1"/>
  <c r="Z16" i="4"/>
  <c r="N32" i="6"/>
  <c r="U42" i="10" s="1"/>
  <c r="N37" i="6"/>
  <c r="U47" i="10" s="1"/>
  <c r="N40" i="6"/>
  <c r="U50" i="10" s="1"/>
  <c r="O19" i="6"/>
  <c r="V28" i="10" s="1"/>
  <c r="N19" i="6"/>
  <c r="U28" i="10" s="1"/>
  <c r="N18" i="6"/>
  <c r="Z17" i="5"/>
  <c r="Y28" i="5"/>
  <c r="N51" i="6"/>
  <c r="O55" i="6"/>
  <c r="O56" i="6" s="1"/>
  <c r="V55" i="10" s="1"/>
  <c r="N59" i="6"/>
  <c r="P55" i="4"/>
  <c r="V12" i="10"/>
  <c r="V9" i="10" s="1"/>
  <c r="O29" i="5"/>
  <c r="Q17" i="4"/>
  <c r="O49" i="6" s="1"/>
  <c r="X45" i="10"/>
  <c r="M15" i="7" l="1"/>
  <c r="M10" i="8"/>
  <c r="M13" i="8" s="1"/>
  <c r="M15" i="8" s="1"/>
  <c r="T95" i="10" s="1"/>
  <c r="Z46" i="4"/>
  <c r="X35" i="6" s="1"/>
  <c r="AA16" i="4"/>
  <c r="N34" i="6"/>
  <c r="U44" i="10"/>
  <c r="N21" i="6"/>
  <c r="O15" i="6"/>
  <c r="V24" i="10" s="1"/>
  <c r="O16" i="6"/>
  <c r="V25" i="10" s="1"/>
  <c r="O17" i="6"/>
  <c r="V26" i="10" s="1"/>
  <c r="U27" i="10"/>
  <c r="O31" i="5"/>
  <c r="AA17" i="5"/>
  <c r="Z28" i="5"/>
  <c r="O59" i="6"/>
  <c r="Q25" i="4"/>
  <c r="Q47" i="4"/>
  <c r="O29" i="6" s="1"/>
  <c r="V22" i="10"/>
  <c r="N27" i="6"/>
  <c r="U39" i="10"/>
  <c r="U38" i="10" s="1"/>
  <c r="Y45" i="10"/>
  <c r="N42" i="6" l="1"/>
  <c r="N11" i="8" s="1"/>
  <c r="AA46" i="4"/>
  <c r="Y35" i="6" s="1"/>
  <c r="AB16" i="4"/>
  <c r="O32" i="6"/>
  <c r="V42" i="10" s="1"/>
  <c r="O37" i="6"/>
  <c r="V47" i="10" s="1"/>
  <c r="O40" i="6"/>
  <c r="V50" i="10" s="1"/>
  <c r="O18" i="6"/>
  <c r="V27" i="10" s="1"/>
  <c r="AB17" i="5"/>
  <c r="AA28" i="5"/>
  <c r="P29" i="5"/>
  <c r="W12" i="10"/>
  <c r="W9" i="10" s="1"/>
  <c r="R18" i="4"/>
  <c r="Q55" i="4"/>
  <c r="O51" i="6"/>
  <c r="P55" i="6"/>
  <c r="P56" i="6" s="1"/>
  <c r="W55" i="10" s="1"/>
  <c r="R17" i="4"/>
  <c r="Z45" i="10"/>
  <c r="P49" i="6" l="1"/>
  <c r="N15" i="7"/>
  <c r="N10" i="8"/>
  <c r="N13" i="8" s="1"/>
  <c r="N15" i="8" s="1"/>
  <c r="U95" i="10" s="1"/>
  <c r="AC16" i="4"/>
  <c r="AB46" i="4"/>
  <c r="Z35" i="6" s="1"/>
  <c r="P15" i="6"/>
  <c r="W24" i="10" s="1"/>
  <c r="P16" i="6"/>
  <c r="W25" i="10" s="1"/>
  <c r="P17" i="6"/>
  <c r="W26" i="10" s="1"/>
  <c r="O21" i="6"/>
  <c r="O34" i="6"/>
  <c r="V44" i="10"/>
  <c r="P31" i="5"/>
  <c r="AC17" i="5"/>
  <c r="AB28" i="5"/>
  <c r="O27" i="6"/>
  <c r="V39" i="10"/>
  <c r="V38" i="10" s="1"/>
  <c r="R25" i="4"/>
  <c r="R47" i="4"/>
  <c r="P29" i="6" s="1"/>
  <c r="R48" i="4"/>
  <c r="W22" i="10"/>
  <c r="AA45" i="10"/>
  <c r="AD16" i="4" l="1"/>
  <c r="AD46" i="4" s="1"/>
  <c r="AB35" i="6" s="1"/>
  <c r="O42" i="6"/>
  <c r="O11" i="8" s="1"/>
  <c r="AC46" i="4"/>
  <c r="AA35" i="6" s="1"/>
  <c r="P32" i="6"/>
  <c r="W42" i="10" s="1"/>
  <c r="P37" i="6"/>
  <c r="W47" i="10" s="1"/>
  <c r="P40" i="6"/>
  <c r="W50" i="10" s="1"/>
  <c r="P19" i="6"/>
  <c r="W28" i="10" s="1"/>
  <c r="P18" i="6"/>
  <c r="W27" i="10" s="1"/>
  <c r="AD17" i="5"/>
  <c r="AC28" i="5"/>
  <c r="Q29" i="5"/>
  <c r="X12" i="10"/>
  <c r="X9" i="10" s="1"/>
  <c r="S18" i="4"/>
  <c r="R55" i="4"/>
  <c r="Q55" i="6"/>
  <c r="Q56" i="6" s="1"/>
  <c r="X55" i="10" s="1"/>
  <c r="P51" i="6"/>
  <c r="P59" i="6"/>
  <c r="S17" i="4"/>
  <c r="Q49" i="6" l="1"/>
  <c r="Q59" i="6" s="1"/>
  <c r="O15" i="7"/>
  <c r="O10" i="8"/>
  <c r="O13" i="8" s="1"/>
  <c r="O15" i="8" s="1"/>
  <c r="V95" i="10" s="1"/>
  <c r="W44" i="10"/>
  <c r="P34" i="6"/>
  <c r="AE16" i="4"/>
  <c r="P21" i="6"/>
  <c r="Q15" i="6"/>
  <c r="X24" i="10" s="1"/>
  <c r="Q16" i="6"/>
  <c r="X25" i="10" s="1"/>
  <c r="Q17" i="6"/>
  <c r="X26" i="10" s="1"/>
  <c r="Q31" i="5"/>
  <c r="AE17" i="5"/>
  <c r="AD28" i="5"/>
  <c r="S47" i="4"/>
  <c r="Q29" i="6" s="1"/>
  <c r="S25" i="4"/>
  <c r="W39" i="10"/>
  <c r="W38" i="10" s="1"/>
  <c r="P27" i="6"/>
  <c r="S48" i="4"/>
  <c r="X22" i="10"/>
  <c r="P42" i="6" l="1"/>
  <c r="P10" i="8" s="1"/>
  <c r="AE46" i="4"/>
  <c r="AC35" i="6" s="1"/>
  <c r="AF16" i="4"/>
  <c r="Q32" i="6"/>
  <c r="X42" i="10" s="1"/>
  <c r="Q37" i="6"/>
  <c r="X47" i="10" s="1"/>
  <c r="Q40" i="6"/>
  <c r="X50" i="10" s="1"/>
  <c r="Q19" i="6"/>
  <c r="X28" i="10" s="1"/>
  <c r="Q18" i="6"/>
  <c r="X27" i="10" s="1"/>
  <c r="AF17" i="5"/>
  <c r="AE28" i="5"/>
  <c r="S55" i="4"/>
  <c r="R55" i="6"/>
  <c r="R56" i="6" s="1"/>
  <c r="Y55" i="10" s="1"/>
  <c r="Q51" i="6"/>
  <c r="R29" i="5"/>
  <c r="T17" i="4"/>
  <c r="Y12" i="10"/>
  <c r="T18" i="4"/>
  <c r="AC45" i="10"/>
  <c r="AB45" i="10"/>
  <c r="P15" i="7" l="1"/>
  <c r="P11" i="8"/>
  <c r="P13" i="8" s="1"/>
  <c r="P15" i="8" s="1"/>
  <c r="W95" i="10" s="1"/>
  <c r="R49" i="6"/>
  <c r="Y9" i="10"/>
  <c r="AG16" i="4"/>
  <c r="AF46" i="4"/>
  <c r="AD35" i="6" s="1"/>
  <c r="Q21" i="6"/>
  <c r="R15" i="6"/>
  <c r="Y24" i="10" s="1"/>
  <c r="R16" i="6"/>
  <c r="Y25" i="10" s="1"/>
  <c r="R17" i="6"/>
  <c r="Y26" i="10" s="1"/>
  <c r="Q34" i="6"/>
  <c r="X44" i="10"/>
  <c r="R31" i="5"/>
  <c r="AG17" i="5"/>
  <c r="AF28" i="5"/>
  <c r="T48" i="4"/>
  <c r="Y22" i="10"/>
  <c r="T47" i="4"/>
  <c r="R29" i="6" s="1"/>
  <c r="T25" i="4"/>
  <c r="X39" i="10"/>
  <c r="X38" i="10" s="1"/>
  <c r="Q27" i="6"/>
  <c r="AE45" i="10"/>
  <c r="AH16" i="4" l="1"/>
  <c r="AG46" i="4"/>
  <c r="AE35" i="6" s="1"/>
  <c r="Q42" i="6"/>
  <c r="Q11" i="8" s="1"/>
  <c r="R32" i="6"/>
  <c r="Y42" i="10" s="1"/>
  <c r="R37" i="6"/>
  <c r="Y47" i="10" s="1"/>
  <c r="R40" i="6"/>
  <c r="Y50" i="10" s="1"/>
  <c r="R19" i="6"/>
  <c r="Y28" i="10" s="1"/>
  <c r="R18" i="6"/>
  <c r="Y27" i="10" s="1"/>
  <c r="AH17" i="5"/>
  <c r="AG28" i="5"/>
  <c r="Z12" i="10"/>
  <c r="U17" i="4"/>
  <c r="S29" i="5"/>
  <c r="U18" i="4"/>
  <c r="T55" i="4"/>
  <c r="S55" i="6"/>
  <c r="S56" i="6" s="1"/>
  <c r="Z55" i="10" s="1"/>
  <c r="R51" i="6"/>
  <c r="R59" i="6"/>
  <c r="AD45" i="10"/>
  <c r="AF45" i="10"/>
  <c r="Z9" i="10" l="1"/>
  <c r="S49" i="6"/>
  <c r="Q15" i="7"/>
  <c r="Q10" i="8"/>
  <c r="Q13" i="8" s="1"/>
  <c r="Q15" i="8" s="1"/>
  <c r="X95" i="10" s="1"/>
  <c r="AI16" i="4"/>
  <c r="AH46" i="4"/>
  <c r="AF35" i="6" s="1"/>
  <c r="Y44" i="10"/>
  <c r="R21" i="6"/>
  <c r="S15" i="6"/>
  <c r="Z24" i="10" s="1"/>
  <c r="S16" i="6"/>
  <c r="Z25" i="10" s="1"/>
  <c r="S17" i="6"/>
  <c r="Z26" i="10" s="1"/>
  <c r="R34" i="6"/>
  <c r="S31" i="5"/>
  <c r="AI17" i="5"/>
  <c r="AH28" i="5"/>
  <c r="Y39" i="10"/>
  <c r="R27" i="6"/>
  <c r="U48" i="4"/>
  <c r="U47" i="4"/>
  <c r="S29" i="6" s="1"/>
  <c r="U25" i="4"/>
  <c r="Z22" i="10"/>
  <c r="AG45" i="10"/>
  <c r="Y38" i="10" l="1"/>
  <c r="AJ16" i="4"/>
  <c r="AJ46" i="4" s="1"/>
  <c r="AH35" i="6" s="1"/>
  <c r="AI46" i="4"/>
  <c r="AG35" i="6" s="1"/>
  <c r="R42" i="6"/>
  <c r="R15" i="7" s="1"/>
  <c r="S32" i="6"/>
  <c r="Z42" i="10" s="1"/>
  <c r="S37" i="6"/>
  <c r="S40" i="6"/>
  <c r="Z50" i="10" s="1"/>
  <c r="S19" i="6"/>
  <c r="Z28" i="10" s="1"/>
  <c r="S18" i="6"/>
  <c r="Z27" i="10" s="1"/>
  <c r="AJ17" i="5"/>
  <c r="AI28" i="5"/>
  <c r="T55" i="6"/>
  <c r="T56" i="6" s="1"/>
  <c r="AA55" i="10" s="1"/>
  <c r="S51" i="6"/>
  <c r="U55" i="4"/>
  <c r="V17" i="4"/>
  <c r="AA12" i="10"/>
  <c r="T29" i="5"/>
  <c r="V18" i="4"/>
  <c r="S59" i="6"/>
  <c r="AH45" i="10"/>
  <c r="T49" i="6" l="1"/>
  <c r="T59" i="6" s="1"/>
  <c r="AA9" i="10"/>
  <c r="R10" i="8"/>
  <c r="R11" i="8"/>
  <c r="AK16" i="4"/>
  <c r="S34" i="6"/>
  <c r="S21" i="6"/>
  <c r="T15" i="6"/>
  <c r="AA24" i="10" s="1"/>
  <c r="T16" i="6"/>
  <c r="AA25" i="10" s="1"/>
  <c r="T17" i="6"/>
  <c r="AA26" i="10" s="1"/>
  <c r="Z47" i="10"/>
  <c r="T31" i="5"/>
  <c r="AK17" i="5"/>
  <c r="AJ28" i="5"/>
  <c r="V48" i="4"/>
  <c r="AA22" i="10"/>
  <c r="V47" i="4"/>
  <c r="T29" i="6" s="1"/>
  <c r="V25" i="4"/>
  <c r="Z39" i="10"/>
  <c r="S27" i="6"/>
  <c r="AI45" i="10"/>
  <c r="S42" i="6" l="1"/>
  <c r="S11" i="8" s="1"/>
  <c r="Z44" i="10"/>
  <c r="Z38" i="10"/>
  <c r="R13" i="8"/>
  <c r="R15" i="8" s="1"/>
  <c r="Y95" i="10" s="1"/>
  <c r="AL16" i="4"/>
  <c r="AK46" i="4"/>
  <c r="AI35" i="6" s="1"/>
  <c r="T32" i="6"/>
  <c r="AA42" i="10" s="1"/>
  <c r="T37" i="6"/>
  <c r="AA47" i="10" s="1"/>
  <c r="T40" i="6"/>
  <c r="AA50" i="10" s="1"/>
  <c r="T19" i="6"/>
  <c r="AA28" i="10" s="1"/>
  <c r="T18" i="6"/>
  <c r="AA27" i="10" s="1"/>
  <c r="AL17" i="5"/>
  <c r="AK28" i="5"/>
  <c r="W17" i="4"/>
  <c r="AB12" i="10"/>
  <c r="U29" i="5"/>
  <c r="W18" i="4"/>
  <c r="U55" i="6"/>
  <c r="U56" i="6" s="1"/>
  <c r="AB55" i="10" s="1"/>
  <c r="T51" i="6"/>
  <c r="V55" i="4"/>
  <c r="AK45" i="10"/>
  <c r="AJ45" i="10"/>
  <c r="S15" i="7" l="1"/>
  <c r="S10" i="8"/>
  <c r="S13" i="8" s="1"/>
  <c r="S15" i="8" s="1"/>
  <c r="Z95" i="10" s="1"/>
  <c r="U49" i="6"/>
  <c r="AB9" i="10"/>
  <c r="AL46" i="4"/>
  <c r="AJ35" i="6" s="1"/>
  <c r="AM16" i="4"/>
  <c r="AM46" i="4" s="1"/>
  <c r="AK35" i="6" s="1"/>
  <c r="T21" i="6"/>
  <c r="U15" i="6"/>
  <c r="AB24" i="10" s="1"/>
  <c r="U16" i="6"/>
  <c r="AB25" i="10" s="1"/>
  <c r="U17" i="6"/>
  <c r="AB26" i="10" s="1"/>
  <c r="AA44" i="10"/>
  <c r="T34" i="6"/>
  <c r="U31" i="5"/>
  <c r="AM17" i="5"/>
  <c r="AL28" i="5"/>
  <c r="AA39" i="10"/>
  <c r="T27" i="6"/>
  <c r="W48" i="4"/>
  <c r="AB22" i="10"/>
  <c r="W47" i="4"/>
  <c r="U29" i="6" s="1"/>
  <c r="W25" i="4"/>
  <c r="AL45" i="10"/>
  <c r="AA38" i="10" l="1"/>
  <c r="AN16" i="4"/>
  <c r="U32" i="6"/>
  <c r="AB42" i="10" s="1"/>
  <c r="U37" i="6"/>
  <c r="AB47" i="10" s="1"/>
  <c r="U40" i="6"/>
  <c r="AB50" i="10" s="1"/>
  <c r="U19" i="6"/>
  <c r="AB28" i="10" s="1"/>
  <c r="U18" i="6"/>
  <c r="AB27" i="10" s="1"/>
  <c r="T42" i="6"/>
  <c r="T11" i="8" s="1"/>
  <c r="AN17" i="5"/>
  <c r="AM28" i="5"/>
  <c r="W55" i="4"/>
  <c r="V29" i="5"/>
  <c r="X17" i="4"/>
  <c r="AC12" i="10"/>
  <c r="X18" i="4"/>
  <c r="V55" i="6"/>
  <c r="V56" i="6" s="1"/>
  <c r="AC55" i="10" s="1"/>
  <c r="U51" i="6"/>
  <c r="U59" i="6"/>
  <c r="V49" i="6" l="1"/>
  <c r="V59" i="6" s="1"/>
  <c r="AC9" i="10"/>
  <c r="T15" i="7"/>
  <c r="T10" i="8"/>
  <c r="T13" i="8" s="1"/>
  <c r="T15" i="8" s="1"/>
  <c r="AA95" i="10" s="1"/>
  <c r="AO16" i="4"/>
  <c r="AN46" i="4"/>
  <c r="AL35" i="6" s="1"/>
  <c r="AB44" i="10"/>
  <c r="V15" i="6"/>
  <c r="AC24" i="10" s="1"/>
  <c r="V16" i="6"/>
  <c r="AC25" i="10" s="1"/>
  <c r="V17" i="6"/>
  <c r="AC26" i="10" s="1"/>
  <c r="U21" i="6"/>
  <c r="U34" i="6"/>
  <c r="V31" i="5"/>
  <c r="AO17" i="5"/>
  <c r="AN28" i="5"/>
  <c r="X47" i="4"/>
  <c r="V29" i="6" s="1"/>
  <c r="X25" i="4"/>
  <c r="AC22" i="10"/>
  <c r="X48" i="4"/>
  <c r="AB39" i="10"/>
  <c r="U27" i="6"/>
  <c r="AM45" i="10"/>
  <c r="U42" i="6" l="1"/>
  <c r="U15" i="7" s="1"/>
  <c r="AB38" i="10"/>
  <c r="AP16" i="4"/>
  <c r="AO46" i="4"/>
  <c r="AM35" i="6" s="1"/>
  <c r="V32" i="6"/>
  <c r="AC42" i="10" s="1"/>
  <c r="V37" i="6"/>
  <c r="AC47" i="10" s="1"/>
  <c r="V40" i="6"/>
  <c r="AC50" i="10" s="1"/>
  <c r="V19" i="6"/>
  <c r="AC28" i="10" s="1"/>
  <c r="V18" i="6"/>
  <c r="AP17" i="5"/>
  <c r="AO28" i="5"/>
  <c r="W55" i="6"/>
  <c r="W56" i="6" s="1"/>
  <c r="AD55" i="10" s="1"/>
  <c r="V51" i="6"/>
  <c r="X55" i="4"/>
  <c r="AO45" i="10"/>
  <c r="AN45" i="10"/>
  <c r="U11" i="8" l="1"/>
  <c r="U10" i="8"/>
  <c r="AQ16" i="4"/>
  <c r="AP46" i="4"/>
  <c r="AN35" i="6" s="1"/>
  <c r="V34" i="6"/>
  <c r="AC44" i="10"/>
  <c r="V21" i="6"/>
  <c r="AC27" i="10"/>
  <c r="AQ17" i="5"/>
  <c r="AP28" i="5"/>
  <c r="AD12" i="10"/>
  <c r="AD9" i="10" s="1"/>
  <c r="Y17" i="4"/>
  <c r="Y18" i="4"/>
  <c r="W29" i="5"/>
  <c r="AD22" i="10"/>
  <c r="AC39" i="10"/>
  <c r="V27" i="6"/>
  <c r="AP45" i="10"/>
  <c r="U13" i="8" l="1"/>
  <c r="U15" i="8" s="1"/>
  <c r="AB95" i="10" s="1"/>
  <c r="V42" i="6"/>
  <c r="V11" i="8" s="1"/>
  <c r="AC38" i="10"/>
  <c r="Y47" i="4"/>
  <c r="W29" i="6" s="1"/>
  <c r="W49" i="6"/>
  <c r="W51" i="6" s="1"/>
  <c r="AR16" i="4"/>
  <c r="AQ46" i="4"/>
  <c r="AO35" i="6" s="1"/>
  <c r="W15" i="6"/>
  <c r="AD24" i="10" s="1"/>
  <c r="W16" i="6"/>
  <c r="AD25" i="10" s="1"/>
  <c r="W17" i="6"/>
  <c r="AD26" i="10" s="1"/>
  <c r="W31" i="5"/>
  <c r="AR17" i="5"/>
  <c r="AQ28" i="5"/>
  <c r="Y25" i="4"/>
  <c r="Y48" i="4"/>
  <c r="AE12" i="10"/>
  <c r="AE9" i="10" s="1"/>
  <c r="X29" i="5"/>
  <c r="Z17" i="4"/>
  <c r="Z18" i="4"/>
  <c r="V10" i="8" l="1"/>
  <c r="V13" i="8" s="1"/>
  <c r="V15" i="8" s="1"/>
  <c r="AC95" i="10" s="1"/>
  <c r="V15" i="7"/>
  <c r="X49" i="6"/>
  <c r="W59" i="6"/>
  <c r="X55" i="6"/>
  <c r="X56" i="6" s="1"/>
  <c r="AE55" i="10" s="1"/>
  <c r="AS16" i="4"/>
  <c r="AR46" i="4"/>
  <c r="AP35" i="6" s="1"/>
  <c r="W32" i="6"/>
  <c r="AD42" i="10" s="1"/>
  <c r="W37" i="6"/>
  <c r="W40" i="6"/>
  <c r="AD50" i="10" s="1"/>
  <c r="W19" i="6"/>
  <c r="AD28" i="10" s="1"/>
  <c r="W18" i="6"/>
  <c r="AD27" i="10" s="1"/>
  <c r="X15" i="6"/>
  <c r="AE24" i="10" s="1"/>
  <c r="X16" i="6"/>
  <c r="AE25" i="10" s="1"/>
  <c r="X17" i="6"/>
  <c r="AE26" i="10" s="1"/>
  <c r="X31" i="5"/>
  <c r="AS17" i="5"/>
  <c r="AR28" i="5"/>
  <c r="Y55" i="4"/>
  <c r="Z47" i="4"/>
  <c r="X29" i="6" s="1"/>
  <c r="AD39" i="10"/>
  <c r="Z48" i="4"/>
  <c r="Z25" i="4"/>
  <c r="AE22" i="10"/>
  <c r="AR45" i="10"/>
  <c r="AQ45" i="10"/>
  <c r="X59" i="6" l="1"/>
  <c r="AT16" i="4"/>
  <c r="AS46" i="4"/>
  <c r="AQ35" i="6" s="1"/>
  <c r="X32" i="6"/>
  <c r="AE42" i="10" s="1"/>
  <c r="X37" i="6"/>
  <c r="AE47" i="10" s="1"/>
  <c r="X40" i="6"/>
  <c r="AE50" i="10" s="1"/>
  <c r="W21" i="6"/>
  <c r="X18" i="6"/>
  <c r="AE27" i="10" s="1"/>
  <c r="X19" i="6"/>
  <c r="AE28" i="10" s="1"/>
  <c r="W27" i="6"/>
  <c r="AD38" i="10"/>
  <c r="AD47" i="10"/>
  <c r="AD44" i="10" s="1"/>
  <c r="W34" i="6"/>
  <c r="AT17" i="5"/>
  <c r="AS28" i="5"/>
  <c r="Y55" i="6"/>
  <c r="Y56" i="6" s="1"/>
  <c r="AF55" i="10" s="1"/>
  <c r="X51" i="6"/>
  <c r="Z55" i="4"/>
  <c r="Y29" i="5"/>
  <c r="AA17" i="4"/>
  <c r="AF12" i="10"/>
  <c r="AF9" i="10" s="1"/>
  <c r="AA18" i="4"/>
  <c r="Y49" i="6" l="1"/>
  <c r="AU16" i="4"/>
  <c r="AT46" i="4"/>
  <c r="AR35" i="6" s="1"/>
  <c r="AE44" i="10"/>
  <c r="X21" i="6"/>
  <c r="Y15" i="6"/>
  <c r="AF24" i="10" s="1"/>
  <c r="Y16" i="6"/>
  <c r="AF25" i="10" s="1"/>
  <c r="Y17" i="6"/>
  <c r="AF26" i="10" s="1"/>
  <c r="X34" i="6"/>
  <c r="W42" i="6"/>
  <c r="W11" i="8" s="1"/>
  <c r="Y31" i="5"/>
  <c r="AU17" i="5"/>
  <c r="AT28" i="5"/>
  <c r="AA47" i="4"/>
  <c r="Y29" i="6" s="1"/>
  <c r="AA25" i="4"/>
  <c r="AA48" i="4"/>
  <c r="AE39" i="10"/>
  <c r="AE38" i="10" s="1"/>
  <c r="X27" i="6"/>
  <c r="AF22" i="10"/>
  <c r="X42" i="6" l="1"/>
  <c r="X10" i="8" s="1"/>
  <c r="W15" i="7"/>
  <c r="W10" i="8"/>
  <c r="AV16" i="4"/>
  <c r="AU46" i="4"/>
  <c r="AS35" i="6" s="1"/>
  <c r="Y32" i="6"/>
  <c r="AF42" i="10" s="1"/>
  <c r="Y37" i="6"/>
  <c r="AF47" i="10" s="1"/>
  <c r="Y40" i="6"/>
  <c r="AF50" i="10" s="1"/>
  <c r="Y18" i="6"/>
  <c r="AF27" i="10" s="1"/>
  <c r="Y19" i="6"/>
  <c r="AF28" i="10" s="1"/>
  <c r="AV17" i="5"/>
  <c r="AU28" i="5"/>
  <c r="X15" i="7"/>
  <c r="AG12" i="10"/>
  <c r="AG9" i="10" s="1"/>
  <c r="Z29" i="5"/>
  <c r="AB17" i="4"/>
  <c r="AB18" i="4"/>
  <c r="Y51" i="6"/>
  <c r="Z55" i="6"/>
  <c r="Z56" i="6" s="1"/>
  <c r="AG55" i="10" s="1"/>
  <c r="Y59" i="6"/>
  <c r="AA55" i="4"/>
  <c r="AS45" i="10"/>
  <c r="X11" i="8" l="1"/>
  <c r="X13" i="8" s="1"/>
  <c r="Z49" i="6"/>
  <c r="AW16" i="4"/>
  <c r="AV46" i="4"/>
  <c r="AT35" i="6" s="1"/>
  <c r="AF44" i="10"/>
  <c r="Y34" i="6"/>
  <c r="Y21" i="6"/>
  <c r="Z16" i="6"/>
  <c r="AG25" i="10" s="1"/>
  <c r="Z17" i="6"/>
  <c r="AG26" i="10" s="1"/>
  <c r="Z15" i="6"/>
  <c r="AG24" i="10" s="1"/>
  <c r="W13" i="8"/>
  <c r="W15" i="8" s="1"/>
  <c r="AD95" i="10" s="1"/>
  <c r="Z31" i="5"/>
  <c r="AW17" i="5"/>
  <c r="AV28" i="5"/>
  <c r="AF39" i="10"/>
  <c r="AF38" i="10" s="1"/>
  <c r="Y27" i="6"/>
  <c r="AB47" i="4"/>
  <c r="Z29" i="6" s="1"/>
  <c r="AB25" i="4"/>
  <c r="AG22" i="10"/>
  <c r="AB48" i="4"/>
  <c r="AT45" i="10"/>
  <c r="Y42" i="6" l="1"/>
  <c r="Y10" i="8" s="1"/>
  <c r="AX16" i="4"/>
  <c r="AW46" i="4"/>
  <c r="AU35" i="6" s="1"/>
  <c r="Z32" i="6"/>
  <c r="AG42" i="10" s="1"/>
  <c r="Z37" i="6"/>
  <c r="AG47" i="10" s="1"/>
  <c r="Z40" i="6"/>
  <c r="AG50" i="10" s="1"/>
  <c r="Z19" i="6"/>
  <c r="AG28" i="10" s="1"/>
  <c r="Z18" i="6"/>
  <c r="AG27" i="10" s="1"/>
  <c r="X15" i="8"/>
  <c r="AE95" i="10" s="1"/>
  <c r="AX17" i="5"/>
  <c r="AW28" i="5"/>
  <c r="AB55" i="4"/>
  <c r="AA55" i="6"/>
  <c r="AA56" i="6" s="1"/>
  <c r="AH55" i="10" s="1"/>
  <c r="Z51" i="6"/>
  <c r="Z59" i="6"/>
  <c r="AA29" i="5"/>
  <c r="AH12" i="10"/>
  <c r="AH9" i="10" s="1"/>
  <c r="AC17" i="4"/>
  <c r="AC18" i="4"/>
  <c r="AU45" i="10"/>
  <c r="Y11" i="8" l="1"/>
  <c r="Y13" i="8" s="1"/>
  <c r="Y15" i="8" s="1"/>
  <c r="AF95" i="10" s="1"/>
  <c r="Y15" i="7"/>
  <c r="AA49" i="6"/>
  <c r="AY16" i="4"/>
  <c r="AX46" i="4"/>
  <c r="AV35" i="6" s="1"/>
  <c r="Z34" i="6"/>
  <c r="AG44" i="10"/>
  <c r="Z21" i="6"/>
  <c r="AA17" i="6"/>
  <c r="AH26" i="10" s="1"/>
  <c r="AA15" i="6"/>
  <c r="AH24" i="10" s="1"/>
  <c r="AA16" i="6"/>
  <c r="AH25" i="10" s="1"/>
  <c r="AA31" i="5"/>
  <c r="AY17" i="5"/>
  <c r="AX28" i="5"/>
  <c r="AH22" i="10"/>
  <c r="AC47" i="4"/>
  <c r="AA29" i="6" s="1"/>
  <c r="AC25" i="4"/>
  <c r="AG39" i="10"/>
  <c r="AG38" i="10" s="1"/>
  <c r="Z27" i="6"/>
  <c r="AC48" i="4"/>
  <c r="Z42" i="6" l="1"/>
  <c r="Z10" i="8" s="1"/>
  <c r="AZ16" i="4"/>
  <c r="AY46" i="4"/>
  <c r="AW35" i="6" s="1"/>
  <c r="AA32" i="6"/>
  <c r="AH42" i="10" s="1"/>
  <c r="AA40" i="6"/>
  <c r="AH50" i="10" s="1"/>
  <c r="AA37" i="6"/>
  <c r="AH47" i="10" s="1"/>
  <c r="AA19" i="6"/>
  <c r="AH28" i="10" s="1"/>
  <c r="AA18" i="6"/>
  <c r="AH27" i="10" s="1"/>
  <c r="AZ17" i="5"/>
  <c r="AY28" i="5"/>
  <c r="AB55" i="6"/>
  <c r="AB56" i="6" s="1"/>
  <c r="AI55" i="10" s="1"/>
  <c r="AA51" i="6"/>
  <c r="AI12" i="10"/>
  <c r="AI9" i="10" s="1"/>
  <c r="AB29" i="5"/>
  <c r="AD17" i="4"/>
  <c r="AD18" i="4"/>
  <c r="AC55" i="4"/>
  <c r="AA59" i="6"/>
  <c r="AV45" i="10"/>
  <c r="Z15" i="7" l="1"/>
  <c r="Z11" i="8"/>
  <c r="Z13" i="8" s="1"/>
  <c r="Z15" i="8" s="1"/>
  <c r="AG95" i="10" s="1"/>
  <c r="AB49" i="6"/>
  <c r="AB59" i="6" s="1"/>
  <c r="BA16" i="4"/>
  <c r="AZ46" i="4"/>
  <c r="AX35" i="6" s="1"/>
  <c r="AA21" i="6"/>
  <c r="AB15" i="6"/>
  <c r="AI24" i="10" s="1"/>
  <c r="AB16" i="6"/>
  <c r="AI25" i="10" s="1"/>
  <c r="AB17" i="6"/>
  <c r="AI26" i="10" s="1"/>
  <c r="AH44" i="10"/>
  <c r="AA34" i="6"/>
  <c r="AB31" i="5"/>
  <c r="BA17" i="5"/>
  <c r="AZ28" i="5"/>
  <c r="AH39" i="10"/>
  <c r="AH38" i="10" s="1"/>
  <c r="AA27" i="6"/>
  <c r="AD48" i="4"/>
  <c r="AD47" i="4"/>
  <c r="AB29" i="6" s="1"/>
  <c r="AD25" i="4"/>
  <c r="AI22" i="10"/>
  <c r="AW45" i="10"/>
  <c r="AA42" i="6" l="1"/>
  <c r="AA15" i="7" s="1"/>
  <c r="BB16" i="4"/>
  <c r="BA46" i="4"/>
  <c r="AY35" i="6" s="1"/>
  <c r="AB32" i="6"/>
  <c r="AI42" i="10" s="1"/>
  <c r="AB40" i="6"/>
  <c r="AI50" i="10" s="1"/>
  <c r="AB37" i="6"/>
  <c r="AI47" i="10" s="1"/>
  <c r="AB19" i="6"/>
  <c r="AI28" i="10" s="1"/>
  <c r="AB18" i="6"/>
  <c r="AI27" i="10" s="1"/>
  <c r="BB17" i="5"/>
  <c r="BA28" i="5"/>
  <c r="AD55" i="4"/>
  <c r="AC55" i="6"/>
  <c r="AC56" i="6" s="1"/>
  <c r="AJ55" i="10" s="1"/>
  <c r="AB51" i="6"/>
  <c r="AJ12" i="10"/>
  <c r="AJ9" i="10" s="1"/>
  <c r="AC29" i="5"/>
  <c r="AE17" i="4"/>
  <c r="AE18" i="4"/>
  <c r="AY45" i="10"/>
  <c r="AX45" i="10"/>
  <c r="AC49" i="6" l="1"/>
  <c r="AA10" i="8"/>
  <c r="AA11" i="8"/>
  <c r="AI44" i="10"/>
  <c r="BB46" i="4"/>
  <c r="AZ35" i="6" s="1"/>
  <c r="BC16" i="4"/>
  <c r="AB34" i="6"/>
  <c r="AB21" i="6"/>
  <c r="AC15" i="6"/>
  <c r="AJ24" i="10" s="1"/>
  <c r="AC16" i="6"/>
  <c r="AJ25" i="10" s="1"/>
  <c r="AC17" i="6"/>
  <c r="AJ26" i="10" s="1"/>
  <c r="AC31" i="5"/>
  <c r="BC17" i="5"/>
  <c r="BB28" i="5"/>
  <c r="AE48" i="4"/>
  <c r="AE47" i="4"/>
  <c r="AC29" i="6" s="1"/>
  <c r="AE25" i="4"/>
  <c r="AJ22" i="10"/>
  <c r="AI39" i="10"/>
  <c r="AI38" i="10" s="1"/>
  <c r="AB27" i="6"/>
  <c r="AB42" i="6" l="1"/>
  <c r="AB11" i="8" s="1"/>
  <c r="AA13" i="8"/>
  <c r="AA15" i="8" s="1"/>
  <c r="AH95" i="10" s="1"/>
  <c r="BD16" i="4"/>
  <c r="BC46" i="4"/>
  <c r="BA35" i="6" s="1"/>
  <c r="AC32" i="6"/>
  <c r="AJ42" i="10" s="1"/>
  <c r="AC40" i="6"/>
  <c r="AJ50" i="10" s="1"/>
  <c r="AC37" i="6"/>
  <c r="AJ47" i="10" s="1"/>
  <c r="AC19" i="6"/>
  <c r="AJ28" i="10" s="1"/>
  <c r="AC18" i="6"/>
  <c r="AJ27" i="10" s="1"/>
  <c r="BD17" i="5"/>
  <c r="BC28" i="5"/>
  <c r="AE55" i="4"/>
  <c r="AD55" i="6"/>
  <c r="AD56" i="6" s="1"/>
  <c r="AK55" i="10" s="1"/>
  <c r="AC51" i="6"/>
  <c r="AC59" i="6"/>
  <c r="AD29" i="5"/>
  <c r="AF17" i="4"/>
  <c r="AK12" i="10"/>
  <c r="AF18" i="4"/>
  <c r="AZ45" i="10"/>
  <c r="AB15" i="7" l="1"/>
  <c r="AB10" i="8"/>
  <c r="AB13" i="8" s="1"/>
  <c r="AB15" i="8" s="1"/>
  <c r="AI95" i="10" s="1"/>
  <c r="AD49" i="6"/>
  <c r="AK9" i="10"/>
  <c r="AJ44" i="10"/>
  <c r="BE16" i="4"/>
  <c r="BD46" i="4"/>
  <c r="BB35" i="6" s="1"/>
  <c r="AC34" i="6"/>
  <c r="AC21" i="6"/>
  <c r="AD15" i="6"/>
  <c r="AK24" i="10" s="1"/>
  <c r="AD16" i="6"/>
  <c r="AK25" i="10" s="1"/>
  <c r="AD17" i="6"/>
  <c r="AK26" i="10" s="1"/>
  <c r="AD31" i="5"/>
  <c r="BE17" i="5"/>
  <c r="BD28" i="5"/>
  <c r="AF48" i="4"/>
  <c r="AF47" i="4"/>
  <c r="AD29" i="6" s="1"/>
  <c r="AF25" i="4"/>
  <c r="AK22" i="10"/>
  <c r="AJ39" i="10"/>
  <c r="AJ38" i="10" s="1"/>
  <c r="AC27" i="6"/>
  <c r="BA45" i="10"/>
  <c r="AC42" i="6" l="1"/>
  <c r="AC11" i="8" s="1"/>
  <c r="BF16" i="4"/>
  <c r="BE46" i="4"/>
  <c r="BC35" i="6" s="1"/>
  <c r="AD32" i="6"/>
  <c r="AK42" i="10" s="1"/>
  <c r="AD37" i="6"/>
  <c r="AK47" i="10" s="1"/>
  <c r="AD40" i="6"/>
  <c r="AK50" i="10" s="1"/>
  <c r="AD19" i="6"/>
  <c r="AK28" i="10" s="1"/>
  <c r="AD18" i="6"/>
  <c r="AK27" i="10" s="1"/>
  <c r="BF17" i="5"/>
  <c r="BE28" i="5"/>
  <c r="AF55" i="4"/>
  <c r="AE29" i="5"/>
  <c r="AL12" i="10"/>
  <c r="AG17" i="4"/>
  <c r="AG18" i="4"/>
  <c r="AE55" i="6"/>
  <c r="AE56" i="6" s="1"/>
  <c r="AL55" i="10" s="1"/>
  <c r="AD51" i="6"/>
  <c r="AD59" i="6"/>
  <c r="BB45" i="10"/>
  <c r="AC10" i="8" l="1"/>
  <c r="AC13" i="8" s="1"/>
  <c r="AC15" i="8" s="1"/>
  <c r="AJ95" i="10" s="1"/>
  <c r="AC15" i="7"/>
  <c r="AL9" i="10"/>
  <c r="AE49" i="6"/>
  <c r="AE59" i="6" s="1"/>
  <c r="BG16" i="4"/>
  <c r="BF46" i="4"/>
  <c r="BD35" i="6" s="1"/>
  <c r="AK44" i="10"/>
  <c r="AD34" i="6"/>
  <c r="AD21" i="6"/>
  <c r="AE15" i="6"/>
  <c r="AL24" i="10" s="1"/>
  <c r="AE16" i="6"/>
  <c r="AL25" i="10" s="1"/>
  <c r="AE17" i="6"/>
  <c r="AL26" i="10" s="1"/>
  <c r="AE31" i="5"/>
  <c r="BG17" i="5"/>
  <c r="BF28" i="5"/>
  <c r="AG48" i="4"/>
  <c r="AG47" i="4"/>
  <c r="AE29" i="6" s="1"/>
  <c r="AG25" i="4"/>
  <c r="AL22" i="10"/>
  <c r="AK39" i="10"/>
  <c r="AD27" i="6"/>
  <c r="I132" i="3"/>
  <c r="BC45" i="10"/>
  <c r="AD42" i="6" l="1"/>
  <c r="AD11" i="8" s="1"/>
  <c r="AK38" i="10"/>
  <c r="BH16" i="4"/>
  <c r="BG46" i="4"/>
  <c r="BE35" i="6" s="1"/>
  <c r="AE32" i="6"/>
  <c r="AL42" i="10" s="1"/>
  <c r="AE37" i="6"/>
  <c r="AL47" i="10" s="1"/>
  <c r="AE40" i="6"/>
  <c r="AL50" i="10" s="1"/>
  <c r="AE19" i="6"/>
  <c r="AL28" i="10" s="1"/>
  <c r="AE18" i="6"/>
  <c r="AL27" i="10" s="1"/>
  <c r="BH17" i="5"/>
  <c r="BG28" i="5"/>
  <c r="AG55" i="4"/>
  <c r="AF55" i="6"/>
  <c r="AF56" i="6" s="1"/>
  <c r="AM55" i="10" s="1"/>
  <c r="AE51" i="6"/>
  <c r="AF29" i="5"/>
  <c r="AH17" i="4"/>
  <c r="AM12" i="10"/>
  <c r="AH18" i="4"/>
  <c r="BD45" i="10"/>
  <c r="AD15" i="7" l="1"/>
  <c r="AD10" i="8"/>
  <c r="AD13" i="8" s="1"/>
  <c r="AD15" i="8" s="1"/>
  <c r="AK95" i="10" s="1"/>
  <c r="AF49" i="6"/>
  <c r="AM9" i="10"/>
  <c r="BI16" i="4"/>
  <c r="BH46" i="4"/>
  <c r="BF35" i="6" s="1"/>
  <c r="AE34" i="6"/>
  <c r="AL44" i="10"/>
  <c r="AE21" i="6"/>
  <c r="AF15" i="6"/>
  <c r="AM24" i="10" s="1"/>
  <c r="AF16" i="6"/>
  <c r="AM25" i="10" s="1"/>
  <c r="AF17" i="6"/>
  <c r="AM26" i="10" s="1"/>
  <c r="AF31" i="5"/>
  <c r="BI17" i="5"/>
  <c r="BH28" i="5"/>
  <c r="AM22" i="10"/>
  <c r="AH48" i="4"/>
  <c r="AL39" i="10"/>
  <c r="AE27" i="6"/>
  <c r="AH47" i="4"/>
  <c r="AF29" i="6" s="1"/>
  <c r="AH25" i="4"/>
  <c r="BE45" i="10"/>
  <c r="AE42" i="6" l="1"/>
  <c r="AE10" i="8" s="1"/>
  <c r="AL38" i="10"/>
  <c r="BJ16" i="4"/>
  <c r="BI46" i="4"/>
  <c r="BG35" i="6" s="1"/>
  <c r="AF32" i="6"/>
  <c r="AM42" i="10" s="1"/>
  <c r="AF37" i="6"/>
  <c r="AM47" i="10" s="1"/>
  <c r="AF40" i="6"/>
  <c r="AM50" i="10" s="1"/>
  <c r="AF19" i="6"/>
  <c r="AM28" i="10" s="1"/>
  <c r="AF18" i="6"/>
  <c r="AM27" i="10" s="1"/>
  <c r="BJ17" i="5"/>
  <c r="BI28" i="5"/>
  <c r="AG55" i="6"/>
  <c r="AG56" i="6" s="1"/>
  <c r="AN55" i="10" s="1"/>
  <c r="AF51" i="6"/>
  <c r="AF59" i="6"/>
  <c r="AH55" i="4"/>
  <c r="AG29" i="5"/>
  <c r="AI17" i="4"/>
  <c r="AN12" i="10"/>
  <c r="AI18" i="4"/>
  <c r="BF45" i="10"/>
  <c r="AE15" i="7" l="1"/>
  <c r="AE11" i="8"/>
  <c r="AE13" i="8" s="1"/>
  <c r="AE15" i="8" s="1"/>
  <c r="AL95" i="10" s="1"/>
  <c r="AG49" i="6"/>
  <c r="AG59" i="6" s="1"/>
  <c r="AN9" i="10"/>
  <c r="BK16" i="4"/>
  <c r="BJ46" i="4"/>
  <c r="BH35" i="6" s="1"/>
  <c r="AF21" i="6"/>
  <c r="AG15" i="6"/>
  <c r="AN24" i="10" s="1"/>
  <c r="AG16" i="6"/>
  <c r="AN25" i="10" s="1"/>
  <c r="AG17" i="6"/>
  <c r="AN26" i="10" s="1"/>
  <c r="AM44" i="10"/>
  <c r="AF34" i="6"/>
  <c r="AG31" i="5"/>
  <c r="BK17" i="5"/>
  <c r="BJ28" i="5"/>
  <c r="AI48" i="4"/>
  <c r="AN22" i="10"/>
  <c r="AM39" i="10"/>
  <c r="AF27" i="6"/>
  <c r="AI47" i="4"/>
  <c r="AG29" i="6" s="1"/>
  <c r="AI25" i="4"/>
  <c r="BG45" i="10"/>
  <c r="AF42" i="6" l="1"/>
  <c r="AF15" i="7" s="1"/>
  <c r="AM38" i="10"/>
  <c r="BL16" i="4"/>
  <c r="BK46" i="4"/>
  <c r="BI35" i="6" s="1"/>
  <c r="AG32" i="6"/>
  <c r="AN42" i="10" s="1"/>
  <c r="AG37" i="6"/>
  <c r="AN47" i="10" s="1"/>
  <c r="AG40" i="6"/>
  <c r="AN50" i="10" s="1"/>
  <c r="AG19" i="6"/>
  <c r="AN28" i="10" s="1"/>
  <c r="AG18" i="6"/>
  <c r="AN27" i="10" s="1"/>
  <c r="BL17" i="5"/>
  <c r="BK28" i="5"/>
  <c r="AI55" i="4"/>
  <c r="AJ17" i="4"/>
  <c r="AO12" i="10"/>
  <c r="AH29" i="5"/>
  <c r="AJ18" i="4"/>
  <c r="AH55" i="6"/>
  <c r="AH56" i="6" s="1"/>
  <c r="AO55" i="10" s="1"/>
  <c r="AG51" i="6"/>
  <c r="I133" i="3"/>
  <c r="J133" i="3" s="1"/>
  <c r="J132" i="3"/>
  <c r="BH45" i="10"/>
  <c r="AF11" i="8" l="1"/>
  <c r="AF10" i="8"/>
  <c r="AH49" i="6"/>
  <c r="AO9" i="10"/>
  <c r="BM16" i="4"/>
  <c r="BL46" i="4"/>
  <c r="AG34" i="6"/>
  <c r="AN44" i="10"/>
  <c r="AG21" i="6"/>
  <c r="AH15" i="6"/>
  <c r="AO24" i="10" s="1"/>
  <c r="AH16" i="6"/>
  <c r="AO25" i="10" s="1"/>
  <c r="AH17" i="6"/>
  <c r="AO26" i="10" s="1"/>
  <c r="AH31" i="5"/>
  <c r="BM17" i="5"/>
  <c r="BL28" i="5"/>
  <c r="AO22" i="10"/>
  <c r="AJ47" i="4"/>
  <c r="AH29" i="6" s="1"/>
  <c r="AJ25" i="4"/>
  <c r="AJ48" i="4"/>
  <c r="AN39" i="10"/>
  <c r="AG27" i="6"/>
  <c r="K132" i="3"/>
  <c r="L132" i="3" s="1"/>
  <c r="BI45" i="10"/>
  <c r="AF13" i="8" l="1"/>
  <c r="AF15" i="8" s="1"/>
  <c r="AM95" i="10" s="1"/>
  <c r="AG42" i="6"/>
  <c r="AG10" i="8" s="1"/>
  <c r="AN38" i="10"/>
  <c r="BJ35" i="6"/>
  <c r="BN16" i="4"/>
  <c r="BM46" i="4"/>
  <c r="BK35" i="6" s="1"/>
  <c r="AH32" i="6"/>
  <c r="AO42" i="10" s="1"/>
  <c r="AH37" i="6"/>
  <c r="AO47" i="10" s="1"/>
  <c r="AH40" i="6"/>
  <c r="AO50" i="10" s="1"/>
  <c r="AH19" i="6"/>
  <c r="AO28" i="10" s="1"/>
  <c r="AH18" i="6"/>
  <c r="AO27" i="10" s="1"/>
  <c r="BM28" i="5"/>
  <c r="BN17" i="5"/>
  <c r="BO17" i="5" s="1"/>
  <c r="BP17" i="5" s="1"/>
  <c r="BQ17" i="5" s="1"/>
  <c r="BR17" i="5" s="1"/>
  <c r="BS17" i="5" s="1"/>
  <c r="BT17" i="5" s="1"/>
  <c r="BU17" i="5" s="1"/>
  <c r="BV17" i="5" s="1"/>
  <c r="BW17" i="5" s="1"/>
  <c r="BX17" i="5" s="1"/>
  <c r="BY17" i="5" s="1"/>
  <c r="AI55" i="6"/>
  <c r="AI56" i="6" s="1"/>
  <c r="AP55" i="10" s="1"/>
  <c r="AH51" i="6"/>
  <c r="AH59" i="6"/>
  <c r="AJ55" i="4"/>
  <c r="AP12" i="10"/>
  <c r="AP9" i="10" s="1"/>
  <c r="AK17" i="4"/>
  <c r="AI29" i="5"/>
  <c r="AK18" i="4"/>
  <c r="I134" i="3"/>
  <c r="J134" i="3" s="1"/>
  <c r="I40" i="3"/>
  <c r="J40" i="3"/>
  <c r="BJ45" i="10"/>
  <c r="AG11" i="8" l="1"/>
  <c r="AG13" i="8" s="1"/>
  <c r="AG15" i="8" s="1"/>
  <c r="AN95" i="10" s="1"/>
  <c r="AG15" i="7"/>
  <c r="AI49" i="6"/>
  <c r="AI59" i="6" s="1"/>
  <c r="BO16" i="4"/>
  <c r="BN46" i="4"/>
  <c r="AH21" i="6"/>
  <c r="AI15" i="6"/>
  <c r="AP24" i="10" s="1"/>
  <c r="AI16" i="6"/>
  <c r="AP25" i="10" s="1"/>
  <c r="AI17" i="6"/>
  <c r="AP26" i="10" s="1"/>
  <c r="AO44" i="10"/>
  <c r="AH34" i="6"/>
  <c r="AI31" i="5"/>
  <c r="AK48" i="4"/>
  <c r="AK47" i="4"/>
  <c r="AI29" i="6" s="1"/>
  <c r="AK25" i="4"/>
  <c r="AP22" i="10"/>
  <c r="AO39" i="10"/>
  <c r="AH27" i="6"/>
  <c r="J39" i="3"/>
  <c r="J35" i="3" s="1"/>
  <c r="I39" i="3"/>
  <c r="I35" i="3" s="1"/>
  <c r="BK45" i="10"/>
  <c r="J131" i="3"/>
  <c r="K131" i="3" s="1"/>
  <c r="L131" i="3" s="1"/>
  <c r="AH42" i="6" l="1"/>
  <c r="AH11" i="8" s="1"/>
  <c r="AO38" i="10"/>
  <c r="BL35" i="6"/>
  <c r="BP16" i="4"/>
  <c r="BO46" i="4"/>
  <c r="BM35" i="6" s="1"/>
  <c r="M132" i="3"/>
  <c r="N132" i="3" s="1"/>
  <c r="AI32" i="6"/>
  <c r="AP42" i="10" s="1"/>
  <c r="AI37" i="6"/>
  <c r="AP47" i="10" s="1"/>
  <c r="AI40" i="6"/>
  <c r="AP50" i="10" s="1"/>
  <c r="AI19" i="6"/>
  <c r="AP28" i="10" s="1"/>
  <c r="AI18" i="6"/>
  <c r="AP27" i="10" s="1"/>
  <c r="AK55" i="4"/>
  <c r="AJ55" i="6"/>
  <c r="AJ56" i="6" s="1"/>
  <c r="AQ55" i="10" s="1"/>
  <c r="AI51" i="6"/>
  <c r="AQ12" i="10"/>
  <c r="AQ9" i="10" s="1"/>
  <c r="AJ29" i="5"/>
  <c r="AL17" i="4"/>
  <c r="AL18" i="4"/>
  <c r="BL45" i="10"/>
  <c r="AH10" i="8" l="1"/>
  <c r="AH13" i="8" s="1"/>
  <c r="AH15" i="8" s="1"/>
  <c r="AO95" i="10" s="1"/>
  <c r="AH15" i="7"/>
  <c r="AJ49" i="6"/>
  <c r="BQ16" i="4"/>
  <c r="BP46" i="4"/>
  <c r="BN35" i="6" s="1"/>
  <c r="AP44" i="10"/>
  <c r="AI34" i="6"/>
  <c r="AI21" i="6"/>
  <c r="AJ15" i="6"/>
  <c r="AQ24" i="10" s="1"/>
  <c r="AJ16" i="6"/>
  <c r="AQ25" i="10" s="1"/>
  <c r="AJ17" i="6"/>
  <c r="AQ26" i="10" s="1"/>
  <c r="AJ31" i="5"/>
  <c r="AQ22" i="10"/>
  <c r="AL47" i="4"/>
  <c r="AJ29" i="6" s="1"/>
  <c r="AL25" i="4"/>
  <c r="AP39" i="10"/>
  <c r="AP38" i="10" s="1"/>
  <c r="AI27" i="6"/>
  <c r="AL48" i="4"/>
  <c r="AJ19" i="6" s="1"/>
  <c r="BM45" i="10"/>
  <c r="J130" i="3"/>
  <c r="J140" i="3" s="1"/>
  <c r="I140" i="3"/>
  <c r="AI42" i="6" l="1"/>
  <c r="AI11" i="8" s="1"/>
  <c r="BN34" i="6"/>
  <c r="BU45" i="10"/>
  <c r="BQ46" i="4"/>
  <c r="BO35" i="6" s="1"/>
  <c r="BR16" i="4"/>
  <c r="AJ32" i="6"/>
  <c r="AQ42" i="10" s="1"/>
  <c r="AJ37" i="6"/>
  <c r="AQ47" i="10" s="1"/>
  <c r="AJ40" i="6"/>
  <c r="AQ50" i="10" s="1"/>
  <c r="AJ18" i="6"/>
  <c r="AQ27" i="10" s="1"/>
  <c r="AK55" i="6"/>
  <c r="AK56" i="6" s="1"/>
  <c r="AR55" i="10" s="1"/>
  <c r="AJ51" i="6"/>
  <c r="AJ59" i="6"/>
  <c r="AL55" i="4"/>
  <c r="AK29" i="5"/>
  <c r="AR12" i="10"/>
  <c r="AR9" i="10" s="1"/>
  <c r="AM17" i="4"/>
  <c r="AM18" i="4"/>
  <c r="BO45" i="10"/>
  <c r="BN45" i="10"/>
  <c r="K130" i="3"/>
  <c r="AI10" i="8" l="1"/>
  <c r="AI13" i="8" s="1"/>
  <c r="AI15" i="8" s="1"/>
  <c r="AP95" i="10" s="1"/>
  <c r="AI15" i="7"/>
  <c r="AK49" i="6"/>
  <c r="AK59" i="6" s="1"/>
  <c r="BU44" i="10"/>
  <c r="BO34" i="6"/>
  <c r="BV45" i="10"/>
  <c r="BV44" i="10" s="1"/>
  <c r="BR46" i="4"/>
  <c r="BP35" i="6" s="1"/>
  <c r="BS16" i="4"/>
  <c r="AK15" i="6"/>
  <c r="AR24" i="10" s="1"/>
  <c r="AK16" i="6"/>
  <c r="AR25" i="10" s="1"/>
  <c r="AK17" i="6"/>
  <c r="AR26" i="10" s="1"/>
  <c r="AQ44" i="10"/>
  <c r="AJ34" i="6"/>
  <c r="AK31" i="5"/>
  <c r="AK13" i="7" s="1"/>
  <c r="AM48" i="4"/>
  <c r="AK19" i="6" s="1"/>
  <c r="AM47" i="4"/>
  <c r="AK29" i="6" s="1"/>
  <c r="AM25" i="4"/>
  <c r="AR22" i="10"/>
  <c r="AQ39" i="10"/>
  <c r="AJ27" i="6"/>
  <c r="AQ28" i="10"/>
  <c r="AJ21" i="6"/>
  <c r="BH16" i="10"/>
  <c r="AU16" i="10"/>
  <c r="BC16" i="10"/>
  <c r="AM17" i="10"/>
  <c r="AM16" i="10"/>
  <c r="O17" i="10"/>
  <c r="O16" i="10"/>
  <c r="AZ16" i="10"/>
  <c r="AJ16" i="10"/>
  <c r="AJ17" i="10"/>
  <c r="AY16" i="10"/>
  <c r="AN17" i="10"/>
  <c r="AN16" i="10"/>
  <c r="BG16" i="10"/>
  <c r="Q17" i="10"/>
  <c r="Q16" i="10"/>
  <c r="X17" i="10"/>
  <c r="X16" i="10"/>
  <c r="AV16" i="10"/>
  <c r="M16" i="10"/>
  <c r="M17" i="10"/>
  <c r="AX16" i="10"/>
  <c r="AW16" i="10"/>
  <c r="AK17" i="10"/>
  <c r="AK16" i="10"/>
  <c r="W16" i="10"/>
  <c r="W17" i="10"/>
  <c r="S16" i="10"/>
  <c r="S17" i="10"/>
  <c r="T17" i="10"/>
  <c r="T16" i="10"/>
  <c r="AO16" i="10"/>
  <c r="AO17" i="10"/>
  <c r="N17" i="10"/>
  <c r="N16" i="10"/>
  <c r="AF17" i="10"/>
  <c r="AF16" i="10"/>
  <c r="AE17" i="10"/>
  <c r="AE16" i="10"/>
  <c r="AS16" i="10"/>
  <c r="AB16" i="10"/>
  <c r="AB17" i="10"/>
  <c r="AL17" i="10"/>
  <c r="AL16" i="10"/>
  <c r="BA16" i="10"/>
  <c r="AR17" i="10"/>
  <c r="AR16" i="10"/>
  <c r="AI17" i="10"/>
  <c r="AI16" i="10"/>
  <c r="AA16" i="10"/>
  <c r="AA17" i="10"/>
  <c r="BB16" i="10"/>
  <c r="V17" i="10"/>
  <c r="V16" i="10"/>
  <c r="BD16" i="10"/>
  <c r="BF16" i="10"/>
  <c r="AP17" i="10"/>
  <c r="AP16" i="10"/>
  <c r="AC16" i="10"/>
  <c r="AC17" i="10"/>
  <c r="AQ16" i="10"/>
  <c r="AQ17" i="10"/>
  <c r="P17" i="10"/>
  <c r="P16" i="10"/>
  <c r="R17" i="10"/>
  <c r="R16" i="10"/>
  <c r="U17" i="10"/>
  <c r="U16" i="10"/>
  <c r="AT16" i="10"/>
  <c r="Y16" i="10"/>
  <c r="Y17" i="10"/>
  <c r="BE16" i="10"/>
  <c r="Z16" i="10"/>
  <c r="Z17" i="10"/>
  <c r="AH17" i="10"/>
  <c r="AH16" i="10"/>
  <c r="AD17" i="10"/>
  <c r="AD16" i="10"/>
  <c r="AG16" i="10"/>
  <c r="AG17" i="10"/>
  <c r="I16" i="7"/>
  <c r="P103" i="10" s="1"/>
  <c r="P102" i="10" s="1"/>
  <c r="P101" i="10" s="1"/>
  <c r="I13" i="7"/>
  <c r="AB16" i="7"/>
  <c r="AI103" i="10" s="1"/>
  <c r="AI102" i="10" s="1"/>
  <c r="AI101" i="10" s="1"/>
  <c r="AB13" i="7"/>
  <c r="T16" i="7"/>
  <c r="AA103" i="10" s="1"/>
  <c r="AA102" i="10" s="1"/>
  <c r="AA101" i="10" s="1"/>
  <c r="T13" i="7"/>
  <c r="H16" i="7"/>
  <c r="O103" i="10" s="1"/>
  <c r="O102" i="10" s="1"/>
  <c r="O101" i="10" s="1"/>
  <c r="H13" i="7"/>
  <c r="P16" i="7"/>
  <c r="W103" i="10" s="1"/>
  <c r="W102" i="10" s="1"/>
  <c r="W101" i="10" s="1"/>
  <c r="P13" i="7"/>
  <c r="U20" i="10"/>
  <c r="N16" i="7"/>
  <c r="U103" i="10" s="1"/>
  <c r="U102" i="10" s="1"/>
  <c r="U101" i="10" s="1"/>
  <c r="N13" i="7"/>
  <c r="AB20" i="10"/>
  <c r="U16" i="7"/>
  <c r="AB103" i="10" s="1"/>
  <c r="AB102" i="10" s="1"/>
  <c r="AB101" i="10" s="1"/>
  <c r="U13" i="7"/>
  <c r="F16" i="7"/>
  <c r="M103" i="10" s="1"/>
  <c r="F13" i="7"/>
  <c r="Z16" i="7"/>
  <c r="AG103" i="10" s="1"/>
  <c r="AG102" i="10" s="1"/>
  <c r="AG101" i="10" s="1"/>
  <c r="Z13" i="7"/>
  <c r="AC16" i="7"/>
  <c r="AJ103" i="10" s="1"/>
  <c r="AJ102" i="10" s="1"/>
  <c r="AJ101" i="10" s="1"/>
  <c r="AC13" i="7"/>
  <c r="AN20" i="10"/>
  <c r="AG16" i="7"/>
  <c r="AN103" i="10" s="1"/>
  <c r="AN102" i="10" s="1"/>
  <c r="AN101" i="10" s="1"/>
  <c r="AG13" i="7"/>
  <c r="AP20" i="10"/>
  <c r="AI16" i="7"/>
  <c r="AP103" i="10" s="1"/>
  <c r="AP102" i="10" s="1"/>
  <c r="AP101" i="10" s="1"/>
  <c r="AI13" i="7"/>
  <c r="AL20" i="10"/>
  <c r="AE16" i="7"/>
  <c r="AL103" i="10" s="1"/>
  <c r="AL102" i="10" s="1"/>
  <c r="AL101" i="10" s="1"/>
  <c r="AE13" i="7"/>
  <c r="Y16" i="7"/>
  <c r="AF103" i="10" s="1"/>
  <c r="AF102" i="10" s="1"/>
  <c r="AF101" i="10" s="1"/>
  <c r="Y13" i="7"/>
  <c r="AH16" i="7"/>
  <c r="AO103" i="10" s="1"/>
  <c r="AO102" i="10" s="1"/>
  <c r="AO101" i="10" s="1"/>
  <c r="AH13" i="7"/>
  <c r="S16" i="7"/>
  <c r="Z103" i="10" s="1"/>
  <c r="Z102" i="10" s="1"/>
  <c r="Z101" i="10" s="1"/>
  <c r="S13" i="7"/>
  <c r="J16" i="7"/>
  <c r="Q103" i="10" s="1"/>
  <c r="Q102" i="10" s="1"/>
  <c r="Q101" i="10" s="1"/>
  <c r="J13" i="7"/>
  <c r="K16" i="7"/>
  <c r="R103" i="10" s="1"/>
  <c r="R102" i="10" s="1"/>
  <c r="R101" i="10" s="1"/>
  <c r="K13" i="7"/>
  <c r="AK20" i="10"/>
  <c r="AD16" i="7"/>
  <c r="AK103" i="10" s="1"/>
  <c r="AD13" i="7"/>
  <c r="Y20" i="10"/>
  <c r="R16" i="7"/>
  <c r="Y103" i="10" s="1"/>
  <c r="R13" i="7"/>
  <c r="AD20" i="10"/>
  <c r="W16" i="7"/>
  <c r="AD103" i="10" s="1"/>
  <c r="AD102" i="10" s="1"/>
  <c r="AD101" i="10" s="1"/>
  <c r="W13" i="7"/>
  <c r="L130" i="3"/>
  <c r="AJ16" i="7"/>
  <c r="AQ103" i="10" s="1"/>
  <c r="AQ102" i="10" s="1"/>
  <c r="AQ101" i="10" s="1"/>
  <c r="AJ13" i="7"/>
  <c r="AA16" i="7"/>
  <c r="AH103" i="10" s="1"/>
  <c r="AH102" i="10" s="1"/>
  <c r="AH101" i="10" s="1"/>
  <c r="AA13" i="7"/>
  <c r="V20" i="10"/>
  <c r="O16" i="7"/>
  <c r="V103" i="10" s="1"/>
  <c r="V102" i="10" s="1"/>
  <c r="V101" i="10" s="1"/>
  <c r="O13" i="7"/>
  <c r="G16" i="7"/>
  <c r="N103" i="10" s="1"/>
  <c r="N102" i="10" s="1"/>
  <c r="N101" i="10" s="1"/>
  <c r="G13" i="7"/>
  <c r="AM20" i="10"/>
  <c r="AF16" i="7"/>
  <c r="AM103" i="10" s="1"/>
  <c r="AM102" i="10" s="1"/>
  <c r="AM101" i="10" s="1"/>
  <c r="AF13" i="7"/>
  <c r="X20" i="10"/>
  <c r="Q16" i="7"/>
  <c r="X103" i="10" s="1"/>
  <c r="X102" i="10" s="1"/>
  <c r="X101" i="10" s="1"/>
  <c r="Q13" i="7"/>
  <c r="T20" i="10"/>
  <c r="M16" i="7"/>
  <c r="T103" i="10" s="1"/>
  <c r="T102" i="10" s="1"/>
  <c r="T101" i="10" s="1"/>
  <c r="M13" i="7"/>
  <c r="X16" i="7"/>
  <c r="AE103" i="10" s="1"/>
  <c r="AE102" i="10" s="1"/>
  <c r="AE101" i="10" s="1"/>
  <c r="X13" i="7"/>
  <c r="S20" i="10"/>
  <c r="L16" i="7"/>
  <c r="S103" i="10" s="1"/>
  <c r="S102" i="10" s="1"/>
  <c r="S101" i="10" s="1"/>
  <c r="L13" i="7"/>
  <c r="V16" i="7"/>
  <c r="AC103" i="10" s="1"/>
  <c r="AC102" i="10" s="1"/>
  <c r="AC101" i="10" s="1"/>
  <c r="V13" i="7"/>
  <c r="AJ42" i="6" l="1"/>
  <c r="AJ15" i="7" s="1"/>
  <c r="AJ14" i="7" s="1"/>
  <c r="AJ19" i="7" s="1"/>
  <c r="F103" i="10"/>
  <c r="G103" i="10"/>
  <c r="I16" i="10"/>
  <c r="F17" i="10"/>
  <c r="G17" i="10"/>
  <c r="H16" i="10"/>
  <c r="F16" i="10"/>
  <c r="G16" i="10"/>
  <c r="BP34" i="6"/>
  <c r="BW45" i="10"/>
  <c r="BW44" i="10" s="1"/>
  <c r="BS46" i="4"/>
  <c r="BQ35" i="6" s="1"/>
  <c r="BT16" i="4"/>
  <c r="AK32" i="6"/>
  <c r="AR42" i="10" s="1"/>
  <c r="AK37" i="6"/>
  <c r="AR47" i="10" s="1"/>
  <c r="AK40" i="6"/>
  <c r="AR50" i="10" s="1"/>
  <c r="AK18" i="6"/>
  <c r="AR27" i="10" s="1"/>
  <c r="AM55" i="4"/>
  <c r="AL55" i="6"/>
  <c r="AL56" i="6" s="1"/>
  <c r="AS55" i="10" s="1"/>
  <c r="AK51" i="6"/>
  <c r="AK16" i="7" s="1"/>
  <c r="AR103" i="10" s="1"/>
  <c r="AR102" i="10" s="1"/>
  <c r="AR101" i="10" s="1"/>
  <c r="AL29" i="5"/>
  <c r="AS12" i="10"/>
  <c r="AS9" i="10" s="1"/>
  <c r="AN17" i="4"/>
  <c r="AN18" i="4"/>
  <c r="AQ38" i="10"/>
  <c r="AQ34" i="10" s="1"/>
  <c r="T29" i="10"/>
  <c r="Y29" i="10"/>
  <c r="AL29" i="10"/>
  <c r="U29" i="10"/>
  <c r="AM29" i="10"/>
  <c r="AN29" i="10"/>
  <c r="V29" i="10"/>
  <c r="Z20" i="10"/>
  <c r="Z29" i="10" s="1"/>
  <c r="AC20" i="10"/>
  <c r="AC29" i="10" s="1"/>
  <c r="AO20" i="10"/>
  <c r="AO29" i="10" s="1"/>
  <c r="W20" i="10"/>
  <c r="W29" i="10" s="1"/>
  <c r="M14" i="10"/>
  <c r="AQ20" i="10"/>
  <c r="AQ29" i="10" s="1"/>
  <c r="Q20" i="10"/>
  <c r="N20" i="10"/>
  <c r="AH20" i="10"/>
  <c r="AG20" i="10"/>
  <c r="AA20" i="10"/>
  <c r="P20" i="10"/>
  <c r="R20" i="10"/>
  <c r="AI20" i="10"/>
  <c r="AE20" i="10"/>
  <c r="AE29" i="10" s="1"/>
  <c r="AJ20" i="10"/>
  <c r="O20" i="10"/>
  <c r="AF20" i="10"/>
  <c r="BP45" i="10"/>
  <c r="P14" i="10"/>
  <c r="Q34" i="10"/>
  <c r="AJ34" i="10"/>
  <c r="AM34" i="10"/>
  <c r="AD34" i="10"/>
  <c r="S14" i="10"/>
  <c r="S31" i="10" s="1"/>
  <c r="AE34" i="10"/>
  <c r="AM14" i="10"/>
  <c r="AM31" i="10" s="1"/>
  <c r="R34" i="10"/>
  <c r="AR14" i="10"/>
  <c r="AP14" i="10"/>
  <c r="AP31" i="10" s="1"/>
  <c r="AG14" i="10"/>
  <c r="W14" i="10"/>
  <c r="O34" i="10"/>
  <c r="Q14" i="10"/>
  <c r="AB34" i="10"/>
  <c r="U34" i="10"/>
  <c r="N14" i="10"/>
  <c r="AH14" i="10"/>
  <c r="R97" i="10"/>
  <c r="K20" i="7"/>
  <c r="R98" i="10"/>
  <c r="K14" i="7"/>
  <c r="K19" i="7" s="1"/>
  <c r="Z14" i="10"/>
  <c r="AN14" i="10"/>
  <c r="AN31" i="10" s="1"/>
  <c r="O14" i="10"/>
  <c r="AI34" i="10"/>
  <c r="Z97" i="10"/>
  <c r="S20" i="7"/>
  <c r="O97" i="10"/>
  <c r="H20" i="7"/>
  <c r="AC34" i="10"/>
  <c r="AE97" i="10"/>
  <c r="X20" i="7"/>
  <c r="AE98" i="10"/>
  <c r="X14" i="7"/>
  <c r="X19" i="7" s="1"/>
  <c r="T34" i="10"/>
  <c r="V97" i="10"/>
  <c r="O20" i="7"/>
  <c r="V98" i="10"/>
  <c r="O14" i="7"/>
  <c r="O19" i="7" s="1"/>
  <c r="AQ97" i="10"/>
  <c r="AJ20" i="7"/>
  <c r="Y102" i="10"/>
  <c r="G102" i="10" s="1"/>
  <c r="R14" i="10"/>
  <c r="AO97" i="10"/>
  <c r="AH20" i="7"/>
  <c r="AO98" i="10"/>
  <c r="AH14" i="7"/>
  <c r="AH19" i="7" s="1"/>
  <c r="AL34" i="10"/>
  <c r="AA97" i="10"/>
  <c r="T20" i="7"/>
  <c r="AA98" i="10"/>
  <c r="T14" i="7"/>
  <c r="T19" i="7" s="1"/>
  <c r="V34" i="10"/>
  <c r="AN97" i="10"/>
  <c r="AG20" i="7"/>
  <c r="AE14" i="10"/>
  <c r="V14" i="10"/>
  <c r="V31" i="10" s="1"/>
  <c r="AQ14" i="10"/>
  <c r="AK102" i="10"/>
  <c r="Q97" i="10"/>
  <c r="J20" i="7"/>
  <c r="Q98" i="10"/>
  <c r="J14" i="7"/>
  <c r="J19" i="7" s="1"/>
  <c r="AO14" i="10"/>
  <c r="AF34" i="10"/>
  <c r="AA14" i="10"/>
  <c r="N97" i="10"/>
  <c r="G20" i="7"/>
  <c r="AN98" i="10"/>
  <c r="AG14" i="7"/>
  <c r="AG19" i="7" s="1"/>
  <c r="T98" i="10"/>
  <c r="M14" i="7"/>
  <c r="M19" i="7" s="1"/>
  <c r="Y34" i="10"/>
  <c r="M97" i="10"/>
  <c r="F20" i="7"/>
  <c r="M98" i="10"/>
  <c r="F14" i="7"/>
  <c r="F19" i="7" s="1"/>
  <c r="AI97" i="10"/>
  <c r="AB20" i="7"/>
  <c r="AI98" i="10"/>
  <c r="AB14" i="7"/>
  <c r="AB19" i="7" s="1"/>
  <c r="AH97" i="10"/>
  <c r="AA20" i="7"/>
  <c r="T14" i="10"/>
  <c r="T31" i="10" s="1"/>
  <c r="AI14" i="10"/>
  <c r="N98" i="10"/>
  <c r="G14" i="7"/>
  <c r="G19" i="7" s="1"/>
  <c r="AC97" i="10"/>
  <c r="V20" i="7"/>
  <c r="AD97" i="10"/>
  <c r="W20" i="7"/>
  <c r="AD98" i="10"/>
  <c r="W14" i="7"/>
  <c r="W19" i="7" s="1"/>
  <c r="AK34" i="10"/>
  <c r="AF97" i="10"/>
  <c r="Y20" i="7"/>
  <c r="AF98" i="10"/>
  <c r="Y14" i="7"/>
  <c r="Y19" i="7" s="1"/>
  <c r="AJ97" i="10"/>
  <c r="AC20" i="7"/>
  <c r="AJ98" i="10"/>
  <c r="AC14" i="7"/>
  <c r="AC19" i="7" s="1"/>
  <c r="AB97" i="10"/>
  <c r="U20" i="7"/>
  <c r="AB98" i="10"/>
  <c r="U14" i="7"/>
  <c r="U19" i="7" s="1"/>
  <c r="AH98" i="10"/>
  <c r="AA14" i="7"/>
  <c r="AA19" i="7" s="1"/>
  <c r="AC98" i="10"/>
  <c r="V14" i="7"/>
  <c r="V19" i="7" s="1"/>
  <c r="AC14" i="10"/>
  <c r="S34" i="10"/>
  <c r="X34" i="10"/>
  <c r="AD14" i="10"/>
  <c r="AD31" i="10" s="1"/>
  <c r="AF14" i="10"/>
  <c r="AP34" i="10"/>
  <c r="AJ14" i="10"/>
  <c r="AB14" i="10"/>
  <c r="AB31" i="10" s="1"/>
  <c r="W34" i="10"/>
  <c r="AK14" i="10"/>
  <c r="X97" i="10"/>
  <c r="Q20" i="7"/>
  <c r="X98" i="10"/>
  <c r="Q14" i="7"/>
  <c r="Q19" i="7" s="1"/>
  <c r="AH34" i="10"/>
  <c r="Y97" i="10"/>
  <c r="R20" i="7"/>
  <c r="Y98" i="10"/>
  <c r="R14" i="7"/>
  <c r="R19" i="7" s="1"/>
  <c r="AO34" i="10"/>
  <c r="AL97" i="10"/>
  <c r="AE20" i="7"/>
  <c r="AL98" i="10"/>
  <c r="AE14" i="7"/>
  <c r="AE19" i="7" s="1"/>
  <c r="U97" i="10"/>
  <c r="N20" i="7"/>
  <c r="U98" i="10"/>
  <c r="N14" i="7"/>
  <c r="N19" i="7" s="1"/>
  <c r="P34" i="10"/>
  <c r="M44" i="10"/>
  <c r="Z98" i="10"/>
  <c r="S14" i="7"/>
  <c r="S19" i="7" s="1"/>
  <c r="O98" i="10"/>
  <c r="H14" i="7"/>
  <c r="H19" i="7" s="1"/>
  <c r="T97" i="10"/>
  <c r="M20" i="7"/>
  <c r="X14" i="10"/>
  <c r="X31" i="10" s="1"/>
  <c r="N34" i="10"/>
  <c r="Y14" i="10"/>
  <c r="Z34" i="10"/>
  <c r="AL14" i="10"/>
  <c r="AL31" i="10" s="1"/>
  <c r="AN34" i="10"/>
  <c r="AG34" i="10"/>
  <c r="M102" i="10"/>
  <c r="F102" i="10" s="1"/>
  <c r="U14" i="10"/>
  <c r="S97" i="10"/>
  <c r="L20" i="7"/>
  <c r="S98" i="10"/>
  <c r="L14" i="7"/>
  <c r="L19" i="7" s="1"/>
  <c r="AM97" i="10"/>
  <c r="AF20" i="7"/>
  <c r="AM98" i="10"/>
  <c r="AF14" i="7"/>
  <c r="AF19" i="7" s="1"/>
  <c r="AK97" i="10"/>
  <c r="AD20" i="7"/>
  <c r="AK98" i="10"/>
  <c r="AD14" i="7"/>
  <c r="AD19" i="7" s="1"/>
  <c r="AR97" i="10"/>
  <c r="AK20" i="7"/>
  <c r="AP97" i="10"/>
  <c r="AI20" i="7"/>
  <c r="AP98" i="10"/>
  <c r="AI14" i="7"/>
  <c r="AI19" i="7" s="1"/>
  <c r="AG97" i="10"/>
  <c r="Z20" i="7"/>
  <c r="AG98" i="10"/>
  <c r="Z14" i="7"/>
  <c r="Z19" i="7" s="1"/>
  <c r="W97" i="10"/>
  <c r="P20" i="7"/>
  <c r="W98" i="10"/>
  <c r="P14" i="7"/>
  <c r="P19" i="7" s="1"/>
  <c r="AA34" i="10"/>
  <c r="P97" i="10"/>
  <c r="I20" i="7"/>
  <c r="P98" i="10"/>
  <c r="I14" i="7"/>
  <c r="I19" i="7" s="1"/>
  <c r="AJ11" i="8" l="1"/>
  <c r="AJ10" i="8"/>
  <c r="M34" i="10"/>
  <c r="F34" i="10" s="1"/>
  <c r="F44" i="10"/>
  <c r="AL49" i="6"/>
  <c r="G34" i="10"/>
  <c r="F20" i="10"/>
  <c r="G20" i="10"/>
  <c r="Y31" i="10"/>
  <c r="Y52" i="10" s="1"/>
  <c r="G14" i="10"/>
  <c r="F14" i="10"/>
  <c r="AK31" i="10"/>
  <c r="AK32" i="10" s="1"/>
  <c r="BQ34" i="6"/>
  <c r="BX45" i="10"/>
  <c r="BX44" i="10" s="1"/>
  <c r="BT46" i="4"/>
  <c r="BR35" i="6" s="1"/>
  <c r="BU16" i="4"/>
  <c r="AK34" i="6"/>
  <c r="AR44" i="10"/>
  <c r="AQ98" i="10"/>
  <c r="AL15" i="6"/>
  <c r="AS24" i="10" s="1"/>
  <c r="AL16" i="6"/>
  <c r="AS25" i="10" s="1"/>
  <c r="AL17" i="6"/>
  <c r="AS26" i="10" s="1"/>
  <c r="AG31" i="10"/>
  <c r="AH31" i="10"/>
  <c r="AH52" i="10" s="1"/>
  <c r="AH57" i="10" s="1"/>
  <c r="W31" i="10"/>
  <c r="W52" i="10" s="1"/>
  <c r="W57" i="10" s="1"/>
  <c r="AN48" i="4"/>
  <c r="AL19" i="6" s="1"/>
  <c r="AN47" i="4"/>
  <c r="AL29" i="6" s="1"/>
  <c r="AN25" i="4"/>
  <c r="AL31" i="5"/>
  <c r="AS17" i="10"/>
  <c r="AS22" i="10"/>
  <c r="AR28" i="10"/>
  <c r="AK21" i="6"/>
  <c r="AR39" i="10"/>
  <c r="AK27" i="6"/>
  <c r="AI31" i="10"/>
  <c r="AI52" i="10" s="1"/>
  <c r="AI57" i="10" s="1"/>
  <c r="AA31" i="10"/>
  <c r="AA52" i="10" s="1"/>
  <c r="AA57" i="10" s="1"/>
  <c r="AQ31" i="10"/>
  <c r="AQ52" i="10" s="1"/>
  <c r="AQ57" i="10" s="1"/>
  <c r="N31" i="10"/>
  <c r="N52" i="10" s="1"/>
  <c r="N57" i="10" s="1"/>
  <c r="Z31" i="10"/>
  <c r="Z52" i="10" s="1"/>
  <c r="Z57" i="10" s="1"/>
  <c r="AC31" i="10"/>
  <c r="AC52" i="10" s="1"/>
  <c r="AC57" i="10" s="1"/>
  <c r="R31" i="10"/>
  <c r="R52" i="10" s="1"/>
  <c r="R57" i="10" s="1"/>
  <c r="AO31" i="10"/>
  <c r="AO52" i="10" s="1"/>
  <c r="AO57" i="10" s="1"/>
  <c r="AJ31" i="10"/>
  <c r="AJ52" i="10" s="1"/>
  <c r="O31" i="10"/>
  <c r="AE31" i="10"/>
  <c r="AE52" i="10" s="1"/>
  <c r="U31" i="10"/>
  <c r="U52" i="10" s="1"/>
  <c r="AF31" i="10"/>
  <c r="AF52" i="10" s="1"/>
  <c r="P31" i="10"/>
  <c r="P52" i="10" s="1"/>
  <c r="P57" i="10" s="1"/>
  <c r="Q31" i="10"/>
  <c r="Q52" i="10" s="1"/>
  <c r="Q57" i="10" s="1"/>
  <c r="M29" i="10"/>
  <c r="AD52" i="10"/>
  <c r="AD57" i="10" s="1"/>
  <c r="V52" i="10"/>
  <c r="V57" i="10" s="1"/>
  <c r="AP52" i="10"/>
  <c r="AP57" i="10" s="1"/>
  <c r="AB52" i="10"/>
  <c r="AB57" i="10" s="1"/>
  <c r="T52" i="10"/>
  <c r="T57" i="10" s="1"/>
  <c r="AN52" i="10"/>
  <c r="AN57" i="10" s="1"/>
  <c r="AL52" i="10"/>
  <c r="AL57" i="10" s="1"/>
  <c r="X52" i="10"/>
  <c r="AF29" i="10"/>
  <c r="AJ29" i="10"/>
  <c r="M31" i="10"/>
  <c r="O29" i="10"/>
  <c r="AI29" i="10"/>
  <c r="R29" i="10"/>
  <c r="P29" i="10"/>
  <c r="AD29" i="10"/>
  <c r="AA29" i="10"/>
  <c r="AB29" i="10"/>
  <c r="AP29" i="10"/>
  <c r="AK29" i="10"/>
  <c r="S29" i="10"/>
  <c r="AG29" i="10"/>
  <c r="AH29" i="10"/>
  <c r="X29" i="10"/>
  <c r="N29" i="10"/>
  <c r="Q29" i="10"/>
  <c r="Q32" i="10"/>
  <c r="P32" i="10"/>
  <c r="BQ45" i="10"/>
  <c r="AR18" i="10"/>
  <c r="Q18" i="10"/>
  <c r="P18" i="10"/>
  <c r="AM18" i="10"/>
  <c r="W18" i="10"/>
  <c r="AP32" i="10"/>
  <c r="R18" i="10"/>
  <c r="Z18" i="10"/>
  <c r="M101" i="10"/>
  <c r="F101" i="10" s="1"/>
  <c r="AK101" i="10"/>
  <c r="AH18" i="10"/>
  <c r="AO18" i="10"/>
  <c r="N18" i="10"/>
  <c r="AD18" i="10"/>
  <c r="AA18" i="10"/>
  <c r="O18" i="10"/>
  <c r="AB18" i="10"/>
  <c r="AQ18" i="10"/>
  <c r="AF18" i="10"/>
  <c r="G98" i="10"/>
  <c r="AP18" i="10"/>
  <c r="U18" i="10"/>
  <c r="AI18" i="10"/>
  <c r="M18" i="10"/>
  <c r="V18" i="10"/>
  <c r="Y101" i="10"/>
  <c r="G101" i="10" s="1"/>
  <c r="G97" i="10"/>
  <c r="AK18" i="10"/>
  <c r="AJ18" i="10"/>
  <c r="F98" i="10"/>
  <c r="AN18" i="10"/>
  <c r="AL18" i="10"/>
  <c r="AC18" i="10"/>
  <c r="T18" i="10"/>
  <c r="F21" i="7"/>
  <c r="G18" i="7" s="1"/>
  <c r="G17" i="7" s="1"/>
  <c r="N99" i="10" s="1"/>
  <c r="N96" i="10" s="1"/>
  <c r="F17" i="7"/>
  <c r="M99" i="10" s="1"/>
  <c r="M96" i="10" s="1"/>
  <c r="Y18" i="10"/>
  <c r="X18" i="10"/>
  <c r="AG18" i="10"/>
  <c r="F97" i="10"/>
  <c r="S18" i="10"/>
  <c r="AE18" i="10"/>
  <c r="AJ13" i="8" l="1"/>
  <c r="AJ15" i="8" s="1"/>
  <c r="AQ95" i="10" s="1"/>
  <c r="Y57" i="10"/>
  <c r="M52" i="10"/>
  <c r="M57" i="10" s="1"/>
  <c r="F31" i="10"/>
  <c r="F32" i="10" s="1"/>
  <c r="AK52" i="10"/>
  <c r="G31" i="10"/>
  <c r="G32" i="10" s="1"/>
  <c r="AK42" i="6"/>
  <c r="AK10" i="8" s="1"/>
  <c r="BR34" i="6"/>
  <c r="BY45" i="10"/>
  <c r="BY44" i="10" s="1"/>
  <c r="BU46" i="4"/>
  <c r="BS35" i="6" s="1"/>
  <c r="BV16" i="4"/>
  <c r="AL32" i="6"/>
  <c r="AS42" i="10" s="1"/>
  <c r="AL37" i="6"/>
  <c r="AL40" i="6"/>
  <c r="AS50" i="10" s="1"/>
  <c r="AL18" i="6"/>
  <c r="AS27" i="10" s="1"/>
  <c r="F66" i="10"/>
  <c r="G66" i="10"/>
  <c r="F81" i="10"/>
  <c r="F76" i="10"/>
  <c r="F84" i="10"/>
  <c r="F73" i="10"/>
  <c r="F83" i="10"/>
  <c r="F68" i="10"/>
  <c r="F77" i="10"/>
  <c r="F79" i="10"/>
  <c r="G76" i="10"/>
  <c r="G84" i="10"/>
  <c r="G83" i="10"/>
  <c r="G73" i="10"/>
  <c r="G81" i="10"/>
  <c r="G68" i="10"/>
  <c r="G77" i="10"/>
  <c r="M32" i="10"/>
  <c r="AR38" i="10"/>
  <c r="AR20" i="10"/>
  <c r="AS14" i="10"/>
  <c r="AL13" i="7"/>
  <c r="AN55" i="4"/>
  <c r="AM55" i="6"/>
  <c r="AM56" i="6" s="1"/>
  <c r="AT55" i="10" s="1"/>
  <c r="AL51" i="6"/>
  <c r="AL16" i="7" s="1"/>
  <c r="AS103" i="10" s="1"/>
  <c r="AL59" i="6"/>
  <c r="AM29" i="5"/>
  <c r="AT12" i="10"/>
  <c r="AT9" i="10" s="1"/>
  <c r="AO17" i="4"/>
  <c r="AO18" i="4"/>
  <c r="AD53" i="10"/>
  <c r="U57" i="10"/>
  <c r="U53" i="10"/>
  <c r="AE57" i="10"/>
  <c r="AE53" i="10"/>
  <c r="AB53" i="10"/>
  <c r="R53" i="10"/>
  <c r="X53" i="10"/>
  <c r="X57" i="10"/>
  <c r="AF53" i="10"/>
  <c r="AF57" i="10"/>
  <c r="AJ53" i="10"/>
  <c r="AJ57" i="10"/>
  <c r="O52" i="10"/>
  <c r="O57" i="10" s="1"/>
  <c r="S32" i="10"/>
  <c r="S52" i="10"/>
  <c r="S57" i="10" s="1"/>
  <c r="AM32" i="10"/>
  <c r="AM52" i="10"/>
  <c r="AG32" i="10"/>
  <c r="AG52" i="10"/>
  <c r="AG57" i="10" s="1"/>
  <c r="W32" i="10"/>
  <c r="G29" i="10"/>
  <c r="P93" i="10"/>
  <c r="BS45" i="10"/>
  <c r="BR45" i="10"/>
  <c r="Y93" i="10"/>
  <c r="AC32" i="10"/>
  <c r="AO32" i="10"/>
  <c r="X32" i="10"/>
  <c r="G21" i="7"/>
  <c r="H18" i="7" s="1"/>
  <c r="H21" i="7" s="1"/>
  <c r="I18" i="7" s="1"/>
  <c r="I17" i="7" s="1"/>
  <c r="P99" i="10" s="1"/>
  <c r="P96" i="10" s="1"/>
  <c r="U32" i="10"/>
  <c r="T32" i="10"/>
  <c r="AJ32" i="10"/>
  <c r="V32" i="10"/>
  <c r="AQ32" i="10"/>
  <c r="R32" i="10"/>
  <c r="AP93" i="10"/>
  <c r="AP53" i="10"/>
  <c r="AB32" i="10"/>
  <c r="AA32" i="10"/>
  <c r="AI93" i="10"/>
  <c r="AQ93" i="10"/>
  <c r="AB93" i="10"/>
  <c r="AA93" i="10"/>
  <c r="AO93" i="10"/>
  <c r="W93" i="10"/>
  <c r="W53" i="10"/>
  <c r="AL93" i="10"/>
  <c r="AE32" i="10"/>
  <c r="AL32" i="10"/>
  <c r="AJ93" i="10"/>
  <c r="AQ53" i="10"/>
  <c r="AO53" i="10"/>
  <c r="AI32" i="10"/>
  <c r="AA53" i="10"/>
  <c r="AH93" i="10"/>
  <c r="E23" i="11"/>
  <c r="G18" i="10"/>
  <c r="AE93" i="10"/>
  <c r="AL53" i="10"/>
  <c r="AN32" i="10"/>
  <c r="AH32" i="10"/>
  <c r="AN93" i="10"/>
  <c r="AI53" i="10"/>
  <c r="Q93" i="10"/>
  <c r="Q53" i="10"/>
  <c r="X93" i="10"/>
  <c r="AN53" i="10"/>
  <c r="O32" i="10"/>
  <c r="N93" i="10"/>
  <c r="AH53" i="10"/>
  <c r="Z93" i="10"/>
  <c r="R93" i="10"/>
  <c r="V93" i="10"/>
  <c r="AF32" i="10"/>
  <c r="AD32" i="10"/>
  <c r="N32" i="10"/>
  <c r="P53" i="10"/>
  <c r="Z32" i="10"/>
  <c r="D23" i="11"/>
  <c r="Y32" i="10"/>
  <c r="T93" i="10"/>
  <c r="AC93" i="10"/>
  <c r="AF93" i="10"/>
  <c r="Z53" i="10"/>
  <c r="T53" i="10"/>
  <c r="AC53" i="10"/>
  <c r="V53" i="10"/>
  <c r="U93" i="10"/>
  <c r="AD93" i="10"/>
  <c r="N53" i="10"/>
  <c r="AK15" i="7" l="1"/>
  <c r="AR98" i="10" s="1"/>
  <c r="AK11" i="8"/>
  <c r="AK13" i="8" s="1"/>
  <c r="AK15" i="8" s="1"/>
  <c r="AR95" i="10" s="1"/>
  <c r="F57" i="10"/>
  <c r="G57" i="10"/>
  <c r="AK57" i="10"/>
  <c r="F52" i="10"/>
  <c r="F53" i="10" s="1"/>
  <c r="G52" i="10"/>
  <c r="E24" i="11" s="1"/>
  <c r="E25" i="11" s="1"/>
  <c r="BS34" i="6"/>
  <c r="BZ45" i="10"/>
  <c r="AM49" i="6"/>
  <c r="BV46" i="4"/>
  <c r="BT35" i="6" s="1"/>
  <c r="BW16" i="4"/>
  <c r="AM15" i="6"/>
  <c r="AT24" i="10" s="1"/>
  <c r="AM16" i="6"/>
  <c r="AT25" i="10" s="1"/>
  <c r="AM17" i="6"/>
  <c r="AT26" i="10" s="1"/>
  <c r="O53" i="10"/>
  <c r="AS39" i="10"/>
  <c r="AL27" i="6"/>
  <c r="AS97" i="10"/>
  <c r="AL20" i="7"/>
  <c r="AS47" i="10"/>
  <c r="AL34" i="6"/>
  <c r="AS18" i="10"/>
  <c r="AO48" i="4"/>
  <c r="AM19" i="6" s="1"/>
  <c r="AO47" i="4"/>
  <c r="AM29" i="6" s="1"/>
  <c r="AO25" i="4"/>
  <c r="AT22" i="10"/>
  <c r="AR29" i="10"/>
  <c r="AR31" i="10"/>
  <c r="AM31" i="5"/>
  <c r="AT17" i="10"/>
  <c r="AR34" i="10"/>
  <c r="AS102" i="10"/>
  <c r="AS28" i="10"/>
  <c r="AL21" i="6"/>
  <c r="O93" i="10"/>
  <c r="S93" i="10"/>
  <c r="S53" i="10"/>
  <c r="AM53" i="10"/>
  <c r="AM57" i="10"/>
  <c r="AG93" i="10"/>
  <c r="G93" i="10" s="1"/>
  <c r="AM93" i="10"/>
  <c r="AG53" i="10"/>
  <c r="M53" i="10"/>
  <c r="M131" i="3"/>
  <c r="N131" i="3" s="1"/>
  <c r="M93" i="10"/>
  <c r="Y53" i="10"/>
  <c r="I21" i="7"/>
  <c r="J18" i="7" s="1"/>
  <c r="J17" i="7" s="1"/>
  <c r="Q99" i="10" s="1"/>
  <c r="H17" i="7"/>
  <c r="O99" i="10" s="1"/>
  <c r="O96" i="10" s="1"/>
  <c r="AK93" i="10"/>
  <c r="AK53" i="10"/>
  <c r="AK14" i="7" l="1"/>
  <c r="AK19" i="7" s="1"/>
  <c r="F93" i="10"/>
  <c r="BZ44" i="10"/>
  <c r="AR32" i="10"/>
  <c r="BT34" i="6"/>
  <c r="CA45" i="10"/>
  <c r="CA44" i="10" s="1"/>
  <c r="BW46" i="4"/>
  <c r="BU35" i="6" s="1"/>
  <c r="BX16" i="4"/>
  <c r="AM32" i="6"/>
  <c r="AT42" i="10" s="1"/>
  <c r="AM37" i="6"/>
  <c r="AM40" i="6"/>
  <c r="AT50" i="10" s="1"/>
  <c r="AM18" i="6"/>
  <c r="AT27" i="10" s="1"/>
  <c r="AO55" i="4"/>
  <c r="AS20" i="10"/>
  <c r="AN55" i="6"/>
  <c r="AN56" i="6" s="1"/>
  <c r="AU55" i="10" s="1"/>
  <c r="AM51" i="6"/>
  <c r="AM16" i="7" s="1"/>
  <c r="AT103" i="10" s="1"/>
  <c r="AN29" i="5"/>
  <c r="AP17" i="4"/>
  <c r="AU12" i="10"/>
  <c r="AU9" i="10" s="1"/>
  <c r="AP18" i="4"/>
  <c r="AS101" i="10"/>
  <c r="AM59" i="6"/>
  <c r="AS44" i="10"/>
  <c r="AT14" i="10"/>
  <c r="AM13" i="7"/>
  <c r="AR52" i="10"/>
  <c r="AL42" i="6"/>
  <c r="AS38" i="10"/>
  <c r="BT45" i="10"/>
  <c r="M130" i="3"/>
  <c r="N130" i="3" s="1"/>
  <c r="J21" i="7"/>
  <c r="K18" i="7" s="1"/>
  <c r="K21" i="7" s="1"/>
  <c r="L18" i="7" s="1"/>
  <c r="D24" i="11"/>
  <c r="D25" i="11" s="1"/>
  <c r="G53" i="10"/>
  <c r="Q96" i="10"/>
  <c r="AN49" i="6" l="1"/>
  <c r="AN59" i="6" s="1"/>
  <c r="AR53" i="10"/>
  <c r="BU34" i="6"/>
  <c r="CB45" i="10"/>
  <c r="CB44" i="10" s="1"/>
  <c r="AL10" i="8"/>
  <c r="AL11" i="8"/>
  <c r="BX46" i="4"/>
  <c r="BV35" i="6" s="1"/>
  <c r="BY16" i="4"/>
  <c r="AN15" i="6"/>
  <c r="AU24" i="10" s="1"/>
  <c r="AN16" i="6"/>
  <c r="AU25" i="10" s="1"/>
  <c r="AN17" i="6"/>
  <c r="AU26" i="10" s="1"/>
  <c r="AP48" i="4"/>
  <c r="AN19" i="6" s="1"/>
  <c r="AP47" i="4"/>
  <c r="AN29" i="6" s="1"/>
  <c r="AP25" i="4"/>
  <c r="AN31" i="5"/>
  <c r="AU17" i="10"/>
  <c r="AU22" i="10"/>
  <c r="AL15" i="7"/>
  <c r="AT102" i="10"/>
  <c r="AT97" i="10"/>
  <c r="AM20" i="7"/>
  <c r="AS34" i="10"/>
  <c r="AR57" i="10"/>
  <c r="AR93" i="10"/>
  <c r="AT28" i="10"/>
  <c r="AM21" i="6"/>
  <c r="AT47" i="10"/>
  <c r="AM34" i="6"/>
  <c r="AS29" i="10"/>
  <c r="AS31" i="10"/>
  <c r="AT18" i="10"/>
  <c r="AT39" i="10"/>
  <c r="AM27" i="6"/>
  <c r="K17" i="7"/>
  <c r="R99" i="10" s="1"/>
  <c r="R96" i="10" s="1"/>
  <c r="L21" i="7"/>
  <c r="M18" i="7" s="1"/>
  <c r="L17" i="7"/>
  <c r="S99" i="10" s="1"/>
  <c r="S96" i="10" s="1"/>
  <c r="AS32" i="10" l="1"/>
  <c r="BV34" i="6"/>
  <c r="CC45" i="10"/>
  <c r="CC44" i="10" s="1"/>
  <c r="BY46" i="4"/>
  <c r="BW35" i="6" s="1"/>
  <c r="BZ16" i="4"/>
  <c r="AN32" i="6"/>
  <c r="AU42" i="10" s="1"/>
  <c r="AN37" i="6"/>
  <c r="AN40" i="6"/>
  <c r="AU50" i="10" s="1"/>
  <c r="AN18" i="6"/>
  <c r="AU27" i="10" s="1"/>
  <c r="AM42" i="6"/>
  <c r="AM11" i="8" s="1"/>
  <c r="AT20" i="10"/>
  <c r="AT101" i="10"/>
  <c r="AT38" i="10"/>
  <c r="AL13" i="8"/>
  <c r="AL15" i="8" s="1"/>
  <c r="AS95" i="10" s="1"/>
  <c r="AS98" i="10"/>
  <c r="AL14" i="7"/>
  <c r="AL19" i="7" s="1"/>
  <c r="AU14" i="10"/>
  <c r="AS52" i="10"/>
  <c r="AN13" i="7"/>
  <c r="AP55" i="4"/>
  <c r="AT44" i="10"/>
  <c r="AV12" i="10"/>
  <c r="AO29" i="5"/>
  <c r="AQ17" i="4"/>
  <c r="AQ18" i="4"/>
  <c r="AO55" i="6"/>
  <c r="AO56" i="6" s="1"/>
  <c r="AV55" i="10" s="1"/>
  <c r="AN51" i="6"/>
  <c r="AN16" i="7" s="1"/>
  <c r="AU103" i="10" s="1"/>
  <c r="BT16" i="10"/>
  <c r="BP16" i="10"/>
  <c r="BN16" i="10"/>
  <c r="BI16" i="10"/>
  <c r="BM16" i="10"/>
  <c r="BQ16" i="10"/>
  <c r="BL16" i="10"/>
  <c r="M21" i="7"/>
  <c r="N18" i="7" s="1"/>
  <c r="M17" i="7"/>
  <c r="T99" i="10" s="1"/>
  <c r="T96" i="10" s="1"/>
  <c r="AS53" i="10" l="1"/>
  <c r="AO49" i="6"/>
  <c r="BW34" i="6"/>
  <c r="CD45" i="10"/>
  <c r="CD44" i="10" s="1"/>
  <c r="AM15" i="7"/>
  <c r="AM14" i="7" s="1"/>
  <c r="AM19" i="7" s="1"/>
  <c r="AM10" i="8"/>
  <c r="BZ46" i="4"/>
  <c r="BX35" i="6" s="1"/>
  <c r="CA16" i="4"/>
  <c r="AO15" i="6"/>
  <c r="AV24" i="10" s="1"/>
  <c r="AO16" i="6"/>
  <c r="AV25" i="10" s="1"/>
  <c r="AO17" i="6"/>
  <c r="AV26" i="10" s="1"/>
  <c r="AU18" i="10"/>
  <c r="AU102" i="10"/>
  <c r="AQ48" i="4"/>
  <c r="AT34" i="10"/>
  <c r="AV22" i="10"/>
  <c r="AU28" i="10"/>
  <c r="AU20" i="10" s="1"/>
  <c r="AU29" i="10" s="1"/>
  <c r="AN21" i="6"/>
  <c r="AQ47" i="4"/>
  <c r="AO29" i="6" s="1"/>
  <c r="AQ25" i="4"/>
  <c r="AO31" i="5"/>
  <c r="AV17" i="10"/>
  <c r="AV9" i="10"/>
  <c r="AU39" i="10"/>
  <c r="AN27" i="6"/>
  <c r="AU97" i="10"/>
  <c r="AN20" i="7"/>
  <c r="AU47" i="10"/>
  <c r="AN34" i="6"/>
  <c r="AS57" i="10"/>
  <c r="AS93" i="10"/>
  <c r="AT29" i="10"/>
  <c r="AT31" i="10"/>
  <c r="BO16" i="10"/>
  <c r="BJ16" i="10"/>
  <c r="BK16" i="10"/>
  <c r="BS16" i="10"/>
  <c r="BR16" i="10"/>
  <c r="N17" i="7"/>
  <c r="U99" i="10" s="1"/>
  <c r="U96" i="10" s="1"/>
  <c r="N21" i="7"/>
  <c r="O18" i="7" s="1"/>
  <c r="J16" i="10" l="1"/>
  <c r="AT32" i="10"/>
  <c r="AT98" i="10"/>
  <c r="BX34" i="6"/>
  <c r="CE45" i="10"/>
  <c r="CE44" i="10" s="1"/>
  <c r="E16" i="4"/>
  <c r="CA46" i="4"/>
  <c r="AO32" i="6"/>
  <c r="AV42" i="10" s="1"/>
  <c r="AO37" i="6"/>
  <c r="AO40" i="6"/>
  <c r="AV50" i="10" s="1"/>
  <c r="AO18" i="6"/>
  <c r="AV27" i="10" s="1"/>
  <c r="AO19" i="6"/>
  <c r="AM13" i="8"/>
  <c r="AM15" i="8" s="1"/>
  <c r="AT95" i="10" s="1"/>
  <c r="AT52" i="10"/>
  <c r="AV14" i="10"/>
  <c r="AO13" i="7"/>
  <c r="AQ55" i="4"/>
  <c r="AU44" i="10"/>
  <c r="AP55" i="6"/>
  <c r="AP56" i="6" s="1"/>
  <c r="AW55" i="10" s="1"/>
  <c r="AO51" i="6"/>
  <c r="AO16" i="7" s="1"/>
  <c r="AV103" i="10" s="1"/>
  <c r="AO59" i="6"/>
  <c r="AU101" i="10"/>
  <c r="AN42" i="6"/>
  <c r="AU38" i="10"/>
  <c r="AP29" i="5"/>
  <c r="AR17" i="4"/>
  <c r="AW12" i="10"/>
  <c r="AR18" i="4"/>
  <c r="AU31" i="10"/>
  <c r="AU32" i="10" s="1"/>
  <c r="O17" i="7"/>
  <c r="V99" i="10" s="1"/>
  <c r="V96" i="10" s="1"/>
  <c r="O21" i="7"/>
  <c r="P18" i="7" s="1"/>
  <c r="E16" i="10" l="1"/>
  <c r="AO21" i="6"/>
  <c r="AT53" i="10"/>
  <c r="AP49" i="6"/>
  <c r="AN10" i="8"/>
  <c r="AN11" i="8"/>
  <c r="BY35" i="6"/>
  <c r="E46" i="4"/>
  <c r="AV28" i="10"/>
  <c r="AV20" i="10" s="1"/>
  <c r="AV31" i="10" s="1"/>
  <c r="AV32" i="10" s="1"/>
  <c r="AP15" i="6"/>
  <c r="AW24" i="10" s="1"/>
  <c r="AP16" i="6"/>
  <c r="AW25" i="10" s="1"/>
  <c r="AP17" i="6"/>
  <c r="AW26" i="10" s="1"/>
  <c r="AT93" i="10"/>
  <c r="AT57" i="10"/>
  <c r="AV102" i="10"/>
  <c r="AR48" i="4"/>
  <c r="AR47" i="4"/>
  <c r="AP29" i="6" s="1"/>
  <c r="AR25" i="4"/>
  <c r="AP31" i="5"/>
  <c r="AW17" i="10"/>
  <c r="AV39" i="10"/>
  <c r="AV38" i="10" s="1"/>
  <c r="AO27" i="6"/>
  <c r="AW9" i="10"/>
  <c r="AW22" i="10"/>
  <c r="AU34" i="10"/>
  <c r="AU52" i="10" s="1"/>
  <c r="AU53" i="10" s="1"/>
  <c r="AV97" i="10"/>
  <c r="AO20" i="7"/>
  <c r="AN15" i="7"/>
  <c r="AV47" i="10"/>
  <c r="AO34" i="6"/>
  <c r="AV18" i="10"/>
  <c r="D93" i="11"/>
  <c r="P21" i="7"/>
  <c r="Q18" i="7" s="1"/>
  <c r="P17" i="7"/>
  <c r="W99" i="10" s="1"/>
  <c r="W96" i="10" s="1"/>
  <c r="AV29" i="10" l="1"/>
  <c r="BY34" i="6"/>
  <c r="CF45" i="10"/>
  <c r="AP32" i="6"/>
  <c r="AW42" i="10" s="1"/>
  <c r="AP37" i="6"/>
  <c r="AP40" i="6"/>
  <c r="AW50" i="10" s="1"/>
  <c r="AP18" i="6"/>
  <c r="AW27" i="10" s="1"/>
  <c r="AP19" i="6"/>
  <c r="AW28" i="10" s="1"/>
  <c r="AN13" i="8"/>
  <c r="AN15" i="8" s="1"/>
  <c r="AU95" i="10" s="1"/>
  <c r="AO42" i="6"/>
  <c r="AW14" i="10"/>
  <c r="AP13" i="7"/>
  <c r="AR55" i="4"/>
  <c r="AX12" i="10"/>
  <c r="AQ29" i="5"/>
  <c r="AS17" i="4"/>
  <c r="AS18" i="4"/>
  <c r="AQ55" i="6"/>
  <c r="AQ56" i="6" s="1"/>
  <c r="AX55" i="10" s="1"/>
  <c r="AP51" i="6"/>
  <c r="AV44" i="10"/>
  <c r="AV34" i="10" s="1"/>
  <c r="AV52" i="10" s="1"/>
  <c r="AV53" i="10" s="1"/>
  <c r="AU98" i="10"/>
  <c r="AN14" i="7"/>
  <c r="AN19" i="7" s="1"/>
  <c r="AU57" i="10"/>
  <c r="AU93" i="10"/>
  <c r="AV101" i="10"/>
  <c r="AP59" i="6"/>
  <c r="Q21" i="7"/>
  <c r="R18" i="7" s="1"/>
  <c r="Q17" i="7"/>
  <c r="X99" i="10" s="1"/>
  <c r="X96" i="10" s="1"/>
  <c r="AQ49" i="6" l="1"/>
  <c r="CF44" i="10"/>
  <c r="F45" i="10"/>
  <c r="G45" i="10"/>
  <c r="G80" i="10" s="1"/>
  <c r="H45" i="10"/>
  <c r="I45" i="10"/>
  <c r="J45" i="10"/>
  <c r="K45" i="10"/>
  <c r="AO10" i="8"/>
  <c r="AO11" i="8"/>
  <c r="AW20" i="10"/>
  <c r="AW31" i="10" s="1"/>
  <c r="AP21" i="6"/>
  <c r="AQ15" i="6"/>
  <c r="AX24" i="10" s="1"/>
  <c r="AQ16" i="6"/>
  <c r="AX25" i="10" s="1"/>
  <c r="AQ17" i="6"/>
  <c r="AX26" i="10" s="1"/>
  <c r="AV57" i="10"/>
  <c r="AV93" i="10"/>
  <c r="AX22" i="10"/>
  <c r="AQ31" i="5"/>
  <c r="AX17" i="10"/>
  <c r="AX9" i="10"/>
  <c r="AW39" i="10"/>
  <c r="AP27" i="6"/>
  <c r="AW97" i="10"/>
  <c r="AP20" i="7"/>
  <c r="AW47" i="10"/>
  <c r="AP34" i="6"/>
  <c r="AW18" i="10"/>
  <c r="AP16" i="7"/>
  <c r="AW103" i="10" s="1"/>
  <c r="AO15" i="7"/>
  <c r="AS48" i="4"/>
  <c r="AS47" i="4"/>
  <c r="AQ29" i="6" s="1"/>
  <c r="AS25" i="4"/>
  <c r="R21" i="7"/>
  <c r="S18" i="7" s="1"/>
  <c r="R17" i="7"/>
  <c r="Y99" i="10" s="1"/>
  <c r="AW102" i="10" l="1"/>
  <c r="AW101" i="10" s="1"/>
  <c r="E45" i="10"/>
  <c r="F80" i="10"/>
  <c r="G44" i="10"/>
  <c r="H44" i="10"/>
  <c r="K44" i="10"/>
  <c r="AW32" i="10"/>
  <c r="AW29" i="10"/>
  <c r="AQ32" i="6"/>
  <c r="AX42" i="10" s="1"/>
  <c r="AQ37" i="6"/>
  <c r="AQ40" i="6"/>
  <c r="AX50" i="10" s="1"/>
  <c r="AQ18" i="6"/>
  <c r="AX27" i="10" s="1"/>
  <c r="AQ19" i="6"/>
  <c r="AX28" i="10" s="1"/>
  <c r="AO13" i="8"/>
  <c r="AO15" i="8" s="1"/>
  <c r="AV95" i="10" s="1"/>
  <c r="AW44" i="10"/>
  <c r="AR55" i="6"/>
  <c r="AR56" i="6" s="1"/>
  <c r="AY55" i="10" s="1"/>
  <c r="AQ51" i="6"/>
  <c r="AQ16" i="7" s="1"/>
  <c r="AX103" i="10" s="1"/>
  <c r="AX102" i="10" s="1"/>
  <c r="AX101" i="10" s="1"/>
  <c r="AV98" i="10"/>
  <c r="AO14" i="7"/>
  <c r="AO19" i="7" s="1"/>
  <c r="AP42" i="6"/>
  <c r="AY12" i="10"/>
  <c r="AT17" i="4"/>
  <c r="AR29" i="5"/>
  <c r="AT18" i="4"/>
  <c r="AW38" i="10"/>
  <c r="AX14" i="10"/>
  <c r="AQ13" i="7"/>
  <c r="AQ59" i="6"/>
  <c r="AS55" i="4"/>
  <c r="S21" i="7"/>
  <c r="T18" i="7" s="1"/>
  <c r="S17" i="7"/>
  <c r="Z99" i="10" s="1"/>
  <c r="Z96" i="10" s="1"/>
  <c r="Y96" i="10"/>
  <c r="AR49" i="6" l="1"/>
  <c r="AR59" i="6" s="1"/>
  <c r="G79" i="10"/>
  <c r="AP10" i="8"/>
  <c r="AP11" i="8"/>
  <c r="AX20" i="10"/>
  <c r="AX29" i="10" s="1"/>
  <c r="AR15" i="6"/>
  <c r="AY24" i="10" s="1"/>
  <c r="AR16" i="6"/>
  <c r="AY25" i="10" s="1"/>
  <c r="AR17" i="6"/>
  <c r="AY26" i="10" s="1"/>
  <c r="AQ21" i="6"/>
  <c r="AW34" i="10"/>
  <c r="AX39" i="10"/>
  <c r="AQ27" i="6"/>
  <c r="AR31" i="5"/>
  <c r="AY17" i="10"/>
  <c r="AT47" i="4"/>
  <c r="AR29" i="6" s="1"/>
  <c r="AT25" i="4"/>
  <c r="AY9" i="10"/>
  <c r="AY22" i="10"/>
  <c r="AP15" i="7"/>
  <c r="AT48" i="4"/>
  <c r="AX97" i="10"/>
  <c r="AQ20" i="7"/>
  <c r="AX47" i="10"/>
  <c r="AQ34" i="6"/>
  <c r="AX18" i="10"/>
  <c r="T17" i="7"/>
  <c r="AA99" i="10" s="1"/>
  <c r="T21" i="7"/>
  <c r="U18" i="7" s="1"/>
  <c r="AX31" i="10" l="1"/>
  <c r="AR32" i="6"/>
  <c r="AY42" i="10" s="1"/>
  <c r="AR37" i="6"/>
  <c r="AR40" i="6"/>
  <c r="AY50" i="10" s="1"/>
  <c r="AR19" i="6"/>
  <c r="AY28" i="10" s="1"/>
  <c r="AR18" i="6"/>
  <c r="AY27" i="10" s="1"/>
  <c r="AW98" i="10"/>
  <c r="AP14" i="7"/>
  <c r="AP19" i="7" s="1"/>
  <c r="AT55" i="4"/>
  <c r="AZ12" i="10"/>
  <c r="AS29" i="5"/>
  <c r="AU17" i="4"/>
  <c r="AU18" i="4"/>
  <c r="AY14" i="10"/>
  <c r="AR13" i="7"/>
  <c r="AQ42" i="6"/>
  <c r="AX44" i="10"/>
  <c r="AX38" i="10"/>
  <c r="AW52" i="10"/>
  <c r="AP13" i="8"/>
  <c r="AP15" i="8" s="1"/>
  <c r="AW95" i="10" s="1"/>
  <c r="AS55" i="6"/>
  <c r="AS56" i="6" s="1"/>
  <c r="AZ55" i="10" s="1"/>
  <c r="AR51" i="6"/>
  <c r="AR16" i="7" s="1"/>
  <c r="AY103" i="10" s="1"/>
  <c r="U21" i="7"/>
  <c r="V18" i="7" s="1"/>
  <c r="U17" i="7"/>
  <c r="AB99" i="10" s="1"/>
  <c r="AB96" i="10" s="1"/>
  <c r="AA96" i="10"/>
  <c r="AS49" i="6" l="1"/>
  <c r="AW53" i="10"/>
  <c r="AX32" i="10"/>
  <c r="AQ10" i="8"/>
  <c r="AQ11" i="8"/>
  <c r="AR21" i="6"/>
  <c r="AY20" i="10"/>
  <c r="AY31" i="10" s="1"/>
  <c r="AY32" i="10" s="1"/>
  <c r="AS15" i="6"/>
  <c r="AZ24" i="10" s="1"/>
  <c r="AS16" i="6"/>
  <c r="AZ25" i="10" s="1"/>
  <c r="AS17" i="6"/>
  <c r="AZ26" i="10" s="1"/>
  <c r="AY47" i="10"/>
  <c r="AR34" i="6"/>
  <c r="AY102" i="10"/>
  <c r="AY18" i="10"/>
  <c r="AU48" i="4"/>
  <c r="AU47" i="4"/>
  <c r="AS29" i="6" s="1"/>
  <c r="AU25" i="4"/>
  <c r="AZ22" i="10"/>
  <c r="AW57" i="10"/>
  <c r="AW93" i="10"/>
  <c r="AS31" i="5"/>
  <c r="AZ17" i="10"/>
  <c r="AZ9" i="10"/>
  <c r="AY39" i="10"/>
  <c r="AR27" i="6"/>
  <c r="AX34" i="10"/>
  <c r="AQ15" i="7"/>
  <c r="AY97" i="10"/>
  <c r="AR20" i="7"/>
  <c r="V21" i="7"/>
  <c r="W18" i="7" s="1"/>
  <c r="V17" i="7"/>
  <c r="AC99" i="10" s="1"/>
  <c r="AY38" i="10" l="1"/>
  <c r="AY29" i="10"/>
  <c r="AS32" i="6"/>
  <c r="AZ42" i="10" s="1"/>
  <c r="AS37" i="6"/>
  <c r="AS40" i="6"/>
  <c r="AZ50" i="10" s="1"/>
  <c r="AS19" i="6"/>
  <c r="AZ28" i="10" s="1"/>
  <c r="AS18" i="6"/>
  <c r="AZ27" i="10" s="1"/>
  <c r="AR42" i="6"/>
  <c r="AR15" i="7" s="1"/>
  <c r="AQ13" i="8"/>
  <c r="AQ15" i="8" s="1"/>
  <c r="AX95" i="10" s="1"/>
  <c r="AZ14" i="10"/>
  <c r="AS13" i="7"/>
  <c r="AU55" i="4"/>
  <c r="AT55" i="6"/>
  <c r="AT56" i="6" s="1"/>
  <c r="BA55" i="10" s="1"/>
  <c r="AS51" i="6"/>
  <c r="AS16" i="7" s="1"/>
  <c r="AZ103" i="10" s="1"/>
  <c r="AS59" i="6"/>
  <c r="AX98" i="10"/>
  <c r="AQ14" i="7"/>
  <c r="AQ19" i="7" s="1"/>
  <c r="AX52" i="10"/>
  <c r="AY101" i="10"/>
  <c r="AT29" i="5"/>
  <c r="BA12" i="10"/>
  <c r="AV17" i="4"/>
  <c r="AV18" i="4"/>
  <c r="AY44" i="10"/>
  <c r="AC96" i="10"/>
  <c r="W21" i="7"/>
  <c r="X18" i="7" s="1"/>
  <c r="W17" i="7"/>
  <c r="AD99" i="10" s="1"/>
  <c r="AD96" i="10" s="1"/>
  <c r="AX53" i="10" l="1"/>
  <c r="AY34" i="10"/>
  <c r="AY52" i="10" s="1"/>
  <c r="AY53" i="10" s="1"/>
  <c r="AT49" i="6"/>
  <c r="AR10" i="8"/>
  <c r="AR11" i="8"/>
  <c r="AZ20" i="10"/>
  <c r="AZ29" i="10" s="1"/>
  <c r="AS21" i="6"/>
  <c r="AT15" i="6"/>
  <c r="BA24" i="10" s="1"/>
  <c r="AT16" i="6"/>
  <c r="BA25" i="10" s="1"/>
  <c r="AT17" i="6"/>
  <c r="BA26" i="10" s="1"/>
  <c r="AV47" i="4"/>
  <c r="AT29" i="6" s="1"/>
  <c r="AV25" i="4"/>
  <c r="AZ39" i="10"/>
  <c r="AS27" i="6"/>
  <c r="BA9" i="10"/>
  <c r="AV48" i="4"/>
  <c r="AT31" i="5"/>
  <c r="BA17" i="10"/>
  <c r="AZ102" i="10"/>
  <c r="BA22" i="10"/>
  <c r="AZ97" i="10"/>
  <c r="AS20" i="7"/>
  <c r="AR14" i="7"/>
  <c r="AR19" i="7" s="1"/>
  <c r="AY98" i="10"/>
  <c r="AZ47" i="10"/>
  <c r="AS34" i="6"/>
  <c r="AX57" i="10"/>
  <c r="AX93" i="10"/>
  <c r="AZ18" i="10"/>
  <c r="X17" i="7"/>
  <c r="AE99" i="10" s="1"/>
  <c r="AE96" i="10" s="1"/>
  <c r="X21" i="7"/>
  <c r="Y18" i="7" s="1"/>
  <c r="AZ31" i="10" l="1"/>
  <c r="AR13" i="8"/>
  <c r="AR15" i="8" s="1"/>
  <c r="AY95" i="10" s="1"/>
  <c r="AT32" i="6"/>
  <c r="BA42" i="10" s="1"/>
  <c r="AT37" i="6"/>
  <c r="AT40" i="6"/>
  <c r="BA50" i="10" s="1"/>
  <c r="AT19" i="6"/>
  <c r="BA28" i="10" s="1"/>
  <c r="AT18" i="6"/>
  <c r="BA27" i="10" s="1"/>
  <c r="AZ101" i="10"/>
  <c r="AT13" i="7"/>
  <c r="AS42" i="6"/>
  <c r="AZ38" i="10"/>
  <c r="AV55" i="4"/>
  <c r="BB12" i="10"/>
  <c r="BB9" i="10" s="1"/>
  <c r="AU29" i="5"/>
  <c r="AW17" i="4"/>
  <c r="AW18" i="4"/>
  <c r="AU55" i="6"/>
  <c r="AU56" i="6" s="1"/>
  <c r="BB55" i="10" s="1"/>
  <c r="AT51" i="6"/>
  <c r="AT16" i="7" s="1"/>
  <c r="BA103" i="10" s="1"/>
  <c r="AZ44" i="10"/>
  <c r="AT59" i="6"/>
  <c r="BA14" i="10"/>
  <c r="AY57" i="10"/>
  <c r="AY93" i="10"/>
  <c r="Y21" i="7"/>
  <c r="Z18" i="7" s="1"/>
  <c r="Y17" i="7"/>
  <c r="AF99" i="10" s="1"/>
  <c r="AF96" i="10" s="1"/>
  <c r="AU49" i="6" l="1"/>
  <c r="AU59" i="6" s="1"/>
  <c r="AZ32" i="10"/>
  <c r="AS10" i="8"/>
  <c r="AS11" i="8"/>
  <c r="AT21" i="6"/>
  <c r="BA20" i="10"/>
  <c r="BA31" i="10" s="1"/>
  <c r="BA32" i="10" s="1"/>
  <c r="AU15" i="6"/>
  <c r="BB24" i="10" s="1"/>
  <c r="AU16" i="6"/>
  <c r="BB25" i="10" s="1"/>
  <c r="AU17" i="6"/>
  <c r="BB26" i="10" s="1"/>
  <c r="AW47" i="4"/>
  <c r="AU29" i="6" s="1"/>
  <c r="AW25" i="4"/>
  <c r="AT27" i="6"/>
  <c r="BA39" i="10"/>
  <c r="BA38" i="10" s="1"/>
  <c r="AU31" i="5"/>
  <c r="BB17" i="10"/>
  <c r="BB14" i="10" s="1"/>
  <c r="BA18" i="10"/>
  <c r="AZ34" i="10"/>
  <c r="BB22" i="10"/>
  <c r="AS15" i="7"/>
  <c r="AT20" i="7"/>
  <c r="BA97" i="10"/>
  <c r="BA47" i="10"/>
  <c r="AT34" i="6"/>
  <c r="AW48" i="4"/>
  <c r="BA102" i="10"/>
  <c r="Z21" i="7"/>
  <c r="AA18" i="7" s="1"/>
  <c r="Z17" i="7"/>
  <c r="AG99" i="10" s="1"/>
  <c r="AG96" i="10" s="1"/>
  <c r="BA29" i="10" l="1"/>
  <c r="AU32" i="6"/>
  <c r="BB42" i="10" s="1"/>
  <c r="AU37" i="6"/>
  <c r="AU40" i="6"/>
  <c r="BB50" i="10" s="1"/>
  <c r="AU18" i="6"/>
  <c r="BB27" i="10" s="1"/>
  <c r="AU19" i="6"/>
  <c r="BB28" i="10" s="1"/>
  <c r="AZ52" i="10"/>
  <c r="BA101" i="10"/>
  <c r="BB18" i="10"/>
  <c r="AU13" i="7"/>
  <c r="AV29" i="5"/>
  <c r="AX17" i="4"/>
  <c r="BC12" i="10"/>
  <c r="BC9" i="10" s="1"/>
  <c r="AX18" i="4"/>
  <c r="BA44" i="10"/>
  <c r="BA34" i="10" s="1"/>
  <c r="AT42" i="6"/>
  <c r="AV55" i="6"/>
  <c r="AV56" i="6" s="1"/>
  <c r="BC55" i="10" s="1"/>
  <c r="AU51" i="6"/>
  <c r="AU16" i="7" s="1"/>
  <c r="BB103" i="10" s="1"/>
  <c r="BB102" i="10" s="1"/>
  <c r="BB101" i="10" s="1"/>
  <c r="AW55" i="4"/>
  <c r="AZ98" i="10"/>
  <c r="AS14" i="7"/>
  <c r="AS19" i="7" s="1"/>
  <c r="AS13" i="8"/>
  <c r="AS15" i="8" s="1"/>
  <c r="AZ95" i="10" s="1"/>
  <c r="AA21" i="7"/>
  <c r="AB18" i="7" s="1"/>
  <c r="AA17" i="7"/>
  <c r="AH99" i="10" s="1"/>
  <c r="AH96" i="10" s="1"/>
  <c r="AZ53" i="10" l="1"/>
  <c r="AT10" i="8"/>
  <c r="AT11" i="8"/>
  <c r="AV49" i="6"/>
  <c r="BB20" i="10"/>
  <c r="BB31" i="10" s="1"/>
  <c r="BB32" i="10" s="1"/>
  <c r="AU21" i="6"/>
  <c r="AV15" i="6"/>
  <c r="BC24" i="10" s="1"/>
  <c r="AV16" i="6"/>
  <c r="BC25" i="10" s="1"/>
  <c r="AV17" i="6"/>
  <c r="BC26" i="10" s="1"/>
  <c r="BA52" i="10"/>
  <c r="BA53" i="10" s="1"/>
  <c r="BB97" i="10"/>
  <c r="AU20" i="7"/>
  <c r="BC22" i="10"/>
  <c r="BB39" i="10"/>
  <c r="BB38" i="10" s="1"/>
  <c r="AU27" i="6"/>
  <c r="AZ57" i="10"/>
  <c r="AZ93" i="10"/>
  <c r="BB47" i="10"/>
  <c r="BB44" i="10" s="1"/>
  <c r="AU34" i="6"/>
  <c r="AV31" i="5"/>
  <c r="BC17" i="10"/>
  <c r="BC14" i="10" s="1"/>
  <c r="AT15" i="7"/>
  <c r="AX48" i="4"/>
  <c r="AX47" i="4"/>
  <c r="AV29" i="6" s="1"/>
  <c r="AX25" i="4"/>
  <c r="AB21" i="7"/>
  <c r="AC18" i="7" s="1"/>
  <c r="AB17" i="7"/>
  <c r="AI99" i="10" s="1"/>
  <c r="AI96" i="10" s="1"/>
  <c r="BB29" i="10" l="1"/>
  <c r="AV32" i="6"/>
  <c r="BC42" i="10" s="1"/>
  <c r="AV37" i="6"/>
  <c r="AV40" i="6"/>
  <c r="BC50" i="10" s="1"/>
  <c r="AV18" i="6"/>
  <c r="BC27" i="10" s="1"/>
  <c r="AV19" i="6"/>
  <c r="BC28" i="10" s="1"/>
  <c r="AT13" i="8"/>
  <c r="AT15" i="8" s="1"/>
  <c r="BA95" i="10" s="1"/>
  <c r="AU42" i="6"/>
  <c r="BC18" i="10"/>
  <c r="BB34" i="10"/>
  <c r="BB52" i="10" s="1"/>
  <c r="BA98" i="10"/>
  <c r="AT14" i="7"/>
  <c r="AT19" i="7" s="1"/>
  <c r="BD12" i="10"/>
  <c r="BD9" i="10" s="1"/>
  <c r="AW29" i="5"/>
  <c r="AY17" i="4"/>
  <c r="AY18" i="4"/>
  <c r="AX55" i="4"/>
  <c r="AV13" i="7"/>
  <c r="AW55" i="6"/>
  <c r="AW56" i="6" s="1"/>
  <c r="BD55" i="10" s="1"/>
  <c r="AV51" i="6"/>
  <c r="AV16" i="7" s="1"/>
  <c r="BC103" i="10" s="1"/>
  <c r="BC102" i="10" s="1"/>
  <c r="BC101" i="10" s="1"/>
  <c r="AV59" i="6"/>
  <c r="BA57" i="10"/>
  <c r="BA93" i="10"/>
  <c r="AC21" i="7"/>
  <c r="AD18" i="7" s="1"/>
  <c r="AC17" i="7"/>
  <c r="AJ99" i="10" s="1"/>
  <c r="AJ96" i="10" s="1"/>
  <c r="AW49" i="6" l="1"/>
  <c r="AU10" i="8"/>
  <c r="AU11" i="8"/>
  <c r="BC20" i="10"/>
  <c r="BC29" i="10" s="1"/>
  <c r="AV21" i="6"/>
  <c r="AW15" i="6"/>
  <c r="BD24" i="10" s="1"/>
  <c r="AW16" i="6"/>
  <c r="BD25" i="10" s="1"/>
  <c r="AW17" i="6"/>
  <c r="BD26" i="10" s="1"/>
  <c r="BD22" i="10"/>
  <c r="BC39" i="10"/>
  <c r="BC38" i="10" s="1"/>
  <c r="AV27" i="6"/>
  <c r="AW31" i="5"/>
  <c r="BD17" i="10"/>
  <c r="BD14" i="10" s="1"/>
  <c r="AY47" i="4"/>
  <c r="AW29" i="6" s="1"/>
  <c r="AY25" i="4"/>
  <c r="BB93" i="10"/>
  <c r="BB57" i="10"/>
  <c r="BB53" i="10"/>
  <c r="AY48" i="4"/>
  <c r="BC97" i="10"/>
  <c r="AV20" i="7"/>
  <c r="BC47" i="10"/>
  <c r="BC44" i="10" s="1"/>
  <c r="AV34" i="6"/>
  <c r="AU15" i="7"/>
  <c r="AD17" i="7"/>
  <c r="AK99" i="10" s="1"/>
  <c r="AD21" i="7"/>
  <c r="AE18" i="7" s="1"/>
  <c r="BC31" i="10" l="1"/>
  <c r="BC32" i="10" s="1"/>
  <c r="AW32" i="6"/>
  <c r="BD42" i="10" s="1"/>
  <c r="AW37" i="6"/>
  <c r="AW40" i="6"/>
  <c r="BD50" i="10" s="1"/>
  <c r="AW18" i="6"/>
  <c r="BD27" i="10" s="1"/>
  <c r="AW19" i="6"/>
  <c r="BD28" i="10" s="1"/>
  <c r="AX55" i="6"/>
  <c r="AX56" i="6" s="1"/>
  <c r="BE55" i="10" s="1"/>
  <c r="AW51" i="6"/>
  <c r="AW16" i="7" s="1"/>
  <c r="BD103" i="10" s="1"/>
  <c r="BD102" i="10" s="1"/>
  <c r="BD101" i="10" s="1"/>
  <c r="AW59" i="6"/>
  <c r="AY55" i="4"/>
  <c r="BD18" i="10"/>
  <c r="AW13" i="7"/>
  <c r="AX29" i="5"/>
  <c r="AZ17" i="4"/>
  <c r="BE12" i="10"/>
  <c r="BE9" i="10" s="1"/>
  <c r="AZ18" i="4"/>
  <c r="AV42" i="6"/>
  <c r="BC34" i="10"/>
  <c r="BB98" i="10"/>
  <c r="AU14" i="7"/>
  <c r="AU19" i="7" s="1"/>
  <c r="AU13" i="8"/>
  <c r="AU15" i="8" s="1"/>
  <c r="BB95" i="10" s="1"/>
  <c r="AE21" i="7"/>
  <c r="AF18" i="7" s="1"/>
  <c r="AE17" i="7"/>
  <c r="AL99" i="10" s="1"/>
  <c r="AL96" i="10" s="1"/>
  <c r="AK96" i="10"/>
  <c r="BC52" i="10" l="1"/>
  <c r="BC93" i="10" s="1"/>
  <c r="AX49" i="6"/>
  <c r="AX59" i="6" s="1"/>
  <c r="AV10" i="8"/>
  <c r="AV11" i="8"/>
  <c r="AW21" i="6"/>
  <c r="BD20" i="10"/>
  <c r="BD29" i="10" s="1"/>
  <c r="AX16" i="6"/>
  <c r="BE25" i="10" s="1"/>
  <c r="AX17" i="6"/>
  <c r="BE26" i="10" s="1"/>
  <c r="AX15" i="6"/>
  <c r="BE24" i="10" s="1"/>
  <c r="AX31" i="5"/>
  <c r="BE17" i="10"/>
  <c r="BE14" i="10" s="1"/>
  <c r="BD97" i="10"/>
  <c r="AW20" i="7"/>
  <c r="BE22" i="10"/>
  <c r="BD39" i="10"/>
  <c r="BD38" i="10" s="1"/>
  <c r="AW27" i="6"/>
  <c r="BD47" i="10"/>
  <c r="BD44" i="10" s="1"/>
  <c r="AW34" i="6"/>
  <c r="AV15" i="7"/>
  <c r="AZ48" i="4"/>
  <c r="AZ47" i="4"/>
  <c r="AX29" i="6" s="1"/>
  <c r="AZ25" i="4"/>
  <c r="AF21" i="7"/>
  <c r="AG18" i="7" s="1"/>
  <c r="AF17" i="7"/>
  <c r="AM99" i="10" s="1"/>
  <c r="BC57" i="10" l="1"/>
  <c r="BC53" i="10"/>
  <c r="BD31" i="10"/>
  <c r="BD32" i="10" s="1"/>
  <c r="AX32" i="6"/>
  <c r="BE42" i="10" s="1"/>
  <c r="AX37" i="6"/>
  <c r="AX40" i="6"/>
  <c r="BE50" i="10" s="1"/>
  <c r="AX19" i="6"/>
  <c r="BE28" i="10" s="1"/>
  <c r="AX18" i="6"/>
  <c r="BE27" i="10" s="1"/>
  <c r="AV13" i="8"/>
  <c r="AV15" i="8" s="1"/>
  <c r="BC95" i="10" s="1"/>
  <c r="BF12" i="10"/>
  <c r="BF9" i="10" s="1"/>
  <c r="AY29" i="5"/>
  <c r="BA17" i="4"/>
  <c r="BA18" i="4"/>
  <c r="AW42" i="6"/>
  <c r="BD34" i="10"/>
  <c r="BC98" i="10"/>
  <c r="AV14" i="7"/>
  <c r="AV19" i="7" s="1"/>
  <c r="AY55" i="6"/>
  <c r="AY56" i="6" s="1"/>
  <c r="BF55" i="10" s="1"/>
  <c r="AX51" i="6"/>
  <c r="AX16" i="7" s="1"/>
  <c r="BE103" i="10" s="1"/>
  <c r="BE102" i="10" s="1"/>
  <c r="BE101" i="10" s="1"/>
  <c r="BE18" i="10"/>
  <c r="AZ55" i="4"/>
  <c r="AX13" i="7"/>
  <c r="AM96" i="10"/>
  <c r="AG21" i="7"/>
  <c r="AH18" i="7" s="1"/>
  <c r="AG17" i="7"/>
  <c r="AN99" i="10" s="1"/>
  <c r="AN96" i="10" s="1"/>
  <c r="BD52" i="10" l="1"/>
  <c r="BD53" i="10" s="1"/>
  <c r="AW10" i="8"/>
  <c r="AW11" i="8"/>
  <c r="AY49" i="6"/>
  <c r="BE20" i="10"/>
  <c r="BE29" i="10" s="1"/>
  <c r="AX21" i="6"/>
  <c r="AY17" i="6"/>
  <c r="BF26" i="10" s="1"/>
  <c r="AY15" i="6"/>
  <c r="BF24" i="10" s="1"/>
  <c r="AY16" i="6"/>
  <c r="BF25" i="10" s="1"/>
  <c r="BE97" i="10"/>
  <c r="AX20" i="7"/>
  <c r="AW15" i="7"/>
  <c r="BE39" i="10"/>
  <c r="BE38" i="10" s="1"/>
  <c r="AX27" i="6"/>
  <c r="BA48" i="4"/>
  <c r="BA47" i="4"/>
  <c r="AY29" i="6" s="1"/>
  <c r="BA25" i="4"/>
  <c r="AY31" i="5"/>
  <c r="BF17" i="10"/>
  <c r="BF14" i="10" s="1"/>
  <c r="BF22" i="10"/>
  <c r="BE47" i="10"/>
  <c r="BE44" i="10" s="1"/>
  <c r="AX34" i="6"/>
  <c r="AH21" i="7"/>
  <c r="AI18" i="7" s="1"/>
  <c r="AH17" i="7"/>
  <c r="AO99" i="10" s="1"/>
  <c r="AO96" i="10" s="1"/>
  <c r="BD93" i="10" l="1"/>
  <c r="BD57" i="10"/>
  <c r="BE31" i="10"/>
  <c r="BE32" i="10" s="1"/>
  <c r="AY32" i="6"/>
  <c r="BF42" i="10" s="1"/>
  <c r="AY40" i="6"/>
  <c r="BF50" i="10" s="1"/>
  <c r="AY37" i="6"/>
  <c r="AY19" i="6"/>
  <c r="BF28" i="10" s="1"/>
  <c r="AY18" i="6"/>
  <c r="BF27" i="10" s="1"/>
  <c r="AW13" i="8"/>
  <c r="AW15" i="8" s="1"/>
  <c r="BD95" i="10" s="1"/>
  <c r="AX42" i="6"/>
  <c r="AX15" i="7" s="1"/>
  <c r="BD98" i="10"/>
  <c r="AW14" i="7"/>
  <c r="AW19" i="7" s="1"/>
  <c r="AZ55" i="6"/>
  <c r="AZ56" i="6" s="1"/>
  <c r="BG55" i="10" s="1"/>
  <c r="AY51" i="6"/>
  <c r="AY16" i="7" s="1"/>
  <c r="BF103" i="10" s="1"/>
  <c r="BF102" i="10" s="1"/>
  <c r="BF101" i="10" s="1"/>
  <c r="AY59" i="6"/>
  <c r="BE34" i="10"/>
  <c r="AY13" i="7"/>
  <c r="BA55" i="4"/>
  <c r="BF18" i="10"/>
  <c r="BG12" i="10"/>
  <c r="BG9" i="10" s="1"/>
  <c r="AZ29" i="5"/>
  <c r="BB17" i="4"/>
  <c r="BB18" i="4"/>
  <c r="AI21" i="7"/>
  <c r="AJ18" i="7" s="1"/>
  <c r="AI17" i="7"/>
  <c r="AP99" i="10" s="1"/>
  <c r="AP96" i="10" s="1"/>
  <c r="AZ49" i="6" l="1"/>
  <c r="AX10" i="8"/>
  <c r="AX11" i="8"/>
  <c r="BE52" i="10"/>
  <c r="BE53" i="10" s="1"/>
  <c r="AY21" i="6"/>
  <c r="BF20" i="10"/>
  <c r="AZ15" i="6"/>
  <c r="BG24" i="10" s="1"/>
  <c r="AZ16" i="6"/>
  <c r="BG25" i="10" s="1"/>
  <c r="AZ17" i="6"/>
  <c r="BG26" i="10" s="1"/>
  <c r="BF39" i="10"/>
  <c r="BF38" i="10" s="1"/>
  <c r="AY27" i="6"/>
  <c r="BE98" i="10"/>
  <c r="AX14" i="7"/>
  <c r="AX19" i="7" s="1"/>
  <c r="BF47" i="10"/>
  <c r="BF44" i="10" s="1"/>
  <c r="AY34" i="6"/>
  <c r="BB48" i="4"/>
  <c r="BB47" i="4"/>
  <c r="AZ29" i="6" s="1"/>
  <c r="BB25" i="4"/>
  <c r="AZ31" i="5"/>
  <c r="BG17" i="10"/>
  <c r="BG14" i="10" s="1"/>
  <c r="BG22" i="10"/>
  <c r="BF97" i="10"/>
  <c r="AY20" i="7"/>
  <c r="AJ21" i="7"/>
  <c r="AK18" i="7" s="1"/>
  <c r="AJ17" i="7"/>
  <c r="AQ99" i="10" s="1"/>
  <c r="AQ96" i="10" s="1"/>
  <c r="BE93" i="10" l="1"/>
  <c r="BE57" i="10"/>
  <c r="AX13" i="8"/>
  <c r="AX15" i="8" s="1"/>
  <c r="BE95" i="10" s="1"/>
  <c r="AZ32" i="6"/>
  <c r="BG42" i="10" s="1"/>
  <c r="AZ40" i="6"/>
  <c r="BG50" i="10" s="1"/>
  <c r="AZ37" i="6"/>
  <c r="AZ18" i="6"/>
  <c r="BG27" i="10" s="1"/>
  <c r="AZ19" i="6"/>
  <c r="BG28" i="10" s="1"/>
  <c r="BF29" i="10"/>
  <c r="BF31" i="10"/>
  <c r="BF32" i="10" s="1"/>
  <c r="BA29" i="5"/>
  <c r="BH12" i="10"/>
  <c r="BH9" i="10" s="1"/>
  <c r="BC17" i="4"/>
  <c r="BC18" i="4"/>
  <c r="BB55" i="4"/>
  <c r="BA55" i="6"/>
  <c r="BA56" i="6" s="1"/>
  <c r="BH55" i="10" s="1"/>
  <c r="AZ51" i="6"/>
  <c r="AZ16" i="7" s="1"/>
  <c r="BG103" i="10" s="1"/>
  <c r="BG102" i="10" s="1"/>
  <c r="BG101" i="10" s="1"/>
  <c r="AZ59" i="6"/>
  <c r="AZ13" i="7"/>
  <c r="AY42" i="6"/>
  <c r="BG18" i="10"/>
  <c r="BF34" i="10"/>
  <c r="AK21" i="7"/>
  <c r="AL18" i="7" s="1"/>
  <c r="AK17" i="7"/>
  <c r="AR99" i="10" s="1"/>
  <c r="AR96" i="10" s="1"/>
  <c r="BF52" i="10" l="1"/>
  <c r="BF53" i="10" s="1"/>
  <c r="AY10" i="8"/>
  <c r="AY11" i="8"/>
  <c r="BA49" i="6"/>
  <c r="BG20" i="10"/>
  <c r="BG29" i="10" s="1"/>
  <c r="AZ21" i="6"/>
  <c r="BA15" i="6"/>
  <c r="BH24" i="10" s="1"/>
  <c r="BA16" i="6"/>
  <c r="BH25" i="10" s="1"/>
  <c r="BA17" i="6"/>
  <c r="BH26" i="10" s="1"/>
  <c r="BG47" i="10"/>
  <c r="BG44" i="10" s="1"/>
  <c r="AZ34" i="6"/>
  <c r="AY15" i="7"/>
  <c r="BG39" i="10"/>
  <c r="BG38" i="10" s="1"/>
  <c r="AZ27" i="6"/>
  <c r="BC48" i="4"/>
  <c r="BC47" i="4"/>
  <c r="BA29" i="6" s="1"/>
  <c r="BC25" i="4"/>
  <c r="BH22" i="10"/>
  <c r="BG97" i="10"/>
  <c r="AZ20" i="7"/>
  <c r="BA31" i="5"/>
  <c r="BH17" i="10"/>
  <c r="BH14" i="10" s="1"/>
  <c r="AL21" i="7"/>
  <c r="AM18" i="7" s="1"/>
  <c r="AL17" i="7"/>
  <c r="AS99" i="10" s="1"/>
  <c r="AS96" i="10" s="1"/>
  <c r="BF57" i="10" l="1"/>
  <c r="BF93" i="10"/>
  <c r="BG31" i="10"/>
  <c r="BG32" i="10" s="1"/>
  <c r="BA32" i="6"/>
  <c r="BH42" i="10" s="1"/>
  <c r="BA40" i="6"/>
  <c r="BH50" i="10" s="1"/>
  <c r="BA37" i="6"/>
  <c r="BA19" i="6"/>
  <c r="BH28" i="10" s="1"/>
  <c r="BA18" i="6"/>
  <c r="BH27" i="10" s="1"/>
  <c r="AZ42" i="6"/>
  <c r="AZ11" i="8" s="1"/>
  <c r="BG34" i="10"/>
  <c r="BC55" i="4"/>
  <c r="BB55" i="6"/>
  <c r="BB56" i="6" s="1"/>
  <c r="BI55" i="10" s="1"/>
  <c r="BA51" i="6"/>
  <c r="BA16" i="7" s="1"/>
  <c r="BH103" i="10" s="1"/>
  <c r="BH102" i="10" s="1"/>
  <c r="BH101" i="10" s="1"/>
  <c r="BA13" i="7"/>
  <c r="AY13" i="8"/>
  <c r="AY15" i="8" s="1"/>
  <c r="BF95" i="10" s="1"/>
  <c r="BF98" i="10"/>
  <c r="AY14" i="7"/>
  <c r="AY19" i="7" s="1"/>
  <c r="BI12" i="10"/>
  <c r="BD17" i="4"/>
  <c r="BB29" i="5"/>
  <c r="BD18" i="4"/>
  <c r="BH18" i="10"/>
  <c r="BA59" i="6"/>
  <c r="AM21" i="7"/>
  <c r="AN18" i="7" s="1"/>
  <c r="AM17" i="7"/>
  <c r="AT99" i="10" s="1"/>
  <c r="AT96" i="10" s="1"/>
  <c r="BB49" i="6" l="1"/>
  <c r="BG52" i="10"/>
  <c r="BG57" i="10" s="1"/>
  <c r="AZ15" i="7"/>
  <c r="BG98" i="10" s="1"/>
  <c r="AZ10" i="8"/>
  <c r="AZ13" i="8" s="1"/>
  <c r="AZ15" i="8" s="1"/>
  <c r="BG95" i="10" s="1"/>
  <c r="BA21" i="6"/>
  <c r="BH20" i="10"/>
  <c r="BH29" i="10" s="1"/>
  <c r="BB15" i="6"/>
  <c r="BI24" i="10" s="1"/>
  <c r="BB16" i="6"/>
  <c r="BI25" i="10" s="1"/>
  <c r="BB17" i="6"/>
  <c r="BI26" i="10" s="1"/>
  <c r="BG93" i="10"/>
  <c r="BI9" i="10"/>
  <c r="BH97" i="10"/>
  <c r="BA20" i="7"/>
  <c r="BH47" i="10"/>
  <c r="BH44" i="10" s="1"/>
  <c r="BA34" i="6"/>
  <c r="BI22" i="10"/>
  <c r="BD47" i="4"/>
  <c r="BB29" i="6" s="1"/>
  <c r="BD25" i="4"/>
  <c r="BH39" i="10"/>
  <c r="BH38" i="10" s="1"/>
  <c r="BA27" i="6"/>
  <c r="BD48" i="4"/>
  <c r="BB31" i="5"/>
  <c r="BI17" i="10"/>
  <c r="AN17" i="7"/>
  <c r="AU99" i="10" s="1"/>
  <c r="AU96" i="10" s="1"/>
  <c r="AN21" i="7"/>
  <c r="AO18" i="7" s="1"/>
  <c r="BH31" i="10" l="1"/>
  <c r="BH32" i="10" s="1"/>
  <c r="BG53" i="10"/>
  <c r="AZ14" i="7"/>
  <c r="AZ19" i="7" s="1"/>
  <c r="BB32" i="6"/>
  <c r="BI42" i="10" s="1"/>
  <c r="BB37" i="6"/>
  <c r="BB40" i="6"/>
  <c r="BI50" i="10" s="1"/>
  <c r="BB18" i="6"/>
  <c r="BI27" i="10" s="1"/>
  <c r="BB19" i="6"/>
  <c r="BI28" i="10" s="1"/>
  <c r="BA42" i="6"/>
  <c r="BA15" i="7" s="1"/>
  <c r="BH34" i="10"/>
  <c r="BC29" i="5"/>
  <c r="BJ12" i="10"/>
  <c r="BE17" i="4"/>
  <c r="BE18" i="4"/>
  <c r="BC55" i="6"/>
  <c r="BC56" i="6" s="1"/>
  <c r="BJ55" i="10" s="1"/>
  <c r="BB51" i="6"/>
  <c r="BI14" i="10"/>
  <c r="BB13" i="7"/>
  <c r="BD55" i="4"/>
  <c r="BB59" i="6"/>
  <c r="AO17" i="7"/>
  <c r="AV99" i="10" s="1"/>
  <c r="AV96" i="10" s="1"/>
  <c r="AO21" i="7"/>
  <c r="AP18" i="7" s="1"/>
  <c r="BH52" i="10" l="1"/>
  <c r="BH53" i="10" s="1"/>
  <c r="BA10" i="8"/>
  <c r="BA11" i="8"/>
  <c r="BC49" i="6"/>
  <c r="BI20" i="10"/>
  <c r="BI31" i="10" s="1"/>
  <c r="BC15" i="6"/>
  <c r="BJ24" i="10" s="1"/>
  <c r="BC16" i="6"/>
  <c r="BJ25" i="10" s="1"/>
  <c r="BC17" i="6"/>
  <c r="BJ26" i="10" s="1"/>
  <c r="BB21" i="6"/>
  <c r="BI18" i="10"/>
  <c r="BB16" i="7"/>
  <c r="BI103" i="10" s="1"/>
  <c r="BI47" i="10"/>
  <c r="BB34" i="6"/>
  <c r="BI39" i="10"/>
  <c r="BB27" i="6"/>
  <c r="BE48" i="4"/>
  <c r="BB20" i="7"/>
  <c r="BI97" i="10"/>
  <c r="BE47" i="4"/>
  <c r="BC29" i="6" s="1"/>
  <c r="BE25" i="4"/>
  <c r="BJ9" i="10"/>
  <c r="BJ22" i="10"/>
  <c r="BH98" i="10"/>
  <c r="BA14" i="7"/>
  <c r="BA19" i="7" s="1"/>
  <c r="BC31" i="5"/>
  <c r="BJ17" i="10"/>
  <c r="AP21" i="7"/>
  <c r="AQ18" i="7" s="1"/>
  <c r="AP17" i="7"/>
  <c r="AW99" i="10" s="1"/>
  <c r="BH93" i="10" l="1"/>
  <c r="BH57" i="10"/>
  <c r="BI32" i="10"/>
  <c r="BI29" i="10"/>
  <c r="BI102" i="10"/>
  <c r="BI101" i="10" s="1"/>
  <c r="BA13" i="8"/>
  <c r="BA15" i="8" s="1"/>
  <c r="BH95" i="10" s="1"/>
  <c r="BC32" i="6"/>
  <c r="BJ42" i="10" s="1"/>
  <c r="BC37" i="6"/>
  <c r="BC40" i="6"/>
  <c r="BJ50" i="10" s="1"/>
  <c r="BC18" i="6"/>
  <c r="BJ27" i="10" s="1"/>
  <c r="BC19" i="6"/>
  <c r="BJ28" i="10" s="1"/>
  <c r="BB42" i="6"/>
  <c r="BB11" i="8" s="1"/>
  <c r="BD55" i="6"/>
  <c r="BD56" i="6" s="1"/>
  <c r="BK55" i="10" s="1"/>
  <c r="BC51" i="6"/>
  <c r="BC16" i="7" s="1"/>
  <c r="BJ103" i="10" s="1"/>
  <c r="BJ102" i="10" s="1"/>
  <c r="BJ101" i="10" s="1"/>
  <c r="BD29" i="5"/>
  <c r="BK12" i="10"/>
  <c r="BF17" i="4"/>
  <c r="BF18" i="4"/>
  <c r="BJ14" i="10"/>
  <c r="BC13" i="7"/>
  <c r="BI38" i="10"/>
  <c r="BE55" i="4"/>
  <c r="BI44" i="10"/>
  <c r="BC59" i="6"/>
  <c r="AW96" i="10"/>
  <c r="AQ21" i="7"/>
  <c r="AR18" i="7" s="1"/>
  <c r="AQ17" i="7"/>
  <c r="AX99" i="10" s="1"/>
  <c r="AX96" i="10" s="1"/>
  <c r="BD49" i="6" l="1"/>
  <c r="BB15" i="7"/>
  <c r="BI98" i="10" s="1"/>
  <c r="BB10" i="8"/>
  <c r="BJ20" i="10"/>
  <c r="BD15" i="6"/>
  <c r="BK24" i="10" s="1"/>
  <c r="BD16" i="6"/>
  <c r="BK25" i="10" s="1"/>
  <c r="BD17" i="6"/>
  <c r="BK26" i="10" s="1"/>
  <c r="BC21" i="6"/>
  <c r="BF48" i="4"/>
  <c r="BJ18" i="10"/>
  <c r="BK9" i="10"/>
  <c r="BD31" i="5"/>
  <c r="BK17" i="10"/>
  <c r="BK22" i="10"/>
  <c r="BF47" i="4"/>
  <c r="BD29" i="6" s="1"/>
  <c r="BF25" i="4"/>
  <c r="BI34" i="10"/>
  <c r="BJ39" i="10"/>
  <c r="BC27" i="6"/>
  <c r="BJ97" i="10"/>
  <c r="BC20" i="7"/>
  <c r="BJ47" i="10"/>
  <c r="BC34" i="6"/>
  <c r="AR17" i="7"/>
  <c r="AY99" i="10" s="1"/>
  <c r="AR21" i="7"/>
  <c r="AS18" i="7" s="1"/>
  <c r="BJ29" i="10" l="1"/>
  <c r="BB14" i="7"/>
  <c r="BB19" i="7" s="1"/>
  <c r="BJ31" i="10"/>
  <c r="BD32" i="6"/>
  <c r="BK42" i="10" s="1"/>
  <c r="BD37" i="6"/>
  <c r="BD40" i="6"/>
  <c r="BK50" i="10" s="1"/>
  <c r="BD19" i="6"/>
  <c r="BK28" i="10" s="1"/>
  <c r="BD18" i="6"/>
  <c r="BK27" i="10" s="1"/>
  <c r="BD59" i="6"/>
  <c r="BB13" i="8"/>
  <c r="BB15" i="8" s="1"/>
  <c r="BI95" i="10" s="1"/>
  <c r="BI52" i="10"/>
  <c r="BF55" i="4"/>
  <c r="BJ44" i="10"/>
  <c r="BD13" i="7"/>
  <c r="BK14" i="10"/>
  <c r="BE29" i="5"/>
  <c r="BL12" i="10"/>
  <c r="BG17" i="4"/>
  <c r="BG18" i="4"/>
  <c r="BC42" i="6"/>
  <c r="BJ38" i="10"/>
  <c r="BE55" i="6"/>
  <c r="BE56" i="6" s="1"/>
  <c r="BL55" i="10" s="1"/>
  <c r="BD51" i="6"/>
  <c r="BD16" i="7" s="1"/>
  <c r="BK103" i="10" s="1"/>
  <c r="AS21" i="7"/>
  <c r="AT18" i="7" s="1"/>
  <c r="AS17" i="7"/>
  <c r="AZ99" i="10" s="1"/>
  <c r="AZ96" i="10" s="1"/>
  <c r="AY96" i="10"/>
  <c r="BE49" i="6" l="1"/>
  <c r="BJ32" i="10"/>
  <c r="BI53" i="10"/>
  <c r="BC10" i="8"/>
  <c r="BC11" i="8"/>
  <c r="BK20" i="10"/>
  <c r="BK31" i="10" s="1"/>
  <c r="BK32" i="10" s="1"/>
  <c r="BD21" i="6"/>
  <c r="BE15" i="6"/>
  <c r="BL24" i="10" s="1"/>
  <c r="BE16" i="6"/>
  <c r="BL25" i="10" s="1"/>
  <c r="BE17" i="6"/>
  <c r="BL26" i="10" s="1"/>
  <c r="BL9" i="10"/>
  <c r="BE31" i="5"/>
  <c r="BL17" i="10"/>
  <c r="BK18" i="10"/>
  <c r="BK97" i="10"/>
  <c r="BD20" i="7"/>
  <c r="BK47" i="10"/>
  <c r="BD34" i="6"/>
  <c r="BK102" i="10"/>
  <c r="BJ34" i="10"/>
  <c r="BC15" i="7"/>
  <c r="BK39" i="10"/>
  <c r="BD27" i="6"/>
  <c r="BG48" i="4"/>
  <c r="BI57" i="10"/>
  <c r="BI93" i="10"/>
  <c r="BG47" i="4"/>
  <c r="BE29" i="6" s="1"/>
  <c r="BG25" i="4"/>
  <c r="BL22" i="10"/>
  <c r="AT21" i="7"/>
  <c r="AU18" i="7" s="1"/>
  <c r="AT17" i="7"/>
  <c r="BA99" i="10" s="1"/>
  <c r="BK29" i="10" l="1"/>
  <c r="BE32" i="6"/>
  <c r="BL42" i="10" s="1"/>
  <c r="BE37" i="6"/>
  <c r="BE40" i="6"/>
  <c r="BL50" i="10" s="1"/>
  <c r="BE18" i="6"/>
  <c r="BL27" i="10" s="1"/>
  <c r="BE19" i="6"/>
  <c r="BL28" i="10" s="1"/>
  <c r="BK44" i="10"/>
  <c r="BK101" i="10"/>
  <c r="BM12" i="10"/>
  <c r="BH17" i="4"/>
  <c r="BF29" i="5"/>
  <c r="BH18" i="4"/>
  <c r="BJ52" i="10"/>
  <c r="BG55" i="4"/>
  <c r="BJ98" i="10"/>
  <c r="BC14" i="7"/>
  <c r="BC19" i="7" s="1"/>
  <c r="BD42" i="6"/>
  <c r="BL14" i="10"/>
  <c r="BF55" i="6"/>
  <c r="BF56" i="6" s="1"/>
  <c r="BM55" i="10" s="1"/>
  <c r="BE51" i="6"/>
  <c r="BE16" i="7" s="1"/>
  <c r="BL103" i="10" s="1"/>
  <c r="BE59" i="6"/>
  <c r="BK38" i="10"/>
  <c r="BE13" i="7"/>
  <c r="BC13" i="8"/>
  <c r="BC15" i="8" s="1"/>
  <c r="BJ95" i="10" s="1"/>
  <c r="AU21" i="7"/>
  <c r="AV18" i="7" s="1"/>
  <c r="AU17" i="7"/>
  <c r="BB99" i="10" s="1"/>
  <c r="BB96" i="10" s="1"/>
  <c r="BA96" i="10"/>
  <c r="BJ53" i="10" l="1"/>
  <c r="BD10" i="8"/>
  <c r="BD11" i="8"/>
  <c r="BF49" i="6"/>
  <c r="BL20" i="10"/>
  <c r="BF15" i="6"/>
  <c r="BM24" i="10" s="1"/>
  <c r="BF16" i="6"/>
  <c r="BM25" i="10" s="1"/>
  <c r="BF17" i="6"/>
  <c r="BM26" i="10" s="1"/>
  <c r="BE21" i="6"/>
  <c r="BJ93" i="10"/>
  <c r="BJ57" i="10"/>
  <c r="BL97" i="10"/>
  <c r="BE20" i="7"/>
  <c r="BH48" i="4"/>
  <c r="BF31" i="5"/>
  <c r="BM17" i="10"/>
  <c r="BH47" i="4"/>
  <c r="BF29" i="6" s="1"/>
  <c r="BH25" i="4"/>
  <c r="BL39" i="10"/>
  <c r="BE27" i="6"/>
  <c r="BM22" i="10"/>
  <c r="BL47" i="10"/>
  <c r="BE34" i="6"/>
  <c r="BM9" i="10"/>
  <c r="BK34" i="10"/>
  <c r="BL102" i="10"/>
  <c r="BL18" i="10"/>
  <c r="BD15" i="7"/>
  <c r="AV21" i="7"/>
  <c r="AW18" i="7" s="1"/>
  <c r="AV17" i="7"/>
  <c r="BC99" i="10" s="1"/>
  <c r="BC96" i="10" s="1"/>
  <c r="BL29" i="10" l="1"/>
  <c r="BL31" i="10"/>
  <c r="BF32" i="6"/>
  <c r="BM42" i="10" s="1"/>
  <c r="BF37" i="6"/>
  <c r="BF40" i="6"/>
  <c r="BM50" i="10" s="1"/>
  <c r="BF19" i="6"/>
  <c r="BM28" i="10" s="1"/>
  <c r="BF18" i="6"/>
  <c r="BM27" i="10" s="1"/>
  <c r="BD13" i="8"/>
  <c r="BD15" i="8" s="1"/>
  <c r="BK95" i="10" s="1"/>
  <c r="BE42" i="6"/>
  <c r="BK98" i="10"/>
  <c r="BD14" i="7"/>
  <c r="BD19" i="7" s="1"/>
  <c r="BL38" i="10"/>
  <c r="BG29" i="5"/>
  <c r="BI17" i="4"/>
  <c r="BN12" i="10"/>
  <c r="BN9" i="10" s="1"/>
  <c r="BI18" i="4"/>
  <c r="BH55" i="4"/>
  <c r="BM14" i="10"/>
  <c r="BF13" i="7"/>
  <c r="BG55" i="6"/>
  <c r="BG56" i="6" s="1"/>
  <c r="BN55" i="10" s="1"/>
  <c r="BF51" i="6"/>
  <c r="BF16" i="7" s="1"/>
  <c r="BM103" i="10" s="1"/>
  <c r="BL101" i="10"/>
  <c r="BL44" i="10"/>
  <c r="BF59" i="6"/>
  <c r="BK52" i="10"/>
  <c r="AW21" i="7"/>
  <c r="AX18" i="7" s="1"/>
  <c r="AW17" i="7"/>
  <c r="BD99" i="10" s="1"/>
  <c r="BD96" i="10" s="1"/>
  <c r="BG49" i="6" l="1"/>
  <c r="BL32" i="10"/>
  <c r="BK53" i="10"/>
  <c r="BE10" i="8"/>
  <c r="BE11" i="8"/>
  <c r="BM20" i="10"/>
  <c r="BM31" i="10" s="1"/>
  <c r="BM32" i="10" s="1"/>
  <c r="BG15" i="6"/>
  <c r="BN24" i="10" s="1"/>
  <c r="BG16" i="6"/>
  <c r="BN25" i="10" s="1"/>
  <c r="BG17" i="6"/>
  <c r="BN26" i="10" s="1"/>
  <c r="BF21" i="6"/>
  <c r="BM102" i="10"/>
  <c r="BF20" i="7"/>
  <c r="BM97" i="10"/>
  <c r="BM39" i="10"/>
  <c r="BM38" i="10" s="1"/>
  <c r="BF27" i="6"/>
  <c r="BM18" i="10"/>
  <c r="BK93" i="10"/>
  <c r="BK57" i="10"/>
  <c r="BI48" i="4"/>
  <c r="BI47" i="4"/>
  <c r="BG29" i="6" s="1"/>
  <c r="BI25" i="4"/>
  <c r="BN22" i="10"/>
  <c r="BG31" i="5"/>
  <c r="BN17" i="10"/>
  <c r="BN14" i="10" s="1"/>
  <c r="BL34" i="10"/>
  <c r="BE15" i="7"/>
  <c r="BM47" i="10"/>
  <c r="BF34" i="6"/>
  <c r="AX21" i="7"/>
  <c r="AY18" i="7" s="1"/>
  <c r="AX17" i="7"/>
  <c r="BE99" i="10" s="1"/>
  <c r="BE96" i="10" s="1"/>
  <c r="BG32" i="6" l="1"/>
  <c r="BN42" i="10" s="1"/>
  <c r="BG37" i="6"/>
  <c r="BG40" i="6"/>
  <c r="BN50" i="10" s="1"/>
  <c r="BM29" i="10"/>
  <c r="BG19" i="6"/>
  <c r="BN28" i="10" s="1"/>
  <c r="BG18" i="6"/>
  <c r="BN27" i="10" s="1"/>
  <c r="BG13" i="7"/>
  <c r="BL98" i="10"/>
  <c r="BE14" i="7"/>
  <c r="BE19" i="7" s="1"/>
  <c r="BE13" i="8"/>
  <c r="BE15" i="8" s="1"/>
  <c r="BL95" i="10" s="1"/>
  <c r="BM44" i="10"/>
  <c r="BM34" i="10" s="1"/>
  <c r="BH29" i="5"/>
  <c r="BJ17" i="4"/>
  <c r="BO12" i="10"/>
  <c r="BO9" i="10" s="1"/>
  <c r="BJ18" i="4"/>
  <c r="BF42" i="6"/>
  <c r="BL52" i="10"/>
  <c r="BH55" i="6"/>
  <c r="BH56" i="6" s="1"/>
  <c r="BO55" i="10" s="1"/>
  <c r="BG51" i="6"/>
  <c r="BG16" i="7" s="1"/>
  <c r="BN103" i="10" s="1"/>
  <c r="BN102" i="10" s="1"/>
  <c r="BN101" i="10" s="1"/>
  <c r="BI55" i="4"/>
  <c r="BG59" i="6"/>
  <c r="BN18" i="10"/>
  <c r="BM101" i="10"/>
  <c r="AY21" i="7"/>
  <c r="AZ18" i="7" s="1"/>
  <c r="AY17" i="7"/>
  <c r="BF99" i="10" s="1"/>
  <c r="BF96" i="10" s="1"/>
  <c r="BH49" i="6" l="1"/>
  <c r="BH59" i="6" s="1"/>
  <c r="BL53" i="10"/>
  <c r="BF10" i="8"/>
  <c r="BF11" i="8"/>
  <c r="BN20" i="10"/>
  <c r="BN29" i="10" s="1"/>
  <c r="BG21" i="6"/>
  <c r="BH15" i="6"/>
  <c r="BO24" i="10" s="1"/>
  <c r="BH16" i="6"/>
  <c r="BO25" i="10" s="1"/>
  <c r="BH17" i="6"/>
  <c r="BO26" i="10" s="1"/>
  <c r="BM52" i="10"/>
  <c r="BM53" i="10" s="1"/>
  <c r="BF15" i="7"/>
  <c r="BJ47" i="4"/>
  <c r="BH29" i="6" s="1"/>
  <c r="BJ25" i="4"/>
  <c r="BJ48" i="4"/>
  <c r="BO22" i="10"/>
  <c r="BN39" i="10"/>
  <c r="BN38" i="10" s="1"/>
  <c r="BG27" i="6"/>
  <c r="BH31" i="5"/>
  <c r="BO17" i="10"/>
  <c r="BO14" i="10" s="1"/>
  <c r="BG20" i="7"/>
  <c r="BN97" i="10"/>
  <c r="BL57" i="10"/>
  <c r="BL93" i="10"/>
  <c r="BN47" i="10"/>
  <c r="BN44" i="10" s="1"/>
  <c r="BG34" i="6"/>
  <c r="AZ21" i="7"/>
  <c r="BA18" i="7" s="1"/>
  <c r="AZ17" i="7"/>
  <c r="BG99" i="10" s="1"/>
  <c r="BG96" i="10" s="1"/>
  <c r="BN31" i="10" l="1"/>
  <c r="BN32" i="10" s="1"/>
  <c r="BH32" i="6"/>
  <c r="BO42" i="10" s="1"/>
  <c r="BH37" i="6"/>
  <c r="BH40" i="6"/>
  <c r="BO50" i="10" s="1"/>
  <c r="BH18" i="6"/>
  <c r="BO27" i="10" s="1"/>
  <c r="BH19" i="6"/>
  <c r="BO28" i="10" s="1"/>
  <c r="BF13" i="8"/>
  <c r="BF15" i="8" s="1"/>
  <c r="BM95" i="10" s="1"/>
  <c r="BG42" i="6"/>
  <c r="BG11" i="8" s="1"/>
  <c r="BO18" i="10"/>
  <c r="BI55" i="6"/>
  <c r="BI56" i="6" s="1"/>
  <c r="BP55" i="10" s="1"/>
  <c r="BH51" i="6"/>
  <c r="BH16" i="7" s="1"/>
  <c r="BO103" i="10" s="1"/>
  <c r="BO102" i="10" s="1"/>
  <c r="BH13" i="7"/>
  <c r="BN34" i="10"/>
  <c r="BI29" i="5"/>
  <c r="BP12" i="10"/>
  <c r="BP9" i="10" s="1"/>
  <c r="BK17" i="4"/>
  <c r="BK18" i="4"/>
  <c r="BJ55" i="4"/>
  <c r="BM98" i="10"/>
  <c r="BF14" i="7"/>
  <c r="BF19" i="7" s="1"/>
  <c r="BM57" i="10"/>
  <c r="BM93" i="10"/>
  <c r="BA17" i="7"/>
  <c r="BH99" i="10" s="1"/>
  <c r="BH96" i="10" s="1"/>
  <c r="BA21" i="7"/>
  <c r="BB18" i="7" s="1"/>
  <c r="BN52" i="10" l="1"/>
  <c r="BN53" i="10" s="1"/>
  <c r="BI49" i="6"/>
  <c r="BG15" i="7"/>
  <c r="BG14" i="7" s="1"/>
  <c r="BG19" i="7" s="1"/>
  <c r="BG10" i="8"/>
  <c r="BG13" i="8" s="1"/>
  <c r="BG15" i="8" s="1"/>
  <c r="BN95" i="10" s="1"/>
  <c r="BO20" i="10"/>
  <c r="BO29" i="10" s="1"/>
  <c r="BH21" i="6"/>
  <c r="BI15" i="6"/>
  <c r="BP24" i="10" s="1"/>
  <c r="BI16" i="6"/>
  <c r="BP25" i="10" s="1"/>
  <c r="BI17" i="6"/>
  <c r="BP26" i="10" s="1"/>
  <c r="BH20" i="7"/>
  <c r="BO97" i="10"/>
  <c r="BO47" i="10"/>
  <c r="BO44" i="10" s="1"/>
  <c r="BH34" i="6"/>
  <c r="BO101" i="10"/>
  <c r="BO39" i="10"/>
  <c r="BO38" i="10" s="1"/>
  <c r="BH27" i="6"/>
  <c r="BK48" i="4"/>
  <c r="BK47" i="4"/>
  <c r="BI29" i="6" s="1"/>
  <c r="BK25" i="4"/>
  <c r="BI31" i="5"/>
  <c r="BP17" i="10"/>
  <c r="BP14" i="10" s="1"/>
  <c r="BP22" i="10"/>
  <c r="BB21" i="7"/>
  <c r="BC18" i="7" s="1"/>
  <c r="BB17" i="7"/>
  <c r="BI99" i="10" s="1"/>
  <c r="BN93" i="10" l="1"/>
  <c r="BN57" i="10"/>
  <c r="BO31" i="10"/>
  <c r="BO32" i="10" s="1"/>
  <c r="BN98" i="10"/>
  <c r="BI32" i="6"/>
  <c r="BP42" i="10" s="1"/>
  <c r="BI37" i="6"/>
  <c r="BI40" i="6"/>
  <c r="BP50" i="10" s="1"/>
  <c r="BI19" i="6"/>
  <c r="BP28" i="10" s="1"/>
  <c r="BI18" i="6"/>
  <c r="BP27" i="10" s="1"/>
  <c r="BH42" i="6"/>
  <c r="BH15" i="7" s="1"/>
  <c r="BO34" i="10"/>
  <c r="BO52" i="10" s="1"/>
  <c r="BK55" i="4"/>
  <c r="BP18" i="10"/>
  <c r="BJ55" i="6"/>
  <c r="BJ56" i="6" s="1"/>
  <c r="BQ55" i="10" s="1"/>
  <c r="BI51" i="6"/>
  <c r="BI16" i="7" s="1"/>
  <c r="BP103" i="10" s="1"/>
  <c r="BP102" i="10" s="1"/>
  <c r="BP101" i="10" s="1"/>
  <c r="BI59" i="6"/>
  <c r="BJ29" i="5"/>
  <c r="BQ12" i="10"/>
  <c r="BQ9" i="10" s="1"/>
  <c r="BL17" i="4"/>
  <c r="BL18" i="4"/>
  <c r="BI13" i="7"/>
  <c r="BI96" i="10"/>
  <c r="BC21" i="7"/>
  <c r="BD18" i="7" s="1"/>
  <c r="BC17" i="7"/>
  <c r="BJ99" i="10" s="1"/>
  <c r="BJ96" i="10" s="1"/>
  <c r="BJ49" i="6" l="1"/>
  <c r="BJ59" i="6" s="1"/>
  <c r="BH10" i="8"/>
  <c r="BH11" i="8"/>
  <c r="BP20" i="10"/>
  <c r="BP29" i="10" s="1"/>
  <c r="BJ15" i="6"/>
  <c r="BQ24" i="10" s="1"/>
  <c r="BJ16" i="6"/>
  <c r="BQ25" i="10" s="1"/>
  <c r="BJ17" i="6"/>
  <c r="BQ26" i="10" s="1"/>
  <c r="BI21" i="6"/>
  <c r="BH14" i="7"/>
  <c r="BH19" i="7" s="1"/>
  <c r="BO98" i="10"/>
  <c r="BQ22" i="10"/>
  <c r="BO57" i="10"/>
  <c r="BO93" i="10"/>
  <c r="BO53" i="10"/>
  <c r="BL47" i="4"/>
  <c r="BJ29" i="6" s="1"/>
  <c r="BL25" i="4"/>
  <c r="BJ31" i="5"/>
  <c r="BQ17" i="10"/>
  <c r="BQ14" i="10" s="1"/>
  <c r="BP97" i="10"/>
  <c r="BI20" i="7"/>
  <c r="BL48" i="4"/>
  <c r="BP47" i="10"/>
  <c r="BP44" i="10" s="1"/>
  <c r="BI34" i="6"/>
  <c r="BP39" i="10"/>
  <c r="BP38" i="10" s="1"/>
  <c r="BI27" i="6"/>
  <c r="BD21" i="7"/>
  <c r="BE18" i="7" s="1"/>
  <c r="BD17" i="7"/>
  <c r="BK99" i="10" s="1"/>
  <c r="BP31" i="10" l="1"/>
  <c r="BP32" i="10" s="1"/>
  <c r="BH13" i="8"/>
  <c r="BH15" i="8" s="1"/>
  <c r="BO95" i="10" s="1"/>
  <c r="BJ32" i="6"/>
  <c r="BQ42" i="10" s="1"/>
  <c r="BJ37" i="6"/>
  <c r="BJ40" i="6"/>
  <c r="BQ50" i="10" s="1"/>
  <c r="BJ18" i="6"/>
  <c r="BQ27" i="10" s="1"/>
  <c r="BJ19" i="6"/>
  <c r="BQ28" i="10" s="1"/>
  <c r="BI42" i="6"/>
  <c r="BI15" i="7" s="1"/>
  <c r="BL55" i="4"/>
  <c r="BQ18" i="10"/>
  <c r="BK55" i="6"/>
  <c r="BK56" i="6" s="1"/>
  <c r="BR55" i="10" s="1"/>
  <c r="BJ51" i="6"/>
  <c r="BJ16" i="7" s="1"/>
  <c r="BQ103" i="10" s="1"/>
  <c r="BQ102" i="10" s="1"/>
  <c r="BQ101" i="10" s="1"/>
  <c r="BJ13" i="7"/>
  <c r="BR12" i="10"/>
  <c r="BR9" i="10" s="1"/>
  <c r="BM17" i="4"/>
  <c r="BK29" i="5"/>
  <c r="BM18" i="4"/>
  <c r="BP34" i="10"/>
  <c r="BE21" i="7"/>
  <c r="BF18" i="7" s="1"/>
  <c r="BE17" i="7"/>
  <c r="BL99" i="10" s="1"/>
  <c r="BL96" i="10" s="1"/>
  <c r="BK96" i="10"/>
  <c r="BP52" i="10" l="1"/>
  <c r="BP53" i="10" s="1"/>
  <c r="BI10" i="8"/>
  <c r="BI11" i="8"/>
  <c r="BK49" i="6"/>
  <c r="BQ20" i="10"/>
  <c r="BQ29" i="10" s="1"/>
  <c r="BK15" i="6"/>
  <c r="BR24" i="10" s="1"/>
  <c r="BK16" i="6"/>
  <c r="BR25" i="10" s="1"/>
  <c r="BK17" i="6"/>
  <c r="BR26" i="10" s="1"/>
  <c r="BJ21" i="6"/>
  <c r="BR22" i="10"/>
  <c r="BM47" i="4"/>
  <c r="BK29" i="6" s="1"/>
  <c r="BM25" i="4"/>
  <c r="BQ97" i="10"/>
  <c r="BJ20" i="7"/>
  <c r="BQ47" i="10"/>
  <c r="BQ44" i="10" s="1"/>
  <c r="BJ34" i="6"/>
  <c r="BP98" i="10"/>
  <c r="BI14" i="7"/>
  <c r="BI19" i="7" s="1"/>
  <c r="BQ39" i="10"/>
  <c r="BQ38" i="10" s="1"/>
  <c r="BJ27" i="6"/>
  <c r="BM48" i="4"/>
  <c r="BK31" i="5"/>
  <c r="BR17" i="10"/>
  <c r="BR14" i="10" s="1"/>
  <c r="BF21" i="7"/>
  <c r="BG18" i="7" s="1"/>
  <c r="BF17" i="7"/>
  <c r="BM99" i="10" s="1"/>
  <c r="BM96" i="10" s="1"/>
  <c r="BQ31" i="10" l="1"/>
  <c r="BQ32" i="10" s="1"/>
  <c r="BP93" i="10"/>
  <c r="BP57" i="10"/>
  <c r="BI13" i="8"/>
  <c r="BI15" i="8" s="1"/>
  <c r="BP95" i="10" s="1"/>
  <c r="BK32" i="6"/>
  <c r="BR42" i="10" s="1"/>
  <c r="BK37" i="6"/>
  <c r="BK40" i="6"/>
  <c r="BR50" i="10" s="1"/>
  <c r="BK19" i="6"/>
  <c r="BR28" i="10" s="1"/>
  <c r="BK18" i="6"/>
  <c r="BR27" i="10" s="1"/>
  <c r="BJ42" i="6"/>
  <c r="BJ11" i="8" s="1"/>
  <c r="BQ34" i="10"/>
  <c r="BN17" i="4"/>
  <c r="BL29" i="5"/>
  <c r="BS12" i="10"/>
  <c r="BS9" i="10" s="1"/>
  <c r="BN18" i="4"/>
  <c r="BL55" i="6"/>
  <c r="BL56" i="6" s="1"/>
  <c r="BS55" i="10" s="1"/>
  <c r="BK51" i="6"/>
  <c r="BK16" i="7" s="1"/>
  <c r="BR103" i="10" s="1"/>
  <c r="BR102" i="10" s="1"/>
  <c r="BR101" i="10" s="1"/>
  <c r="BK59" i="6"/>
  <c r="BR18" i="10"/>
  <c r="BK13" i="7"/>
  <c r="BM55" i="4"/>
  <c r="BG17" i="7"/>
  <c r="BN99" i="10" s="1"/>
  <c r="BN96" i="10" s="1"/>
  <c r="BG21" i="7"/>
  <c r="BH18" i="7" s="1"/>
  <c r="BQ52" i="10" l="1"/>
  <c r="BQ53" i="10" s="1"/>
  <c r="BJ15" i="7"/>
  <c r="BQ98" i="10" s="1"/>
  <c r="BJ10" i="8"/>
  <c r="BJ13" i="8" s="1"/>
  <c r="BJ15" i="8" s="1"/>
  <c r="BQ95" i="10" s="1"/>
  <c r="BL49" i="6"/>
  <c r="BL59" i="6" s="1"/>
  <c r="BK21" i="6"/>
  <c r="BR20" i="10"/>
  <c r="BR29" i="10" s="1"/>
  <c r="BL15" i="6"/>
  <c r="BS24" i="10" s="1"/>
  <c r="BL16" i="6"/>
  <c r="BS25" i="10" s="1"/>
  <c r="BL17" i="6"/>
  <c r="BS26" i="10" s="1"/>
  <c r="BO18" i="4"/>
  <c r="BM29" i="5"/>
  <c r="BT12" i="10"/>
  <c r="BT22" i="10"/>
  <c r="BO17" i="4"/>
  <c r="K133" i="3"/>
  <c r="K134" i="3"/>
  <c r="L134" i="3" s="1"/>
  <c r="BR39" i="10"/>
  <c r="BR38" i="10" s="1"/>
  <c r="BK27" i="6"/>
  <c r="BK20" i="7"/>
  <c r="BR97" i="10"/>
  <c r="BN48" i="4"/>
  <c r="BL31" i="5"/>
  <c r="BS17" i="10"/>
  <c r="BS14" i="10" s="1"/>
  <c r="BN47" i="4"/>
  <c r="BL29" i="6" s="1"/>
  <c r="BN25" i="4"/>
  <c r="BR47" i="10"/>
  <c r="BR44" i="10" s="1"/>
  <c r="BK34" i="6"/>
  <c r="BS22" i="10"/>
  <c r="BH21" i="7"/>
  <c r="BI18" i="7" s="1"/>
  <c r="BH17" i="7"/>
  <c r="BO99" i="10" s="1"/>
  <c r="BO96" i="10" s="1"/>
  <c r="BQ93" i="10" l="1"/>
  <c r="BQ57" i="10"/>
  <c r="BM49" i="6"/>
  <c r="BN55" i="6" s="1"/>
  <c r="BN56" i="6" s="1"/>
  <c r="BU55" i="10" s="1"/>
  <c r="BR31" i="10"/>
  <c r="BR32" i="10" s="1"/>
  <c r="BJ14" i="7"/>
  <c r="BJ19" i="7" s="1"/>
  <c r="F22" i="10"/>
  <c r="G22" i="10"/>
  <c r="G67" i="10" s="1"/>
  <c r="H22" i="10"/>
  <c r="I22" i="10"/>
  <c r="J22" i="10"/>
  <c r="F12" i="10"/>
  <c r="G12" i="10"/>
  <c r="H12" i="10"/>
  <c r="I12" i="10"/>
  <c r="J12" i="10"/>
  <c r="BT9" i="10"/>
  <c r="BL32" i="6"/>
  <c r="BS42" i="10" s="1"/>
  <c r="BL37" i="6"/>
  <c r="BL40" i="6"/>
  <c r="BS50" i="10" s="1"/>
  <c r="BM15" i="6"/>
  <c r="BT24" i="10" s="1"/>
  <c r="BM16" i="6"/>
  <c r="BT25" i="10" s="1"/>
  <c r="BM17" i="6"/>
  <c r="BT26" i="10" s="1"/>
  <c r="BL18" i="6"/>
  <c r="BS27" i="10" s="1"/>
  <c r="BL19" i="6"/>
  <c r="BS28" i="10" s="1"/>
  <c r="BO47" i="4"/>
  <c r="BM29" i="6" s="1"/>
  <c r="BP17" i="4"/>
  <c r="BP18" i="4"/>
  <c r="BM31" i="5"/>
  <c r="BK42" i="6"/>
  <c r="BK11" i="8" s="1"/>
  <c r="M134" i="3"/>
  <c r="N134" i="3" s="1"/>
  <c r="BR34" i="10"/>
  <c r="BT17" i="10"/>
  <c r="BO48" i="4"/>
  <c r="BM19" i="6" s="1"/>
  <c r="BO25" i="4"/>
  <c r="BL13" i="7"/>
  <c r="BN55" i="4"/>
  <c r="BS18" i="10"/>
  <c r="L133" i="3"/>
  <c r="K140" i="3"/>
  <c r="K40" i="3"/>
  <c r="K39" i="3" s="1"/>
  <c r="K35" i="3" s="1"/>
  <c r="L40" i="3"/>
  <c r="L39" i="3" s="1"/>
  <c r="L35" i="3" s="1"/>
  <c r="BM55" i="6"/>
  <c r="BM56" i="6" s="1"/>
  <c r="BT55" i="10" s="1"/>
  <c r="BL51" i="6"/>
  <c r="BL16" i="7" s="1"/>
  <c r="BS103" i="10" s="1"/>
  <c r="BS102" i="10" s="1"/>
  <c r="BS101" i="10" s="1"/>
  <c r="BI21" i="7"/>
  <c r="BJ18" i="7" s="1"/>
  <c r="BI17" i="7"/>
  <c r="BP99" i="10" s="1"/>
  <c r="BP96" i="10" s="1"/>
  <c r="BR52" i="10" l="1"/>
  <c r="BR53" i="10" s="1"/>
  <c r="F26" i="10"/>
  <c r="F71" i="10" s="1"/>
  <c r="G26" i="10"/>
  <c r="G71" i="10" s="1"/>
  <c r="H26" i="10"/>
  <c r="I26" i="10"/>
  <c r="J26" i="10"/>
  <c r="F24" i="10"/>
  <c r="G24" i="10"/>
  <c r="G69" i="10" s="1"/>
  <c r="H24" i="10"/>
  <c r="I24" i="10"/>
  <c r="J24" i="10"/>
  <c r="F25" i="10"/>
  <c r="F70" i="10" s="1"/>
  <c r="G25" i="10"/>
  <c r="G70" i="10" s="1"/>
  <c r="H25" i="10"/>
  <c r="I25" i="10"/>
  <c r="J25" i="10"/>
  <c r="E22" i="10"/>
  <c r="F67" i="10"/>
  <c r="H17" i="10"/>
  <c r="I17" i="10"/>
  <c r="J17" i="10"/>
  <c r="E12" i="10"/>
  <c r="F9" i="10"/>
  <c r="G9" i="10"/>
  <c r="H9" i="10"/>
  <c r="I9" i="10"/>
  <c r="J9" i="10"/>
  <c r="BK15" i="7"/>
  <c r="BK14" i="7" s="1"/>
  <c r="BK19" i="7" s="1"/>
  <c r="BK10" i="8"/>
  <c r="BK13" i="8" s="1"/>
  <c r="BK15" i="8" s="1"/>
  <c r="BR95" i="10" s="1"/>
  <c r="BN49" i="6"/>
  <c r="BM32" i="6"/>
  <c r="BT42" i="10" s="1"/>
  <c r="BM37" i="6"/>
  <c r="BT47" i="10" s="1"/>
  <c r="BM40" i="6"/>
  <c r="BT50" i="10" s="1"/>
  <c r="BS20" i="10"/>
  <c r="BS29" i="10" s="1"/>
  <c r="BM18" i="6"/>
  <c r="BT27" i="10" s="1"/>
  <c r="BL21" i="6"/>
  <c r="BO55" i="4"/>
  <c r="BP25" i="4"/>
  <c r="BP48" i="4"/>
  <c r="BQ18" i="4"/>
  <c r="BP47" i="4"/>
  <c r="BN29" i="6" s="1"/>
  <c r="BU39" i="10" s="1"/>
  <c r="BQ17" i="4"/>
  <c r="BM51" i="6"/>
  <c r="BM16" i="7" s="1"/>
  <c r="BT103" i="10" s="1"/>
  <c r="BM13" i="7"/>
  <c r="BT97" i="10" s="1"/>
  <c r="K97" i="10" s="1"/>
  <c r="BT14" i="10"/>
  <c r="BT39" i="10"/>
  <c r="M133" i="3"/>
  <c r="L140" i="3"/>
  <c r="BS39" i="10"/>
  <c r="BS38" i="10" s="1"/>
  <c r="BL27" i="6"/>
  <c r="BS97" i="10"/>
  <c r="BL20" i="7"/>
  <c r="BT28" i="10"/>
  <c r="BS47" i="10"/>
  <c r="BS44" i="10" s="1"/>
  <c r="BL34" i="6"/>
  <c r="BM59" i="6"/>
  <c r="BJ21" i="7"/>
  <c r="BK18" i="7" s="1"/>
  <c r="BJ17" i="7"/>
  <c r="BQ99" i="10" s="1"/>
  <c r="BQ96" i="10" s="1"/>
  <c r="BR93" i="10" l="1"/>
  <c r="BR57" i="10"/>
  <c r="F50" i="10"/>
  <c r="G50" i="10"/>
  <c r="G85" i="10" s="1"/>
  <c r="H50" i="10"/>
  <c r="I50" i="10"/>
  <c r="J50" i="10"/>
  <c r="F47" i="10"/>
  <c r="G47" i="10"/>
  <c r="G82" i="10" s="1"/>
  <c r="H47" i="10"/>
  <c r="I47" i="10"/>
  <c r="J47" i="10"/>
  <c r="BU38" i="10"/>
  <c r="F42" i="10"/>
  <c r="G42" i="10"/>
  <c r="G78" i="10" s="1"/>
  <c r="H42" i="10"/>
  <c r="I42" i="10"/>
  <c r="J42" i="10"/>
  <c r="F27" i="10"/>
  <c r="G27" i="10"/>
  <c r="G72" i="10" s="1"/>
  <c r="H27" i="10"/>
  <c r="I27" i="10"/>
  <c r="J27" i="10"/>
  <c r="E25" i="10"/>
  <c r="E24" i="10"/>
  <c r="F69" i="10"/>
  <c r="E26" i="10"/>
  <c r="E17" i="10"/>
  <c r="H14" i="10"/>
  <c r="H69" i="10" s="1"/>
  <c r="I14" i="10"/>
  <c r="J14" i="10"/>
  <c r="E9" i="10"/>
  <c r="BM21" i="6"/>
  <c r="BS31" i="10"/>
  <c r="BS32" i="10" s="1"/>
  <c r="BR98" i="10"/>
  <c r="K82" i="10"/>
  <c r="K85" i="10"/>
  <c r="K78" i="10"/>
  <c r="K76" i="10"/>
  <c r="K68" i="10"/>
  <c r="K84" i="10"/>
  <c r="K73" i="10"/>
  <c r="K77" i="10"/>
  <c r="K81" i="10"/>
  <c r="K83" i="10"/>
  <c r="K80" i="10"/>
  <c r="K67" i="10"/>
  <c r="K72" i="10"/>
  <c r="K70" i="10"/>
  <c r="K71" i="10"/>
  <c r="K69" i="10"/>
  <c r="BT33" i="9"/>
  <c r="BU18" i="10"/>
  <c r="BM20" i="7"/>
  <c r="BO49" i="6"/>
  <c r="BO51" i="6" s="1"/>
  <c r="BO55" i="6"/>
  <c r="BO56" i="6" s="1"/>
  <c r="BV55" i="10" s="1"/>
  <c r="BN51" i="6"/>
  <c r="BT102" i="10"/>
  <c r="BN59" i="6"/>
  <c r="BN19" i="6"/>
  <c r="BU28" i="10" s="1"/>
  <c r="BM27" i="6"/>
  <c r="BP55" i="4"/>
  <c r="BN27" i="6"/>
  <c r="BN42" i="6" s="1"/>
  <c r="BQ47" i="4"/>
  <c r="BR17" i="4"/>
  <c r="BQ48" i="4"/>
  <c r="BR18" i="4"/>
  <c r="BQ25" i="4"/>
  <c r="M140" i="3"/>
  <c r="N133" i="3"/>
  <c r="N140" i="3" s="1"/>
  <c r="BM34" i="6"/>
  <c r="BT18" i="10"/>
  <c r="BS34" i="10"/>
  <c r="H97" i="10"/>
  <c r="I97" i="10"/>
  <c r="J97" i="10"/>
  <c r="BT20" i="10"/>
  <c r="BT38" i="10"/>
  <c r="BL42" i="6"/>
  <c r="BT44" i="10"/>
  <c r="BK21" i="7"/>
  <c r="BL18" i="7" s="1"/>
  <c r="BK17" i="7"/>
  <c r="BR99" i="10" s="1"/>
  <c r="J33" i="9" l="1"/>
  <c r="F33" i="9"/>
  <c r="G33" i="9"/>
  <c r="H33" i="9"/>
  <c r="I33" i="9"/>
  <c r="K18" i="10"/>
  <c r="I78" i="10"/>
  <c r="K79" i="10"/>
  <c r="I44" i="10"/>
  <c r="I79" i="10" s="1"/>
  <c r="J44" i="10"/>
  <c r="J79" i="10" s="1"/>
  <c r="E47" i="10"/>
  <c r="F82" i="10"/>
  <c r="E50" i="10"/>
  <c r="F85" i="10"/>
  <c r="E42" i="10"/>
  <c r="F78" i="10"/>
  <c r="BU34" i="10"/>
  <c r="BS52" i="10"/>
  <c r="BS57" i="10" s="1"/>
  <c r="BR96" i="10"/>
  <c r="I85" i="10"/>
  <c r="I81" i="10"/>
  <c r="I69" i="10"/>
  <c r="I67" i="10"/>
  <c r="I73" i="10"/>
  <c r="I71" i="10"/>
  <c r="I76" i="10"/>
  <c r="I80" i="10"/>
  <c r="I84" i="10"/>
  <c r="I82" i="10"/>
  <c r="BU20" i="10"/>
  <c r="BU29" i="10" s="1"/>
  <c r="I70" i="10"/>
  <c r="E27" i="10"/>
  <c r="F72" i="10"/>
  <c r="I68" i="10"/>
  <c r="I83" i="10"/>
  <c r="G23" i="11"/>
  <c r="I18" i="10"/>
  <c r="I77" i="10"/>
  <c r="I72" i="10"/>
  <c r="H72" i="10"/>
  <c r="H71" i="10"/>
  <c r="H78" i="10"/>
  <c r="H85" i="10"/>
  <c r="H70" i="10"/>
  <c r="E14" i="10"/>
  <c r="H84" i="10"/>
  <c r="H83" i="10"/>
  <c r="H81" i="10"/>
  <c r="F23" i="11"/>
  <c r="H67" i="10"/>
  <c r="H77" i="10"/>
  <c r="H80" i="10"/>
  <c r="H73" i="10"/>
  <c r="H68" i="10"/>
  <c r="H18" i="10"/>
  <c r="H76" i="10"/>
  <c r="H82" i="10"/>
  <c r="BT101" i="10"/>
  <c r="BN16" i="7"/>
  <c r="BU103" i="10" s="1"/>
  <c r="BO16" i="7"/>
  <c r="BV103" i="10" s="1"/>
  <c r="BV102" i="10" s="1"/>
  <c r="BV101" i="10" s="1"/>
  <c r="BL10" i="8"/>
  <c r="BL11" i="8"/>
  <c r="BN21" i="6"/>
  <c r="BN15" i="7" s="1"/>
  <c r="BP49" i="6"/>
  <c r="BP51" i="6" s="1"/>
  <c r="BO59" i="6"/>
  <c r="BP55" i="6"/>
  <c r="BP56" i="6" s="1"/>
  <c r="BW55" i="10" s="1"/>
  <c r="BO29" i="6"/>
  <c r="BO19" i="6"/>
  <c r="BV28" i="10" s="1"/>
  <c r="BV20" i="10" s="1"/>
  <c r="BM42" i="6"/>
  <c r="BM11" i="8" s="1"/>
  <c r="BQ55" i="4"/>
  <c r="BR25" i="4"/>
  <c r="BR48" i="4"/>
  <c r="BS18" i="4"/>
  <c r="BR47" i="4"/>
  <c r="BS17" i="4"/>
  <c r="J84" i="10"/>
  <c r="J83" i="10"/>
  <c r="J73" i="10"/>
  <c r="J68" i="10"/>
  <c r="J77" i="10"/>
  <c r="J76" i="10"/>
  <c r="J81" i="10"/>
  <c r="J80" i="10"/>
  <c r="J67" i="10"/>
  <c r="J69" i="10"/>
  <c r="J85" i="10"/>
  <c r="J82" i="10"/>
  <c r="J70" i="10"/>
  <c r="J71" i="10"/>
  <c r="J72" i="10"/>
  <c r="J78" i="10"/>
  <c r="H23" i="11"/>
  <c r="J18" i="10"/>
  <c r="E97" i="10"/>
  <c r="H98" i="10"/>
  <c r="I98" i="10"/>
  <c r="H79" i="10"/>
  <c r="BL15" i="7"/>
  <c r="BT34" i="10"/>
  <c r="BT29" i="10"/>
  <c r="BT31" i="10"/>
  <c r="BS53" i="10" l="1"/>
  <c r="BQ49" i="6"/>
  <c r="BQ51" i="6" s="1"/>
  <c r="BS93" i="10"/>
  <c r="E33" i="9"/>
  <c r="BU102" i="10"/>
  <c r="E44" i="10"/>
  <c r="BU31" i="10"/>
  <c r="BU52" i="10" s="1"/>
  <c r="BO27" i="6"/>
  <c r="BO42" i="6" s="1"/>
  <c r="BV39" i="10"/>
  <c r="BN14" i="7"/>
  <c r="BN19" i="7" s="1"/>
  <c r="BU98" i="10"/>
  <c r="BV29" i="10"/>
  <c r="BV31" i="10"/>
  <c r="BP16" i="7"/>
  <c r="BW103" i="10" s="1"/>
  <c r="BW102" i="10" s="1"/>
  <c r="BW101" i="10" s="1"/>
  <c r="BM15" i="7"/>
  <c r="BM10" i="8"/>
  <c r="BM13" i="8" s="1"/>
  <c r="BO21" i="6"/>
  <c r="BP59" i="6"/>
  <c r="BQ55" i="6"/>
  <c r="BQ56" i="6" s="1"/>
  <c r="BX55" i="10" s="1"/>
  <c r="BP29" i="6"/>
  <c r="BP19" i="6"/>
  <c r="BW28" i="10" s="1"/>
  <c r="BW20" i="10" s="1"/>
  <c r="BR55" i="4"/>
  <c r="BS47" i="4"/>
  <c r="BT17" i="4"/>
  <c r="BS48" i="4"/>
  <c r="BT18" i="4"/>
  <c r="BS25" i="4"/>
  <c r="E83" i="10"/>
  <c r="E81" i="10"/>
  <c r="E84" i="10"/>
  <c r="E80" i="10"/>
  <c r="E82" i="10"/>
  <c r="E85" i="10"/>
  <c r="E77" i="10"/>
  <c r="E76" i="10"/>
  <c r="E78" i="10"/>
  <c r="E73" i="10"/>
  <c r="E67" i="10"/>
  <c r="E68" i="10"/>
  <c r="E69" i="10"/>
  <c r="E71" i="10"/>
  <c r="E72" i="10"/>
  <c r="E70" i="10"/>
  <c r="BL13" i="8"/>
  <c r="BL15" i="8" s="1"/>
  <c r="BS95" i="10" s="1"/>
  <c r="BS98" i="10"/>
  <c r="BL14" i="7"/>
  <c r="BL19" i="7" s="1"/>
  <c r="BT32" i="10"/>
  <c r="BT52" i="10"/>
  <c r="BO15" i="7" l="1"/>
  <c r="BO14" i="7" s="1"/>
  <c r="BO19" i="7" s="1"/>
  <c r="BU32" i="10"/>
  <c r="BR55" i="6"/>
  <c r="BR56" i="6" s="1"/>
  <c r="BY55" i="10" s="1"/>
  <c r="BU101" i="10"/>
  <c r="BV38" i="10"/>
  <c r="BT53" i="10"/>
  <c r="BW29" i="10"/>
  <c r="BW31" i="10"/>
  <c r="BU57" i="10"/>
  <c r="BU93" i="10"/>
  <c r="BU53" i="10"/>
  <c r="BV32" i="10"/>
  <c r="BP27" i="6"/>
  <c r="BP42" i="6" s="1"/>
  <c r="BW39" i="10"/>
  <c r="BW38" i="10" s="1"/>
  <c r="BW34" i="10" s="1"/>
  <c r="BQ16" i="7"/>
  <c r="BX103" i="10" s="1"/>
  <c r="BX102" i="10" s="1"/>
  <c r="BX101" i="10" s="1"/>
  <c r="BT98" i="10"/>
  <c r="BM14" i="7"/>
  <c r="BM19" i="7" s="1"/>
  <c r="BQ59" i="6"/>
  <c r="BP21" i="6"/>
  <c r="BR49" i="6"/>
  <c r="BQ29" i="6"/>
  <c r="BQ19" i="6"/>
  <c r="BX28" i="10" s="1"/>
  <c r="BX20" i="10" s="1"/>
  <c r="BT25" i="4"/>
  <c r="BT48" i="4"/>
  <c r="BU18" i="4"/>
  <c r="BT47" i="4"/>
  <c r="BU17" i="4"/>
  <c r="BS55" i="4"/>
  <c r="E79" i="10"/>
  <c r="D95" i="11"/>
  <c r="BM15" i="8"/>
  <c r="BT95" i="10" s="1"/>
  <c r="BT57" i="10"/>
  <c r="BT93" i="10"/>
  <c r="BT34" i="9"/>
  <c r="BL17" i="7"/>
  <c r="BS99" i="10" s="1"/>
  <c r="BS96" i="10" s="1"/>
  <c r="BL21" i="7"/>
  <c r="BM18" i="7" s="1"/>
  <c r="F99" i="10"/>
  <c r="G99" i="10"/>
  <c r="H99" i="10"/>
  <c r="I99" i="10"/>
  <c r="BV98" i="10" l="1"/>
  <c r="BR59" i="6"/>
  <c r="F34" i="9"/>
  <c r="F31" i="9" s="1"/>
  <c r="G34" i="9"/>
  <c r="G31" i="9" s="1"/>
  <c r="H34" i="9"/>
  <c r="H31" i="9" s="1"/>
  <c r="I34" i="9"/>
  <c r="I31" i="9" s="1"/>
  <c r="K31" i="9"/>
  <c r="J34" i="9"/>
  <c r="F95" i="10"/>
  <c r="G95" i="10"/>
  <c r="H95" i="10"/>
  <c r="I95" i="10"/>
  <c r="J95" i="10"/>
  <c r="BV34" i="10"/>
  <c r="BV52" i="10" s="1"/>
  <c r="BV57" i="10" s="1"/>
  <c r="BP15" i="7"/>
  <c r="BP14" i="7" s="1"/>
  <c r="BP19" i="7" s="1"/>
  <c r="J98" i="10"/>
  <c r="E98" i="10" s="1"/>
  <c r="K98" i="10"/>
  <c r="BQ27" i="6"/>
  <c r="BQ42" i="6" s="1"/>
  <c r="BX39" i="10"/>
  <c r="BX38" i="10" s="1"/>
  <c r="BX34" i="10" s="1"/>
  <c r="BX29" i="10"/>
  <c r="BX31" i="10"/>
  <c r="BN27" i="7"/>
  <c r="BU60" i="10" s="1"/>
  <c r="BW52" i="10"/>
  <c r="BW32" i="10"/>
  <c r="BQ21" i="6"/>
  <c r="BS49" i="6"/>
  <c r="BS51" i="6" s="1"/>
  <c r="BS55" i="6"/>
  <c r="BS56" i="6" s="1"/>
  <c r="BZ55" i="10" s="1"/>
  <c r="BR51" i="6"/>
  <c r="BR29" i="6"/>
  <c r="BR19" i="6"/>
  <c r="BY28" i="10" s="1"/>
  <c r="BY20" i="10" s="1"/>
  <c r="BT55" i="4"/>
  <c r="BU47" i="4"/>
  <c r="BV17" i="4"/>
  <c r="BU48" i="4"/>
  <c r="BV18" i="4"/>
  <c r="BU25" i="4"/>
  <c r="BM17" i="7"/>
  <c r="BT99" i="10" s="1"/>
  <c r="K99" i="10" s="1"/>
  <c r="BM21" i="7"/>
  <c r="BN18" i="7" s="1"/>
  <c r="BT31" i="9"/>
  <c r="BT38" i="9" s="1"/>
  <c r="BV53" i="10" l="1"/>
  <c r="BV93" i="10"/>
  <c r="BW98" i="10"/>
  <c r="BQ15" i="7"/>
  <c r="BQ14" i="7" s="1"/>
  <c r="BQ19" i="7" s="1"/>
  <c r="E34" i="9"/>
  <c r="E31" i="9" s="1"/>
  <c r="E41" i="9" s="1"/>
  <c r="J38" i="9"/>
  <c r="F38" i="9"/>
  <c r="G38" i="9"/>
  <c r="H38" i="9"/>
  <c r="I38" i="9"/>
  <c r="E95" i="10"/>
  <c r="BU94" i="10"/>
  <c r="BR27" i="6"/>
  <c r="BR42" i="6" s="1"/>
  <c r="BY39" i="10"/>
  <c r="BR16" i="7"/>
  <c r="BY103" i="10" s="1"/>
  <c r="BY29" i="10"/>
  <c r="BY31" i="10"/>
  <c r="BS16" i="7"/>
  <c r="BZ103" i="10" s="1"/>
  <c r="BZ102" i="10" s="1"/>
  <c r="BZ101" i="10" s="1"/>
  <c r="BX52" i="10"/>
  <c r="BX32" i="10"/>
  <c r="BO27" i="7"/>
  <c r="BV60" i="10" s="1"/>
  <c r="BV94" i="10" s="1"/>
  <c r="BW57" i="10"/>
  <c r="BW93" i="10"/>
  <c r="BW53" i="10"/>
  <c r="BU62" i="10"/>
  <c r="BR21" i="6"/>
  <c r="BN21" i="7"/>
  <c r="BO18" i="7" s="1"/>
  <c r="BN17" i="7"/>
  <c r="BU99" i="10" s="1"/>
  <c r="BU96" i="10" s="1"/>
  <c r="BS59" i="6"/>
  <c r="BT49" i="6"/>
  <c r="BU55" i="6" s="1"/>
  <c r="BU56" i="6" s="1"/>
  <c r="CB55" i="10" s="1"/>
  <c r="BT55" i="6"/>
  <c r="BT56" i="6" s="1"/>
  <c r="CA55" i="10" s="1"/>
  <c r="BS29" i="6"/>
  <c r="BS19" i="6"/>
  <c r="BZ28" i="10" s="1"/>
  <c r="BZ20" i="10" s="1"/>
  <c r="BV25" i="4"/>
  <c r="BV48" i="4"/>
  <c r="BW18" i="4"/>
  <c r="BV47" i="4"/>
  <c r="BT29" i="6" s="1"/>
  <c r="CA39" i="10" s="1"/>
  <c r="CA38" i="10" s="1"/>
  <c r="CA34" i="10" s="1"/>
  <c r="BW17" i="4"/>
  <c r="BU55" i="4"/>
  <c r="J31" i="9"/>
  <c r="J99" i="10"/>
  <c r="E99" i="10" s="1"/>
  <c r="BT96" i="10"/>
  <c r="BU49" i="6" l="1"/>
  <c r="BU51" i="6" s="1"/>
  <c r="BX98" i="10"/>
  <c r="BR15" i="7"/>
  <c r="BR14" i="7" s="1"/>
  <c r="BR19" i="7" s="1"/>
  <c r="E38" i="9"/>
  <c r="BY102" i="10"/>
  <c r="BU92" i="10"/>
  <c r="BU115" i="10" s="1"/>
  <c r="BU63" i="10"/>
  <c r="BY38" i="10"/>
  <c r="BP27" i="7"/>
  <c r="BW60" i="10" s="1"/>
  <c r="BW94" i="10" s="1"/>
  <c r="BX57" i="10"/>
  <c r="BX93" i="10"/>
  <c r="BX53" i="10"/>
  <c r="BZ29" i="10"/>
  <c r="BZ31" i="10"/>
  <c r="BY32" i="10"/>
  <c r="BV62" i="10"/>
  <c r="BV63" i="10" s="1"/>
  <c r="BS27" i="6"/>
  <c r="BS42" i="6" s="1"/>
  <c r="BZ39" i="10"/>
  <c r="BZ38" i="10" s="1"/>
  <c r="BZ34" i="10" s="1"/>
  <c r="BS21" i="6"/>
  <c r="BO21" i="7"/>
  <c r="BP18" i="7" s="1"/>
  <c r="BO17" i="7"/>
  <c r="BV99" i="10" s="1"/>
  <c r="BV96" i="10" s="1"/>
  <c r="BV92" i="10" s="1"/>
  <c r="BT59" i="6"/>
  <c r="BT51" i="6"/>
  <c r="BT19" i="6"/>
  <c r="CA28" i="10" s="1"/>
  <c r="CA20" i="10" s="1"/>
  <c r="BV55" i="4"/>
  <c r="BT27" i="6"/>
  <c r="BT42" i="6" s="1"/>
  <c r="BW47" i="4"/>
  <c r="BX17" i="4"/>
  <c r="BW48" i="4"/>
  <c r="BX18" i="4"/>
  <c r="BW25" i="4"/>
  <c r="Q10" i="7"/>
  <c r="Q27" i="7" s="1"/>
  <c r="X60" i="10" s="1"/>
  <c r="I10" i="7"/>
  <c r="I27" i="7" s="1"/>
  <c r="P60" i="10" s="1"/>
  <c r="P62" i="10" s="1"/>
  <c r="P63" i="10" s="1"/>
  <c r="AV10" i="7"/>
  <c r="AV27" i="7" s="1"/>
  <c r="BC60" i="10" s="1"/>
  <c r="U10" i="7"/>
  <c r="U27" i="7" s="1"/>
  <c r="AB60" i="10" s="1"/>
  <c r="AN10" i="7"/>
  <c r="AN27" i="7" s="1"/>
  <c r="AU60" i="10" s="1"/>
  <c r="R10" i="7"/>
  <c r="R27" i="7" s="1"/>
  <c r="Y60" i="10" s="1"/>
  <c r="AM10" i="7"/>
  <c r="AM27" i="7" s="1"/>
  <c r="AT60" i="10" s="1"/>
  <c r="AT62" i="10" s="1"/>
  <c r="AT63" i="10" s="1"/>
  <c r="BC10" i="7"/>
  <c r="BC27" i="7" s="1"/>
  <c r="BJ60" i="10" s="1"/>
  <c r="M10" i="7"/>
  <c r="M27" i="7" s="1"/>
  <c r="T60" i="10" s="1"/>
  <c r="AG10" i="7"/>
  <c r="AG27" i="7" s="1"/>
  <c r="AN60" i="10" s="1"/>
  <c r="AA10" i="7"/>
  <c r="AA27" i="7" s="1"/>
  <c r="AH60" i="10" s="1"/>
  <c r="AT10" i="7"/>
  <c r="AT27" i="7" s="1"/>
  <c r="BA60" i="10" s="1"/>
  <c r="P10" i="7"/>
  <c r="P27" i="7" s="1"/>
  <c r="W60" i="10" s="1"/>
  <c r="G10" i="7"/>
  <c r="G27" i="7" s="1"/>
  <c r="N60" i="10" s="1"/>
  <c r="N62" i="10" s="1"/>
  <c r="N63" i="10" s="1"/>
  <c r="O10" i="7"/>
  <c r="O27" i="7" s="1"/>
  <c r="V60" i="10" s="1"/>
  <c r="BA10" i="7"/>
  <c r="BA27" i="7" s="1"/>
  <c r="BH60" i="10" s="1"/>
  <c r="BH62" i="10" s="1"/>
  <c r="BH63" i="10" s="1"/>
  <c r="AF10" i="7"/>
  <c r="AF27" i="7" s="1"/>
  <c r="AM60" i="10" s="1"/>
  <c r="AM62" i="10" s="1"/>
  <c r="AM63" i="10" s="1"/>
  <c r="BD10" i="7"/>
  <c r="BD27" i="7" s="1"/>
  <c r="BK60" i="10" s="1"/>
  <c r="J10" i="7"/>
  <c r="J27" i="7" s="1"/>
  <c r="Q60" i="10" s="1"/>
  <c r="Z10" i="7"/>
  <c r="Z27" i="7" s="1"/>
  <c r="AG60" i="10" s="1"/>
  <c r="BK10" i="7"/>
  <c r="BK27" i="7" s="1"/>
  <c r="BR60" i="10" s="1"/>
  <c r="BL10" i="7"/>
  <c r="BL27" i="7" s="1"/>
  <c r="BS60" i="10" s="1"/>
  <c r="H10" i="7"/>
  <c r="H27" i="7" s="1"/>
  <c r="O60" i="10" s="1"/>
  <c r="N10" i="7"/>
  <c r="N27" i="7" s="1"/>
  <c r="U60" i="10" s="1"/>
  <c r="W10" i="7"/>
  <c r="W27" i="7" s="1"/>
  <c r="AD60" i="10" s="1"/>
  <c r="BJ10" i="7"/>
  <c r="BJ27" i="7" s="1"/>
  <c r="BQ60" i="10" s="1"/>
  <c r="V10" i="7"/>
  <c r="V27" i="7" s="1"/>
  <c r="AC60" i="10" s="1"/>
  <c r="Y10" i="7"/>
  <c r="Y27" i="7" s="1"/>
  <c r="AF60" i="10" s="1"/>
  <c r="AS10" i="7"/>
  <c r="AS27" i="7" s="1"/>
  <c r="AZ60" i="10" s="1"/>
  <c r="AO10" i="7"/>
  <c r="AO27" i="7" s="1"/>
  <c r="AV60" i="10" s="1"/>
  <c r="AL10" i="7"/>
  <c r="AL27" i="7" s="1"/>
  <c r="AS60" i="10" s="1"/>
  <c r="AC10" i="7"/>
  <c r="AC27" i="7" s="1"/>
  <c r="AJ60" i="10" s="1"/>
  <c r="L10" i="7"/>
  <c r="L27" i="7" s="1"/>
  <c r="S60" i="10" s="1"/>
  <c r="AE10" i="7"/>
  <c r="AE27" i="7" s="1"/>
  <c r="AL60" i="10" s="1"/>
  <c r="AB10" i="7"/>
  <c r="AB27" i="7" s="1"/>
  <c r="AI60" i="10" s="1"/>
  <c r="AH10" i="7"/>
  <c r="AH27" i="7" s="1"/>
  <c r="AO60" i="10" s="1"/>
  <c r="AY10" i="7"/>
  <c r="AY27" i="7" s="1"/>
  <c r="BF60" i="10" s="1"/>
  <c r="BF94" i="10" s="1"/>
  <c r="BF92" i="10" s="1"/>
  <c r="AR10" i="7"/>
  <c r="AR27" i="7" s="1"/>
  <c r="AY60" i="10" s="1"/>
  <c r="BG10" i="7"/>
  <c r="BG27" i="7" s="1"/>
  <c r="BN60" i="10" s="1"/>
  <c r="BN62" i="10" s="1"/>
  <c r="BN63" i="10" s="1"/>
  <c r="AK10" i="7"/>
  <c r="AK27" i="7" s="1"/>
  <c r="AR60" i="10" s="1"/>
  <c r="AP10" i="7"/>
  <c r="AP27" i="7" s="1"/>
  <c r="AW60" i="10" s="1"/>
  <c r="AX10" i="7"/>
  <c r="AX27" i="7" s="1"/>
  <c r="BE60" i="10" s="1"/>
  <c r="BE62" i="10" s="1"/>
  <c r="BE63" i="10" s="1"/>
  <c r="BF10" i="7"/>
  <c r="BF27" i="7" s="1"/>
  <c r="BM60" i="10" s="1"/>
  <c r="AW10" i="7"/>
  <c r="AW27" i="7" s="1"/>
  <c r="BD60" i="10" s="1"/>
  <c r="BD62" i="10" s="1"/>
  <c r="BD63" i="10" s="1"/>
  <c r="AI10" i="7"/>
  <c r="AI27" i="7" s="1"/>
  <c r="AP60" i="10" s="1"/>
  <c r="S10" i="7"/>
  <c r="S27" i="7" s="1"/>
  <c r="Z60" i="10" s="1"/>
  <c r="AU10" i="7"/>
  <c r="AU27" i="7" s="1"/>
  <c r="BB60" i="10" s="1"/>
  <c r="BI10" i="7"/>
  <c r="BI27" i="7" s="1"/>
  <c r="BP60" i="10" s="1"/>
  <c r="AZ10" i="7"/>
  <c r="AZ27" i="7" s="1"/>
  <c r="BG60" i="10" s="1"/>
  <c r="AJ10" i="7"/>
  <c r="AJ27" i="7" s="1"/>
  <c r="AQ60" i="10" s="1"/>
  <c r="X10" i="7"/>
  <c r="X27" i="7" s="1"/>
  <c r="AE60" i="10" s="1"/>
  <c r="BH10" i="7"/>
  <c r="BH27" i="7" s="1"/>
  <c r="BO60" i="10" s="1"/>
  <c r="BE10" i="7"/>
  <c r="BE27" i="7" s="1"/>
  <c r="BL60" i="10" s="1"/>
  <c r="BL94" i="10" s="1"/>
  <c r="BL92" i="10" s="1"/>
  <c r="K10" i="7"/>
  <c r="K27" i="7" s="1"/>
  <c r="R60" i="10" s="1"/>
  <c r="AD10" i="7"/>
  <c r="AD27" i="7" s="1"/>
  <c r="AK60" i="10" s="1"/>
  <c r="BM10" i="7"/>
  <c r="BM27" i="7" s="1"/>
  <c r="BT60" i="10" s="1"/>
  <c r="AQ10" i="7"/>
  <c r="AQ27" i="7" s="1"/>
  <c r="AX60" i="10" s="1"/>
  <c r="BB10" i="7"/>
  <c r="BB27" i="7" s="1"/>
  <c r="BI60" i="10" s="1"/>
  <c r="F10" i="7"/>
  <c r="F27" i="7" s="1"/>
  <c r="M60" i="10" s="1"/>
  <c r="T10" i="7"/>
  <c r="T27" i="7" s="1"/>
  <c r="AA60" i="10" s="1"/>
  <c r="BV55" i="6" l="1"/>
  <c r="BV56" i="6" s="1"/>
  <c r="CC55" i="10" s="1"/>
  <c r="BU59" i="6"/>
  <c r="BY98" i="10"/>
  <c r="J60" i="10"/>
  <c r="BY101" i="10"/>
  <c r="H60" i="10"/>
  <c r="I60" i="10"/>
  <c r="F60" i="10"/>
  <c r="G60" i="10"/>
  <c r="BS15" i="7"/>
  <c r="BS14" i="7" s="1"/>
  <c r="BS19" i="7" s="1"/>
  <c r="BY34" i="10"/>
  <c r="BY52" i="10" s="1"/>
  <c r="BY57" i="10" s="1"/>
  <c r="BI94" i="10"/>
  <c r="BI92" i="10" s="1"/>
  <c r="BV115" i="10"/>
  <c r="BZ52" i="10"/>
  <c r="BZ32" i="10"/>
  <c r="BU117" i="10"/>
  <c r="BQ27" i="7"/>
  <c r="BX60" i="10" s="1"/>
  <c r="BX94" i="10" s="1"/>
  <c r="CA29" i="10"/>
  <c r="CA31" i="10"/>
  <c r="BW62" i="10"/>
  <c r="BW63" i="10" s="1"/>
  <c r="BT16" i="7"/>
  <c r="CA103" i="10" s="1"/>
  <c r="BU16" i="7"/>
  <c r="CB103" i="10" s="1"/>
  <c r="CB102" i="10" s="1"/>
  <c r="CB101" i="10" s="1"/>
  <c r="BV49" i="6"/>
  <c r="BT21" i="6"/>
  <c r="BT15" i="7" s="1"/>
  <c r="BP21" i="7"/>
  <c r="BQ18" i="7" s="1"/>
  <c r="BP17" i="7"/>
  <c r="BW99" i="10" s="1"/>
  <c r="BW96" i="10" s="1"/>
  <c r="BW92" i="10" s="1"/>
  <c r="BU29" i="6"/>
  <c r="BU19" i="6"/>
  <c r="CB28" i="10" s="1"/>
  <c r="CB20" i="10" s="1"/>
  <c r="BX25" i="4"/>
  <c r="BX48" i="4"/>
  <c r="BY18" i="4"/>
  <c r="BX47" i="4"/>
  <c r="BY17" i="4"/>
  <c r="BW55" i="4"/>
  <c r="AZ94" i="10"/>
  <c r="AZ92" i="10" s="1"/>
  <c r="AZ115" i="10" s="1"/>
  <c r="AZ62" i="10"/>
  <c r="AZ63" i="10" s="1"/>
  <c r="BP94" i="10"/>
  <c r="BP92" i="10" s="1"/>
  <c r="BP115" i="10" s="1"/>
  <c r="BP62" i="10"/>
  <c r="BP63" i="10" s="1"/>
  <c r="AM94" i="10"/>
  <c r="AM92" i="10" s="1"/>
  <c r="AM115" i="10" s="1"/>
  <c r="BF115" i="10"/>
  <c r="BG62" i="10"/>
  <c r="BG63" i="10" s="1"/>
  <c r="BG94" i="10"/>
  <c r="BG92" i="10" s="1"/>
  <c r="T94" i="10"/>
  <c r="T92" i="10" s="1"/>
  <c r="T62" i="10"/>
  <c r="T63" i="10" s="1"/>
  <c r="AE62" i="10"/>
  <c r="AE63" i="10" s="1"/>
  <c r="AE94" i="10"/>
  <c r="AE92" i="10" s="1"/>
  <c r="BJ62" i="10"/>
  <c r="BJ63" i="10" s="1"/>
  <c r="BJ94" i="10"/>
  <c r="BJ92" i="10" s="1"/>
  <c r="BR62" i="10"/>
  <c r="BR63" i="10" s="1"/>
  <c r="BR94" i="10"/>
  <c r="BR92" i="10" s="1"/>
  <c r="BC62" i="10"/>
  <c r="BC63" i="10" s="1"/>
  <c r="BC94" i="10"/>
  <c r="BC92" i="10" s="1"/>
  <c r="AD62" i="10"/>
  <c r="AD63" i="10" s="1"/>
  <c r="AD94" i="10"/>
  <c r="AD92" i="10" s="1"/>
  <c r="AO62" i="10"/>
  <c r="AO63" i="10" s="1"/>
  <c r="AO94" i="10"/>
  <c r="AO92" i="10" s="1"/>
  <c r="U62" i="10"/>
  <c r="U63" i="10" s="1"/>
  <c r="U94" i="10"/>
  <c r="U92" i="10" s="1"/>
  <c r="S62" i="10"/>
  <c r="S63" i="10" s="1"/>
  <c r="S94" i="10"/>
  <c r="S92" i="10" s="1"/>
  <c r="W94" i="10"/>
  <c r="W92" i="10" s="1"/>
  <c r="W62" i="10"/>
  <c r="W63" i="10" s="1"/>
  <c r="AA62" i="10"/>
  <c r="AA63" i="10" s="1"/>
  <c r="AA94" i="10"/>
  <c r="AA92" i="10" s="1"/>
  <c r="AS62" i="10"/>
  <c r="AS63" i="10" s="1"/>
  <c r="AS94" i="10"/>
  <c r="AS92" i="10" s="1"/>
  <c r="BA62" i="10"/>
  <c r="BA63" i="10" s="1"/>
  <c r="BA94" i="10"/>
  <c r="BA92" i="10" s="1"/>
  <c r="AY94" i="10"/>
  <c r="AY92" i="10" s="1"/>
  <c r="AY62" i="10"/>
  <c r="AY63" i="10" s="1"/>
  <c r="O94" i="10"/>
  <c r="O92" i="10" s="1"/>
  <c r="O62" i="10"/>
  <c r="O63" i="10" s="1"/>
  <c r="AI62" i="10"/>
  <c r="AI63" i="10" s="1"/>
  <c r="AI94" i="10"/>
  <c r="AI92" i="10" s="1"/>
  <c r="Y94" i="10"/>
  <c r="Y62" i="10"/>
  <c r="AV62" i="10"/>
  <c r="AV63" i="10" s="1"/>
  <c r="AV94" i="10"/>
  <c r="AV92" i="10" s="1"/>
  <c r="BM62" i="10"/>
  <c r="BM63" i="10" s="1"/>
  <c r="BM94" i="10"/>
  <c r="BM92" i="10" s="1"/>
  <c r="X62" i="10"/>
  <c r="X63" i="10" s="1"/>
  <c r="X94" i="10"/>
  <c r="X92" i="10" s="1"/>
  <c r="AH62" i="10"/>
  <c r="AH63" i="10" s="1"/>
  <c r="AH94" i="10"/>
  <c r="AH92" i="10" s="1"/>
  <c r="AG94" i="10"/>
  <c r="AG92" i="10" s="1"/>
  <c r="AG62" i="10"/>
  <c r="AG63" i="10" s="1"/>
  <c r="AJ62" i="10"/>
  <c r="AJ63" i="10" s="1"/>
  <c r="AJ94" i="10"/>
  <c r="AJ92" i="10" s="1"/>
  <c r="BK94" i="10"/>
  <c r="BK92" i="10" s="1"/>
  <c r="BK62" i="10"/>
  <c r="BK63" i="10" s="1"/>
  <c r="AX62" i="10"/>
  <c r="AX63" i="10" s="1"/>
  <c r="AX94" i="10"/>
  <c r="AX92" i="10" s="1"/>
  <c r="AF94" i="10"/>
  <c r="AF92" i="10" s="1"/>
  <c r="AF62" i="10"/>
  <c r="AF63" i="10" s="1"/>
  <c r="AQ62" i="10"/>
  <c r="AQ63" i="10" s="1"/>
  <c r="AQ94" i="10"/>
  <c r="AQ92" i="10" s="1"/>
  <c r="AN94" i="10"/>
  <c r="AN92" i="10" s="1"/>
  <c r="AN62" i="10"/>
  <c r="AN63" i="10" s="1"/>
  <c r="BS62" i="10"/>
  <c r="BS63" i="10" s="1"/>
  <c r="BS94" i="10"/>
  <c r="BS92" i="10" s="1"/>
  <c r="BB94" i="10"/>
  <c r="BB92" i="10" s="1"/>
  <c r="BB62" i="10"/>
  <c r="BB63" i="10" s="1"/>
  <c r="Z94" i="10"/>
  <c r="Z92" i="10" s="1"/>
  <c r="Z62" i="10"/>
  <c r="Z63" i="10" s="1"/>
  <c r="M62" i="10"/>
  <c r="M94" i="10"/>
  <c r="Q94" i="10"/>
  <c r="Q92" i="10" s="1"/>
  <c r="Q62" i="10"/>
  <c r="Q63" i="10" s="1"/>
  <c r="AB62" i="10"/>
  <c r="AB63" i="10" s="1"/>
  <c r="AB94" i="10"/>
  <c r="AB92" i="10" s="1"/>
  <c r="AK62" i="10"/>
  <c r="AK94" i="10"/>
  <c r="R62" i="10"/>
  <c r="R63" i="10" s="1"/>
  <c r="R94" i="10"/>
  <c r="R92" i="10" s="1"/>
  <c r="AW94" i="10"/>
  <c r="AW62" i="10"/>
  <c r="AR62" i="10"/>
  <c r="AR63" i="10" s="1"/>
  <c r="AR94" i="10"/>
  <c r="AR92" i="10" s="1"/>
  <c r="AC94" i="10"/>
  <c r="AC92" i="10" s="1"/>
  <c r="AC62" i="10"/>
  <c r="AC63" i="10" s="1"/>
  <c r="AL94" i="10"/>
  <c r="AL92" i="10" s="1"/>
  <c r="AL62" i="10"/>
  <c r="AL63" i="10" s="1"/>
  <c r="AP62" i="10"/>
  <c r="AP63" i="10" s="1"/>
  <c r="AP94" i="10"/>
  <c r="AP92" i="10" s="1"/>
  <c r="AU94" i="10"/>
  <c r="AU92" i="10" s="1"/>
  <c r="AU62" i="10"/>
  <c r="AU63" i="10" s="1"/>
  <c r="BT62" i="10"/>
  <c r="BT63" i="10" s="1"/>
  <c r="BT94" i="10"/>
  <c r="BT92" i="10" s="1"/>
  <c r="BL115" i="10"/>
  <c r="V62" i="10"/>
  <c r="V63" i="10" s="1"/>
  <c r="V94" i="10"/>
  <c r="V92" i="10" s="1"/>
  <c r="BO94" i="10"/>
  <c r="BO92" i="10" s="1"/>
  <c r="BO62" i="10"/>
  <c r="BO63" i="10" s="1"/>
  <c r="BQ62" i="10"/>
  <c r="BQ63" i="10" s="1"/>
  <c r="BQ94" i="10"/>
  <c r="BQ92" i="10" s="1"/>
  <c r="BL62" i="10"/>
  <c r="BL63" i="10" s="1"/>
  <c r="BE94" i="10"/>
  <c r="BE92" i="10" s="1"/>
  <c r="BH94" i="10"/>
  <c r="BH92" i="10" s="1"/>
  <c r="N94" i="10"/>
  <c r="N92" i="10" s="1"/>
  <c r="AT94" i="10"/>
  <c r="AT92" i="10" s="1"/>
  <c r="BF62" i="10"/>
  <c r="BF63" i="10" s="1"/>
  <c r="P94" i="10"/>
  <c r="P92" i="10" s="1"/>
  <c r="BI62" i="10"/>
  <c r="BN94" i="10"/>
  <c r="BN92" i="10" s="1"/>
  <c r="BD94" i="10"/>
  <c r="BD92" i="10" s="1"/>
  <c r="F25" i="7"/>
  <c r="BV59" i="6" l="1"/>
  <c r="BW49" i="6"/>
  <c r="BX55" i="6" s="1"/>
  <c r="BX56" i="6" s="1"/>
  <c r="CE55" i="10" s="1"/>
  <c r="BZ98" i="10"/>
  <c r="I62" i="10"/>
  <c r="I94" i="10"/>
  <c r="BY53" i="10"/>
  <c r="BY93" i="10"/>
  <c r="CA102" i="10"/>
  <c r="H94" i="10"/>
  <c r="H62" i="10"/>
  <c r="F94" i="10"/>
  <c r="J94" i="10"/>
  <c r="G94" i="10"/>
  <c r="F62" i="10"/>
  <c r="G62" i="10"/>
  <c r="J62" i="10"/>
  <c r="J92" i="10"/>
  <c r="BW115" i="10"/>
  <c r="CA52" i="10"/>
  <c r="CA32" i="10"/>
  <c r="BX62" i="10"/>
  <c r="BX63" i="10" s="1"/>
  <c r="BZ57" i="10"/>
  <c r="BZ93" i="10"/>
  <c r="BZ53" i="10"/>
  <c r="CB29" i="10"/>
  <c r="CB31" i="10"/>
  <c r="BU27" i="6"/>
  <c r="BU42" i="6" s="1"/>
  <c r="CB39" i="10"/>
  <c r="CB38" i="10" s="1"/>
  <c r="BR27" i="7"/>
  <c r="BY60" i="10" s="1"/>
  <c r="BY94" i="10" s="1"/>
  <c r="BV117" i="10"/>
  <c r="BT14" i="7"/>
  <c r="BT19" i="7" s="1"/>
  <c r="CA98" i="10"/>
  <c r="BU21" i="6"/>
  <c r="BQ21" i="7"/>
  <c r="BR18" i="7" s="1"/>
  <c r="BQ17" i="7"/>
  <c r="BX99" i="10" s="1"/>
  <c r="BX96" i="10" s="1"/>
  <c r="BX92" i="10" s="1"/>
  <c r="BW55" i="6"/>
  <c r="BW56" i="6" s="1"/>
  <c r="CD55" i="10" s="1"/>
  <c r="BV51" i="6"/>
  <c r="BV29" i="6"/>
  <c r="BV19" i="6"/>
  <c r="CC28" i="10" s="1"/>
  <c r="CC20" i="10" s="1"/>
  <c r="BX55" i="4"/>
  <c r="BY47" i="4"/>
  <c r="BZ17" i="4"/>
  <c r="BY48" i="4"/>
  <c r="BZ18" i="4"/>
  <c r="BY25" i="4"/>
  <c r="BI115" i="10"/>
  <c r="BM115" i="10"/>
  <c r="AQ115" i="10"/>
  <c r="U115" i="10"/>
  <c r="AN115" i="10"/>
  <c r="BC115" i="10"/>
  <c r="BQ115" i="10"/>
  <c r="BS115" i="10"/>
  <c r="AC115" i="10"/>
  <c r="AT115" i="10"/>
  <c r="N115" i="10"/>
  <c r="BE115" i="10"/>
  <c r="AF115" i="10"/>
  <c r="BR115" i="10"/>
  <c r="P115" i="10"/>
  <c r="AD115" i="10"/>
  <c r="O115" i="10"/>
  <c r="BB115" i="10"/>
  <c r="BN115" i="10"/>
  <c r="BJ115" i="10"/>
  <c r="X115" i="10"/>
  <c r="AR115" i="10"/>
  <c r="BI63" i="10"/>
  <c r="AW63" i="10"/>
  <c r="BH115" i="10"/>
  <c r="AW92" i="10"/>
  <c r="I92" i="10" s="1"/>
  <c r="AK92" i="10"/>
  <c r="H92" i="10" s="1"/>
  <c r="AJ115" i="10"/>
  <c r="AE115" i="10"/>
  <c r="AO115" i="10"/>
  <c r="AK63" i="10"/>
  <c r="AZ117" i="10"/>
  <c r="BO115" i="10"/>
  <c r="AB115" i="10"/>
  <c r="BT115" i="10"/>
  <c r="M92" i="10"/>
  <c r="F92" i="10" s="1"/>
  <c r="AG115" i="10"/>
  <c r="AA115" i="10"/>
  <c r="T115" i="10"/>
  <c r="AL115" i="10"/>
  <c r="AV115" i="10"/>
  <c r="V115" i="10"/>
  <c r="BA115" i="10"/>
  <c r="AS115" i="10"/>
  <c r="M63" i="10"/>
  <c r="BP117" i="10"/>
  <c r="BG115" i="10"/>
  <c r="R115" i="10"/>
  <c r="BD115" i="10"/>
  <c r="Y63" i="10"/>
  <c r="AI115" i="10"/>
  <c r="AY115" i="10"/>
  <c r="AM117" i="10"/>
  <c r="AP115" i="10"/>
  <c r="Z115" i="10"/>
  <c r="AH115" i="10"/>
  <c r="W115" i="10"/>
  <c r="Y92" i="10"/>
  <c r="G92" i="10" s="1"/>
  <c r="AX115" i="10"/>
  <c r="BK115" i="10"/>
  <c r="BL117" i="10"/>
  <c r="Q115" i="10"/>
  <c r="AU115" i="10"/>
  <c r="F24" i="7"/>
  <c r="G25" i="7"/>
  <c r="S115" i="10"/>
  <c r="BF117" i="10"/>
  <c r="BW51" i="6" l="1"/>
  <c r="BW16" i="7" s="1"/>
  <c r="CD103" i="10" s="1"/>
  <c r="CD102" i="10" s="1"/>
  <c r="CD101" i="10" s="1"/>
  <c r="CA101" i="10"/>
  <c r="BU15" i="7"/>
  <c r="CB98" i="10" s="1"/>
  <c r="CB34" i="10"/>
  <c r="CB52" i="10" s="1"/>
  <c r="BX115" i="10"/>
  <c r="CB32" i="10"/>
  <c r="BY62" i="10"/>
  <c r="BS27" i="7"/>
  <c r="BZ60" i="10" s="1"/>
  <c r="BZ94" i="10" s="1"/>
  <c r="CC29" i="10"/>
  <c r="CC31" i="10"/>
  <c r="BV27" i="6"/>
  <c r="BV42" i="6" s="1"/>
  <c r="CC39" i="10"/>
  <c r="CC38" i="10" s="1"/>
  <c r="CC34" i="10" s="1"/>
  <c r="BV16" i="7"/>
  <c r="CC103" i="10" s="1"/>
  <c r="CC102" i="10" s="1"/>
  <c r="CC101" i="10" s="1"/>
  <c r="CA57" i="10"/>
  <c r="CA93" i="10"/>
  <c r="CA53" i="10"/>
  <c r="BW117" i="10"/>
  <c r="BX49" i="6"/>
  <c r="BX51" i="6" s="1"/>
  <c r="BV21" i="6"/>
  <c r="BR21" i="7"/>
  <c r="BS18" i="7" s="1"/>
  <c r="BR17" i="7"/>
  <c r="BY99" i="10" s="1"/>
  <c r="BY96" i="10" s="1"/>
  <c r="BY92" i="10" s="1"/>
  <c r="BW59" i="6"/>
  <c r="BW29" i="6"/>
  <c r="BW19" i="6"/>
  <c r="CD28" i="10" s="1"/>
  <c r="CD20" i="10" s="1"/>
  <c r="BZ25" i="4"/>
  <c r="BZ48" i="4"/>
  <c r="CA18" i="4"/>
  <c r="BZ47" i="4"/>
  <c r="CA17" i="4"/>
  <c r="BY55" i="4"/>
  <c r="M115" i="10"/>
  <c r="AX117" i="10"/>
  <c r="N117" i="10"/>
  <c r="AB117" i="10"/>
  <c r="AC117" i="10"/>
  <c r="BN117" i="10"/>
  <c r="X117" i="10"/>
  <c r="BB117" i="10"/>
  <c r="G26" i="11"/>
  <c r="G27" i="11" s="1"/>
  <c r="I63" i="10"/>
  <c r="I50" i="9"/>
  <c r="BH23" i="9"/>
  <c r="Y115" i="10"/>
  <c r="G115" i="10"/>
  <c r="V117" i="10"/>
  <c r="AO117" i="10"/>
  <c r="BC117" i="10"/>
  <c r="BQ117" i="10"/>
  <c r="AE117" i="10"/>
  <c r="O117" i="10"/>
  <c r="AN117" i="10"/>
  <c r="F50" i="9"/>
  <c r="D26" i="11"/>
  <c r="D27" i="11" s="1"/>
  <c r="F63" i="10"/>
  <c r="X23" i="9"/>
  <c r="AS117" i="10"/>
  <c r="Z117" i="10"/>
  <c r="S117" i="10"/>
  <c r="G24" i="7"/>
  <c r="H25" i="7"/>
  <c r="AY117" i="10"/>
  <c r="AH117" i="10"/>
  <c r="AL117" i="10"/>
  <c r="BG117" i="10"/>
  <c r="W117" i="10"/>
  <c r="BS117" i="10"/>
  <c r="AI117" i="10"/>
  <c r="AJ117" i="10"/>
  <c r="AD117" i="10"/>
  <c r="U117" i="10"/>
  <c r="BO117" i="10"/>
  <c r="BA117" i="10"/>
  <c r="T117" i="10"/>
  <c r="AR117" i="10"/>
  <c r="AK115" i="10"/>
  <c r="AQ117" i="10"/>
  <c r="AV23" i="9"/>
  <c r="F26" i="11"/>
  <c r="F27" i="11" s="1"/>
  <c r="H63" i="10"/>
  <c r="H50" i="9"/>
  <c r="AP117" i="10"/>
  <c r="E26" i="11"/>
  <c r="E27" i="11" s="1"/>
  <c r="G50" i="9"/>
  <c r="AJ23" i="9"/>
  <c r="G63" i="10"/>
  <c r="AW115" i="10"/>
  <c r="BR117" i="10"/>
  <c r="BM117" i="10"/>
  <c r="J63" i="10"/>
  <c r="H26" i="11"/>
  <c r="H27" i="11" s="1"/>
  <c r="J50" i="9"/>
  <c r="BT23" i="9"/>
  <c r="J23" i="9" s="1"/>
  <c r="AV117" i="10"/>
  <c r="AU117" i="10"/>
  <c r="AT117" i="10"/>
  <c r="BJ117" i="10"/>
  <c r="P117" i="10"/>
  <c r="AA117" i="10"/>
  <c r="BD117" i="10"/>
  <c r="BH117" i="10"/>
  <c r="BK117" i="10"/>
  <c r="AG117" i="10"/>
  <c r="AF117" i="10"/>
  <c r="R117" i="10"/>
  <c r="BT117" i="10"/>
  <c r="Q117" i="10"/>
  <c r="BE117" i="10"/>
  <c r="BI117" i="10"/>
  <c r="AJ109" i="10" l="1"/>
  <c r="G109" i="10" s="1"/>
  <c r="G23" i="9"/>
  <c r="F23" i="9"/>
  <c r="X109" i="10"/>
  <c r="F109" i="10" s="1"/>
  <c r="H23" i="9"/>
  <c r="AV109" i="10"/>
  <c r="H109" i="10" s="1"/>
  <c r="BH109" i="10"/>
  <c r="I23" i="9"/>
  <c r="F64" i="11" s="1"/>
  <c r="BT109" i="10"/>
  <c r="BU14" i="7"/>
  <c r="BU19" i="7" s="1"/>
  <c r="BY63" i="10"/>
  <c r="BY115" i="10"/>
  <c r="CC52" i="10"/>
  <c r="CC32" i="10"/>
  <c r="BT27" i="7"/>
  <c r="CA60" i="10" s="1"/>
  <c r="CA94" i="10" s="1"/>
  <c r="BZ62" i="10"/>
  <c r="BZ63" i="10" s="1"/>
  <c r="CD29" i="10"/>
  <c r="CD31" i="10"/>
  <c r="BW27" i="6"/>
  <c r="BW42" i="6" s="1"/>
  <c r="CD39" i="10"/>
  <c r="CD38" i="10" s="1"/>
  <c r="CD34" i="10" s="1"/>
  <c r="CB57" i="10"/>
  <c r="CB93" i="10"/>
  <c r="CB53" i="10"/>
  <c r="BV15" i="7"/>
  <c r="BX16" i="7"/>
  <c r="CE103" i="10" s="1"/>
  <c r="CE102" i="10" s="1"/>
  <c r="CE101" i="10" s="1"/>
  <c r="BX117" i="10"/>
  <c r="BY55" i="6"/>
  <c r="BY56" i="6" s="1"/>
  <c r="CF55" i="10" s="1"/>
  <c r="BX59" i="6"/>
  <c r="BW21" i="6"/>
  <c r="BS21" i="7"/>
  <c r="BT18" i="7" s="1"/>
  <c r="BS17" i="7"/>
  <c r="BZ99" i="10" s="1"/>
  <c r="BZ96" i="10" s="1"/>
  <c r="BZ92" i="10" s="1"/>
  <c r="BY49" i="6"/>
  <c r="BY51" i="6" s="1"/>
  <c r="BX29" i="6"/>
  <c r="BX19" i="6"/>
  <c r="CE28" i="10" s="1"/>
  <c r="CE20" i="10" s="1"/>
  <c r="M40" i="3"/>
  <c r="M39" i="3" s="1"/>
  <c r="M35" i="3" s="1"/>
  <c r="BZ55" i="4"/>
  <c r="CA47" i="4"/>
  <c r="BY29" i="6" s="1"/>
  <c r="CF39" i="10" s="1"/>
  <c r="E17" i="4"/>
  <c r="CA48" i="4"/>
  <c r="BY19" i="6" s="1"/>
  <c r="CF28" i="10" s="1"/>
  <c r="E18" i="4"/>
  <c r="CA25" i="4"/>
  <c r="E25" i="4" s="1"/>
  <c r="F14" i="11"/>
  <c r="F18" i="11" s="1"/>
  <c r="G117" i="10"/>
  <c r="Y117" i="10"/>
  <c r="E64" i="11"/>
  <c r="D50" i="9"/>
  <c r="I198" i="3" s="1"/>
  <c r="D64" i="11"/>
  <c r="I25" i="7"/>
  <c r="H24" i="7"/>
  <c r="AW117" i="10"/>
  <c r="AK117" i="10"/>
  <c r="F115" i="10"/>
  <c r="M117" i="10"/>
  <c r="M108" i="10" s="1"/>
  <c r="M116" i="10"/>
  <c r="I109" i="10"/>
  <c r="G64" i="11"/>
  <c r="J109" i="10"/>
  <c r="F55" i="10" l="1"/>
  <c r="G55" i="10"/>
  <c r="H55" i="10"/>
  <c r="I55" i="10"/>
  <c r="J55" i="10"/>
  <c r="K55" i="10"/>
  <c r="CF38" i="10"/>
  <c r="F39" i="10"/>
  <c r="G39" i="10"/>
  <c r="G75" i="10" s="1"/>
  <c r="H39" i="10"/>
  <c r="H75" i="10" s="1"/>
  <c r="I39" i="10"/>
  <c r="I75" i="10" s="1"/>
  <c r="J39" i="10"/>
  <c r="J75" i="10" s="1"/>
  <c r="CF20" i="10"/>
  <c r="CF31" i="10" s="1"/>
  <c r="F28" i="10"/>
  <c r="G28" i="10"/>
  <c r="H28" i="10"/>
  <c r="I28" i="10"/>
  <c r="J28" i="10"/>
  <c r="K28" i="10"/>
  <c r="H34" i="10"/>
  <c r="I34" i="10"/>
  <c r="J34" i="10"/>
  <c r="H20" i="10"/>
  <c r="I20" i="10"/>
  <c r="J20" i="10"/>
  <c r="N40" i="3"/>
  <c r="N39" i="3" s="1"/>
  <c r="N35" i="3" s="1"/>
  <c r="BZ115" i="10"/>
  <c r="BU27" i="7"/>
  <c r="CB60" i="10" s="1"/>
  <c r="CB94" i="10" s="1"/>
  <c r="BV14" i="7"/>
  <c r="BV19" i="7" s="1"/>
  <c r="CC98" i="10"/>
  <c r="CD52" i="10"/>
  <c r="CD32" i="10"/>
  <c r="BX27" i="6"/>
  <c r="BX42" i="6" s="1"/>
  <c r="CE39" i="10"/>
  <c r="CE38" i="10" s="1"/>
  <c r="CE34" i="10" s="1"/>
  <c r="CA62" i="10"/>
  <c r="CA63" i="10" s="1"/>
  <c r="CE29" i="10"/>
  <c r="CE31" i="10"/>
  <c r="BY16" i="7"/>
  <c r="CF103" i="10" s="1"/>
  <c r="BW15" i="7"/>
  <c r="CC57" i="10"/>
  <c r="CC93" i="10"/>
  <c r="CC53" i="10"/>
  <c r="BY117" i="10"/>
  <c r="BT21" i="7"/>
  <c r="BU18" i="7" s="1"/>
  <c r="BT17" i="7"/>
  <c r="CA99" i="10" s="1"/>
  <c r="CA96" i="10" s="1"/>
  <c r="CA92" i="10" s="1"/>
  <c r="BX21" i="6"/>
  <c r="BY59" i="6"/>
  <c r="E48" i="4"/>
  <c r="BY21" i="6"/>
  <c r="E47" i="4"/>
  <c r="BY27" i="6"/>
  <c r="BY42" i="6" s="1"/>
  <c r="CA55" i="4"/>
  <c r="E55" i="4" s="1"/>
  <c r="I24" i="7"/>
  <c r="J25" i="7"/>
  <c r="M119" i="10"/>
  <c r="N116" i="10"/>
  <c r="M7" i="9"/>
  <c r="M105" i="10"/>
  <c r="F116" i="10"/>
  <c r="G116" i="10" s="1"/>
  <c r="F117" i="10"/>
  <c r="E14" i="11"/>
  <c r="C64" i="11"/>
  <c r="C65" i="11" s="1"/>
  <c r="D65" i="11" s="1"/>
  <c r="E65" i="11" s="1"/>
  <c r="F65" i="11" s="1"/>
  <c r="G65" i="11" s="1"/>
  <c r="K39" i="10" l="1"/>
  <c r="K75" i="10" s="1"/>
  <c r="CF102" i="10"/>
  <c r="H103" i="10"/>
  <c r="I103" i="10"/>
  <c r="J103" i="10"/>
  <c r="K103" i="10"/>
  <c r="K20" i="10"/>
  <c r="E20" i="10" s="1"/>
  <c r="E55" i="10"/>
  <c r="CF29" i="10"/>
  <c r="F75" i="10"/>
  <c r="CF34" i="10"/>
  <c r="K34" i="10" s="1"/>
  <c r="E34" i="10" s="1"/>
  <c r="F38" i="10"/>
  <c r="G38" i="10"/>
  <c r="G74" i="10" s="1"/>
  <c r="H38" i="10"/>
  <c r="H74" i="10" s="1"/>
  <c r="I38" i="10"/>
  <c r="I74" i="10" s="1"/>
  <c r="J38" i="10"/>
  <c r="J74" i="10" s="1"/>
  <c r="K38" i="10"/>
  <c r="K74" i="10" s="1"/>
  <c r="H31" i="10"/>
  <c r="H32" i="10" s="1"/>
  <c r="I31" i="10"/>
  <c r="I32" i="10" s="1"/>
  <c r="J31" i="10"/>
  <c r="J32" i="10" s="1"/>
  <c r="K31" i="10"/>
  <c r="K32" i="10" s="1"/>
  <c r="E28" i="10"/>
  <c r="J66" i="10"/>
  <c r="J29" i="10"/>
  <c r="I66" i="10"/>
  <c r="I29" i="10"/>
  <c r="H29" i="10"/>
  <c r="H66" i="10"/>
  <c r="BX15" i="7"/>
  <c r="BX14" i="7" s="1"/>
  <c r="BX19" i="7" s="1"/>
  <c r="CE52" i="10"/>
  <c r="CE32" i="10"/>
  <c r="BW14" i="7"/>
  <c r="BW19" i="7" s="1"/>
  <c r="CD98" i="10"/>
  <c r="CF32" i="10"/>
  <c r="BV27" i="7"/>
  <c r="CC60" i="10" s="1"/>
  <c r="CC94" i="10" s="1"/>
  <c r="CA115" i="10"/>
  <c r="CB62" i="10"/>
  <c r="CB63" i="10" s="1"/>
  <c r="CD57" i="10"/>
  <c r="CD93" i="10"/>
  <c r="CD53" i="10"/>
  <c r="BZ117" i="10"/>
  <c r="BY15" i="7"/>
  <c r="BU21" i="7"/>
  <c r="BV18" i="7" s="1"/>
  <c r="BU17" i="7"/>
  <c r="CB99" i="10" s="1"/>
  <c r="CB96" i="10" s="1"/>
  <c r="CB92" i="10" s="1"/>
  <c r="E18" i="11"/>
  <c r="M37" i="9"/>
  <c r="M22" i="9"/>
  <c r="N119" i="10"/>
  <c r="O116" i="10"/>
  <c r="M111" i="10"/>
  <c r="J24" i="7"/>
  <c r="K25" i="7"/>
  <c r="E39" i="10" l="1"/>
  <c r="E75" i="10" s="1"/>
  <c r="CF52" i="10"/>
  <c r="CF93" i="10" s="1"/>
  <c r="K29" i="10"/>
  <c r="K66" i="10"/>
  <c r="E103" i="10"/>
  <c r="CF101" i="10"/>
  <c r="H102" i="10"/>
  <c r="I102" i="10"/>
  <c r="J102" i="10"/>
  <c r="K102" i="10"/>
  <c r="H52" i="10"/>
  <c r="I52" i="10"/>
  <c r="J52" i="10"/>
  <c r="E38" i="10"/>
  <c r="F74" i="10"/>
  <c r="E31" i="10"/>
  <c r="E32" i="10" s="1"/>
  <c r="E66" i="10"/>
  <c r="D92" i="11"/>
  <c r="CE98" i="10"/>
  <c r="BY14" i="7"/>
  <c r="BY19" i="7" s="1"/>
  <c r="CF98" i="10"/>
  <c r="CE57" i="10"/>
  <c r="CE93" i="10"/>
  <c r="CE53" i="10"/>
  <c r="CB115" i="10"/>
  <c r="BW27" i="7"/>
  <c r="CD60" i="10" s="1"/>
  <c r="CD94" i="10" s="1"/>
  <c r="CA117" i="10"/>
  <c r="CC62" i="10"/>
  <c r="CC63" i="10" s="1"/>
  <c r="BV21" i="7"/>
  <c r="BW18" i="7" s="1"/>
  <c r="BV17" i="7"/>
  <c r="CC99" i="10" s="1"/>
  <c r="CC96" i="10" s="1"/>
  <c r="CC92" i="10" s="1"/>
  <c r="O119" i="10"/>
  <c r="P116" i="10"/>
  <c r="M21" i="9"/>
  <c r="M36" i="9"/>
  <c r="L25" i="7"/>
  <c r="K24" i="7"/>
  <c r="M113" i="10"/>
  <c r="E19" i="11"/>
  <c r="F19" i="11" s="1"/>
  <c r="K52" i="10" l="1"/>
  <c r="K53" i="10" s="1"/>
  <c r="CF53" i="10"/>
  <c r="CF57" i="10"/>
  <c r="K57" i="10" s="1"/>
  <c r="E102" i="10"/>
  <c r="H101" i="10"/>
  <c r="I101" i="10"/>
  <c r="I115" i="10" s="1"/>
  <c r="J101" i="10"/>
  <c r="J115" i="10" s="1"/>
  <c r="K101" i="10"/>
  <c r="H93" i="10"/>
  <c r="I93" i="10"/>
  <c r="J93" i="10"/>
  <c r="K93" i="10"/>
  <c r="H57" i="10"/>
  <c r="I57" i="10"/>
  <c r="J57" i="10"/>
  <c r="J53" i="10"/>
  <c r="H24" i="11"/>
  <c r="H25" i="11" s="1"/>
  <c r="G24" i="11"/>
  <c r="G25" i="11" s="1"/>
  <c r="I53" i="10"/>
  <c r="F24" i="11"/>
  <c r="F25" i="11" s="1"/>
  <c r="H53" i="10"/>
  <c r="E74" i="10"/>
  <c r="D94" i="11"/>
  <c r="D91" i="11" s="1"/>
  <c r="C93" i="11"/>
  <c r="CC115" i="10"/>
  <c r="BX27" i="7"/>
  <c r="CE60" i="10" s="1"/>
  <c r="CE94" i="10" s="1"/>
  <c r="CD62" i="10"/>
  <c r="CD63" i="10" s="1"/>
  <c r="CB117" i="10"/>
  <c r="BW21" i="7"/>
  <c r="BX18" i="7" s="1"/>
  <c r="BW17" i="7"/>
  <c r="CD99" i="10" s="1"/>
  <c r="CD96" i="10" s="1"/>
  <c r="CD92" i="10" s="1"/>
  <c r="N90" i="10"/>
  <c r="N108" i="10" s="1"/>
  <c r="L24" i="7"/>
  <c r="M25" i="7"/>
  <c r="P119" i="10"/>
  <c r="Q116" i="10"/>
  <c r="E52" i="10" l="1"/>
  <c r="E53" i="10" s="1"/>
  <c r="I24" i="11"/>
  <c r="I25" i="11" s="1"/>
  <c r="BY27" i="7"/>
  <c r="CF60" i="10" s="1"/>
  <c r="CF62" i="10" s="1"/>
  <c r="E93" i="10"/>
  <c r="J117" i="10"/>
  <c r="I14" i="11"/>
  <c r="I18" i="11" s="1"/>
  <c r="H14" i="11"/>
  <c r="H18" i="11" s="1"/>
  <c r="I117" i="10"/>
  <c r="E101" i="10"/>
  <c r="H115" i="10"/>
  <c r="E57" i="10"/>
  <c r="C92" i="11"/>
  <c r="C95" i="11"/>
  <c r="C94" i="11"/>
  <c r="CD115" i="10"/>
  <c r="CE62" i="10"/>
  <c r="CE63" i="10" s="1"/>
  <c r="CC117" i="10"/>
  <c r="BX21" i="7"/>
  <c r="BY18" i="7" s="1"/>
  <c r="BX17" i="7"/>
  <c r="CE99" i="10" s="1"/>
  <c r="CE96" i="10" s="1"/>
  <c r="CE92" i="10" s="1"/>
  <c r="N25" i="7"/>
  <c r="M24" i="7"/>
  <c r="N7" i="9"/>
  <c r="N105" i="10"/>
  <c r="Q119" i="10"/>
  <c r="R116" i="10"/>
  <c r="K60" i="10" l="1"/>
  <c r="E60" i="10" s="1"/>
  <c r="CF94" i="10"/>
  <c r="K94" i="10" s="1"/>
  <c r="E94" i="10" s="1"/>
  <c r="H116" i="10"/>
  <c r="I116" i="10" s="1"/>
  <c r="J116" i="10" s="1"/>
  <c r="G14" i="11"/>
  <c r="H117" i="10"/>
  <c r="CF63" i="10"/>
  <c r="K62" i="10"/>
  <c r="CE115" i="10"/>
  <c r="CD117" i="10"/>
  <c r="BY21" i="7"/>
  <c r="BY17" i="7"/>
  <c r="CF99" i="10" s="1"/>
  <c r="CF96" i="10" s="1"/>
  <c r="N111" i="10"/>
  <c r="R119" i="10"/>
  <c r="S116" i="10"/>
  <c r="N22" i="9"/>
  <c r="N37" i="9"/>
  <c r="O25" i="7"/>
  <c r="N24" i="7"/>
  <c r="CF23" i="9" l="1"/>
  <c r="CF109" i="10" s="1"/>
  <c r="K109" i="10" s="1"/>
  <c r="E109" i="10" s="1"/>
  <c r="I26" i="11"/>
  <c r="I27" i="11" s="1"/>
  <c r="G18" i="11"/>
  <c r="CF92" i="10"/>
  <c r="K92" i="10" s="1"/>
  <c r="E92" i="10" s="1"/>
  <c r="F96" i="10"/>
  <c r="G96" i="10"/>
  <c r="H96" i="10"/>
  <c r="I96" i="10"/>
  <c r="J96" i="10"/>
  <c r="K96" i="10"/>
  <c r="K63" i="10"/>
  <c r="E62" i="10"/>
  <c r="E63" i="10" s="1"/>
  <c r="CE117" i="10"/>
  <c r="O24" i="7"/>
  <c r="P25" i="7"/>
  <c r="N36" i="9"/>
  <c r="S119" i="10"/>
  <c r="T116" i="10"/>
  <c r="N113" i="10"/>
  <c r="N21" i="9"/>
  <c r="CF115" i="10" l="1"/>
  <c r="CF117" i="10" s="1"/>
  <c r="K23" i="9"/>
  <c r="G19" i="11"/>
  <c r="H19" i="11" s="1"/>
  <c r="I19" i="11" s="1"/>
  <c r="K115" i="10"/>
  <c r="J14" i="11" s="1"/>
  <c r="D8" i="11" s="1"/>
  <c r="E96" i="10"/>
  <c r="O90" i="10"/>
  <c r="O108" i="10" s="1"/>
  <c r="T119" i="10"/>
  <c r="U116" i="10"/>
  <c r="Q25" i="7"/>
  <c r="P24" i="7"/>
  <c r="E23" i="9" l="1"/>
  <c r="H64" i="11"/>
  <c r="H65" i="11" s="1"/>
  <c r="J18" i="11"/>
  <c r="D6" i="11" s="1"/>
  <c r="K117" i="10"/>
  <c r="E117" i="10" s="1"/>
  <c r="E115" i="10"/>
  <c r="K116" i="10"/>
  <c r="E116" i="10" s="1"/>
  <c r="O105" i="10"/>
  <c r="O7" i="9"/>
  <c r="R25" i="7"/>
  <c r="Q24" i="7"/>
  <c r="U119" i="10"/>
  <c r="V116" i="10"/>
  <c r="J19" i="11" l="1"/>
  <c r="D5" i="11"/>
  <c r="O22" i="9"/>
  <c r="O37" i="9"/>
  <c r="V119" i="10"/>
  <c r="W116" i="10"/>
  <c r="R24" i="7"/>
  <c r="S25" i="7"/>
  <c r="O111" i="10"/>
  <c r="D7" i="11" l="1"/>
  <c r="W119" i="10"/>
  <c r="X116" i="10"/>
  <c r="O113" i="10"/>
  <c r="O36" i="9"/>
  <c r="T25" i="7"/>
  <c r="S24" i="7"/>
  <c r="O21" i="9"/>
  <c r="P90" i="10" l="1"/>
  <c r="P108" i="10" s="1"/>
  <c r="X119" i="10"/>
  <c r="Y116" i="10"/>
  <c r="T24" i="7"/>
  <c r="U25" i="7"/>
  <c r="P7" i="9" l="1"/>
  <c r="P105" i="10"/>
  <c r="V25" i="7"/>
  <c r="U24" i="7"/>
  <c r="Y119" i="10"/>
  <c r="Z116" i="10"/>
  <c r="Z119" i="10" l="1"/>
  <c r="AA116" i="10"/>
  <c r="W25" i="7"/>
  <c r="V24" i="7"/>
  <c r="P111" i="10"/>
  <c r="P37" i="9"/>
  <c r="P22" i="9"/>
  <c r="P36" i="9" l="1"/>
  <c r="P21" i="9"/>
  <c r="AA119" i="10"/>
  <c r="AB116" i="10"/>
  <c r="P113" i="10"/>
  <c r="X25" i="7"/>
  <c r="W24" i="7"/>
  <c r="Q90" i="10" l="1"/>
  <c r="Q108" i="10" s="1"/>
  <c r="X24" i="7"/>
  <c r="Y25" i="7"/>
  <c r="AB119" i="10"/>
  <c r="AC116" i="10"/>
  <c r="Q105" i="10" l="1"/>
  <c r="Q7" i="9"/>
  <c r="AC119" i="10"/>
  <c r="AD116" i="10"/>
  <c r="Z25" i="7"/>
  <c r="Y24" i="7"/>
  <c r="AD119" i="10" l="1"/>
  <c r="AE116" i="10"/>
  <c r="AA25" i="7"/>
  <c r="Z24" i="7"/>
  <c r="Q22" i="9"/>
  <c r="Q37" i="9"/>
  <c r="Q111" i="10"/>
  <c r="Q113" i="10" l="1"/>
  <c r="Q21" i="9"/>
  <c r="AE119" i="10"/>
  <c r="AF116" i="10"/>
  <c r="Q36" i="9"/>
  <c r="AA24" i="7"/>
  <c r="AB25" i="7"/>
  <c r="R90" i="10" l="1"/>
  <c r="R108" i="10" s="1"/>
  <c r="AC25" i="7"/>
  <c r="AB24" i="7"/>
  <c r="AF119" i="10"/>
  <c r="AG116" i="10"/>
  <c r="R7" i="9" l="1"/>
  <c r="R105" i="10"/>
  <c r="R111" i="10" s="1"/>
  <c r="R113" i="10" s="1"/>
  <c r="S90" i="10" s="1"/>
  <c r="AG119" i="10"/>
  <c r="AH116" i="10"/>
  <c r="AD25" i="7"/>
  <c r="AC24" i="7"/>
  <c r="AE25" i="7" l="1"/>
  <c r="AD24" i="7"/>
  <c r="AH119" i="10"/>
  <c r="AI116" i="10"/>
  <c r="S108" i="10"/>
  <c r="R22" i="9"/>
  <c r="R21" i="9" s="1"/>
  <c r="R37" i="9"/>
  <c r="R36" i="9" s="1"/>
  <c r="AF25" i="7" l="1"/>
  <c r="AE24" i="7"/>
  <c r="S7" i="9"/>
  <c r="S105" i="10"/>
  <c r="S111" i="10" s="1"/>
  <c r="S113" i="10" s="1"/>
  <c r="T90" i="10" s="1"/>
  <c r="T108" i="10" s="1"/>
  <c r="AI119" i="10"/>
  <c r="AJ116" i="10"/>
  <c r="T105" i="10" l="1"/>
  <c r="T111" i="10" s="1"/>
  <c r="T113" i="10" s="1"/>
  <c r="U90" i="10" s="1"/>
  <c r="T7" i="9"/>
  <c r="AJ119" i="10"/>
  <c r="AK116" i="10"/>
  <c r="S22" i="9"/>
  <c r="S21" i="9" s="1"/>
  <c r="S37" i="9"/>
  <c r="S36" i="9" s="1"/>
  <c r="AF24" i="7"/>
  <c r="AG25" i="7"/>
  <c r="T22" i="9" l="1"/>
  <c r="T21" i="9" s="1"/>
  <c r="T37" i="9"/>
  <c r="T36" i="9" s="1"/>
  <c r="AG24" i="7"/>
  <c r="AH25" i="7"/>
  <c r="AK119" i="10"/>
  <c r="AL116" i="10"/>
  <c r="U108" i="10"/>
  <c r="AI25" i="7" l="1"/>
  <c r="AH24" i="7"/>
  <c r="U105" i="10"/>
  <c r="U111" i="10" s="1"/>
  <c r="U113" i="10" s="1"/>
  <c r="V90" i="10" s="1"/>
  <c r="V108" i="10" s="1"/>
  <c r="U7" i="9"/>
  <c r="AL119" i="10"/>
  <c r="AM116" i="10"/>
  <c r="V7" i="9" l="1"/>
  <c r="V105" i="10"/>
  <c r="V111" i="10" s="1"/>
  <c r="V113" i="10" s="1"/>
  <c r="W90" i="10" s="1"/>
  <c r="AM119" i="10"/>
  <c r="AN116" i="10"/>
  <c r="U22" i="9"/>
  <c r="U21" i="9" s="1"/>
  <c r="U37" i="9"/>
  <c r="U36" i="9" s="1"/>
  <c r="AI24" i="7"/>
  <c r="AJ25" i="7"/>
  <c r="AK25" i="7" l="1"/>
  <c r="AJ24" i="7"/>
  <c r="AN119" i="10"/>
  <c r="AO116" i="10"/>
  <c r="W108" i="10"/>
  <c r="V22" i="9"/>
  <c r="V21" i="9" s="1"/>
  <c r="V37" i="9"/>
  <c r="V36" i="9" s="1"/>
  <c r="W7" i="9" l="1"/>
  <c r="W105" i="10"/>
  <c r="W111" i="10" s="1"/>
  <c r="W113" i="10" s="1"/>
  <c r="X90" i="10" s="1"/>
  <c r="X108" i="10" s="1"/>
  <c r="AK24" i="7"/>
  <c r="AL25" i="7"/>
  <c r="AO119" i="10"/>
  <c r="AP116" i="10"/>
  <c r="X105" i="10" l="1"/>
  <c r="X111" i="10" s="1"/>
  <c r="X113" i="10" s="1"/>
  <c r="Y90" i="10" s="1"/>
  <c r="X7" i="9"/>
  <c r="AM25" i="7"/>
  <c r="AL24" i="7"/>
  <c r="AP119" i="10"/>
  <c r="AQ116" i="10"/>
  <c r="W22" i="9"/>
  <c r="W21" i="9" s="1"/>
  <c r="W37" i="9"/>
  <c r="W36" i="9" s="1"/>
  <c r="X22" i="9" l="1"/>
  <c r="X21" i="9" s="1"/>
  <c r="X37" i="9"/>
  <c r="X36" i="9" s="1"/>
  <c r="AQ119" i="10"/>
  <c r="AR116" i="10"/>
  <c r="AN25" i="7"/>
  <c r="AM24" i="7"/>
  <c r="Y108" i="10"/>
  <c r="Y105" i="10" l="1"/>
  <c r="Y7" i="9"/>
  <c r="AO25" i="7"/>
  <c r="AN24" i="7"/>
  <c r="AR119" i="10"/>
  <c r="AS116" i="10"/>
  <c r="AP25" i="7" l="1"/>
  <c r="AO24" i="7"/>
  <c r="AS119" i="10"/>
  <c r="AT116" i="10"/>
  <c r="Y22" i="9"/>
  <c r="Y37" i="9"/>
  <c r="Y111" i="10"/>
  <c r="Y113" i="10" l="1"/>
  <c r="Z90" i="10" s="1"/>
  <c r="Y36" i="9"/>
  <c r="Y21" i="9"/>
  <c r="AT119" i="10"/>
  <c r="AU116" i="10"/>
  <c r="AP24" i="7"/>
  <c r="AQ25" i="7"/>
  <c r="Z108" i="10" l="1"/>
  <c r="AR25" i="7"/>
  <c r="AQ24" i="7"/>
  <c r="AU119" i="10"/>
  <c r="AV116" i="10"/>
  <c r="Z105" i="10" l="1"/>
  <c r="Z7" i="9"/>
  <c r="AV119" i="10"/>
  <c r="AW116" i="10"/>
  <c r="AS25" i="7"/>
  <c r="AR24" i="7"/>
  <c r="AW119" i="10" l="1"/>
  <c r="AX116" i="10"/>
  <c r="AS24" i="7"/>
  <c r="AT25" i="7"/>
  <c r="Z22" i="9"/>
  <c r="Z37" i="9"/>
  <c r="Z111" i="10"/>
  <c r="Z21" i="9" l="1"/>
  <c r="AX119" i="10"/>
  <c r="AY116" i="10"/>
  <c r="Z113" i="10"/>
  <c r="AA90" i="10" s="1"/>
  <c r="Z36" i="9"/>
  <c r="AU25" i="7"/>
  <c r="AT24" i="7"/>
  <c r="AY119" i="10" l="1"/>
  <c r="AZ116" i="10"/>
  <c r="AU24" i="7"/>
  <c r="AV25" i="7"/>
  <c r="AA108" i="10"/>
  <c r="AZ119" i="10" l="1"/>
  <c r="BA116" i="10"/>
  <c r="AA105" i="10"/>
  <c r="AA7" i="9"/>
  <c r="AW25" i="7"/>
  <c r="AV24" i="7"/>
  <c r="AX25" i="7" l="1"/>
  <c r="AW24" i="7"/>
  <c r="AA22" i="9"/>
  <c r="AA37" i="9"/>
  <c r="BA119" i="10"/>
  <c r="BB116" i="10"/>
  <c r="AA111" i="10"/>
  <c r="BB119" i="10" l="1"/>
  <c r="BC116" i="10"/>
  <c r="AA113" i="10"/>
  <c r="AB90" i="10" s="1"/>
  <c r="AA36" i="9"/>
  <c r="AA21" i="9"/>
  <c r="AY25" i="7"/>
  <c r="AX24" i="7"/>
  <c r="AY24" i="7" l="1"/>
  <c r="AZ25" i="7"/>
  <c r="AB108" i="10"/>
  <c r="BC119" i="10"/>
  <c r="BD116" i="10"/>
  <c r="AB7" i="9" l="1"/>
  <c r="AB105" i="10"/>
  <c r="BD119" i="10"/>
  <c r="BE116" i="10"/>
  <c r="BA25" i="7"/>
  <c r="AZ24" i="7"/>
  <c r="BE119" i="10" l="1"/>
  <c r="BF116" i="10"/>
  <c r="BA24" i="7"/>
  <c r="BB25" i="7"/>
  <c r="AB111" i="10"/>
  <c r="AB37" i="9"/>
  <c r="AB22" i="9"/>
  <c r="AB21" i="9" l="1"/>
  <c r="AB36" i="9"/>
  <c r="AB113" i="10"/>
  <c r="AC90" i="10" s="1"/>
  <c r="BF119" i="10"/>
  <c r="BG116" i="10"/>
  <c r="BC25" i="7"/>
  <c r="BB24" i="7"/>
  <c r="BD25" i="7" l="1"/>
  <c r="BC24" i="7"/>
  <c r="AC108" i="10"/>
  <c r="BG119" i="10"/>
  <c r="BH116" i="10"/>
  <c r="BH119" i="10" l="1"/>
  <c r="BI116" i="10"/>
  <c r="AC105" i="10"/>
  <c r="AC7" i="9"/>
  <c r="BD24" i="7"/>
  <c r="BE25" i="7"/>
  <c r="AC111" i="10" l="1"/>
  <c r="BE24" i="7"/>
  <c r="BF25" i="7"/>
  <c r="AC37" i="9"/>
  <c r="AC22" i="9"/>
  <c r="BI119" i="10"/>
  <c r="BJ116" i="10"/>
  <c r="BJ119" i="10" l="1"/>
  <c r="BK116" i="10"/>
  <c r="AC21" i="9"/>
  <c r="AC36" i="9"/>
  <c r="BG25" i="7"/>
  <c r="BF24" i="7"/>
  <c r="AC113" i="10"/>
  <c r="AD90" i="10" s="1"/>
  <c r="AD108" i="10" l="1"/>
  <c r="BG24" i="7"/>
  <c r="BH25" i="7"/>
  <c r="BK119" i="10"/>
  <c r="BL116" i="10"/>
  <c r="BL119" i="10" l="1"/>
  <c r="BM116" i="10"/>
  <c r="AD105" i="10"/>
  <c r="AD111" i="10" s="1"/>
  <c r="AD113" i="10" s="1"/>
  <c r="AE90" i="10" s="1"/>
  <c r="AE108" i="10" s="1"/>
  <c r="AD7" i="9"/>
  <c r="BI25" i="7"/>
  <c r="BH24" i="7"/>
  <c r="BJ25" i="7" l="1"/>
  <c r="BI24" i="7"/>
  <c r="AE105" i="10"/>
  <c r="AE111" i="10" s="1"/>
  <c r="AE113" i="10" s="1"/>
  <c r="AF90" i="10" s="1"/>
  <c r="AE7" i="9"/>
  <c r="AD37" i="9"/>
  <c r="AD36" i="9" s="1"/>
  <c r="AD22" i="9"/>
  <c r="AD21" i="9" s="1"/>
  <c r="BM119" i="10"/>
  <c r="BN116" i="10"/>
  <c r="BN119" i="10" l="1"/>
  <c r="BO116" i="10"/>
  <c r="AF108" i="10"/>
  <c r="AE37" i="9"/>
  <c r="AE36" i="9" s="1"/>
  <c r="AE22" i="9"/>
  <c r="AE21" i="9" s="1"/>
  <c r="BJ24" i="7"/>
  <c r="BK25" i="7"/>
  <c r="BL25" i="7" l="1"/>
  <c r="BK24" i="7"/>
  <c r="AF7" i="9"/>
  <c r="AF105" i="10"/>
  <c r="AF111" i="10" s="1"/>
  <c r="AF113" i="10" s="1"/>
  <c r="AG90" i="10" s="1"/>
  <c r="AG108" i="10" s="1"/>
  <c r="BO119" i="10"/>
  <c r="BP116" i="10"/>
  <c r="AG7" i="9" l="1"/>
  <c r="AG105" i="10"/>
  <c r="AG111" i="10" s="1"/>
  <c r="AG113" i="10" s="1"/>
  <c r="AH90" i="10" s="1"/>
  <c r="BP119" i="10"/>
  <c r="BQ116" i="10"/>
  <c r="AF37" i="9"/>
  <c r="AF36" i="9" s="1"/>
  <c r="AF22" i="9"/>
  <c r="AF21" i="9" s="1"/>
  <c r="BL24" i="7"/>
  <c r="BM25" i="7"/>
  <c r="BM24" i="7" l="1"/>
  <c r="BN25" i="7"/>
  <c r="BQ119" i="10"/>
  <c r="BR116" i="10"/>
  <c r="AH108" i="10"/>
  <c r="AG37" i="9"/>
  <c r="AG36" i="9" s="1"/>
  <c r="AG22" i="9"/>
  <c r="AG21" i="9" s="1"/>
  <c r="BN24" i="7" l="1"/>
  <c r="BO25" i="7"/>
  <c r="AH105" i="10"/>
  <c r="AH111" i="10" s="1"/>
  <c r="AH113" i="10" s="1"/>
  <c r="AI90" i="10" s="1"/>
  <c r="AI108" i="10" s="1"/>
  <c r="AH7" i="9"/>
  <c r="BR119" i="10"/>
  <c r="BS116" i="10"/>
  <c r="BO24" i="7" l="1"/>
  <c r="BP25" i="7"/>
  <c r="BS119" i="10"/>
  <c r="BT116" i="10"/>
  <c r="AH22" i="9"/>
  <c r="AH21" i="9" s="1"/>
  <c r="AH37" i="9"/>
  <c r="AH36" i="9" s="1"/>
  <c r="AI105" i="10"/>
  <c r="AI111" i="10" s="1"/>
  <c r="AI113" i="10" s="1"/>
  <c r="AJ90" i="10" s="1"/>
  <c r="AI7" i="9"/>
  <c r="BT119" i="10" l="1"/>
  <c r="BU116" i="10"/>
  <c r="BP24" i="7"/>
  <c r="BQ25" i="7"/>
  <c r="AI37" i="9"/>
  <c r="AI36" i="9" s="1"/>
  <c r="AI22" i="9"/>
  <c r="AI21" i="9" s="1"/>
  <c r="AJ108" i="10"/>
  <c r="BU119" i="10" l="1"/>
  <c r="BV116" i="10"/>
  <c r="BQ24" i="7"/>
  <c r="BR25" i="7"/>
  <c r="AJ7" i="9"/>
  <c r="AJ105" i="10"/>
  <c r="AJ111" i="10" s="1"/>
  <c r="AJ113" i="10" s="1"/>
  <c r="AK90" i="10" s="1"/>
  <c r="AK108" i="10" s="1"/>
  <c r="BV119" i="10" l="1"/>
  <c r="BW116" i="10"/>
  <c r="BR24" i="7"/>
  <c r="BS25" i="7"/>
  <c r="AK7" i="9"/>
  <c r="AK105" i="10"/>
  <c r="AJ37" i="9"/>
  <c r="AJ36" i="9" s="1"/>
  <c r="AJ22" i="9"/>
  <c r="AJ21" i="9" s="1"/>
  <c r="BW119" i="10" l="1"/>
  <c r="BX116" i="10"/>
  <c r="BS24" i="7"/>
  <c r="BT25" i="7"/>
  <c r="AK111" i="10"/>
  <c r="AK37" i="9"/>
  <c r="AK22" i="9"/>
  <c r="BX119" i="10" l="1"/>
  <c r="BY116" i="10"/>
  <c r="BT24" i="7"/>
  <c r="BU25" i="7"/>
  <c r="AK21" i="9"/>
  <c r="AK36" i="9"/>
  <c r="AK113" i="10"/>
  <c r="AL90" i="10" s="1"/>
  <c r="BY119" i="10" l="1"/>
  <c r="BZ116" i="10"/>
  <c r="BU24" i="7"/>
  <c r="BV25" i="7"/>
  <c r="AL108" i="10"/>
  <c r="BZ119" i="10" l="1"/>
  <c r="CA116" i="10"/>
  <c r="BV24" i="7"/>
  <c r="BW25" i="7"/>
  <c r="AL7" i="9"/>
  <c r="AL105" i="10"/>
  <c r="CA119" i="10" l="1"/>
  <c r="CB116" i="10"/>
  <c r="BW24" i="7"/>
  <c r="BX25" i="7"/>
  <c r="AL111" i="10"/>
  <c r="AL37" i="9"/>
  <c r="AL22" i="9"/>
  <c r="CB119" i="10" l="1"/>
  <c r="CC116" i="10"/>
  <c r="BX24" i="7"/>
  <c r="BY25" i="7"/>
  <c r="BY24" i="7" s="1"/>
  <c r="AL21" i="9"/>
  <c r="AL36" i="9"/>
  <c r="AL113" i="10"/>
  <c r="AM90" i="10" s="1"/>
  <c r="CC119" i="10" l="1"/>
  <c r="CD116" i="10"/>
  <c r="AM108" i="10"/>
  <c r="CD119" i="10" l="1"/>
  <c r="CE116" i="10"/>
  <c r="AM7" i="9"/>
  <c r="AM105" i="10"/>
  <c r="CE119" i="10" l="1"/>
  <c r="CF116" i="10"/>
  <c r="CF119" i="10" s="1"/>
  <c r="AM111" i="10"/>
  <c r="AM22" i="9"/>
  <c r="AM37" i="9"/>
  <c r="D9" i="11" l="1"/>
  <c r="AM36" i="9"/>
  <c r="AM21" i="9"/>
  <c r="AM113" i="10"/>
  <c r="AN90" i="10" s="1"/>
  <c r="AN108" i="10" l="1"/>
  <c r="AN7" i="9" l="1"/>
  <c r="AN105" i="10"/>
  <c r="AN111" i="10" l="1"/>
  <c r="AN22" i="9"/>
  <c r="AN37" i="9"/>
  <c r="AN36" i="9" l="1"/>
  <c r="AN21" i="9"/>
  <c r="AN113" i="10"/>
  <c r="AO90" i="10" s="1"/>
  <c r="AO108" i="10" l="1"/>
  <c r="AO7" i="9" l="1"/>
  <c r="AO105" i="10"/>
  <c r="AO111" i="10" l="1"/>
  <c r="AO37" i="9"/>
  <c r="AO22" i="9"/>
  <c r="AO21" i="9" l="1"/>
  <c r="AO36" i="9"/>
  <c r="AO113" i="10"/>
  <c r="AP90" i="10" s="1"/>
  <c r="AP108" i="10" l="1"/>
  <c r="AP7" i="9" l="1"/>
  <c r="AP105" i="10"/>
  <c r="AP111" i="10" s="1"/>
  <c r="AP113" i="10" s="1"/>
  <c r="AQ90" i="10" s="1"/>
  <c r="AQ108" i="10" s="1"/>
  <c r="AQ105" i="10" l="1"/>
  <c r="AQ111" i="10" s="1"/>
  <c r="AQ113" i="10" s="1"/>
  <c r="AR90" i="10" s="1"/>
  <c r="AR108" i="10" s="1"/>
  <c r="AQ7" i="9"/>
  <c r="AP37" i="9"/>
  <c r="AP36" i="9" s="1"/>
  <c r="AP22" i="9"/>
  <c r="AP21" i="9" s="1"/>
  <c r="AR7" i="9" l="1"/>
  <c r="AR105" i="10"/>
  <c r="AR111" i="10" s="1"/>
  <c r="AR113" i="10" s="1"/>
  <c r="AS90" i="10" s="1"/>
  <c r="AS108" i="10" s="1"/>
  <c r="AQ22" i="9"/>
  <c r="AQ21" i="9" s="1"/>
  <c r="AQ37" i="9"/>
  <c r="AQ36" i="9" s="1"/>
  <c r="AS7" i="9" l="1"/>
  <c r="AS105" i="10"/>
  <c r="AS111" i="10" s="1"/>
  <c r="AS113" i="10" s="1"/>
  <c r="AT90" i="10" s="1"/>
  <c r="AT108" i="10" s="1"/>
  <c r="AR22" i="9"/>
  <c r="AR21" i="9" s="1"/>
  <c r="AR37" i="9"/>
  <c r="AR36" i="9" s="1"/>
  <c r="AT105" i="10" l="1"/>
  <c r="AT111" i="10" s="1"/>
  <c r="AT113" i="10" s="1"/>
  <c r="AU90" i="10" s="1"/>
  <c r="AT7" i="9"/>
  <c r="AS22" i="9"/>
  <c r="AS21" i="9" s="1"/>
  <c r="AS37" i="9"/>
  <c r="AS36" i="9" s="1"/>
  <c r="AT37" i="9" l="1"/>
  <c r="AT36" i="9" s="1"/>
  <c r="AT22" i="9"/>
  <c r="AT21" i="9" s="1"/>
  <c r="AU108" i="10"/>
  <c r="AU7" i="9" l="1"/>
  <c r="AU105" i="10"/>
  <c r="AU111" i="10" s="1"/>
  <c r="AU113" i="10" s="1"/>
  <c r="AV90" i="10" s="1"/>
  <c r="AV108" i="10" l="1"/>
  <c r="AU37" i="9"/>
  <c r="AU36" i="9" s="1"/>
  <c r="AU22" i="9"/>
  <c r="AU21" i="9" s="1"/>
  <c r="AV105" i="10" l="1"/>
  <c r="AV111" i="10" s="1"/>
  <c r="AV113" i="10" s="1"/>
  <c r="AW90" i="10" s="1"/>
  <c r="AW108" i="10" s="1"/>
  <c r="AV7" i="9"/>
  <c r="AV22" i="9" l="1"/>
  <c r="AV21" i="9" s="1"/>
  <c r="AV37" i="9"/>
  <c r="AV36" i="9" s="1"/>
  <c r="AW105" i="10"/>
  <c r="AW7" i="9"/>
  <c r="AW37" i="9" l="1"/>
  <c r="AW22" i="9"/>
  <c r="AW111" i="10"/>
  <c r="AW113" i="10" l="1"/>
  <c r="AX90" i="10" s="1"/>
  <c r="AW21" i="9"/>
  <c r="AW36" i="9"/>
  <c r="AX108" i="10" l="1"/>
  <c r="AX7" i="9" l="1"/>
  <c r="AX105" i="10"/>
  <c r="AX111" i="10" l="1"/>
  <c r="AX22" i="9"/>
  <c r="AX37" i="9"/>
  <c r="AX36" i="9" l="1"/>
  <c r="AX21" i="9"/>
  <c r="AX113" i="10"/>
  <c r="AY90" i="10" s="1"/>
  <c r="AY108" i="10" l="1"/>
  <c r="AY7" i="9" l="1"/>
  <c r="AY105" i="10"/>
  <c r="AY111" i="10" l="1"/>
  <c r="AY22" i="9"/>
  <c r="AY37" i="9"/>
  <c r="AY36" i="9" l="1"/>
  <c r="AY21" i="9"/>
  <c r="AY113" i="10"/>
  <c r="AZ90" i="10" s="1"/>
  <c r="AZ108" i="10" l="1"/>
  <c r="AZ7" i="9" l="1"/>
  <c r="AZ105" i="10"/>
  <c r="AZ111" i="10" l="1"/>
  <c r="AZ22" i="9"/>
  <c r="AZ37" i="9"/>
  <c r="AZ36" i="9" l="1"/>
  <c r="AZ21" i="9"/>
  <c r="AZ113" i="10"/>
  <c r="BA90" i="10" s="1"/>
  <c r="BA108" i="10" l="1"/>
  <c r="BA7" i="9" l="1"/>
  <c r="BA105" i="10"/>
  <c r="BA111" i="10" l="1"/>
  <c r="BA37" i="9"/>
  <c r="BA22" i="9"/>
  <c r="BA21" i="9" l="1"/>
  <c r="BA36" i="9"/>
  <c r="BA113" i="10"/>
  <c r="BB90" i="10" s="1"/>
  <c r="BB108" i="10" l="1"/>
  <c r="BB105" i="10" l="1"/>
  <c r="BB111" i="10" s="1"/>
  <c r="BB113" i="10" s="1"/>
  <c r="BC90" i="10" s="1"/>
  <c r="BC108" i="10" s="1"/>
  <c r="BB7" i="9"/>
  <c r="BB37" i="9" l="1"/>
  <c r="BB36" i="9" s="1"/>
  <c r="BB22" i="9"/>
  <c r="BB21" i="9" s="1"/>
  <c r="BC105" i="10"/>
  <c r="BC111" i="10" s="1"/>
  <c r="BC113" i="10" s="1"/>
  <c r="BD90" i="10" s="1"/>
  <c r="BC7" i="9"/>
  <c r="BD108" i="10" l="1"/>
  <c r="BC37" i="9"/>
  <c r="BC36" i="9" s="1"/>
  <c r="BC22" i="9"/>
  <c r="BC21" i="9" s="1"/>
  <c r="BD7" i="9" l="1"/>
  <c r="BD105" i="10"/>
  <c r="BD111" i="10" s="1"/>
  <c r="BD113" i="10" s="1"/>
  <c r="BE90" i="10" s="1"/>
  <c r="BE108" i="10" s="1"/>
  <c r="BE105" i="10" l="1"/>
  <c r="BE111" i="10" s="1"/>
  <c r="BE113" i="10" s="1"/>
  <c r="BF90" i="10" s="1"/>
  <c r="BE7" i="9"/>
  <c r="BD37" i="9"/>
  <c r="BD36" i="9" s="1"/>
  <c r="BD22" i="9"/>
  <c r="BD21" i="9" s="1"/>
  <c r="BF108" i="10" l="1"/>
  <c r="BE37" i="9"/>
  <c r="BE36" i="9" s="1"/>
  <c r="BE22" i="9"/>
  <c r="BE21" i="9" s="1"/>
  <c r="BF7" i="9" l="1"/>
  <c r="BF105" i="10"/>
  <c r="BF111" i="10" s="1"/>
  <c r="BF113" i="10" s="1"/>
  <c r="BG90" i="10" s="1"/>
  <c r="BG108" i="10" l="1"/>
  <c r="BF37" i="9"/>
  <c r="BF36" i="9" s="1"/>
  <c r="BF22" i="9"/>
  <c r="BF21" i="9" s="1"/>
  <c r="BG7" i="9" l="1"/>
  <c r="BG105" i="10"/>
  <c r="BG111" i="10" s="1"/>
  <c r="BG113" i="10" s="1"/>
  <c r="BH90" i="10" s="1"/>
  <c r="BH108" i="10" s="1"/>
  <c r="BH7" i="9" l="1"/>
  <c r="BH105" i="10"/>
  <c r="BH111" i="10" s="1"/>
  <c r="BH113" i="10" s="1"/>
  <c r="BI90" i="10" s="1"/>
  <c r="BG22" i="9"/>
  <c r="BG21" i="9" s="1"/>
  <c r="BG37" i="9"/>
  <c r="BG36" i="9" s="1"/>
  <c r="BI108" i="10" l="1"/>
  <c r="BH37" i="9"/>
  <c r="BH36" i="9" s="1"/>
  <c r="BH22" i="9"/>
  <c r="BH21" i="9" s="1"/>
  <c r="BI7" i="9" l="1"/>
  <c r="BI105" i="10"/>
  <c r="BI111" i="10" l="1"/>
  <c r="BI37" i="9"/>
  <c r="BI22" i="9"/>
  <c r="BI21" i="9" l="1"/>
  <c r="BI36" i="9"/>
  <c r="BI113" i="10"/>
  <c r="BJ90" i="10" s="1"/>
  <c r="BJ108" i="10" l="1"/>
  <c r="BJ105" i="10" l="1"/>
  <c r="BJ7" i="9"/>
  <c r="BJ37" i="9" l="1"/>
  <c r="BJ22" i="9"/>
  <c r="BJ111" i="10"/>
  <c r="BJ113" i="10" l="1"/>
  <c r="BK90" i="10" s="1"/>
  <c r="BJ21" i="9"/>
  <c r="BJ36" i="9"/>
  <c r="BK108" i="10" l="1"/>
  <c r="BK7" i="9" l="1"/>
  <c r="BK105" i="10"/>
  <c r="BK111" i="10" l="1"/>
  <c r="BK22" i="9"/>
  <c r="BK37" i="9"/>
  <c r="BK36" i="9" l="1"/>
  <c r="BK21" i="9"/>
  <c r="BK113" i="10"/>
  <c r="BL90" i="10" s="1"/>
  <c r="BL108" i="10" l="1"/>
  <c r="BL7" i="9" l="1"/>
  <c r="BL105" i="10"/>
  <c r="BL111" i="10" l="1"/>
  <c r="BL37" i="9"/>
  <c r="BL22" i="9"/>
  <c r="BL21" i="9" l="1"/>
  <c r="BL36" i="9"/>
  <c r="BL113" i="10"/>
  <c r="BM90" i="10" s="1"/>
  <c r="BM108" i="10" l="1"/>
  <c r="BM105" i="10" l="1"/>
  <c r="BM7" i="9"/>
  <c r="BM37" i="9" l="1"/>
  <c r="BM22" i="9"/>
  <c r="BM111" i="10"/>
  <c r="BM113" i="10" l="1"/>
  <c r="BN90" i="10" s="1"/>
  <c r="BM21" i="9"/>
  <c r="BM36" i="9"/>
  <c r="BN108" i="10" l="1"/>
  <c r="BN7" i="9" l="1"/>
  <c r="BN105" i="10"/>
  <c r="BN111" i="10" s="1"/>
  <c r="BN113" i="10" s="1"/>
  <c r="BO90" i="10" s="1"/>
  <c r="BO108" i="10" s="1"/>
  <c r="BO7" i="9" l="1"/>
  <c r="BO105" i="10"/>
  <c r="BO111" i="10" s="1"/>
  <c r="BO113" i="10" s="1"/>
  <c r="BP90" i="10" s="1"/>
  <c r="BP108" i="10" s="1"/>
  <c r="BN22" i="9"/>
  <c r="BN21" i="9" s="1"/>
  <c r="BN37" i="9"/>
  <c r="BN36" i="9" s="1"/>
  <c r="BP105" i="10" l="1"/>
  <c r="BP111" i="10" s="1"/>
  <c r="BP113" i="10" s="1"/>
  <c r="BQ90" i="10" s="1"/>
  <c r="BP7" i="9"/>
  <c r="BO22" i="9"/>
  <c r="BO21" i="9" s="1"/>
  <c r="BO37" i="9"/>
  <c r="BO36" i="9" s="1"/>
  <c r="BP22" i="9" l="1"/>
  <c r="BP21" i="9" s="1"/>
  <c r="BP37" i="9"/>
  <c r="BP36" i="9" s="1"/>
  <c r="BQ108" i="10"/>
  <c r="BQ7" i="9" l="1"/>
  <c r="BQ105" i="10"/>
  <c r="BQ111" i="10" s="1"/>
  <c r="BQ113" i="10" s="1"/>
  <c r="BR90" i="10" s="1"/>
  <c r="BR108" i="10" l="1"/>
  <c r="BQ37" i="9"/>
  <c r="BQ36" i="9" s="1"/>
  <c r="BQ22" i="9"/>
  <c r="BQ21" i="9" s="1"/>
  <c r="BR105" i="10" l="1"/>
  <c r="BR111" i="10" s="1"/>
  <c r="BR113" i="10" s="1"/>
  <c r="BS90" i="10" s="1"/>
  <c r="BS108" i="10" s="1"/>
  <c r="BR7" i="9"/>
  <c r="BS105" i="10" l="1"/>
  <c r="BS111" i="10" s="1"/>
  <c r="BS113" i="10" s="1"/>
  <c r="BT90" i="10" s="1"/>
  <c r="BT108" i="10" s="1"/>
  <c r="BS7" i="9"/>
  <c r="BR37" i="9"/>
  <c r="BR36" i="9" s="1"/>
  <c r="BR22" i="9"/>
  <c r="BR21" i="9" s="1"/>
  <c r="BT7" i="9" l="1"/>
  <c r="BT105" i="10"/>
  <c r="BS37" i="9"/>
  <c r="BS36" i="9" s="1"/>
  <c r="BS22" i="9"/>
  <c r="BS21" i="9" s="1"/>
  <c r="BT111" i="10" l="1"/>
  <c r="BT22" i="9"/>
  <c r="BT37" i="9"/>
  <c r="BT36" i="9" l="1"/>
  <c r="BT21" i="9"/>
  <c r="BT113" i="10"/>
  <c r="BU90" i="10" s="1"/>
  <c r="BU108" i="10" l="1"/>
  <c r="BU7" i="9" s="1"/>
  <c r="BU22" i="9" l="1"/>
  <c r="BU37" i="9"/>
  <c r="BU105" i="10"/>
  <c r="BU36" i="9" l="1"/>
  <c r="BU21" i="9"/>
  <c r="BU111" i="10"/>
  <c r="BU113" i="10" l="1"/>
  <c r="BV90" i="10" s="1"/>
  <c r="BV108" i="10" s="1"/>
  <c r="BV105" i="10" l="1"/>
  <c r="BV111" i="10" s="1"/>
  <c r="BV7" i="9"/>
  <c r="BV22" i="9" l="1"/>
  <c r="BV37" i="9"/>
  <c r="BV113" i="10"/>
  <c r="BW90" i="10" s="1"/>
  <c r="BW108" i="10" s="1"/>
  <c r="BV36" i="9" l="1"/>
  <c r="BV21" i="9"/>
  <c r="BW105" i="10"/>
  <c r="BW111" i="10" s="1"/>
  <c r="BW7" i="9"/>
  <c r="BW22" i="9" l="1"/>
  <c r="BW37" i="9"/>
  <c r="BW113" i="10"/>
  <c r="BX90" i="10" s="1"/>
  <c r="BX108" i="10" s="1"/>
  <c r="BW36" i="9" l="1"/>
  <c r="BW21" i="9"/>
  <c r="BX105" i="10"/>
  <c r="BX111" i="10" s="1"/>
  <c r="BX7" i="9"/>
  <c r="BX22" i="9" l="1"/>
  <c r="BX37" i="9"/>
  <c r="BX113" i="10"/>
  <c r="BY90" i="10" s="1"/>
  <c r="BY108" i="10" s="1"/>
  <c r="BX36" i="9" l="1"/>
  <c r="BX21" i="9"/>
  <c r="BY105" i="10"/>
  <c r="BY111" i="10" s="1"/>
  <c r="BY113" i="10" s="1"/>
  <c r="BZ90" i="10" s="1"/>
  <c r="BZ108" i="10" s="1"/>
  <c r="BY7" i="9"/>
  <c r="BY22" i="9" l="1"/>
  <c r="BY37" i="9"/>
  <c r="BZ105" i="10"/>
  <c r="BZ111" i="10" s="1"/>
  <c r="BZ113" i="10" s="1"/>
  <c r="CA90" i="10" s="1"/>
  <c r="CA108" i="10" s="1"/>
  <c r="BZ7" i="9"/>
  <c r="BY36" i="9" l="1"/>
  <c r="BY21" i="9"/>
  <c r="CA105" i="10"/>
  <c r="CA111" i="10" s="1"/>
  <c r="CA113" i="10" s="1"/>
  <c r="CB90" i="10" s="1"/>
  <c r="CB108" i="10" s="1"/>
  <c r="CA7" i="9"/>
  <c r="BZ22" i="9"/>
  <c r="BZ21" i="9" s="1"/>
  <c r="BZ37" i="9"/>
  <c r="BZ36" i="9" s="1"/>
  <c r="F108" i="10"/>
  <c r="G108" i="10"/>
  <c r="D63" i="11" s="1"/>
  <c r="H108" i="10"/>
  <c r="E63" i="11" s="1"/>
  <c r="I108" i="10"/>
  <c r="F63" i="11" s="1"/>
  <c r="J108" i="10"/>
  <c r="G63" i="11" s="1"/>
  <c r="CA22" i="9" l="1"/>
  <c r="CA21" i="9" s="1"/>
  <c r="CA37" i="9"/>
  <c r="CA36" i="9" s="1"/>
  <c r="CB105" i="10"/>
  <c r="CB111" i="10" s="1"/>
  <c r="CB113" i="10" s="1"/>
  <c r="CC90" i="10" s="1"/>
  <c r="CC108" i="10" s="1"/>
  <c r="CB7" i="9"/>
  <c r="F111" i="10"/>
  <c r="G111" i="10"/>
  <c r="H111" i="10"/>
  <c r="I111" i="10"/>
  <c r="J111" i="10"/>
  <c r="C63" i="11"/>
  <c r="F105" i="10"/>
  <c r="G105" i="10"/>
  <c r="H105" i="10"/>
  <c r="I105" i="10"/>
  <c r="J105" i="10"/>
  <c r="CB22" i="9" l="1"/>
  <c r="CB21" i="9" s="1"/>
  <c r="CB37" i="9"/>
  <c r="CB36" i="9" s="1"/>
  <c r="CC105" i="10"/>
  <c r="CC7" i="9"/>
  <c r="F113" i="10"/>
  <c r="G90" i="10" s="1"/>
  <c r="G113" i="10" s="1"/>
  <c r="H90" i="10" s="1"/>
  <c r="H113" i="10" s="1"/>
  <c r="I90" i="10" s="1"/>
  <c r="I113" i="10" s="1"/>
  <c r="J90" i="10" s="1"/>
  <c r="J113" i="10" s="1"/>
  <c r="K90" i="10" s="1"/>
  <c r="CC111" i="10" l="1"/>
  <c r="CC22" i="9"/>
  <c r="CC21" i="9" s="1"/>
  <c r="CC37" i="9"/>
  <c r="CC36" i="9" s="1"/>
  <c r="CC113" i="10" l="1"/>
  <c r="CD90" i="10" s="1"/>
  <c r="CD108" i="10" s="1"/>
  <c r="CD7" i="9" l="1"/>
  <c r="CD105" i="10"/>
  <c r="CD22" i="9" l="1"/>
  <c r="CD21" i="9" s="1"/>
  <c r="CD37" i="9"/>
  <c r="CD36" i="9" s="1"/>
  <c r="CD111" i="10"/>
  <c r="CD113" i="10" l="1"/>
  <c r="CE90" i="10" s="1"/>
  <c r="CE108" i="10" s="1"/>
  <c r="CE7" i="9" l="1"/>
  <c r="CE105" i="10"/>
  <c r="CE111" i="10" l="1"/>
  <c r="CE22" i="9"/>
  <c r="CE21" i="9" s="1"/>
  <c r="CE37" i="9"/>
  <c r="CE36" i="9" s="1"/>
  <c r="CE113" i="10" l="1"/>
  <c r="CF90" i="10" s="1"/>
  <c r="CF108" i="10" l="1"/>
  <c r="CF7" i="9" l="1"/>
  <c r="CF105" i="10"/>
  <c r="K108" i="10"/>
  <c r="E108" i="10" l="1"/>
  <c r="D4" i="11" s="1"/>
  <c r="B51" i="11" s="1"/>
  <c r="H63" i="11"/>
  <c r="F7" i="9"/>
  <c r="G7" i="9"/>
  <c r="H7" i="9"/>
  <c r="I7" i="9"/>
  <c r="J7" i="9"/>
  <c r="K7" i="9"/>
  <c r="CF22" i="9"/>
  <c r="CF37" i="9"/>
  <c r="CF111" i="10"/>
  <c r="K105" i="10"/>
  <c r="E105" i="10" s="1"/>
  <c r="CF36" i="9" l="1"/>
  <c r="F37" i="9"/>
  <c r="G37" i="9"/>
  <c r="H37" i="9"/>
  <c r="I37" i="9"/>
  <c r="J37" i="9"/>
  <c r="K37" i="9"/>
  <c r="CF21" i="9"/>
  <c r="K21" i="9" s="1"/>
  <c r="F22" i="9"/>
  <c r="G22" i="9"/>
  <c r="H22" i="9"/>
  <c r="I22" i="9"/>
  <c r="J22" i="9"/>
  <c r="K22" i="9"/>
  <c r="F21" i="9"/>
  <c r="G21" i="9"/>
  <c r="H21" i="9"/>
  <c r="I21" i="9"/>
  <c r="J21" i="9"/>
  <c r="E7" i="9"/>
  <c r="K111" i="10"/>
  <c r="CF113" i="10"/>
  <c r="E21" i="9" l="1"/>
  <c r="E26" i="9"/>
  <c r="E37" i="9"/>
  <c r="F36" i="9"/>
  <c r="G36" i="9"/>
  <c r="H36" i="9"/>
  <c r="I36" i="9"/>
  <c r="J36" i="9"/>
  <c r="K36" i="9"/>
  <c r="E22" i="9"/>
  <c r="E12" i="9"/>
  <c r="E42" i="9"/>
  <c r="E111" i="10"/>
  <c r="K113" i="10"/>
  <c r="E113" i="10" s="1"/>
  <c r="E25" i="9" l="1"/>
  <c r="E46" i="9"/>
  <c r="E16" i="9" s="1"/>
  <c r="E36" i="9"/>
  <c r="E45" i="9" s="1"/>
  <c r="E15" i="9" l="1"/>
</calcChain>
</file>

<file path=xl/sharedStrings.xml><?xml version="1.0" encoding="utf-8"?>
<sst xmlns="http://schemas.openxmlformats.org/spreadsheetml/2006/main" count="1546" uniqueCount="416">
  <si>
    <t>+</t>
  </si>
  <si>
    <t>СОДЕРЖАНИЕ</t>
  </si>
  <si>
    <t>Вводные данные</t>
  </si>
  <si>
    <t>Вводные</t>
  </si>
  <si>
    <t>Исходные данные и допущения</t>
  </si>
  <si>
    <t>Штат</t>
  </si>
  <si>
    <t>Прогноз расходов на персонал</t>
  </si>
  <si>
    <t>Расчетные листы</t>
  </si>
  <si>
    <t>Выручка</t>
  </si>
  <si>
    <t xml:space="preserve">Прогноз объемов реализации, цен и выручки </t>
  </si>
  <si>
    <t>Затраты</t>
  </si>
  <si>
    <t>Прогноз производственных, административных и капитальных затрат</t>
  </si>
  <si>
    <t>Налоги</t>
  </si>
  <si>
    <t>Прогноз налогов</t>
  </si>
  <si>
    <t>Оборотный капитал</t>
  </si>
  <si>
    <t>Прогноз собственного оборотного капитала</t>
  </si>
  <si>
    <t>Презентационные листы</t>
  </si>
  <si>
    <t>Отчетность</t>
  </si>
  <si>
    <t>Прогнозный отчет о прибылях и убытках и отчет о движении денежных средств</t>
  </si>
  <si>
    <t>Cash flow инвестора</t>
  </si>
  <si>
    <t>Модель заработка инвестора</t>
  </si>
  <si>
    <t>Резюме</t>
  </si>
  <si>
    <t>Краткая информация о Проекте, ключевые показатели Проекта</t>
  </si>
  <si>
    <t>ЦВЕТОВЫЕ ОБОЗНАЧЕНИЯ</t>
  </si>
  <si>
    <t>Ячейка для ручного ввода данных</t>
  </si>
  <si>
    <t>ИНСТРУКЦИЯ</t>
  </si>
  <si>
    <t>Данная финансовая модель предназначена для планирования стратегии развития проекта на 5 лет.
- Исходные данные для расчета вносятся на листы "Вводные" и "Штат" исключительно в ячейки с желтой заливкой.
- Вкладки "Выручка", "Затраты", "Налоги", "Оборотный капитал" предназначены для промежуточных расчетов, данные рассчитываются автоматически.
- Вкладки "Отчетность", "Cash Flow Инвестора" и "Резюме"  - это итоговые отчеты, сформированные на основе промежуточных расчетов. Данные в них также рассчитываются автоматически.
Данная финансовая модель НЕ СОДЕРЖИТ макросы, или элементы управления, которым требуется поддержка макроязыка.</t>
  </si>
  <si>
    <t>АУП</t>
  </si>
  <si>
    <t>&lt;&lt;</t>
  </si>
  <si>
    <t xml:space="preserve">ВВОДНЫЕ ДАННЫЕ </t>
  </si>
  <si>
    <t>- Ячейка для ручного вода данных</t>
  </si>
  <si>
    <t>Коммерческий</t>
  </si>
  <si>
    <t>Номер периода</t>
  </si>
  <si>
    <t>Себестоимость</t>
  </si>
  <si>
    <t>Ед.изм.</t>
  </si>
  <si>
    <t>Комментарий/источник</t>
  </si>
  <si>
    <t>Факт/
Норматив</t>
  </si>
  <si>
    <t>Год 1</t>
  </si>
  <si>
    <t>Год 2</t>
  </si>
  <si>
    <t>Год 3</t>
  </si>
  <si>
    <t>Год 4</t>
  </si>
  <si>
    <t>Год 5</t>
  </si>
  <si>
    <t>Макроэкономика и налоги</t>
  </si>
  <si>
    <t>Начало прогноза</t>
  </si>
  <si>
    <t>Год</t>
  </si>
  <si>
    <t>Х</t>
  </si>
  <si>
    <t>Месяц</t>
  </si>
  <si>
    <t>Дата начала прогноза</t>
  </si>
  <si>
    <t>выбрать из списка</t>
  </si>
  <si>
    <t>Инфляция</t>
  </si>
  <si>
    <t>% в год</t>
  </si>
  <si>
    <t>Индекс инфляции</t>
  </si>
  <si>
    <t>расчет</t>
  </si>
  <si>
    <t>данные Инициатора проекта</t>
  </si>
  <si>
    <t>%</t>
  </si>
  <si>
    <t>Налог на прибыль</t>
  </si>
  <si>
    <t xml:space="preserve">  </t>
  </si>
  <si>
    <t>Капитальные затраты и нематериальные активы (НМА)</t>
  </si>
  <si>
    <t>Фактические вложения в проект</t>
  </si>
  <si>
    <t>на начало прогноза</t>
  </si>
  <si>
    <t>НМА м ОС</t>
  </si>
  <si>
    <t>Расходы на разработку продукта, НИОКР</t>
  </si>
  <si>
    <t>Оборудование (ОС):</t>
  </si>
  <si>
    <t>Мебель, компьютеры</t>
  </si>
  <si>
    <t>Динамика распределения капитальных расходов по месяцам</t>
  </si>
  <si>
    <t xml:space="preserve">1-й месяц </t>
  </si>
  <si>
    <t>% от годового объема</t>
  </si>
  <si>
    <t xml:space="preserve">2-й месяц </t>
  </si>
  <si>
    <t xml:space="preserve">3-й месяц </t>
  </si>
  <si>
    <t xml:space="preserve">4-й месяц </t>
  </si>
  <si>
    <t xml:space="preserve">5-й месяц </t>
  </si>
  <si>
    <t xml:space="preserve">6-й месяц </t>
  </si>
  <si>
    <t xml:space="preserve">7-й месяц </t>
  </si>
  <si>
    <t xml:space="preserve">8-й месяц </t>
  </si>
  <si>
    <t xml:space="preserve">9-й месяц </t>
  </si>
  <si>
    <t xml:space="preserve">10-й месяц </t>
  </si>
  <si>
    <t xml:space="preserve">11-й месяц </t>
  </si>
  <si>
    <t xml:space="preserve">12-й месяц </t>
  </si>
  <si>
    <t>Нематериальные активы</t>
  </si>
  <si>
    <t>Срок полезного использования НМА</t>
  </si>
  <si>
    <t>мес.</t>
  </si>
  <si>
    <t>Остаточная стоимость НМА на момент начала прогноза</t>
  </si>
  <si>
    <t>Основные средства</t>
  </si>
  <si>
    <t>Срок полезного использования ОС</t>
  </si>
  <si>
    <t>Остаточная стоимость ОС на момент начала прогноза</t>
  </si>
  <si>
    <t>Источник</t>
  </si>
  <si>
    <t>чел.</t>
  </si>
  <si>
    <t>1-й месяц</t>
  </si>
  <si>
    <t>2-й месяц</t>
  </si>
  <si>
    <t>3-й месяц</t>
  </si>
  <si>
    <t>4-й месяц</t>
  </si>
  <si>
    <t>5-й месяц</t>
  </si>
  <si>
    <t>6-й месяц</t>
  </si>
  <si>
    <t>7-й месяц</t>
  </si>
  <si>
    <t>8-й месяц</t>
  </si>
  <si>
    <t>9-й месяц</t>
  </si>
  <si>
    <t>10-й месяц</t>
  </si>
  <si>
    <t>11-й месяц</t>
  </si>
  <si>
    <t>12-й месяц</t>
  </si>
  <si>
    <t>Прогноз продаж</t>
  </si>
  <si>
    <t>Монетизация/Стоимость услуг</t>
  </si>
  <si>
    <t>Средний чек</t>
  </si>
  <si>
    <t>1.</t>
  </si>
  <si>
    <t>2.</t>
  </si>
  <si>
    <t>3.</t>
  </si>
  <si>
    <t>Коммерческие, общие и административные расходы - SG&amp;A</t>
  </si>
  <si>
    <t>Коммерческие расходы</t>
  </si>
  <si>
    <t>Общие и административные расходы</t>
  </si>
  <si>
    <t>Аренда помещения</t>
  </si>
  <si>
    <t>Банковские комиссии</t>
  </si>
  <si>
    <t>% от выручки</t>
  </si>
  <si>
    <t>Прочие расходы</t>
  </si>
  <si>
    <t>Штатное расписание</t>
  </si>
  <si>
    <t>Генеральный директор</t>
  </si>
  <si>
    <t>чел. на конец периода</t>
  </si>
  <si>
    <t>Общее число сотрудников</t>
  </si>
  <si>
    <t>Индексация заработной платы</t>
  </si>
  <si>
    <t>Индекс роста ФОТ</t>
  </si>
  <si>
    <t>Расчеты с клиентами</t>
  </si>
  <si>
    <t>Средняя доля предоплаты</t>
  </si>
  <si>
    <t>КЗ</t>
  </si>
  <si>
    <t>Средняя доля постоплаты</t>
  </si>
  <si>
    <t>ДЗ</t>
  </si>
  <si>
    <t>Средний срок предоплаты</t>
  </si>
  <si>
    <t>дней</t>
  </si>
  <si>
    <t>Средний срок постоплаты</t>
  </si>
  <si>
    <t>Расчеты с поставщиками</t>
  </si>
  <si>
    <t>% от выплат поставщикам</t>
  </si>
  <si>
    <t>Входящие показатели на начало прогноза</t>
  </si>
  <si>
    <t>Дебиторская задолженность на начало прогноза</t>
  </si>
  <si>
    <t>Кредиторская задолженность на начало прогноза</t>
  </si>
  <si>
    <t>Денежные средства и эквиваленты на начало прогноза</t>
  </si>
  <si>
    <t>Прогноз показателей для расчёта эффективности проекта</t>
  </si>
  <si>
    <t>Ставка дисконтирования</t>
  </si>
  <si>
    <t>в т.ч.:</t>
  </si>
  <si>
    <t>Премия за риск</t>
  </si>
  <si>
    <t>Инвестиции для интенсификации производства</t>
  </si>
  <si>
    <t>Низкий 3-5%</t>
  </si>
  <si>
    <t>Повышение объема продаж продукции</t>
  </si>
  <si>
    <t>Средний 8-10%</t>
  </si>
  <si>
    <t>Риск продвижения на рынок нового вида продукции</t>
  </si>
  <si>
    <t>Высокий 11-15%</t>
  </si>
  <si>
    <t>Научно-исследовательские затраты</t>
  </si>
  <si>
    <t>Очень высокий 18-20%</t>
  </si>
  <si>
    <t>Постпрогнозный темп роста денежного потока</t>
  </si>
  <si>
    <t>EBITDA</t>
  </si>
  <si>
    <t>x</t>
  </si>
  <si>
    <t>EV/EBITDA для оценки</t>
  </si>
  <si>
    <t>EV/Sales для оценки</t>
  </si>
  <si>
    <t>Предлагаемые условия для инвестора</t>
  </si>
  <si>
    <t>Дивидендная модель</t>
  </si>
  <si>
    <t>Доля инвесторов в проекте</t>
  </si>
  <si>
    <t>% в УК</t>
  </si>
  <si>
    <t>Плановая доля чистой прибыли к распределению</t>
  </si>
  <si>
    <t xml:space="preserve">% </t>
  </si>
  <si>
    <t>Год начала выплаты дивидендов</t>
  </si>
  <si>
    <t>#</t>
  </si>
  <si>
    <t>Срок нахождения в проекте</t>
  </si>
  <si>
    <t>% годовых</t>
  </si>
  <si>
    <t>Модель выхода (экзита)</t>
  </si>
  <si>
    <t>Предполагаемая доля инвестора в проекте</t>
  </si>
  <si>
    <t>Минимально приемлемая доходность по итогам экзита</t>
  </si>
  <si>
    <t>Конец вводных данных</t>
  </si>
  <si>
    <t>ШТАТНОЕ РАСПИСАНИЕ</t>
  </si>
  <si>
    <t>ИТОГО</t>
  </si>
  <si>
    <t>Факт</t>
  </si>
  <si>
    <t>Флаги</t>
  </si>
  <si>
    <t>Номер года</t>
  </si>
  <si>
    <t>вспом.</t>
  </si>
  <si>
    <t>Номер месяца в пределах года</t>
  </si>
  <si>
    <t>Численность персонала</t>
  </si>
  <si>
    <t>План найма сотрудников, чел.</t>
  </si>
  <si>
    <t>ИТОГО штат (нарастающим итогом)</t>
  </si>
  <si>
    <t>ФОТ</t>
  </si>
  <si>
    <t>ИТОГО ФОТ</t>
  </si>
  <si>
    <t>расчет потребности в автомобилях</t>
  </si>
  <si>
    <t>сумма закупки</t>
  </si>
  <si>
    <t>сумма за период</t>
  </si>
  <si>
    <t>стоимость владения</t>
  </si>
  <si>
    <t>ДОХОДЫ (с НДС)</t>
  </si>
  <si>
    <t xml:space="preserve">Месяц 1 </t>
  </si>
  <si>
    <t>Месяц 2</t>
  </si>
  <si>
    <t>Месяц 3</t>
  </si>
  <si>
    <t>Месяц 4</t>
  </si>
  <si>
    <t>Месяц 5</t>
  </si>
  <si>
    <t>Месяц 6</t>
  </si>
  <si>
    <t>Месяц 7</t>
  </si>
  <si>
    <t>Месяц 8</t>
  </si>
  <si>
    <t>Месяц 9</t>
  </si>
  <si>
    <t>Месяц 10</t>
  </si>
  <si>
    <t>Месяц 11</t>
  </si>
  <si>
    <t>Месяц 12</t>
  </si>
  <si>
    <t>Месяц 1</t>
  </si>
  <si>
    <t>X</t>
  </si>
  <si>
    <t>Начало продаж</t>
  </si>
  <si>
    <t>Номер года с начала продаж</t>
  </si>
  <si>
    <t>Номер месяца с начала продаж</t>
  </si>
  <si>
    <t>Выручка итого:</t>
  </si>
  <si>
    <t>РАСХОДЫ (с НДС)</t>
  </si>
  <si>
    <t>ИТОГО себестоимость</t>
  </si>
  <si>
    <t>Коммерческие, общие и административные расходы/SG&amp;A</t>
  </si>
  <si>
    <t>ИТОГО операционные расходы</t>
  </si>
  <si>
    <t>ИТОГО капитальные расходы</t>
  </si>
  <si>
    <t>Расчет амортизационных отчислений</t>
  </si>
  <si>
    <t>Итого амортизационные отчисления</t>
  </si>
  <si>
    <t>Остаточная стоимость НМА</t>
  </si>
  <si>
    <t>Остаточная стоимость ОС</t>
  </si>
  <si>
    <t>НАЛОГИ</t>
  </si>
  <si>
    <t>НДС</t>
  </si>
  <si>
    <t>Полученный НДС от контрагентов</t>
  </si>
  <si>
    <t>Уплаченный НДС контрагентам</t>
  </si>
  <si>
    <t>уплаченный НДС (операционный)</t>
  </si>
  <si>
    <t>уплаченный НДС (капитальный)</t>
  </si>
  <si>
    <t>Уплаченный НДС в бюджет</t>
  </si>
  <si>
    <t>Остаток на начало НДС к возмещению</t>
  </si>
  <si>
    <t xml:space="preserve">Уплаченный НДС </t>
  </si>
  <si>
    <t>Полученный НДС</t>
  </si>
  <si>
    <t>Остаток на конец НДС к возмещению</t>
  </si>
  <si>
    <t>Сумма налога на прибыль</t>
  </si>
  <si>
    <t>Накопленный налог на прибыль</t>
  </si>
  <si>
    <t>Начисленный налог на прибыль</t>
  </si>
  <si>
    <t>Налог на прибыль к уплате</t>
  </si>
  <si>
    <t>СОБСТВЕННЫЙ ОБОРОТНЫЙ КАПИТАЛ</t>
  </si>
  <si>
    <t>Дебиторская задолженность</t>
  </si>
  <si>
    <t>Кредиторская задолженность</t>
  </si>
  <si>
    <t>Потребность в оборотном капитале</t>
  </si>
  <si>
    <t>Изменение в оборотном капитале</t>
  </si>
  <si>
    <t>ОТЧЕТ О ДВИЖЕНИИ ДЕНЕЖНЫХ СРЕДСТВ ИНВЕСТОРА</t>
  </si>
  <si>
    <t>Потребность проекта в инвестициях</t>
  </si>
  <si>
    <t>ИТОГОВОЕ ПРЕДЛОЖЕНИЕ ИНВЕСТОРУ</t>
  </si>
  <si>
    <t>Сумма вложений в капитал</t>
  </si>
  <si>
    <t>Доля инвестора</t>
  </si>
  <si>
    <t>ROI инвестора</t>
  </si>
  <si>
    <t>IRR инвестора</t>
  </si>
  <si>
    <t>Денежный поток Инвестора</t>
  </si>
  <si>
    <t>Инвестиции в проект</t>
  </si>
  <si>
    <t>Получение дивидендов</t>
  </si>
  <si>
    <t>Денежный поток инвестора</t>
  </si>
  <si>
    <t>Средняя прогнозная оценка на момент выхода</t>
  </si>
  <si>
    <t>по мультипликатору EV/Sales</t>
  </si>
  <si>
    <t>по мультипликатору EV/EBITDA</t>
  </si>
  <si>
    <t>Продажа доли в проекте (экзит)</t>
  </si>
  <si>
    <t>Целевая доходность инвестора на момент выхода (ROI)</t>
  </si>
  <si>
    <t>Оценка доли инвестора на момент выхода исходя из суммы инвестиций и ROI</t>
  </si>
  <si>
    <t>Расчетная доля инвестора исходя из суммы инвестиций</t>
  </si>
  <si>
    <t>% от УК</t>
  </si>
  <si>
    <t>Предполагаемая доля инвестора</t>
  </si>
  <si>
    <t>ПРОГНОЗНАЯ ОТЧЕТНОСТЬ</t>
  </si>
  <si>
    <t>ОТЧЕТ О ФИНАНСОВЫХ РЕЗУЛЬТАТАХ (без НДС)</t>
  </si>
  <si>
    <t>Количество проданных товаров и услуг</t>
  </si>
  <si>
    <t>ед.</t>
  </si>
  <si>
    <t>Темп прироста выручки</t>
  </si>
  <si>
    <t>n/a</t>
  </si>
  <si>
    <t>Валовая прибыль</t>
  </si>
  <si>
    <t>Валовая маржа</t>
  </si>
  <si>
    <t>EBITDA маржа</t>
  </si>
  <si>
    <t>Амортизация</t>
  </si>
  <si>
    <t>EBIT</t>
  </si>
  <si>
    <t>Проценты к уплате</t>
  </si>
  <si>
    <t>Чистая прибыль</t>
  </si>
  <si>
    <t>Чистая маржа</t>
  </si>
  <si>
    <t>ОТЧЕТ О ДВИЖЕНИИ ДЕНЕЖНЫХ СРЕДСТВ (с НДС)</t>
  </si>
  <si>
    <t>Денежные средства на начало периода</t>
  </si>
  <si>
    <t>Денежный поток от операционной деятельности</t>
  </si>
  <si>
    <t>-</t>
  </si>
  <si>
    <t>Изменения в оборотном капитале</t>
  </si>
  <si>
    <t>НДС к уплате</t>
  </si>
  <si>
    <t>Уплаченный НДС контрагентам (операционный)</t>
  </si>
  <si>
    <t>Денежный поток от инвестиционной деятельности</t>
  </si>
  <si>
    <t>Капитальные вложения</t>
  </si>
  <si>
    <t>Денежный поток от финансовой деятельности</t>
  </si>
  <si>
    <t>Привлечение / погашение кредитов</t>
  </si>
  <si>
    <t>Выплаченные проценты по кредитам и займам</t>
  </si>
  <si>
    <t>Потребность в инвестициях</t>
  </si>
  <si>
    <t>Выплата дивидендов акционерам</t>
  </si>
  <si>
    <t>Чистый денежный поток</t>
  </si>
  <si>
    <t>Денежные средства на конец периода</t>
  </si>
  <si>
    <t>Free Cash Flow to Firm (FCFF)</t>
  </si>
  <si>
    <t>Накопленный FCFF</t>
  </si>
  <si>
    <t>Free Cash Flow to Equity (FCFE)</t>
  </si>
  <si>
    <t>Флаг для расчета окупаемости</t>
  </si>
  <si>
    <t>ЭФФЕКТИВНОСТЬ ПРОЕКТА</t>
  </si>
  <si>
    <t>Чистая приведенная стоимость (NPV)</t>
  </si>
  <si>
    <t>Внутренняя норма доходности проекта (IRR)</t>
  </si>
  <si>
    <t>Срок окупаемости инвестиций (PP)</t>
  </si>
  <si>
    <t>лет</t>
  </si>
  <si>
    <t xml:space="preserve"> </t>
  </si>
  <si>
    <t>Дисконтированный денежный поток проекта</t>
  </si>
  <si>
    <t>FCFF</t>
  </si>
  <si>
    <t>Фактор текущей стоимости</t>
  </si>
  <si>
    <t>DFCF</t>
  </si>
  <si>
    <t xml:space="preserve">Накопленный DFCF </t>
  </si>
  <si>
    <t>Финансовые показатели проекта</t>
  </si>
  <si>
    <t>Маржинальность по EBITDA</t>
  </si>
  <si>
    <t>Маржинальность по EBITDA, %</t>
  </si>
  <si>
    <t>Чистая маржинальность</t>
  </si>
  <si>
    <t>Чистая маржинальность, %</t>
  </si>
  <si>
    <t>АНАЛИЗ ЧУВСТВИТЕЛЬНОСТИ ПРОЕКТА</t>
  </si>
  <si>
    <t>Управление параметрами</t>
  </si>
  <si>
    <t>Динамика выборки инвестиций и денежный поток инвестора</t>
  </si>
  <si>
    <t>Структура затрат</t>
  </si>
  <si>
    <t>I.</t>
  </si>
  <si>
    <t>II.</t>
  </si>
  <si>
    <t>ед./мес.</t>
  </si>
  <si>
    <t>Наполнение демонстрационной версии, перевод в рабочую</t>
  </si>
  <si>
    <t>Услуги/продукт</t>
  </si>
  <si>
    <t>EUR</t>
  </si>
  <si>
    <t>расчет (д.б. 100%)</t>
  </si>
  <si>
    <t>Реклама и маркетинг</t>
  </si>
  <si>
    <t>Аренда складских помещений</t>
  </si>
  <si>
    <t>Аутсорсинговые услуги</t>
  </si>
  <si>
    <t>Программное обеспечение</t>
  </si>
  <si>
    <t>Главный разработчки Продукта</t>
  </si>
  <si>
    <t>Разработчики продукта (ИТ)</t>
  </si>
  <si>
    <t xml:space="preserve">Техподдержка </t>
  </si>
  <si>
    <t>Менеджеры по продажам</t>
  </si>
  <si>
    <t>Производство</t>
  </si>
  <si>
    <t>Прочие сотрудники1</t>
  </si>
  <si>
    <t>Прочие сотрудники2</t>
  </si>
  <si>
    <t>Прочие сотрудники3</t>
  </si>
  <si>
    <t>Прочие сотрудники4</t>
  </si>
  <si>
    <t>Прочие сотрудники5</t>
  </si>
  <si>
    <t>Драйвер</t>
  </si>
  <si>
    <t>Плановые оклады (gross)</t>
  </si>
  <si>
    <t>Оклады gross</t>
  </si>
  <si>
    <t>Налогообложение</t>
  </si>
  <si>
    <t>3D принтер, 3 шт.</t>
  </si>
  <si>
    <t>Расходы на лицензирование/ сертификация</t>
  </si>
  <si>
    <t>% от себестоимости</t>
  </si>
  <si>
    <t>VAT (средневзвеш.показатель)</t>
  </si>
  <si>
    <t>VAT (EU)</t>
  </si>
  <si>
    <t>VAT (EST)</t>
  </si>
  <si>
    <t>Доля компаний_EU</t>
  </si>
  <si>
    <t>% от всей выручки</t>
  </si>
  <si>
    <t>Доля компаний_EST</t>
  </si>
  <si>
    <t>1-й год</t>
  </si>
  <si>
    <t>после 1-го года</t>
  </si>
  <si>
    <t>Старт монетизации проекта</t>
  </si>
  <si>
    <t>% от годового объема продаж</t>
  </si>
  <si>
    <t>Структура себестоимости</t>
  </si>
  <si>
    <t>Прочая себестоимость</t>
  </si>
  <si>
    <t>Участие в выставках</t>
  </si>
  <si>
    <t>База пользователей/количество проданных продуктов</t>
  </si>
  <si>
    <t>Цены</t>
  </si>
  <si>
    <t>указать</t>
  </si>
  <si>
    <t>ФОТ Себестоимость</t>
  </si>
  <si>
    <t>Капитальные затраты и НМА</t>
  </si>
  <si>
    <t>НМА</t>
  </si>
  <si>
    <t>Флаг для налога с оборота</t>
  </si>
  <si>
    <t>Справочно: ставка налога с оборота</t>
  </si>
  <si>
    <t>Флаг для учета Income tax</t>
  </si>
  <si>
    <t>R&amp;D</t>
  </si>
  <si>
    <t>Темп прироста себестоимости</t>
  </si>
  <si>
    <t>+/-</t>
  </si>
  <si>
    <t>Терминальная стоимость (TV)</t>
  </si>
  <si>
    <t>тыс. EUR</t>
  </si>
  <si>
    <t>Оценка проекта доходным методом (NPV + TV)</t>
  </si>
  <si>
    <t xml:space="preserve">тыс. EUR </t>
  </si>
  <si>
    <t>млн EUR</t>
  </si>
  <si>
    <t>Выручка, млн EUR</t>
  </si>
  <si>
    <t>млн. EUR</t>
  </si>
  <si>
    <t>EBITDA, млн EUR</t>
  </si>
  <si>
    <t>Чистая прибыль, млн EUR</t>
  </si>
  <si>
    <t>тыс. EUR. в мес. без учета инфляции</t>
  </si>
  <si>
    <t>Количество проданных подписок</t>
  </si>
  <si>
    <t>Динамика выборки инвестиций, тыс. EUR</t>
  </si>
  <si>
    <t>Денежный поток инвестора, тыс. EUR</t>
  </si>
  <si>
    <t>Денежный поток инвестора нарастающим итогом, тыс. EUR</t>
  </si>
  <si>
    <t>Финансовая модель: Second breath</t>
  </si>
  <si>
    <t>Модели заработка инвестора</t>
  </si>
  <si>
    <t>Ставка рефинансирования</t>
  </si>
  <si>
    <t>оценка</t>
  </si>
  <si>
    <t>данные Инициатора проекта/расчет</t>
  </si>
  <si>
    <t>Потребность в инвестициях в зависимости от изенения ключевых вводных</t>
  </si>
  <si>
    <t>SAM</t>
  </si>
  <si>
    <t>SOM</t>
  </si>
  <si>
    <t>EUR. в мес. без учета инфляции</t>
  </si>
  <si>
    <t>EUR/чел./мес., с учетом налогов и соц.взносов</t>
  </si>
  <si>
    <t>EUR/1 сотрудник</t>
  </si>
  <si>
    <t>Представительские расходы</t>
  </si>
  <si>
    <t>Логистика</t>
  </si>
  <si>
    <t>% брака</t>
  </si>
  <si>
    <t>Гарантийное обслуживание</t>
  </si>
  <si>
    <t>Отдел</t>
  </si>
  <si>
    <t>TAM</t>
  </si>
  <si>
    <t>Доля проекта:</t>
  </si>
  <si>
    <t>Количество тренировок</t>
  </si>
  <si>
    <t>План продаж</t>
  </si>
  <si>
    <t>Справочно: расчет возможного года выплаты дивидендов</t>
  </si>
  <si>
    <t>Справочно: возможный год начала выплат Дивидендов</t>
  </si>
  <si>
    <t>*Справочно: Доля расходов в выручке</t>
  </si>
  <si>
    <t>Динамика распределения продаж по месяцам</t>
  </si>
  <si>
    <t>Год 6</t>
  </si>
  <si>
    <t>шт.</t>
  </si>
  <si>
    <t>усл.</t>
  </si>
  <si>
    <t>усл./год</t>
  </si>
  <si>
    <t>EUR/1 усл.</t>
  </si>
  <si>
    <t>EUR/1 шт. без учета инфляции</t>
  </si>
  <si>
    <t>EUR/шт. без учета инфляции</t>
  </si>
  <si>
    <t>кол-во усл./год</t>
  </si>
  <si>
    <t>чел./1 шт.</t>
  </si>
  <si>
    <t>1 чел. на 1 тренажер</t>
  </si>
  <si>
    <t>1 чел. на 1 услугу</t>
  </si>
  <si>
    <t>Количество учекников, которые пройдут тренировки в рамках Проекта</t>
  </si>
  <si>
    <t>Количество учеников всего</t>
  </si>
  <si>
    <t>Количество учеников в развитых странах</t>
  </si>
  <si>
    <t>Тренировки</t>
  </si>
  <si>
    <t>Электронный тренажер</t>
  </si>
  <si>
    <t>Норма учеников на 1 тренажер</t>
  </si>
  <si>
    <t>Кол-во тренировок в год/1 ученик</t>
  </si>
  <si>
    <t>Количество учеников, которые пройдут тренировки в рамках Проекта</t>
  </si>
  <si>
    <t>Доля учеников,которые будут тренироваться в рамках Проекта, в развитых странах</t>
  </si>
  <si>
    <t>Доля учеников в развитых странах</t>
  </si>
  <si>
    <t>Количество учеников, все страны</t>
  </si>
  <si>
    <t>% от выручки Электронного тренажера</t>
  </si>
  <si>
    <t>Наценка эл. Тренажер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</si>
</sst>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-* #,##0.00\ _₽_-;\-* #,##0.00\ _₽_-;_-* &quot;-&quot;??\ _₽_-;_-@_-"/>
    <numFmt numFmtId="165" formatCode="[$-409]mmm\-yy"/>
    <numFmt numFmtId="166" formatCode="0.0%"/>
    <numFmt numFmtId="167" formatCode="#,##0&quot;   &quot;"/>
    <numFmt numFmtId="168" formatCode="\ * #,##0\ ;\-* #,##0\ ;\ * \-#\ ;\ @"/>
    <numFmt numFmtId="169" formatCode="mmm\-yy"/>
    <numFmt numFmtId="170" formatCode="#,##0&quot;   &quot;;[Red]\-#,##0&quot;   &quot;"/>
    <numFmt numFmtId="171" formatCode="mmm"/>
    <numFmt numFmtId="172" formatCode="\ * #,##0.0\ ;\ * \(#,##0.0\);\ * \-#\ ;\ @\ "/>
    <numFmt numFmtId="173" formatCode="\ * #,##0\ ;\ * \(#,##0\);\ * \-#\ ;\ @\ "/>
    <numFmt numFmtId="174" formatCode="#,##0\ ;[Red]\-#,##0\ "/>
    <numFmt numFmtId="175" formatCode="&quot;ИСТИНА&quot;;&quot;ИСТИНА&quot;;&quot;ЛОЖЬ&quot;"/>
    <numFmt numFmtId="176" formatCode="#,##0_р_.;[Red]\-#,##0_р_."/>
    <numFmt numFmtId="177" formatCode="#,##0.0"/>
    <numFmt numFmtId="178" formatCode="_(* #,##0.0_);_(* \(#,##0.0\);_(* &quot;-&quot;??_);_(@_)"/>
    <numFmt numFmtId="179" formatCode="_-* #,##0_-;\-* #,##0_-;_-* &quot;-&quot;??_-;_-@_-"/>
    <numFmt numFmtId="180" formatCode="#,##0;\(#,##0\)"/>
  </numFmts>
  <fonts count="109" x14ac:knownFonts="1">
    <font>
      <sz val="11"/>
      <color rgb="FF000000"/>
      <name val="Calibri"/>
      <charset val="1"/>
    </font>
    <font>
      <sz val="11"/>
      <color rgb="FF000000"/>
      <name val="Calibri"/>
      <family val="2"/>
      <charset val="1"/>
    </font>
    <font>
      <sz val="10"/>
      <color rgb="FF000000"/>
      <name val="Bahnschrift"/>
      <family val="2"/>
      <charset val="204"/>
    </font>
    <font>
      <sz val="10"/>
      <color rgb="FF002060"/>
      <name val="Bahnschrift"/>
      <family val="2"/>
      <charset val="204"/>
    </font>
    <font>
      <b/>
      <sz val="12"/>
      <color rgb="FF002060"/>
      <name val="Bahnschrift"/>
      <family val="2"/>
      <charset val="204"/>
    </font>
    <font>
      <b/>
      <sz val="10"/>
      <color rgb="FF002060"/>
      <name val="Bahnschrift"/>
      <family val="2"/>
      <charset val="204"/>
    </font>
    <font>
      <b/>
      <sz val="8"/>
      <color rgb="FF002060"/>
      <name val="Bahnschrift"/>
      <family val="2"/>
      <charset val="204"/>
    </font>
    <font>
      <sz val="8"/>
      <color rgb="FF002060"/>
      <name val="Bahnschrift"/>
      <family val="2"/>
      <charset val="204"/>
    </font>
    <font>
      <sz val="9"/>
      <color rgb="FF002060"/>
      <name val="Bahnschrift"/>
      <family val="2"/>
      <charset val="204"/>
    </font>
    <font>
      <u/>
      <sz val="10"/>
      <color rgb="FF0000FF"/>
      <name val="Bahnschrift"/>
      <family val="2"/>
      <charset val="204"/>
    </font>
    <font>
      <b/>
      <sz val="10"/>
      <color rgb="FF000000"/>
      <name val="Bahnschrift"/>
      <family val="2"/>
      <charset val="204"/>
    </font>
    <font>
      <u/>
      <sz val="9"/>
      <color rgb="FF0000FF"/>
      <name val="Bahnschrift"/>
      <family val="2"/>
      <charset val="204"/>
    </font>
    <font>
      <sz val="8"/>
      <color rgb="FF000000"/>
      <name val="Bahnschrift"/>
      <family val="2"/>
      <charset val="204"/>
    </font>
    <font>
      <i/>
      <sz val="9"/>
      <color rgb="FF002060"/>
      <name val="Bahnschrift"/>
      <family val="2"/>
      <charset val="204"/>
    </font>
    <font>
      <sz val="11"/>
      <color rgb="FF302709"/>
      <name val="Bahnschrift"/>
      <family val="2"/>
      <charset val="1"/>
    </font>
    <font>
      <sz val="11"/>
      <color rgb="FF000000"/>
      <name val="Bahnschrift"/>
      <family val="2"/>
      <charset val="1"/>
    </font>
    <font>
      <sz val="10"/>
      <color rgb="FF302709"/>
      <name val="Bahnschrift"/>
      <family val="2"/>
      <charset val="1"/>
    </font>
    <font>
      <sz val="10"/>
      <color rgb="FF002060"/>
      <name val="Bahnschrift"/>
      <family val="2"/>
      <charset val="1"/>
    </font>
    <font>
      <sz val="9"/>
      <color rgb="FF002060"/>
      <name val="Bahnschrift"/>
      <family val="2"/>
      <charset val="1"/>
    </font>
    <font>
      <sz val="10"/>
      <color rgb="FFBFBFBF"/>
      <name val="Bahnschrift"/>
      <family val="2"/>
      <charset val="1"/>
    </font>
    <font>
      <b/>
      <u/>
      <sz val="11"/>
      <color rgb="FF302709"/>
      <name val="Bahnschrift"/>
      <family val="2"/>
      <charset val="1"/>
    </font>
    <font>
      <b/>
      <sz val="12"/>
      <color rgb="FF002060"/>
      <name val="Bahnschrift"/>
      <family val="2"/>
      <charset val="1"/>
    </font>
    <font>
      <b/>
      <sz val="9"/>
      <color rgb="FF002060"/>
      <name val="Bahnschrift"/>
      <family val="2"/>
      <charset val="1"/>
    </font>
    <font>
      <i/>
      <sz val="9"/>
      <color rgb="FF002060"/>
      <name val="Bahnschrift"/>
      <family val="2"/>
      <charset val="1"/>
    </font>
    <font>
      <sz val="8"/>
      <color rgb="FF002060"/>
      <name val="Bahnschrift"/>
      <family val="2"/>
      <charset val="1"/>
    </font>
    <font>
      <sz val="10"/>
      <color rgb="FFF2F2F2"/>
      <name val="Bahnschrift"/>
      <family val="2"/>
      <charset val="1"/>
    </font>
    <font>
      <b/>
      <sz val="10"/>
      <color rgb="FFF2F2F2"/>
      <name val="Bahnschrift"/>
      <family val="2"/>
      <charset val="1"/>
    </font>
    <font>
      <b/>
      <sz val="9"/>
      <color rgb="FFF2F2F2"/>
      <name val="Bahnschrift"/>
      <family val="2"/>
      <charset val="1"/>
    </font>
    <font>
      <b/>
      <sz val="10"/>
      <color rgb="FF302709"/>
      <name val="Bahnschrift"/>
      <family val="2"/>
      <charset val="1"/>
    </font>
    <font>
      <b/>
      <sz val="9"/>
      <color rgb="FFFFFFFF"/>
      <name val="Bahnschrift"/>
      <family val="2"/>
      <charset val="1"/>
    </font>
    <font>
      <b/>
      <sz val="10"/>
      <color rgb="FFFFFFFF"/>
      <name val="Bahnschrift"/>
      <family val="2"/>
      <charset val="1"/>
    </font>
    <font>
      <sz val="10"/>
      <color rgb="FF000000"/>
      <name val="Bahnschrift"/>
      <family val="2"/>
      <charset val="1"/>
    </font>
    <font>
      <i/>
      <sz val="10"/>
      <color rgb="FF002060"/>
      <name val="Bahnschrift"/>
      <family val="2"/>
      <charset val="1"/>
    </font>
    <font>
      <b/>
      <sz val="10"/>
      <color rgb="FF002060"/>
      <name val="Bahnschrift"/>
      <family val="2"/>
      <charset val="1"/>
    </font>
    <font>
      <b/>
      <u/>
      <sz val="10"/>
      <color rgb="FF302709"/>
      <name val="Bahnschrift"/>
      <family val="2"/>
      <charset val="1"/>
    </font>
    <font>
      <u/>
      <sz val="11"/>
      <color rgb="FF0563C1"/>
      <name val="Calibri"/>
      <family val="2"/>
      <charset val="1"/>
    </font>
    <font>
      <sz val="10"/>
      <color rgb="FFD9D9D9"/>
      <name val="Bahnschrift"/>
      <family val="2"/>
      <charset val="1"/>
    </font>
    <font>
      <sz val="10"/>
      <color rgb="FFFF0000"/>
      <name val="Bahnschrift"/>
      <family val="2"/>
      <charset val="1"/>
    </font>
    <font>
      <sz val="9"/>
      <color rgb="FF000000"/>
      <name val="Bahnschrift"/>
      <family val="2"/>
      <charset val="1"/>
    </font>
    <font>
      <b/>
      <sz val="10"/>
      <color rgb="FFC00000"/>
      <name val="Bahnschrift"/>
      <family val="2"/>
      <charset val="1"/>
    </font>
    <font>
      <u/>
      <sz val="9"/>
      <color rgb="FF002060"/>
      <name val="Bahnschrift"/>
      <family val="2"/>
      <charset val="1"/>
    </font>
    <font>
      <u/>
      <sz val="8"/>
      <color rgb="FF002060"/>
      <name val="Bahnschrift"/>
      <family val="2"/>
      <charset val="1"/>
    </font>
    <font>
      <b/>
      <i/>
      <sz val="10"/>
      <color rgb="FF002060"/>
      <name val="Bahnschrift"/>
      <family val="2"/>
      <charset val="1"/>
    </font>
    <font>
      <u/>
      <sz val="11"/>
      <color rgb="FF000000"/>
      <name val="Calibri"/>
      <family val="2"/>
      <charset val="1"/>
    </font>
    <font>
      <i/>
      <u/>
      <sz val="9"/>
      <color rgb="FF002060"/>
      <name val="Bahnschrift"/>
      <family val="2"/>
      <charset val="1"/>
    </font>
    <font>
      <sz val="11"/>
      <color rgb="FF002060"/>
      <name val="Bahnschrift"/>
      <family val="2"/>
      <charset val="1"/>
    </font>
    <font>
      <b/>
      <u/>
      <sz val="12"/>
      <color rgb="FF0070C0"/>
      <name val="Bahnschrift"/>
      <family val="2"/>
      <charset val="1"/>
    </font>
    <font>
      <i/>
      <sz val="9"/>
      <color rgb="FF000000"/>
      <name val="Bahnschrift"/>
      <family val="2"/>
      <charset val="204"/>
    </font>
    <font>
      <i/>
      <sz val="10"/>
      <color rgb="FF000000"/>
      <name val="Bahnschrift"/>
      <family val="2"/>
      <charset val="1"/>
    </font>
    <font>
      <b/>
      <i/>
      <sz val="9"/>
      <color rgb="FF002060"/>
      <name val="Bahnschrift"/>
      <family val="2"/>
      <charset val="1"/>
    </font>
    <font>
      <i/>
      <sz val="10"/>
      <color rgb="FFFFFFFF"/>
      <name val="Bahnschrift"/>
      <family val="2"/>
      <charset val="1"/>
    </font>
    <font>
      <sz val="10"/>
      <color rgb="FFFFFFFF"/>
      <name val="Bahnschrift"/>
      <family val="2"/>
      <charset val="1"/>
    </font>
    <font>
      <b/>
      <sz val="10"/>
      <color rgb="FF000000"/>
      <name val="Bahnschrift"/>
      <family val="2"/>
      <charset val="1"/>
    </font>
    <font>
      <sz val="9"/>
      <color rgb="FFFFFFFF"/>
      <name val="Bahnschrift"/>
      <family val="2"/>
      <charset val="1"/>
    </font>
    <font>
      <sz val="10"/>
      <color rgb="FFD8D8D8"/>
      <name val="Bahnschrift"/>
      <family val="2"/>
      <charset val="1"/>
    </font>
    <font>
      <b/>
      <i/>
      <sz val="9"/>
      <color rgb="FF002060"/>
      <name val="Bahnschrift"/>
      <family val="2"/>
      <charset val="204"/>
    </font>
    <font>
      <i/>
      <sz val="9"/>
      <color rgb="FFFFFFFF"/>
      <name val="Bahnschrift"/>
      <family val="2"/>
      <charset val="204"/>
    </font>
    <font>
      <i/>
      <sz val="10"/>
      <color rgb="FFF2F2F2"/>
      <name val="Bahnschrift"/>
      <family val="2"/>
      <charset val="1"/>
    </font>
    <font>
      <i/>
      <sz val="9"/>
      <color rgb="FFF2F2F2"/>
      <name val="Bahnschrift"/>
      <family val="2"/>
      <charset val="1"/>
    </font>
    <font>
      <b/>
      <i/>
      <sz val="9"/>
      <color rgb="FFF2F2F2"/>
      <name val="Bahnschrift"/>
      <family val="2"/>
      <charset val="1"/>
    </font>
    <font>
      <b/>
      <i/>
      <sz val="9"/>
      <color rgb="FFFFFFFF"/>
      <name val="Bahnschrift"/>
      <family val="2"/>
      <charset val="204"/>
    </font>
    <font>
      <sz val="11"/>
      <color rgb="FF002060"/>
      <name val="Calibri"/>
      <family val="2"/>
      <charset val="1"/>
    </font>
    <font>
      <b/>
      <i/>
      <sz val="10"/>
      <color rgb="FFFFFFFF"/>
      <name val="Bahnschrift"/>
      <family val="2"/>
      <charset val="1"/>
    </font>
    <font>
      <b/>
      <i/>
      <sz val="10"/>
      <color rgb="FF000000"/>
      <name val="Bahnschrift"/>
      <family val="2"/>
      <charset val="1"/>
    </font>
    <font>
      <b/>
      <i/>
      <sz val="9"/>
      <color rgb="FF000000"/>
      <name val="Bahnschrift"/>
      <family val="2"/>
      <charset val="204"/>
    </font>
    <font>
      <i/>
      <sz val="10"/>
      <color rgb="FFD8D8D8"/>
      <name val="Bahnschrift"/>
      <family val="2"/>
      <charset val="1"/>
    </font>
    <font>
      <b/>
      <i/>
      <sz val="10"/>
      <color rgb="FFD8D8D8"/>
      <name val="Bahnschrift"/>
      <family val="2"/>
      <charset val="1"/>
    </font>
    <font>
      <sz val="9"/>
      <color rgb="FFD8D8D8"/>
      <name val="Bahnschrift"/>
      <family val="2"/>
      <charset val="1"/>
    </font>
    <font>
      <b/>
      <sz val="10"/>
      <color rgb="FFD8D8D8"/>
      <name val="Bahnschrift"/>
      <family val="2"/>
      <charset val="1"/>
    </font>
    <font>
      <b/>
      <sz val="11"/>
      <color rgb="FF002060"/>
      <name val="Bahnschrift"/>
      <family val="2"/>
      <charset val="1"/>
    </font>
    <font>
      <i/>
      <sz val="9"/>
      <color rgb="FF0070C0"/>
      <name val="Bahnschrift"/>
      <family val="2"/>
      <charset val="1"/>
    </font>
    <font>
      <b/>
      <sz val="10"/>
      <color rgb="FF333333"/>
      <name val="Bahnschrift"/>
      <family val="2"/>
      <charset val="1"/>
    </font>
    <font>
      <i/>
      <sz val="11"/>
      <color rgb="FF000000"/>
      <name val="Bahnschrift"/>
      <family val="2"/>
      <charset val="1"/>
    </font>
    <font>
      <i/>
      <sz val="9"/>
      <color rgb="FFBFBFBF"/>
      <name val="Bahnschrift"/>
      <family val="2"/>
      <charset val="1"/>
    </font>
    <font>
      <i/>
      <sz val="9"/>
      <color rgb="FF000000"/>
      <name val="Bahnschrift"/>
      <family val="2"/>
      <charset val="1"/>
    </font>
    <font>
      <sz val="9"/>
      <color rgb="FFD9D9D9"/>
      <name val="Bahnschrift"/>
      <family val="2"/>
      <charset val="1"/>
    </font>
    <font>
      <sz val="11"/>
      <color rgb="FFD9D9D9"/>
      <name val="Bahnschrift"/>
      <family val="2"/>
      <charset val="1"/>
    </font>
    <font>
      <sz val="10"/>
      <color rgb="FFC00000"/>
      <name val="Bahnschrift"/>
      <family val="2"/>
      <charset val="1"/>
    </font>
    <font>
      <b/>
      <sz val="10"/>
      <color rgb="FFC00000"/>
      <name val="Bahnschrift"/>
      <family val="2"/>
      <charset val="204"/>
    </font>
    <font>
      <sz val="8"/>
      <name val="Calibri"/>
      <family val="2"/>
      <charset val="204"/>
    </font>
    <font>
      <u/>
      <sz val="9"/>
      <color rgb="FF0563C1"/>
      <name val="Bahnschrift"/>
      <family val="2"/>
      <charset val="204"/>
    </font>
    <font>
      <sz val="10"/>
      <color theme="0" tint="-0.14999847407452621"/>
      <name val="Bahnschrift"/>
      <family val="2"/>
      <charset val="1"/>
    </font>
    <font>
      <b/>
      <sz val="10"/>
      <name val="Bahnschrift"/>
      <family val="2"/>
      <charset val="1"/>
    </font>
    <font>
      <i/>
      <sz val="10"/>
      <color rgb="FF002060"/>
      <name val="Bahnschrift"/>
      <family val="2"/>
      <charset val="204"/>
    </font>
    <font>
      <b/>
      <sz val="9"/>
      <color rgb="FF002060"/>
      <name val="Bahnschrift"/>
      <family val="2"/>
      <charset val="204"/>
    </font>
    <font>
      <sz val="11"/>
      <color rgb="FF000000"/>
      <name val="Calibri"/>
      <family val="2"/>
      <charset val="204"/>
    </font>
    <font>
      <i/>
      <sz val="10"/>
      <color rgb="FF0070C0"/>
      <name val="Bahnschrift"/>
      <family val="2"/>
      <charset val="1"/>
    </font>
    <font>
      <b/>
      <i/>
      <sz val="10"/>
      <color rgb="FF0070C0"/>
      <name val="Bahnschrift"/>
      <family val="2"/>
      <charset val="1"/>
    </font>
    <font>
      <i/>
      <sz val="11"/>
      <color rgb="FF0070C0"/>
      <name val="Bahnschrift"/>
      <family val="2"/>
      <charset val="1"/>
    </font>
    <font>
      <sz val="10"/>
      <color theme="0" tint="-0.499984740745262"/>
      <name val="Bahnschrift"/>
      <family val="2"/>
      <charset val="1"/>
    </font>
    <font>
      <i/>
      <sz val="9"/>
      <color rgb="FF0070C0"/>
      <name val="Bahnschrift"/>
      <family val="2"/>
      <charset val="204"/>
    </font>
    <font>
      <i/>
      <sz val="11"/>
      <color rgb="FF000000"/>
      <name val="Bahnschrift"/>
      <family val="2"/>
      <charset val="204"/>
    </font>
    <font>
      <i/>
      <sz val="11"/>
      <color rgb="FF000000"/>
      <name val="Calibri"/>
      <family val="2"/>
      <charset val="204"/>
    </font>
    <font>
      <i/>
      <sz val="10"/>
      <color rgb="FF0070C0"/>
      <name val="Bahnschrift"/>
      <family val="2"/>
      <charset val="204"/>
    </font>
    <font>
      <sz val="9"/>
      <color theme="0" tint="-0.499984740745262"/>
      <name val="Bahnschrift"/>
      <family val="2"/>
      <charset val="1"/>
    </font>
    <font>
      <sz val="10"/>
      <color theme="2" tint="-0.499984740745262"/>
      <name val="Bahnschrift"/>
      <family val="2"/>
      <charset val="1"/>
    </font>
    <font>
      <sz val="9"/>
      <color theme="2" tint="-0.499984740745262"/>
      <name val="Bahnschrift"/>
      <family val="2"/>
      <charset val="1"/>
    </font>
    <font>
      <i/>
      <u/>
      <sz val="10"/>
      <color rgb="FF595959"/>
      <name val="Bahnschrift"/>
      <family val="2"/>
      <charset val="204"/>
    </font>
    <font>
      <i/>
      <sz val="9"/>
      <color rgb="FF595959"/>
      <name val="Bahnschrift"/>
      <family val="2"/>
      <charset val="204"/>
    </font>
    <font>
      <b/>
      <i/>
      <sz val="9"/>
      <color rgb="FF595959"/>
      <name val="Bahnschrift"/>
      <family val="2"/>
      <charset val="204"/>
    </font>
    <font>
      <i/>
      <sz val="10"/>
      <color rgb="FF595959"/>
      <name val="Bahnschrift"/>
      <family val="2"/>
      <charset val="204"/>
    </font>
    <font>
      <b/>
      <i/>
      <u/>
      <sz val="10"/>
      <color rgb="FF595959"/>
      <name val="Bahnschrift"/>
      <family val="2"/>
      <charset val="204"/>
    </font>
    <font>
      <i/>
      <sz val="10"/>
      <color theme="1" tint="0.34998626667073579"/>
      <name val="Bahnschrift"/>
      <family val="2"/>
      <charset val="204"/>
    </font>
    <font>
      <i/>
      <sz val="9"/>
      <color theme="1" tint="0.34998626667073579"/>
      <name val="Bahnschrift"/>
      <family val="2"/>
      <charset val="204"/>
    </font>
    <font>
      <b/>
      <i/>
      <sz val="10"/>
      <color theme="1" tint="0.34998626667073579"/>
      <name val="Bahnschrift"/>
      <family val="2"/>
      <charset val="204"/>
    </font>
    <font>
      <i/>
      <sz val="11"/>
      <color theme="1" tint="0.34998626667073579"/>
      <name val="Calibri"/>
      <family val="2"/>
      <charset val="204"/>
    </font>
    <font>
      <b/>
      <sz val="10"/>
      <color theme="9" tint="-0.249977111117893"/>
      <name val="Bahnschrift"/>
      <family val="2"/>
      <charset val="1"/>
    </font>
    <font>
      <b/>
      <sz val="10"/>
      <color rgb="FF00B050"/>
      <name val="Bahnschrift"/>
      <family val="2"/>
      <charset val="204"/>
    </font>
    <font>
      <sz val="10"/>
      <name val="Bahnschrift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FFFCC"/>
        <bgColor rgb="FFFFFFFF"/>
      </patternFill>
    </fill>
    <fill>
      <patternFill patternType="solid">
        <fgColor rgb="FFA5A5A5"/>
        <bgColor rgb="FFA6A6A6"/>
      </patternFill>
    </fill>
    <fill>
      <patternFill patternType="solid">
        <fgColor rgb="FF3F3F3F"/>
        <bgColor rgb="FF404040"/>
      </patternFill>
    </fill>
    <fill>
      <patternFill patternType="solid">
        <fgColor rgb="FF404040"/>
        <bgColor rgb="FF3F3F3F"/>
      </patternFill>
    </fill>
    <fill>
      <patternFill patternType="solid">
        <fgColor rgb="FFD8D8D8"/>
        <bgColor rgb="FFD9D9D9"/>
      </patternFill>
    </fill>
    <fill>
      <patternFill patternType="solid">
        <fgColor rgb="FFD9D9D9"/>
        <bgColor rgb="FFD8D8D8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E598"/>
      </patternFill>
    </fill>
    <fill>
      <patternFill patternType="solid">
        <fgColor rgb="FFFFFFCC"/>
        <bgColor rgb="FFFFE598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rgb="FFF2F2F2"/>
      </patternFill>
    </fill>
  </fills>
  <borders count="28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000000"/>
      </right>
      <top/>
      <bottom/>
      <diagonal/>
    </border>
    <border diagonalUp="1" diagonalDown="1">
      <left/>
      <right/>
      <top/>
      <bottom/>
      <diagonal style="dotted">
        <color theme="0" tint="-0.34998626667073579"/>
      </diagonal>
    </border>
  </borders>
  <cellStyleXfs count="5">
    <xf numFmtId="0" fontId="0" fillId="0" borderId="0"/>
    <xf numFmtId="9" fontId="1" fillId="0" borderId="0" applyBorder="0" applyProtection="0"/>
    <xf numFmtId="0" fontId="35" fillId="0" borderId="0" applyBorder="0" applyProtection="0"/>
    <xf numFmtId="0" fontId="1" fillId="0" borderId="0">
      <protection locked="0"/>
    </xf>
    <xf numFmtId="43" fontId="85" fillId="0" borderId="0" applyFont="0" applyFill="0" applyBorder="0" applyAlignment="0" applyProtection="0"/>
  </cellStyleXfs>
  <cellXfs count="556">
    <xf numFmtId="0" fontId="0" fillId="0" borderId="0" xfId="0"/>
    <xf numFmtId="1" fontId="30" fillId="6" borderId="3" xfId="0" applyNumberFormat="1" applyFont="1" applyFill="1" applyBorder="1" applyAlignment="1">
      <alignment horizontal="center" vertical="center"/>
    </xf>
    <xf numFmtId="165" fontId="30" fillId="6" borderId="3" xfId="0" applyNumberFormat="1" applyFont="1" applyFill="1" applyBorder="1" applyAlignment="1">
      <alignment horizontal="center" vertical="center"/>
    </xf>
    <xf numFmtId="0" fontId="2" fillId="0" borderId="0" xfId="0" applyFont="1"/>
    <xf numFmtId="0" fontId="2" fillId="2" borderId="0" xfId="0" applyFont="1" applyFill="1"/>
    <xf numFmtId="0" fontId="3" fillId="2" borderId="0" xfId="0" applyFont="1" applyFill="1"/>
    <xf numFmtId="49" fontId="4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0" fontId="7" fillId="2" borderId="0" xfId="0" applyFont="1" applyFill="1"/>
    <xf numFmtId="0" fontId="5" fillId="3" borderId="1" xfId="0" applyFont="1" applyFill="1" applyBorder="1" applyAlignment="1">
      <alignment horizontal="center"/>
    </xf>
    <xf numFmtId="0" fontId="5" fillId="2" borderId="0" xfId="0" applyFont="1" applyFill="1" applyAlignment="1">
      <alignment horizontal="left" vertical="center"/>
    </xf>
    <xf numFmtId="0" fontId="8" fillId="2" borderId="0" xfId="0" applyFont="1" applyFill="1"/>
    <xf numFmtId="0" fontId="9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 wrapText="1"/>
    </xf>
    <xf numFmtId="0" fontId="2" fillId="4" borderId="0" xfId="0" applyFont="1" applyFill="1"/>
    <xf numFmtId="0" fontId="10" fillId="2" borderId="0" xfId="0" applyFont="1" applyFill="1" applyAlignment="1">
      <alignment horizontal="left" vertical="center"/>
    </xf>
    <xf numFmtId="0" fontId="2" fillId="5" borderId="0" xfId="0" applyFont="1" applyFill="1"/>
    <xf numFmtId="0" fontId="11" fillId="2" borderId="0" xfId="0" applyFont="1" applyFill="1" applyAlignment="1">
      <alignment horizontal="left" vertical="center"/>
    </xf>
    <xf numFmtId="0" fontId="12" fillId="2" borderId="0" xfId="0" applyFont="1" applyFill="1"/>
    <xf numFmtId="0" fontId="5" fillId="2" borderId="0" xfId="0" applyFont="1" applyFill="1" applyAlignment="1">
      <alignment vertical="center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5" fillId="2" borderId="0" xfId="0" applyFont="1" applyFill="1" applyAlignment="1">
      <alignment horizontal="center"/>
    </xf>
    <xf numFmtId="0" fontId="14" fillId="0" borderId="0" xfId="0" applyFont="1"/>
    <xf numFmtId="0" fontId="15" fillId="0" borderId="0" xfId="0" applyFont="1"/>
    <xf numFmtId="0" fontId="15" fillId="0" borderId="0" xfId="0" applyFont="1" applyAlignment="1">
      <alignment horizontal="center"/>
    </xf>
    <xf numFmtId="0" fontId="15" fillId="2" borderId="0" xfId="0" applyFont="1" applyFill="1"/>
    <xf numFmtId="0" fontId="16" fillId="2" borderId="0" xfId="0" applyFont="1" applyFill="1"/>
    <xf numFmtId="0" fontId="17" fillId="2" borderId="0" xfId="0" applyFont="1" applyFill="1"/>
    <xf numFmtId="0" fontId="17" fillId="2" borderId="0" xfId="0" applyFont="1" applyFill="1" applyAlignment="1">
      <alignment horizontal="center"/>
    </xf>
    <xf numFmtId="0" fontId="18" fillId="2" borderId="0" xfId="0" applyFont="1" applyFill="1" applyAlignment="1">
      <alignment horizontal="left"/>
    </xf>
    <xf numFmtId="0" fontId="19" fillId="2" borderId="0" xfId="0" applyFont="1" applyFill="1"/>
    <xf numFmtId="0" fontId="20" fillId="2" borderId="0" xfId="0" applyFont="1" applyFill="1"/>
    <xf numFmtId="0" fontId="21" fillId="2" borderId="0" xfId="0" applyFont="1" applyFill="1"/>
    <xf numFmtId="0" fontId="22" fillId="3" borderId="1" xfId="0" applyFont="1" applyFill="1" applyBorder="1" applyAlignment="1">
      <alignment horizontal="center"/>
    </xf>
    <xf numFmtId="0" fontId="23" fillId="2" borderId="0" xfId="0" applyFont="1" applyFill="1" applyAlignment="1">
      <alignment horizontal="left" vertical="center"/>
    </xf>
    <xf numFmtId="0" fontId="24" fillId="2" borderId="0" xfId="0" applyFont="1" applyFill="1" applyAlignment="1">
      <alignment horizontal="left" vertical="center" wrapText="1"/>
    </xf>
    <xf numFmtId="0" fontId="17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left" vertical="center"/>
    </xf>
    <xf numFmtId="0" fontId="26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horizontal="left" vertical="center"/>
    </xf>
    <xf numFmtId="165" fontId="16" fillId="2" borderId="2" xfId="0" applyNumberFormat="1" applyFont="1" applyFill="1" applyBorder="1" applyAlignment="1">
      <alignment horizontal="center" vertical="center"/>
    </xf>
    <xf numFmtId="165" fontId="29" fillId="6" borderId="4" xfId="0" applyNumberFormat="1" applyFont="1" applyFill="1" applyBorder="1" applyAlignment="1">
      <alignment horizontal="center" vertical="center"/>
    </xf>
    <xf numFmtId="165" fontId="29" fillId="6" borderId="4" xfId="0" applyNumberFormat="1" applyFont="1" applyFill="1" applyBorder="1" applyAlignment="1">
      <alignment horizontal="center" vertical="center" wrapText="1"/>
    </xf>
    <xf numFmtId="0" fontId="22" fillId="2" borderId="0" xfId="0" applyFont="1" applyFill="1" applyAlignment="1">
      <alignment horizontal="left" vertical="center"/>
    </xf>
    <xf numFmtId="3" fontId="31" fillId="0" borderId="0" xfId="0" applyNumberFormat="1" applyFont="1"/>
    <xf numFmtId="0" fontId="16" fillId="2" borderId="0" xfId="0" applyFont="1" applyFill="1" applyAlignment="1">
      <alignment vertical="center"/>
    </xf>
    <xf numFmtId="0" fontId="28" fillId="2" borderId="0" xfId="0" applyFont="1" applyFill="1" applyAlignment="1">
      <alignment vertical="center"/>
    </xf>
    <xf numFmtId="0" fontId="32" fillId="2" borderId="0" xfId="0" applyFont="1" applyFill="1" applyAlignment="1">
      <alignment horizontal="left" vertical="center"/>
    </xf>
    <xf numFmtId="0" fontId="22" fillId="2" borderId="0" xfId="0" applyFont="1" applyFill="1" applyAlignment="1">
      <alignment horizontal="center" vertical="center"/>
    </xf>
    <xf numFmtId="0" fontId="33" fillId="2" borderId="0" xfId="0" applyFont="1" applyFill="1" applyAlignment="1">
      <alignment horizontal="center" vertical="center"/>
    </xf>
    <xf numFmtId="0" fontId="33" fillId="2" borderId="0" xfId="0" applyFont="1" applyFill="1" applyAlignment="1">
      <alignment vertical="center"/>
    </xf>
    <xf numFmtId="0" fontId="33" fillId="7" borderId="0" xfId="0" applyFont="1" applyFill="1"/>
    <xf numFmtId="0" fontId="17" fillId="7" borderId="0" xfId="0" applyFont="1" applyFill="1"/>
    <xf numFmtId="0" fontId="18" fillId="7" borderId="0" xfId="0" applyFont="1" applyFill="1" applyAlignment="1">
      <alignment horizontal="left"/>
    </xf>
    <xf numFmtId="0" fontId="17" fillId="7" borderId="0" xfId="0" applyFont="1" applyFill="1" applyAlignment="1">
      <alignment horizontal="left"/>
    </xf>
    <xf numFmtId="0" fontId="34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18" fillId="2" borderId="0" xfId="0" applyFont="1" applyFill="1" applyAlignment="1">
      <alignment horizontal="left" vertical="center"/>
    </xf>
    <xf numFmtId="0" fontId="33" fillId="2" borderId="0" xfId="0" applyFont="1" applyFill="1" applyAlignment="1">
      <alignment horizontal="left" vertical="center"/>
    </xf>
    <xf numFmtId="0" fontId="17" fillId="2" borderId="0" xfId="0" applyFont="1" applyFill="1" applyAlignment="1">
      <alignment horizontal="left" vertical="center" indent="1"/>
    </xf>
    <xf numFmtId="14" fontId="33" fillId="0" borderId="1" xfId="0" applyNumberFormat="1" applyFont="1" applyBorder="1" applyAlignment="1">
      <alignment horizontal="center"/>
    </xf>
    <xf numFmtId="14" fontId="17" fillId="0" borderId="0" xfId="0" applyNumberFormat="1" applyFont="1" applyAlignment="1">
      <alignment horizontal="center" vertical="center"/>
    </xf>
    <xf numFmtId="0" fontId="18" fillId="2" borderId="0" xfId="0" applyFont="1" applyFill="1" applyAlignment="1">
      <alignment horizontal="left" vertical="center" wrapText="1"/>
    </xf>
    <xf numFmtId="166" fontId="33" fillId="3" borderId="1" xfId="0" applyNumberFormat="1" applyFont="1" applyFill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/>
    </xf>
    <xf numFmtId="0" fontId="17" fillId="2" borderId="0" xfId="0" applyFont="1" applyFill="1" applyAlignment="1">
      <alignment horizontal="left" indent="1"/>
    </xf>
    <xf numFmtId="167" fontId="33" fillId="3" borderId="1" xfId="0" applyNumberFormat="1" applyFont="1" applyFill="1" applyBorder="1" applyAlignment="1">
      <alignment horizontal="center"/>
    </xf>
    <xf numFmtId="0" fontId="17" fillId="2" borderId="0" xfId="0" applyFont="1" applyFill="1" applyAlignment="1">
      <alignment horizontal="right" vertical="center"/>
    </xf>
    <xf numFmtId="0" fontId="17" fillId="2" borderId="0" xfId="0" applyFont="1" applyFill="1" applyAlignment="1">
      <alignment horizontal="left" vertical="center"/>
    </xf>
    <xf numFmtId="0" fontId="17" fillId="0" borderId="0" xfId="0" applyFont="1"/>
    <xf numFmtId="9" fontId="33" fillId="3" borderId="1" xfId="0" applyNumberFormat="1" applyFont="1" applyFill="1" applyBorder="1" applyAlignment="1">
      <alignment horizontal="center"/>
    </xf>
    <xf numFmtId="3" fontId="33" fillId="3" borderId="1" xfId="0" applyNumberFormat="1" applyFont="1" applyFill="1" applyBorder="1" applyAlignment="1">
      <alignment horizontal="center" vertical="center"/>
    </xf>
    <xf numFmtId="0" fontId="33" fillId="2" borderId="0" xfId="0" applyFont="1" applyFill="1" applyAlignment="1">
      <alignment horizontal="left"/>
    </xf>
    <xf numFmtId="0" fontId="33" fillId="2" borderId="0" xfId="0" applyFont="1" applyFill="1" applyAlignment="1">
      <alignment horizontal="left" vertical="center" indent="1"/>
    </xf>
    <xf numFmtId="166" fontId="33" fillId="3" borderId="1" xfId="0" applyNumberFormat="1" applyFont="1" applyFill="1" applyBorder="1" applyAlignment="1">
      <alignment horizontal="center"/>
    </xf>
    <xf numFmtId="0" fontId="18" fillId="0" borderId="0" xfId="0" applyFont="1" applyAlignment="1">
      <alignment horizontal="left"/>
    </xf>
    <xf numFmtId="0" fontId="33" fillId="2" borderId="0" xfId="0" applyFont="1" applyFill="1"/>
    <xf numFmtId="0" fontId="37" fillId="2" borderId="0" xfId="0" applyFont="1" applyFill="1"/>
    <xf numFmtId="0" fontId="17" fillId="2" borderId="0" xfId="0" applyFont="1" applyFill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0" fontId="17" fillId="2" borderId="0" xfId="0" applyFont="1" applyFill="1" applyAlignment="1">
      <alignment horizontal="left" vertical="center" indent="2"/>
    </xf>
    <xf numFmtId="0" fontId="17" fillId="0" borderId="0" xfId="0" applyFont="1" applyAlignment="1">
      <alignment horizontal="left" vertical="center"/>
    </xf>
    <xf numFmtId="9" fontId="33" fillId="0" borderId="1" xfId="0" applyNumberFormat="1" applyFont="1" applyBorder="1" applyAlignment="1">
      <alignment horizontal="center"/>
    </xf>
    <xf numFmtId="0" fontId="19" fillId="2" borderId="0" xfId="0" applyFont="1" applyFill="1" applyAlignment="1">
      <alignment vertical="center"/>
    </xf>
    <xf numFmtId="0" fontId="18" fillId="2" borderId="0" xfId="0" applyFont="1" applyFill="1"/>
    <xf numFmtId="167" fontId="17" fillId="2" borderId="0" xfId="0" applyNumberFormat="1" applyFont="1" applyFill="1" applyAlignment="1">
      <alignment horizontal="center" vertical="center"/>
    </xf>
    <xf numFmtId="167" fontId="25" fillId="0" borderId="0" xfId="0" applyNumberFormat="1" applyFont="1" applyAlignment="1">
      <alignment horizontal="center"/>
    </xf>
    <xf numFmtId="167" fontId="17" fillId="2" borderId="0" xfId="0" applyNumberFormat="1" applyFont="1" applyFill="1" applyAlignment="1">
      <alignment horizontal="center"/>
    </xf>
    <xf numFmtId="168" fontId="17" fillId="7" borderId="0" xfId="0" applyNumberFormat="1" applyFont="1" applyFill="1"/>
    <xf numFmtId="168" fontId="17" fillId="2" borderId="0" xfId="0" applyNumberFormat="1" applyFont="1" applyFill="1"/>
    <xf numFmtId="10" fontId="33" fillId="3" borderId="1" xfId="0" applyNumberFormat="1" applyFont="1" applyFill="1" applyBorder="1" applyAlignment="1">
      <alignment horizontal="center"/>
    </xf>
    <xf numFmtId="166" fontId="33" fillId="2" borderId="1" xfId="0" applyNumberFormat="1" applyFont="1" applyFill="1" applyBorder="1" applyAlignment="1">
      <alignment horizontal="center"/>
    </xf>
    <xf numFmtId="0" fontId="36" fillId="2" borderId="0" xfId="0" applyFont="1" applyFill="1" applyAlignment="1">
      <alignment vertical="center"/>
    </xf>
    <xf numFmtId="0" fontId="18" fillId="2" borderId="0" xfId="0" applyFont="1" applyFill="1" applyAlignment="1">
      <alignment horizontal="left" vertical="center" indent="1"/>
    </xf>
    <xf numFmtId="0" fontId="17" fillId="2" borderId="0" xfId="0" applyFont="1" applyFill="1" applyAlignment="1">
      <alignment horizontal="left"/>
    </xf>
    <xf numFmtId="9" fontId="18" fillId="2" borderId="0" xfId="0" applyNumberFormat="1" applyFont="1" applyFill="1" applyAlignment="1">
      <alignment horizontal="left"/>
    </xf>
    <xf numFmtId="0" fontId="17" fillId="2" borderId="0" xfId="0" applyFont="1" applyFill="1" applyAlignment="1">
      <alignment horizontal="left" indent="2"/>
    </xf>
    <xf numFmtId="1" fontId="33" fillId="3" borderId="1" xfId="0" applyNumberFormat="1" applyFont="1" applyFill="1" applyBorder="1" applyAlignment="1">
      <alignment horizontal="center"/>
    </xf>
    <xf numFmtId="3" fontId="33" fillId="3" borderId="1" xfId="0" applyNumberFormat="1" applyFont="1" applyFill="1" applyBorder="1" applyAlignment="1">
      <alignment horizontal="center"/>
    </xf>
    <xf numFmtId="0" fontId="40" fillId="2" borderId="0" xfId="0" applyFont="1" applyFill="1" applyAlignment="1">
      <alignment horizontal="left"/>
    </xf>
    <xf numFmtId="0" fontId="41" fillId="2" borderId="0" xfId="0" applyFont="1" applyFill="1" applyAlignment="1">
      <alignment horizontal="left"/>
    </xf>
    <xf numFmtId="9" fontId="33" fillId="3" borderId="1" xfId="0" applyNumberFormat="1" applyFont="1" applyFill="1" applyBorder="1" applyAlignment="1">
      <alignment horizontal="center" vertical="center"/>
    </xf>
    <xf numFmtId="0" fontId="22" fillId="2" borderId="0" xfId="0" applyFont="1" applyFill="1" applyAlignment="1">
      <alignment horizontal="left"/>
    </xf>
    <xf numFmtId="0" fontId="18" fillId="2" borderId="0" xfId="0" applyFont="1" applyFill="1" applyAlignment="1">
      <alignment horizontal="center" wrapText="1"/>
    </xf>
    <xf numFmtId="0" fontId="33" fillId="2" borderId="0" xfId="0" applyFont="1" applyFill="1" applyAlignment="1">
      <alignment horizontal="center"/>
    </xf>
    <xf numFmtId="167" fontId="17" fillId="2" borderId="0" xfId="0" applyNumberFormat="1" applyFont="1" applyFill="1" applyAlignment="1">
      <alignment horizontal="left" indent="1"/>
    </xf>
    <xf numFmtId="3" fontId="33" fillId="3" borderId="1" xfId="0" applyNumberFormat="1" applyFont="1" applyFill="1" applyBorder="1" applyAlignment="1">
      <alignment horizontal="center" wrapText="1"/>
    </xf>
    <xf numFmtId="1" fontId="33" fillId="2" borderId="1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left" indent="1"/>
    </xf>
    <xf numFmtId="0" fontId="23" fillId="2" borderId="0" xfId="0" applyFont="1" applyFill="1" applyAlignment="1">
      <alignment horizontal="left"/>
    </xf>
    <xf numFmtId="167" fontId="22" fillId="2" borderId="0" xfId="0" applyNumberFormat="1" applyFont="1" applyFill="1" applyAlignment="1">
      <alignment horizontal="center"/>
    </xf>
    <xf numFmtId="167" fontId="17" fillId="2" borderId="0" xfId="0" applyNumberFormat="1" applyFont="1" applyFill="1" applyAlignment="1">
      <alignment horizontal="left"/>
    </xf>
    <xf numFmtId="10" fontId="18" fillId="2" borderId="0" xfId="0" applyNumberFormat="1" applyFont="1" applyFill="1" applyAlignment="1">
      <alignment horizontal="left" vertical="center"/>
    </xf>
    <xf numFmtId="10" fontId="17" fillId="2" borderId="0" xfId="0" applyNumberFormat="1" applyFont="1" applyFill="1" applyAlignment="1">
      <alignment horizontal="center" vertical="center"/>
    </xf>
    <xf numFmtId="10" fontId="17" fillId="2" borderId="0" xfId="0" applyNumberFormat="1" applyFont="1" applyFill="1" applyAlignment="1">
      <alignment horizontal="left" vertical="center" indent="1"/>
    </xf>
    <xf numFmtId="9" fontId="17" fillId="0" borderId="1" xfId="0" applyNumberFormat="1" applyFont="1" applyBorder="1" applyAlignment="1">
      <alignment horizontal="center" vertical="center"/>
    </xf>
    <xf numFmtId="0" fontId="28" fillId="2" borderId="0" xfId="0" applyFont="1" applyFill="1"/>
    <xf numFmtId="0" fontId="22" fillId="7" borderId="0" xfId="0" applyFont="1" applyFill="1" applyAlignment="1">
      <alignment horizontal="left"/>
    </xf>
    <xf numFmtId="9" fontId="33" fillId="0" borderId="1" xfId="0" applyNumberFormat="1" applyFont="1" applyBorder="1" applyAlignment="1">
      <alignment horizontal="center" vertical="center"/>
    </xf>
    <xf numFmtId="0" fontId="43" fillId="0" borderId="0" xfId="0" applyFont="1"/>
    <xf numFmtId="166" fontId="17" fillId="0" borderId="0" xfId="0" applyNumberFormat="1" applyFont="1" applyAlignment="1">
      <alignment horizontal="center"/>
    </xf>
    <xf numFmtId="0" fontId="44" fillId="2" borderId="0" xfId="0" applyFont="1" applyFill="1" applyAlignment="1">
      <alignment horizontal="left"/>
    </xf>
    <xf numFmtId="0" fontId="18" fillId="7" borderId="0" xfId="0" applyFont="1" applyFill="1" applyAlignment="1">
      <alignment horizontal="left" vertical="center"/>
    </xf>
    <xf numFmtId="166" fontId="33" fillId="7" borderId="0" xfId="0" applyNumberFormat="1" applyFont="1" applyFill="1" applyAlignment="1">
      <alignment horizontal="center"/>
    </xf>
    <xf numFmtId="0" fontId="33" fillId="0" borderId="0" xfId="0" applyFont="1"/>
    <xf numFmtId="0" fontId="18" fillId="7" borderId="0" xfId="0" applyFont="1" applyFill="1" applyAlignment="1">
      <alignment horizontal="center"/>
    </xf>
    <xf numFmtId="0" fontId="17" fillId="7" borderId="0" xfId="0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0" fontId="14" fillId="2" borderId="0" xfId="0" applyFont="1" applyFill="1"/>
    <xf numFmtId="0" fontId="45" fillId="2" borderId="0" xfId="0" applyFont="1" applyFill="1"/>
    <xf numFmtId="0" fontId="45" fillId="2" borderId="0" xfId="0" applyFont="1" applyFill="1" applyAlignment="1">
      <alignment horizontal="center"/>
    </xf>
    <xf numFmtId="0" fontId="31" fillId="0" borderId="0" xfId="0" applyFont="1"/>
    <xf numFmtId="0" fontId="36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6" fillId="0" borderId="0" xfId="0" applyFont="1"/>
    <xf numFmtId="0" fontId="46" fillId="0" borderId="0" xfId="0" applyFont="1"/>
    <xf numFmtId="0" fontId="21" fillId="0" borderId="0" xfId="0" applyFont="1"/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1" fontId="33" fillId="0" borderId="0" xfId="0" applyNumberFormat="1" applyFont="1" applyAlignment="1">
      <alignment horizontal="center" vertical="center"/>
    </xf>
    <xf numFmtId="1" fontId="17" fillId="0" borderId="0" xfId="0" applyNumberFormat="1" applyFont="1" applyAlignment="1">
      <alignment horizontal="center"/>
    </xf>
    <xf numFmtId="0" fontId="47" fillId="0" borderId="0" xfId="0" applyFont="1"/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1" fontId="13" fillId="0" borderId="0" xfId="0" applyNumberFormat="1" applyFont="1" applyAlignment="1">
      <alignment horizontal="center"/>
    </xf>
    <xf numFmtId="0" fontId="31" fillId="0" borderId="0" xfId="0" applyFont="1" applyAlignment="1">
      <alignment horizontal="center" vertical="center"/>
    </xf>
    <xf numFmtId="165" fontId="30" fillId="6" borderId="4" xfId="0" applyNumberFormat="1" applyFont="1" applyFill="1" applyBorder="1" applyAlignment="1">
      <alignment horizontal="left" vertical="center"/>
    </xf>
    <xf numFmtId="165" fontId="30" fillId="6" borderId="4" xfId="0" applyNumberFormat="1" applyFont="1" applyFill="1" applyBorder="1" applyAlignment="1">
      <alignment horizontal="center" vertical="center"/>
    </xf>
    <xf numFmtId="169" fontId="30" fillId="6" borderId="4" xfId="0" applyNumberFormat="1" applyFont="1" applyFill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18" fillId="0" borderId="0" xfId="0" applyFont="1" applyAlignment="1">
      <alignment horizontal="center"/>
    </xf>
    <xf numFmtId="0" fontId="48" fillId="0" borderId="0" xfId="0" applyFont="1"/>
    <xf numFmtId="0" fontId="32" fillId="0" borderId="0" xfId="0" applyFont="1" applyAlignment="1">
      <alignment horizontal="left" vertical="center"/>
    </xf>
    <xf numFmtId="0" fontId="23" fillId="0" borderId="0" xfId="0" applyFont="1" applyAlignment="1">
      <alignment horizontal="center"/>
    </xf>
    <xf numFmtId="0" fontId="42" fillId="2" borderId="0" xfId="0" applyFont="1" applyFill="1" applyAlignment="1">
      <alignment horizontal="left" vertical="center"/>
    </xf>
    <xf numFmtId="0" fontId="32" fillId="0" borderId="0" xfId="0" applyFont="1" applyAlignment="1">
      <alignment horizontal="left"/>
    </xf>
    <xf numFmtId="0" fontId="32" fillId="0" borderId="0" xfId="0" applyFont="1"/>
    <xf numFmtId="0" fontId="32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50" fillId="0" borderId="0" xfId="0" applyFont="1" applyAlignment="1">
      <alignment vertical="center"/>
    </xf>
    <xf numFmtId="167" fontId="17" fillId="0" borderId="0" xfId="0" applyNumberFormat="1" applyFont="1" applyAlignment="1">
      <alignment horizontal="left"/>
    </xf>
    <xf numFmtId="170" fontId="33" fillId="2" borderId="0" xfId="0" applyNumberFormat="1" applyFont="1" applyFill="1" applyAlignment="1">
      <alignment horizontal="center" vertical="center"/>
    </xf>
    <xf numFmtId="170" fontId="17" fillId="0" borderId="0" xfId="0" applyNumberFormat="1" applyFont="1" applyAlignment="1">
      <alignment horizontal="center"/>
    </xf>
    <xf numFmtId="170" fontId="17" fillId="2" borderId="0" xfId="0" applyNumberFormat="1" applyFont="1" applyFill="1" applyAlignment="1">
      <alignment horizontal="center" vertical="center"/>
    </xf>
    <xf numFmtId="0" fontId="22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0" fontId="51" fillId="0" borderId="0" xfId="0" applyFont="1"/>
    <xf numFmtId="3" fontId="33" fillId="0" borderId="0" xfId="0" applyNumberFormat="1" applyFont="1" applyAlignment="1">
      <alignment horizontal="center"/>
    </xf>
    <xf numFmtId="3" fontId="36" fillId="0" borderId="0" xfId="0" applyNumberFormat="1" applyFont="1"/>
    <xf numFmtId="3" fontId="17" fillId="0" borderId="0" xfId="0" applyNumberFormat="1" applyFont="1" applyAlignment="1">
      <alignment horizontal="center"/>
    </xf>
    <xf numFmtId="0" fontId="18" fillId="0" borderId="0" xfId="0" applyFont="1"/>
    <xf numFmtId="0" fontId="52" fillId="0" borderId="0" xfId="0" applyFont="1"/>
    <xf numFmtId="0" fontId="22" fillId="2" borderId="0" xfId="0" applyFont="1" applyFill="1" applyAlignment="1">
      <alignment horizontal="center"/>
    </xf>
    <xf numFmtId="0" fontId="38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51" fillId="0" borderId="0" xfId="0" applyFont="1" applyAlignment="1">
      <alignment horizontal="left" vertical="center"/>
    </xf>
    <xf numFmtId="0" fontId="53" fillId="0" borderId="0" xfId="0" applyFont="1" applyAlignment="1">
      <alignment horizontal="center"/>
    </xf>
    <xf numFmtId="0" fontId="51" fillId="0" borderId="0" xfId="0" applyFont="1" applyAlignment="1">
      <alignment horizontal="left"/>
    </xf>
    <xf numFmtId="0" fontId="31" fillId="2" borderId="0" xfId="0" applyFont="1" applyFill="1"/>
    <xf numFmtId="0" fontId="54" fillId="2" borderId="0" xfId="0" applyFont="1" applyFill="1"/>
    <xf numFmtId="0" fontId="46" fillId="2" borderId="0" xfId="0" applyFont="1" applyFill="1"/>
    <xf numFmtId="1" fontId="33" fillId="2" borderId="0" xfId="0" applyNumberFormat="1" applyFont="1" applyFill="1" applyAlignment="1">
      <alignment horizontal="center" vertical="center"/>
    </xf>
    <xf numFmtId="171" fontId="33" fillId="2" borderId="0" xfId="0" applyNumberFormat="1" applyFont="1" applyFill="1" applyAlignment="1">
      <alignment horizontal="center" vertical="center"/>
    </xf>
    <xf numFmtId="0" fontId="51" fillId="2" borderId="0" xfId="0" applyFont="1" applyFill="1" applyAlignment="1">
      <alignment vertical="center"/>
    </xf>
    <xf numFmtId="1" fontId="17" fillId="2" borderId="0" xfId="0" applyNumberFormat="1" applyFont="1" applyFill="1" applyAlignment="1">
      <alignment horizontal="center"/>
    </xf>
    <xf numFmtId="1" fontId="17" fillId="2" borderId="0" xfId="0" applyNumberFormat="1" applyFont="1" applyFill="1" applyAlignment="1">
      <alignment horizontal="center" vertical="center"/>
    </xf>
    <xf numFmtId="171" fontId="17" fillId="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0" fontId="55" fillId="2" borderId="0" xfId="0" applyFont="1" applyFill="1" applyAlignment="1">
      <alignment horizontal="center" vertical="center"/>
    </xf>
    <xf numFmtId="0" fontId="55" fillId="2" borderId="0" xfId="0" applyFont="1" applyFill="1" applyAlignment="1">
      <alignment horizontal="left"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/>
    <xf numFmtId="165" fontId="17" fillId="2" borderId="2" xfId="0" applyNumberFormat="1" applyFont="1" applyFill="1" applyBorder="1" applyAlignment="1">
      <alignment horizontal="center" vertical="center"/>
    </xf>
    <xf numFmtId="0" fontId="25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57" fillId="2" borderId="0" xfId="0" applyFont="1" applyFill="1" applyAlignment="1">
      <alignment horizontal="left" vertical="center"/>
    </xf>
    <xf numFmtId="0" fontId="27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left" vertical="center"/>
    </xf>
    <xf numFmtId="0" fontId="57" fillId="2" borderId="0" xfId="0" applyFont="1" applyFill="1" applyAlignment="1">
      <alignment horizontal="center" vertical="center"/>
    </xf>
    <xf numFmtId="14" fontId="57" fillId="2" borderId="0" xfId="0" applyNumberFormat="1" applyFont="1" applyFill="1" applyAlignment="1">
      <alignment horizontal="center" vertical="center"/>
    </xf>
    <xf numFmtId="0" fontId="32" fillId="2" borderId="0" xfId="0" applyFont="1" applyFill="1" applyAlignment="1">
      <alignment horizontal="center" vertical="center"/>
    </xf>
    <xf numFmtId="0" fontId="23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9" fillId="2" borderId="0" xfId="0" applyFont="1" applyFill="1" applyAlignment="1">
      <alignment horizontal="center" vertical="center"/>
    </xf>
    <xf numFmtId="0" fontId="49" fillId="2" borderId="0" xfId="0" applyFont="1" applyFill="1" applyAlignment="1">
      <alignment horizontal="left" vertical="center"/>
    </xf>
    <xf numFmtId="0" fontId="23" fillId="2" borderId="0" xfId="0" applyFont="1" applyFill="1" applyAlignment="1">
      <alignment horizontal="center" vertical="center"/>
    </xf>
    <xf numFmtId="0" fontId="53" fillId="2" borderId="0" xfId="0" applyFont="1" applyFill="1" applyAlignment="1">
      <alignment vertical="center"/>
    </xf>
    <xf numFmtId="0" fontId="38" fillId="2" borderId="0" xfId="0" applyFont="1" applyFill="1"/>
    <xf numFmtId="0" fontId="58" fillId="2" borderId="0" xfId="0" applyFont="1" applyFill="1" applyAlignment="1">
      <alignment vertical="center"/>
    </xf>
    <xf numFmtId="0" fontId="59" fillId="2" borderId="0" xfId="0" applyFont="1" applyFill="1" applyAlignment="1">
      <alignment vertical="center"/>
    </xf>
    <xf numFmtId="3" fontId="17" fillId="7" borderId="0" xfId="0" applyNumberFormat="1" applyFont="1" applyFill="1"/>
    <xf numFmtId="3" fontId="17" fillId="2" borderId="0" xfId="0" applyNumberFormat="1" applyFont="1" applyFill="1" applyAlignment="1">
      <alignment horizontal="center" vertical="center"/>
    </xf>
    <xf numFmtId="0" fontId="52" fillId="2" borderId="0" xfId="0" applyFont="1" applyFill="1"/>
    <xf numFmtId="9" fontId="17" fillId="2" borderId="0" xfId="0" applyNumberFormat="1" applyFont="1" applyFill="1"/>
    <xf numFmtId="0" fontId="32" fillId="2" borderId="0" xfId="0" applyFont="1" applyFill="1" applyAlignment="1">
      <alignment horizontal="left" indent="2"/>
    </xf>
    <xf numFmtId="0" fontId="32" fillId="2" borderId="0" xfId="0" applyFont="1" applyFill="1"/>
    <xf numFmtId="3" fontId="32" fillId="2" borderId="0" xfId="0" applyNumberFormat="1" applyFont="1" applyFill="1" applyAlignment="1">
      <alignment horizontal="center" vertical="center"/>
    </xf>
    <xf numFmtId="0" fontId="48" fillId="2" borderId="0" xfId="0" applyFont="1" applyFill="1"/>
    <xf numFmtId="3" fontId="17" fillId="2" borderId="0" xfId="0" applyNumberFormat="1" applyFont="1" applyFill="1"/>
    <xf numFmtId="9" fontId="1" fillId="0" borderId="0" xfId="1" applyBorder="1" applyProtection="1"/>
    <xf numFmtId="9" fontId="17" fillId="2" borderId="0" xfId="0" applyNumberFormat="1" applyFont="1" applyFill="1" applyAlignment="1">
      <alignment horizontal="center"/>
    </xf>
    <xf numFmtId="3" fontId="17" fillId="2" borderId="0" xfId="0" applyNumberFormat="1" applyFont="1" applyFill="1" applyAlignment="1">
      <alignment horizontal="center"/>
    </xf>
    <xf numFmtId="3" fontId="33" fillId="2" borderId="0" xfId="0" applyNumberFormat="1" applyFont="1" applyFill="1" applyAlignment="1">
      <alignment horizontal="center"/>
    </xf>
    <xf numFmtId="49" fontId="17" fillId="2" borderId="0" xfId="0" applyNumberFormat="1" applyFont="1" applyFill="1" applyAlignment="1">
      <alignment horizontal="left" vertical="center"/>
    </xf>
    <xf numFmtId="167" fontId="17" fillId="2" borderId="0" xfId="0" applyNumberFormat="1" applyFont="1" applyFill="1"/>
    <xf numFmtId="0" fontId="51" fillId="2" borderId="0" xfId="0" applyFont="1" applyFill="1"/>
    <xf numFmtId="0" fontId="25" fillId="2" borderId="0" xfId="0" applyFont="1" applyFill="1" applyAlignment="1">
      <alignment horizontal="center"/>
    </xf>
    <xf numFmtId="0" fontId="25" fillId="2" borderId="0" xfId="0" applyFont="1" applyFill="1" applyAlignment="1">
      <alignment horizontal="left"/>
    </xf>
    <xf numFmtId="0" fontId="25" fillId="2" borderId="0" xfId="0" applyFont="1" applyFill="1"/>
    <xf numFmtId="0" fontId="30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56" fillId="2" borderId="0" xfId="0" applyFont="1" applyFill="1" applyAlignment="1">
      <alignment horizontal="center" vertical="center"/>
    </xf>
    <xf numFmtId="0" fontId="60" fillId="2" borderId="0" xfId="0" applyFont="1" applyFill="1" applyAlignment="1">
      <alignment vertical="center"/>
    </xf>
    <xf numFmtId="0" fontId="51" fillId="2" borderId="0" xfId="0" applyFont="1" applyFill="1" applyAlignment="1">
      <alignment horizontal="center" vertical="center"/>
    </xf>
    <xf numFmtId="165" fontId="33" fillId="2" borderId="0" xfId="0" applyNumberFormat="1" applyFont="1" applyFill="1" applyAlignment="1">
      <alignment horizontal="center" vertical="center"/>
    </xf>
    <xf numFmtId="165" fontId="17" fillId="2" borderId="0" xfId="0" applyNumberFormat="1" applyFont="1" applyFill="1" applyAlignment="1">
      <alignment horizontal="center" vertical="center"/>
    </xf>
    <xf numFmtId="165" fontId="22" fillId="2" borderId="0" xfId="0" applyNumberFormat="1" applyFont="1" applyFill="1" applyAlignment="1">
      <alignment horizontal="left" vertical="center"/>
    </xf>
    <xf numFmtId="17" fontId="33" fillId="2" borderId="0" xfId="0" applyNumberFormat="1" applyFont="1" applyFill="1" applyAlignment="1">
      <alignment horizontal="center" vertical="center"/>
    </xf>
    <xf numFmtId="167" fontId="33" fillId="2" borderId="0" xfId="0" applyNumberFormat="1" applyFont="1" applyFill="1" applyAlignment="1">
      <alignment horizontal="left" indent="1"/>
    </xf>
    <xf numFmtId="165" fontId="31" fillId="2" borderId="0" xfId="0" applyNumberFormat="1" applyFont="1" applyFill="1" applyAlignment="1">
      <alignment horizontal="center" vertical="center"/>
    </xf>
    <xf numFmtId="0" fontId="61" fillId="0" borderId="0" xfId="0" applyFont="1"/>
    <xf numFmtId="165" fontId="36" fillId="2" borderId="0" xfId="0" applyNumberFormat="1" applyFont="1" applyFill="1" applyAlignment="1">
      <alignment horizontal="center" vertical="center"/>
    </xf>
    <xf numFmtId="0" fontId="36" fillId="2" borderId="0" xfId="0" applyFont="1" applyFill="1"/>
    <xf numFmtId="0" fontId="30" fillId="2" borderId="0" xfId="0" applyFont="1" applyFill="1"/>
    <xf numFmtId="0" fontId="62" fillId="2" borderId="0" xfId="0" applyFont="1" applyFill="1"/>
    <xf numFmtId="0" fontId="42" fillId="2" borderId="0" xfId="0" applyFont="1" applyFill="1"/>
    <xf numFmtId="0" fontId="63" fillId="2" borderId="0" xfId="0" applyFont="1" applyFill="1"/>
    <xf numFmtId="0" fontId="50" fillId="2" borderId="0" xfId="0" applyFont="1" applyFill="1"/>
    <xf numFmtId="0" fontId="23" fillId="2" borderId="0" xfId="0" applyFont="1" applyFill="1" applyAlignment="1">
      <alignment horizontal="center"/>
    </xf>
    <xf numFmtId="3" fontId="32" fillId="2" borderId="0" xfId="0" applyNumberFormat="1" applyFont="1" applyFill="1" applyAlignment="1">
      <alignment horizontal="center"/>
    </xf>
    <xf numFmtId="0" fontId="13" fillId="2" borderId="0" xfId="0" applyFont="1" applyFill="1"/>
    <xf numFmtId="165" fontId="17" fillId="2" borderId="3" xfId="0" applyNumberFormat="1" applyFont="1" applyFill="1" applyBorder="1" applyAlignment="1">
      <alignment horizontal="center" vertical="center"/>
    </xf>
    <xf numFmtId="0" fontId="33" fillId="2" borderId="3" xfId="0" applyFont="1" applyFill="1" applyBorder="1" applyAlignment="1">
      <alignment horizontal="left" vertical="center"/>
    </xf>
    <xf numFmtId="169" fontId="30" fillId="6" borderId="3" xfId="0" applyNumberFormat="1" applyFont="1" applyFill="1" applyBorder="1" applyAlignment="1">
      <alignment horizontal="center" vertical="center"/>
    </xf>
    <xf numFmtId="0" fontId="58" fillId="2" borderId="0" xfId="0" applyFont="1" applyFill="1" applyAlignment="1">
      <alignment horizontal="center"/>
    </xf>
    <xf numFmtId="3" fontId="57" fillId="2" borderId="0" xfId="0" applyNumberFormat="1" applyFont="1" applyFill="1" applyAlignment="1">
      <alignment horizontal="center" vertical="center"/>
    </xf>
    <xf numFmtId="2" fontId="23" fillId="2" borderId="0" xfId="0" applyNumberFormat="1" applyFont="1" applyFill="1" applyAlignment="1">
      <alignment horizontal="left"/>
    </xf>
    <xf numFmtId="172" fontId="23" fillId="2" borderId="0" xfId="0" applyNumberFormat="1" applyFont="1" applyFill="1"/>
    <xf numFmtId="173" fontId="23" fillId="2" borderId="0" xfId="0" applyNumberFormat="1" applyFont="1" applyFill="1"/>
    <xf numFmtId="174" fontId="23" fillId="2" borderId="0" xfId="0" applyNumberFormat="1" applyFont="1" applyFill="1" applyAlignment="1">
      <alignment horizontal="center" vertical="center"/>
    </xf>
    <xf numFmtId="0" fontId="23" fillId="2" borderId="0" xfId="0" applyFont="1" applyFill="1"/>
    <xf numFmtId="9" fontId="23" fillId="2" borderId="0" xfId="0" applyNumberFormat="1" applyFont="1" applyFill="1" applyAlignment="1">
      <alignment horizontal="center" vertical="center"/>
    </xf>
    <xf numFmtId="173" fontId="33" fillId="2" borderId="0" xfId="0" applyNumberFormat="1" applyFont="1" applyFill="1"/>
    <xf numFmtId="173" fontId="18" fillId="2" borderId="0" xfId="0" applyNumberFormat="1" applyFont="1" applyFill="1" applyAlignment="1">
      <alignment horizontal="center"/>
    </xf>
    <xf numFmtId="173" fontId="17" fillId="2" borderId="0" xfId="0" applyNumberFormat="1" applyFont="1" applyFill="1" applyAlignment="1">
      <alignment horizontal="right"/>
    </xf>
    <xf numFmtId="9" fontId="17" fillId="2" borderId="0" xfId="0" applyNumberFormat="1" applyFont="1" applyFill="1" applyAlignment="1">
      <alignment horizontal="right"/>
    </xf>
    <xf numFmtId="173" fontId="17" fillId="2" borderId="0" xfId="0" applyNumberFormat="1" applyFont="1" applyFill="1"/>
    <xf numFmtId="174" fontId="17" fillId="2" borderId="0" xfId="0" applyNumberFormat="1" applyFont="1" applyFill="1"/>
    <xf numFmtId="174" fontId="17" fillId="2" borderId="0" xfId="0" applyNumberFormat="1" applyFont="1" applyFill="1" applyAlignment="1">
      <alignment horizontal="center" vertical="center"/>
    </xf>
    <xf numFmtId="173" fontId="32" fillId="2" borderId="0" xfId="0" applyNumberFormat="1" applyFont="1" applyFill="1" applyAlignment="1">
      <alignment horizontal="left" indent="1"/>
    </xf>
    <xf numFmtId="173" fontId="32" fillId="2" borderId="0" xfId="0" applyNumberFormat="1" applyFont="1" applyFill="1" applyAlignment="1">
      <alignment horizontal="left"/>
    </xf>
    <xf numFmtId="175" fontId="17" fillId="2" borderId="0" xfId="0" applyNumberFormat="1" applyFont="1" applyFill="1"/>
    <xf numFmtId="0" fontId="55" fillId="2" borderId="0" xfId="0" applyFont="1" applyFill="1"/>
    <xf numFmtId="165" fontId="30" fillId="6" borderId="4" xfId="0" applyNumberFormat="1" applyFont="1" applyFill="1" applyBorder="1" applyAlignment="1">
      <alignment horizontal="center" vertical="center" wrapText="1"/>
    </xf>
    <xf numFmtId="0" fontId="22" fillId="2" borderId="0" xfId="0" applyFont="1" applyFill="1"/>
    <xf numFmtId="174" fontId="17" fillId="2" borderId="0" xfId="0" applyNumberFormat="1" applyFont="1" applyFill="1" applyAlignment="1">
      <alignment horizontal="center"/>
    </xf>
    <xf numFmtId="174" fontId="33" fillId="2" borderId="0" xfId="0" applyNumberFormat="1" applyFont="1" applyFill="1" applyAlignment="1">
      <alignment horizontal="center"/>
    </xf>
    <xf numFmtId="0" fontId="31" fillId="2" borderId="0" xfId="0" applyFont="1" applyFill="1" applyAlignment="1">
      <alignment horizontal="center"/>
    </xf>
    <xf numFmtId="0" fontId="21" fillId="2" borderId="0" xfId="0" applyFont="1" applyFill="1" applyAlignment="1">
      <alignment vertical="center"/>
    </xf>
    <xf numFmtId="0" fontId="33" fillId="3" borderId="1" xfId="0" applyFont="1" applyFill="1" applyBorder="1" applyAlignment="1">
      <alignment horizontal="left" vertical="center"/>
    </xf>
    <xf numFmtId="167" fontId="52" fillId="2" borderId="0" xfId="0" applyNumberFormat="1" applyFont="1" applyFill="1"/>
    <xf numFmtId="0" fontId="31" fillId="2" borderId="0" xfId="0" applyFont="1" applyFill="1" applyAlignment="1">
      <alignment horizontal="center" vertical="center"/>
    </xf>
    <xf numFmtId="0" fontId="64" fillId="2" borderId="0" xfId="0" applyFont="1" applyFill="1" applyAlignment="1">
      <alignment horizontal="center" vertical="center"/>
    </xf>
    <xf numFmtId="0" fontId="56" fillId="2" borderId="0" xfId="0" applyFont="1" applyFill="1"/>
    <xf numFmtId="0" fontId="52" fillId="2" borderId="0" xfId="0" applyFont="1" applyFill="1" applyAlignment="1">
      <alignment horizontal="center" vertical="center"/>
    </xf>
    <xf numFmtId="0" fontId="65" fillId="2" borderId="0" xfId="0" applyFont="1" applyFill="1" applyAlignment="1">
      <alignment horizontal="center"/>
    </xf>
    <xf numFmtId="0" fontId="66" fillId="2" borderId="0" xfId="0" applyFont="1" applyFill="1" applyAlignment="1">
      <alignment horizontal="center" vertical="center"/>
    </xf>
    <xf numFmtId="0" fontId="65" fillId="2" borderId="0" xfId="0" applyFont="1" applyFill="1"/>
    <xf numFmtId="174" fontId="33" fillId="2" borderId="0" xfId="0" applyNumberFormat="1" applyFont="1" applyFill="1" applyAlignment="1">
      <alignment horizontal="center" vertical="center"/>
    </xf>
    <xf numFmtId="0" fontId="17" fillId="2" borderId="5" xfId="0" applyFont="1" applyFill="1" applyBorder="1"/>
    <xf numFmtId="0" fontId="33" fillId="2" borderId="6" xfId="0" applyFont="1" applyFill="1" applyBorder="1"/>
    <xf numFmtId="0" fontId="18" fillId="2" borderId="6" xfId="0" applyFont="1" applyFill="1" applyBorder="1"/>
    <xf numFmtId="0" fontId="17" fillId="2" borderId="7" xfId="0" applyFont="1" applyFill="1" applyBorder="1"/>
    <xf numFmtId="0" fontId="17" fillId="2" borderId="8" xfId="0" applyFont="1" applyFill="1" applyBorder="1"/>
    <xf numFmtId="0" fontId="17" fillId="2" borderId="9" xfId="0" applyFont="1" applyFill="1" applyBorder="1"/>
    <xf numFmtId="0" fontId="17" fillId="2" borderId="9" xfId="0" applyFont="1" applyFill="1" applyBorder="1" applyAlignment="1">
      <alignment horizontal="center" vertical="center" wrapText="1"/>
    </xf>
    <xf numFmtId="174" fontId="17" fillId="2" borderId="9" xfId="0" applyNumberFormat="1" applyFont="1" applyFill="1" applyBorder="1" applyAlignment="1">
      <alignment horizontal="center" vertical="center"/>
    </xf>
    <xf numFmtId="9" fontId="17" fillId="2" borderId="9" xfId="0" applyNumberFormat="1" applyFont="1" applyFill="1" applyBorder="1" applyAlignment="1">
      <alignment horizontal="center" vertical="center"/>
    </xf>
    <xf numFmtId="0" fontId="17" fillId="2" borderId="10" xfId="0" applyFont="1" applyFill="1" applyBorder="1"/>
    <xf numFmtId="0" fontId="17" fillId="2" borderId="11" xfId="0" applyFont="1" applyFill="1" applyBorder="1"/>
    <xf numFmtId="0" fontId="18" fillId="2" borderId="11" xfId="0" applyFont="1" applyFill="1" applyBorder="1"/>
    <xf numFmtId="0" fontId="17" fillId="2" borderId="12" xfId="0" applyFont="1" applyFill="1" applyBorder="1"/>
    <xf numFmtId="0" fontId="33" fillId="2" borderId="13" xfId="0" applyFont="1" applyFill="1" applyBorder="1"/>
    <xf numFmtId="0" fontId="33" fillId="2" borderId="14" xfId="0" applyFont="1" applyFill="1" applyBorder="1"/>
    <xf numFmtId="0" fontId="18" fillId="2" borderId="14" xfId="0" applyFont="1" applyFill="1" applyBorder="1"/>
    <xf numFmtId="0" fontId="17" fillId="2" borderId="15" xfId="0" applyFont="1" applyFill="1" applyBorder="1"/>
    <xf numFmtId="0" fontId="17" fillId="2" borderId="16" xfId="0" applyFont="1" applyFill="1" applyBorder="1"/>
    <xf numFmtId="0" fontId="17" fillId="2" borderId="17" xfId="0" applyFont="1" applyFill="1" applyBorder="1"/>
    <xf numFmtId="174" fontId="31" fillId="2" borderId="0" xfId="0" applyNumberFormat="1" applyFont="1" applyFill="1" applyAlignment="1">
      <alignment horizontal="center" vertical="center"/>
    </xf>
    <xf numFmtId="0" fontId="33" fillId="2" borderId="16" xfId="0" applyFont="1" applyFill="1" applyBorder="1"/>
    <xf numFmtId="174" fontId="52" fillId="2" borderId="0" xfId="0" applyNumberFormat="1" applyFont="1" applyFill="1" applyAlignment="1">
      <alignment horizontal="center" vertical="center"/>
    </xf>
    <xf numFmtId="174" fontId="17" fillId="2" borderId="17" xfId="0" applyNumberFormat="1" applyFont="1" applyFill="1" applyBorder="1" applyAlignment="1">
      <alignment horizontal="center" vertical="center"/>
    </xf>
    <xf numFmtId="9" fontId="33" fillId="2" borderId="17" xfId="0" applyNumberFormat="1" applyFont="1" applyFill="1" applyBorder="1" applyAlignment="1">
      <alignment horizontal="center"/>
    </xf>
    <xf numFmtId="0" fontId="17" fillId="2" borderId="18" xfId="0" applyFont="1" applyFill="1" applyBorder="1"/>
    <xf numFmtId="0" fontId="17" fillId="2" borderId="19" xfId="0" applyFont="1" applyFill="1" applyBorder="1"/>
    <xf numFmtId="0" fontId="18" fillId="2" borderId="19" xfId="0" applyFont="1" applyFill="1" applyBorder="1" applyAlignment="1">
      <alignment horizontal="center"/>
    </xf>
    <xf numFmtId="0" fontId="17" fillId="2" borderId="20" xfId="0" applyFont="1" applyFill="1" applyBorder="1"/>
    <xf numFmtId="0" fontId="32" fillId="2" borderId="0" xfId="0" applyFont="1" applyFill="1" applyAlignment="1">
      <alignment horizontal="left"/>
    </xf>
    <xf numFmtId="166" fontId="33" fillId="2" borderId="17" xfId="0" applyNumberFormat="1" applyFont="1" applyFill="1" applyBorder="1" applyAlignment="1">
      <alignment horizontal="center"/>
    </xf>
    <xf numFmtId="174" fontId="17" fillId="2" borderId="0" xfId="0" applyNumberFormat="1" applyFont="1" applyFill="1" applyAlignment="1">
      <alignment horizontal="left" vertical="center"/>
    </xf>
    <xf numFmtId="0" fontId="17" fillId="2" borderId="19" xfId="0" applyFont="1" applyFill="1" applyBorder="1" applyAlignment="1">
      <alignment horizontal="left"/>
    </xf>
    <xf numFmtId="167" fontId="33" fillId="2" borderId="0" xfId="0" applyNumberFormat="1" applyFont="1" applyFill="1"/>
    <xf numFmtId="1" fontId="30" fillId="6" borderId="21" xfId="0" applyNumberFormat="1" applyFont="1" applyFill="1" applyBorder="1" applyAlignment="1">
      <alignment horizontal="center" vertical="center"/>
    </xf>
    <xf numFmtId="165" fontId="30" fillId="6" borderId="0" xfId="0" applyNumberFormat="1" applyFont="1" applyFill="1" applyAlignment="1">
      <alignment horizontal="center" vertical="center"/>
    </xf>
    <xf numFmtId="0" fontId="67" fillId="2" borderId="0" xfId="0" applyFont="1" applyFill="1" applyAlignment="1">
      <alignment horizontal="center"/>
    </xf>
    <xf numFmtId="0" fontId="54" fillId="2" borderId="22" xfId="0" applyFont="1" applyFill="1" applyBorder="1"/>
    <xf numFmtId="0" fontId="54" fillId="2" borderId="0" xfId="0" applyFont="1" applyFill="1" applyAlignment="1">
      <alignment horizontal="center"/>
    </xf>
    <xf numFmtId="0" fontId="68" fillId="2" borderId="0" xfId="0" applyFont="1" applyFill="1" applyAlignment="1">
      <alignment horizontal="center" vertical="center"/>
    </xf>
    <xf numFmtId="0" fontId="69" fillId="0" borderId="0" xfId="0" applyFont="1"/>
    <xf numFmtId="0" fontId="17" fillId="2" borderId="22" xfId="0" applyFont="1" applyFill="1" applyBorder="1"/>
    <xf numFmtId="170" fontId="18" fillId="2" borderId="0" xfId="0" applyNumberFormat="1" applyFont="1" applyFill="1" applyAlignment="1">
      <alignment horizontal="center"/>
    </xf>
    <xf numFmtId="170" fontId="23" fillId="2" borderId="0" xfId="0" applyNumberFormat="1" applyFont="1" applyFill="1" applyAlignment="1">
      <alignment horizontal="center"/>
    </xf>
    <xf numFmtId="0" fontId="22" fillId="7" borderId="0" xfId="0" applyFont="1" applyFill="1" applyAlignment="1">
      <alignment horizontal="center"/>
    </xf>
    <xf numFmtId="176" fontId="33" fillId="7" borderId="22" xfId="0" applyNumberFormat="1" applyFont="1" applyFill="1" applyBorder="1" applyAlignment="1">
      <alignment horizontal="center" vertical="center"/>
    </xf>
    <xf numFmtId="176" fontId="33" fillId="7" borderId="0" xfId="0" applyNumberFormat="1" applyFont="1" applyFill="1" applyAlignment="1">
      <alignment horizontal="center" vertical="center"/>
    </xf>
    <xf numFmtId="170" fontId="17" fillId="0" borderId="0" xfId="0" applyNumberFormat="1" applyFont="1" applyAlignment="1">
      <alignment horizontal="right"/>
    </xf>
    <xf numFmtId="170" fontId="33" fillId="7" borderId="0" xfId="0" applyNumberFormat="1" applyFont="1" applyFill="1" applyAlignment="1">
      <alignment horizontal="center" vertical="center"/>
    </xf>
    <xf numFmtId="176" fontId="17" fillId="2" borderId="22" xfId="0" applyNumberFormat="1" applyFont="1" applyFill="1" applyBorder="1" applyAlignment="1">
      <alignment horizontal="center"/>
    </xf>
    <xf numFmtId="170" fontId="17" fillId="2" borderId="0" xfId="0" applyNumberFormat="1" applyFont="1" applyFill="1" applyAlignment="1">
      <alignment horizontal="center"/>
    </xf>
    <xf numFmtId="170" fontId="32" fillId="2" borderId="22" xfId="0" applyNumberFormat="1" applyFont="1" applyFill="1" applyBorder="1"/>
    <xf numFmtId="170" fontId="17" fillId="2" borderId="22" xfId="0" applyNumberFormat="1" applyFont="1" applyFill="1" applyBorder="1" applyAlignment="1">
      <alignment horizontal="center"/>
    </xf>
    <xf numFmtId="0" fontId="70" fillId="2" borderId="0" xfId="0" applyFont="1" applyFill="1"/>
    <xf numFmtId="0" fontId="70" fillId="2" borderId="0" xfId="0" applyFont="1" applyFill="1" applyAlignment="1">
      <alignment horizontal="left"/>
    </xf>
    <xf numFmtId="0" fontId="70" fillId="2" borderId="0" xfId="0" applyFont="1" applyFill="1" applyAlignment="1">
      <alignment horizontal="center"/>
    </xf>
    <xf numFmtId="170" fontId="70" fillId="2" borderId="22" xfId="0" applyNumberFormat="1" applyFont="1" applyFill="1" applyBorder="1"/>
    <xf numFmtId="9" fontId="70" fillId="2" borderId="0" xfId="0" applyNumberFormat="1" applyFont="1" applyFill="1" applyAlignment="1">
      <alignment horizontal="center" vertical="center"/>
    </xf>
    <xf numFmtId="9" fontId="70" fillId="2" borderId="0" xfId="0" applyNumberFormat="1" applyFont="1" applyFill="1"/>
    <xf numFmtId="3" fontId="32" fillId="2" borderId="0" xfId="0" applyNumberFormat="1" applyFont="1" applyFill="1"/>
    <xf numFmtId="170" fontId="33" fillId="0" borderId="0" xfId="0" applyNumberFormat="1" applyFont="1" applyAlignment="1">
      <alignment horizontal="left"/>
    </xf>
    <xf numFmtId="170" fontId="33" fillId="2" borderId="0" xfId="0" applyNumberFormat="1" applyFont="1" applyFill="1"/>
    <xf numFmtId="170" fontId="33" fillId="2" borderId="0" xfId="0" applyNumberFormat="1" applyFont="1" applyFill="1" applyAlignment="1">
      <alignment horizontal="center"/>
    </xf>
    <xf numFmtId="170" fontId="70" fillId="0" borderId="0" xfId="0" applyNumberFormat="1" applyFont="1" applyAlignment="1">
      <alignment horizontal="left"/>
    </xf>
    <xf numFmtId="170" fontId="70" fillId="2" borderId="0" xfId="0" applyNumberFormat="1" applyFont="1" applyFill="1"/>
    <xf numFmtId="170" fontId="70" fillId="2" borderId="0" xfId="0" applyNumberFormat="1" applyFont="1" applyFill="1" applyAlignment="1">
      <alignment horizontal="center"/>
    </xf>
    <xf numFmtId="9" fontId="70" fillId="2" borderId="22" xfId="0" applyNumberFormat="1" applyFont="1" applyFill="1" applyBorder="1" applyAlignment="1">
      <alignment horizontal="center"/>
    </xf>
    <xf numFmtId="9" fontId="70" fillId="2" borderId="0" xfId="0" applyNumberFormat="1" applyFont="1" applyFill="1" applyAlignment="1">
      <alignment horizontal="center"/>
    </xf>
    <xf numFmtId="9" fontId="70" fillId="2" borderId="0" xfId="0" applyNumberFormat="1" applyFont="1" applyFill="1" applyAlignment="1">
      <alignment horizontal="right"/>
    </xf>
    <xf numFmtId="3" fontId="17" fillId="2" borderId="22" xfId="0" applyNumberFormat="1" applyFont="1" applyFill="1" applyBorder="1" applyAlignment="1">
      <alignment horizontal="right"/>
    </xf>
    <xf numFmtId="3" fontId="17" fillId="2" borderId="0" xfId="0" applyNumberFormat="1" applyFont="1" applyFill="1" applyAlignment="1">
      <alignment horizontal="right"/>
    </xf>
    <xf numFmtId="3" fontId="32" fillId="2" borderId="0" xfId="0" applyNumberFormat="1" applyFont="1" applyFill="1" applyAlignment="1">
      <alignment horizontal="right"/>
    </xf>
    <xf numFmtId="0" fontId="32" fillId="2" borderId="0" xfId="0" applyFont="1" applyFill="1" applyAlignment="1">
      <alignment horizontal="center"/>
    </xf>
    <xf numFmtId="170" fontId="17" fillId="2" borderId="0" xfId="0" applyNumberFormat="1" applyFont="1" applyFill="1"/>
    <xf numFmtId="170" fontId="33" fillId="2" borderId="22" xfId="0" applyNumberFormat="1" applyFont="1" applyFill="1" applyBorder="1" applyAlignment="1">
      <alignment horizontal="center"/>
    </xf>
    <xf numFmtId="170" fontId="33" fillId="2" borderId="0" xfId="0" applyNumberFormat="1" applyFont="1" applyFill="1" applyAlignment="1">
      <alignment horizontal="right"/>
    </xf>
    <xf numFmtId="170" fontId="17" fillId="2" borderId="0" xfId="0" applyNumberFormat="1" applyFont="1" applyFill="1" applyAlignment="1">
      <alignment horizontal="right"/>
    </xf>
    <xf numFmtId="170" fontId="32" fillId="2" borderId="0" xfId="0" applyNumberFormat="1" applyFont="1" applyFill="1" applyAlignment="1">
      <alignment horizontal="left"/>
    </xf>
    <xf numFmtId="9" fontId="18" fillId="2" borderId="0" xfId="0" applyNumberFormat="1" applyFont="1" applyFill="1" applyAlignment="1">
      <alignment horizontal="center"/>
    </xf>
    <xf numFmtId="9" fontId="23" fillId="2" borderId="0" xfId="0" applyNumberFormat="1" applyFont="1" applyFill="1" applyAlignment="1">
      <alignment horizontal="right"/>
    </xf>
    <xf numFmtId="0" fontId="69" fillId="2" borderId="0" xfId="0" applyFont="1" applyFill="1" applyAlignment="1">
      <alignment vertical="center"/>
    </xf>
    <xf numFmtId="170" fontId="17" fillId="2" borderId="22" xfId="0" applyNumberFormat="1" applyFont="1" applyFill="1" applyBorder="1" applyAlignment="1">
      <alignment horizontal="right"/>
    </xf>
    <xf numFmtId="0" fontId="42" fillId="2" borderId="0" xfId="0" applyFont="1" applyFill="1" applyAlignment="1">
      <alignment horizontal="center" vertical="center"/>
    </xf>
    <xf numFmtId="0" fontId="72" fillId="2" borderId="0" xfId="0" applyFont="1" applyFill="1"/>
    <xf numFmtId="0" fontId="32" fillId="2" borderId="0" xfId="0" applyFont="1" applyFill="1" applyAlignment="1">
      <alignment horizontal="left" vertical="center" indent="1"/>
    </xf>
    <xf numFmtId="0" fontId="18" fillId="2" borderId="0" xfId="0" applyFont="1" applyFill="1" applyAlignment="1">
      <alignment vertical="center"/>
    </xf>
    <xf numFmtId="0" fontId="33" fillId="2" borderId="0" xfId="0" applyFont="1" applyFill="1" applyAlignment="1">
      <alignment vertical="center" wrapText="1"/>
    </xf>
    <xf numFmtId="0" fontId="73" fillId="2" borderId="0" xfId="0" applyFont="1" applyFill="1"/>
    <xf numFmtId="0" fontId="73" fillId="2" borderId="0" xfId="0" applyFont="1" applyFill="1" applyAlignment="1">
      <alignment vertical="center"/>
    </xf>
    <xf numFmtId="0" fontId="73" fillId="2" borderId="0" xfId="0" applyFont="1" applyFill="1" applyAlignment="1">
      <alignment horizontal="center"/>
    </xf>
    <xf numFmtId="170" fontId="73" fillId="2" borderId="0" xfId="0" applyNumberFormat="1" applyFont="1" applyFill="1" applyAlignment="1">
      <alignment horizontal="center"/>
    </xf>
    <xf numFmtId="170" fontId="73" fillId="2" borderId="0" xfId="0" applyNumberFormat="1" applyFont="1" applyFill="1"/>
    <xf numFmtId="0" fontId="74" fillId="2" borderId="0" xfId="0" applyFont="1" applyFill="1"/>
    <xf numFmtId="0" fontId="75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76" fillId="2" borderId="0" xfId="0" applyFont="1" applyFill="1"/>
    <xf numFmtId="174" fontId="31" fillId="2" borderId="0" xfId="0" applyNumberFormat="1" applyFont="1" applyFill="1" applyAlignment="1">
      <alignment horizontal="center"/>
    </xf>
    <xf numFmtId="166" fontId="31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33" fillId="2" borderId="13" xfId="0" applyFont="1" applyFill="1" applyBorder="1" applyAlignment="1">
      <alignment wrapText="1"/>
    </xf>
    <xf numFmtId="0" fontId="49" fillId="2" borderId="14" xfId="0" applyFont="1" applyFill="1" applyBorder="1" applyAlignment="1">
      <alignment horizontal="center"/>
    </xf>
    <xf numFmtId="3" fontId="33" fillId="2" borderId="15" xfId="0" applyNumberFormat="1" applyFont="1" applyFill="1" applyBorder="1" applyAlignment="1">
      <alignment horizontal="center"/>
    </xf>
    <xf numFmtId="0" fontId="17" fillId="2" borderId="16" xfId="0" applyFont="1" applyFill="1" applyBorder="1" applyAlignment="1">
      <alignment wrapText="1"/>
    </xf>
    <xf numFmtId="3" fontId="17" fillId="2" borderId="17" xfId="0" applyNumberFormat="1" applyFont="1" applyFill="1" applyBorder="1" applyAlignment="1">
      <alignment horizontal="center"/>
    </xf>
    <xf numFmtId="10" fontId="17" fillId="2" borderId="0" xfId="0" applyNumberFormat="1" applyFont="1" applyFill="1"/>
    <xf numFmtId="0" fontId="23" fillId="2" borderId="19" xfId="0" applyFont="1" applyFill="1" applyBorder="1" applyAlignment="1">
      <alignment horizontal="center"/>
    </xf>
    <xf numFmtId="177" fontId="17" fillId="2" borderId="20" xfId="0" applyNumberFormat="1" applyFont="1" applyFill="1" applyBorder="1" applyAlignment="1">
      <alignment horizontal="center"/>
    </xf>
    <xf numFmtId="177" fontId="17" fillId="2" borderId="0" xfId="0" applyNumberFormat="1" applyFont="1" applyFill="1" applyAlignment="1">
      <alignment horizontal="center"/>
    </xf>
    <xf numFmtId="166" fontId="17" fillId="2" borderId="0" xfId="0" applyNumberFormat="1" applyFont="1" applyFill="1" applyAlignment="1">
      <alignment horizontal="center"/>
    </xf>
    <xf numFmtId="2" fontId="17" fillId="2" borderId="0" xfId="0" applyNumberFormat="1" applyFont="1" applyFill="1" applyAlignment="1">
      <alignment horizontal="center"/>
    </xf>
    <xf numFmtId="0" fontId="49" fillId="2" borderId="0" xfId="0" applyFont="1" applyFill="1" applyAlignment="1">
      <alignment horizontal="center"/>
    </xf>
    <xf numFmtId="0" fontId="31" fillId="2" borderId="0" xfId="0" applyFont="1" applyFill="1" applyAlignment="1">
      <alignment vertical="center"/>
    </xf>
    <xf numFmtId="0" fontId="77" fillId="2" borderId="0" xfId="0" applyFont="1" applyFill="1"/>
    <xf numFmtId="14" fontId="17" fillId="2" borderId="0" xfId="0" applyNumberFormat="1" applyFont="1" applyFill="1" applyAlignment="1">
      <alignment horizontal="center" vertical="center"/>
    </xf>
    <xf numFmtId="165" fontId="30" fillId="6" borderId="0" xfId="0" applyNumberFormat="1" applyFont="1" applyFill="1" applyAlignment="1">
      <alignment horizontal="left" vertical="center"/>
    </xf>
    <xf numFmtId="165" fontId="33" fillId="2" borderId="0" xfId="0" applyNumberFormat="1" applyFont="1" applyFill="1" applyAlignment="1">
      <alignment vertical="center"/>
    </xf>
    <xf numFmtId="1" fontId="31" fillId="2" borderId="0" xfId="0" applyNumberFormat="1" applyFont="1" applyFill="1"/>
    <xf numFmtId="9" fontId="33" fillId="2" borderId="0" xfId="0" applyNumberFormat="1" applyFont="1" applyFill="1" applyAlignment="1">
      <alignment horizontal="center"/>
    </xf>
    <xf numFmtId="9" fontId="33" fillId="8" borderId="0" xfId="0" applyNumberFormat="1" applyFont="1" applyFill="1" applyAlignment="1">
      <alignment horizontal="center"/>
    </xf>
    <xf numFmtId="9" fontId="33" fillId="2" borderId="0" xfId="0" applyNumberFormat="1" applyFont="1" applyFill="1" applyAlignment="1">
      <alignment horizontal="center" vertical="center"/>
    </xf>
    <xf numFmtId="9" fontId="33" fillId="7" borderId="0" xfId="0" applyNumberFormat="1" applyFont="1" applyFill="1" applyAlignment="1">
      <alignment horizontal="center"/>
    </xf>
    <xf numFmtId="9" fontId="17" fillId="2" borderId="0" xfId="1" applyFont="1" applyFill="1" applyBorder="1" applyAlignment="1" applyProtection="1">
      <alignment horizontal="center"/>
    </xf>
    <xf numFmtId="168" fontId="77" fillId="2" borderId="0" xfId="0" applyNumberFormat="1" applyFont="1" applyFill="1"/>
    <xf numFmtId="0" fontId="3" fillId="2" borderId="0" xfId="0" applyFont="1" applyFill="1" applyAlignment="1">
      <alignment horizontal="left"/>
    </xf>
    <xf numFmtId="3" fontId="3" fillId="2" borderId="0" xfId="0" applyNumberFormat="1" applyFont="1" applyFill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0" fontId="77" fillId="2" borderId="0" xfId="0" applyFont="1" applyFill="1" applyAlignment="1">
      <alignment horizontal="left" vertical="center"/>
    </xf>
    <xf numFmtId="167" fontId="33" fillId="9" borderId="1" xfId="0" applyNumberFormat="1" applyFont="1" applyFill="1" applyBorder="1" applyAlignment="1">
      <alignment horizontal="center"/>
    </xf>
    <xf numFmtId="9" fontId="39" fillId="3" borderId="1" xfId="0" applyNumberFormat="1" applyFont="1" applyFill="1" applyBorder="1" applyAlignment="1">
      <alignment horizontal="center" vertical="center"/>
    </xf>
    <xf numFmtId="0" fontId="5" fillId="10" borderId="0" xfId="0" applyFont="1" applyFill="1" applyAlignment="1">
      <alignment vertical="center"/>
    </xf>
    <xf numFmtId="0" fontId="8" fillId="10" borderId="0" xfId="0" applyFont="1" applyFill="1" applyAlignment="1">
      <alignment horizontal="left" vertical="center"/>
    </xf>
    <xf numFmtId="166" fontId="5" fillId="11" borderId="24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left" vertical="center" indent="1"/>
    </xf>
    <xf numFmtId="166" fontId="5" fillId="12" borderId="24" xfId="0" applyNumberFormat="1" applyFont="1" applyFill="1" applyBorder="1" applyAlignment="1">
      <alignment horizontal="center"/>
    </xf>
    <xf numFmtId="0" fontId="8" fillId="10" borderId="25" xfId="0" applyFont="1" applyFill="1" applyBorder="1" applyAlignment="1">
      <alignment horizontal="left" vertical="center"/>
    </xf>
    <xf numFmtId="0" fontId="80" fillId="0" borderId="25" xfId="2" applyFont="1" applyBorder="1"/>
    <xf numFmtId="166" fontId="78" fillId="12" borderId="24" xfId="0" applyNumberFormat="1" applyFont="1" applyFill="1" applyBorder="1" applyAlignment="1">
      <alignment horizontal="center"/>
    </xf>
    <xf numFmtId="167" fontId="5" fillId="9" borderId="1" xfId="0" applyNumberFormat="1" applyFont="1" applyFill="1" applyBorder="1" applyAlignment="1">
      <alignment horizontal="center"/>
    </xf>
    <xf numFmtId="167" fontId="33" fillId="0" borderId="25" xfId="0" applyNumberFormat="1" applyFont="1" applyBorder="1" applyAlignment="1">
      <alignment horizontal="center"/>
    </xf>
    <xf numFmtId="0" fontId="17" fillId="0" borderId="25" xfId="0" applyFont="1" applyBorder="1"/>
    <xf numFmtId="170" fontId="17" fillId="0" borderId="25" xfId="0" applyNumberFormat="1" applyFont="1" applyBorder="1" applyAlignment="1">
      <alignment horizontal="center"/>
    </xf>
    <xf numFmtId="0" fontId="33" fillId="0" borderId="25" xfId="0" applyFont="1" applyBorder="1" applyAlignment="1">
      <alignment horizontal="center" vertical="center"/>
    </xf>
    <xf numFmtId="0" fontId="77" fillId="2" borderId="0" xfId="0" applyFont="1" applyFill="1" applyAlignment="1">
      <alignment horizontal="center" vertical="center"/>
    </xf>
    <xf numFmtId="0" fontId="81" fillId="2" borderId="0" xfId="0" applyFont="1" applyFill="1" applyAlignment="1">
      <alignment horizontal="center" vertical="center"/>
    </xf>
    <xf numFmtId="3" fontId="81" fillId="2" borderId="0" xfId="0" applyNumberFormat="1" applyFont="1" applyFill="1" applyAlignment="1">
      <alignment horizontal="center" vertical="center"/>
    </xf>
    <xf numFmtId="165" fontId="81" fillId="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/>
    </xf>
    <xf numFmtId="178" fontId="13" fillId="10" borderId="0" xfId="0" applyNumberFormat="1" applyFont="1" applyFill="1"/>
    <xf numFmtId="9" fontId="23" fillId="2" borderId="0" xfId="0" applyNumberFormat="1" applyFont="1" applyFill="1" applyAlignment="1">
      <alignment horizontal="left" vertical="center"/>
    </xf>
    <xf numFmtId="0" fontId="82" fillId="2" borderId="0" xfId="0" applyFont="1" applyFill="1"/>
    <xf numFmtId="9" fontId="1" fillId="0" borderId="22" xfId="1" applyBorder="1"/>
    <xf numFmtId="0" fontId="42" fillId="2" borderId="0" xfId="0" quotePrefix="1" applyFont="1" applyFill="1" applyAlignment="1">
      <alignment horizontal="center" vertical="center"/>
    </xf>
    <xf numFmtId="10" fontId="33" fillId="3" borderId="1" xfId="0" applyNumberFormat="1" applyFont="1" applyFill="1" applyBorder="1" applyAlignment="1">
      <alignment horizontal="center" vertical="center"/>
    </xf>
    <xf numFmtId="0" fontId="3" fillId="10" borderId="0" xfId="0" applyFont="1" applyFill="1"/>
    <xf numFmtId="0" fontId="5" fillId="2" borderId="16" xfId="0" applyFont="1" applyFill="1" applyBorder="1" applyAlignment="1">
      <alignment wrapText="1"/>
    </xf>
    <xf numFmtId="0" fontId="55" fillId="2" borderId="0" xfId="0" applyFont="1" applyFill="1" applyAlignment="1">
      <alignment horizontal="center"/>
    </xf>
    <xf numFmtId="3" fontId="5" fillId="2" borderId="17" xfId="0" applyNumberFormat="1" applyFont="1" applyFill="1" applyBorder="1" applyAlignment="1">
      <alignment horizontal="center"/>
    </xf>
    <xf numFmtId="3" fontId="3" fillId="10" borderId="26" xfId="0" applyNumberFormat="1" applyFont="1" applyFill="1" applyBorder="1" applyAlignment="1">
      <alignment horizontal="center"/>
    </xf>
    <xf numFmtId="0" fontId="84" fillId="2" borderId="0" xfId="0" applyFont="1" applyFill="1" applyAlignment="1">
      <alignment horizontal="center"/>
    </xf>
    <xf numFmtId="3" fontId="17" fillId="14" borderId="0" xfId="0" applyNumberFormat="1" applyFont="1" applyFill="1" applyAlignment="1">
      <alignment horizontal="center" vertical="center"/>
    </xf>
    <xf numFmtId="0" fontId="83" fillId="2" borderId="0" xfId="0" applyFont="1" applyFill="1" applyAlignment="1">
      <alignment horizontal="left" indent="2"/>
    </xf>
    <xf numFmtId="170" fontId="31" fillId="2" borderId="0" xfId="0" applyNumberFormat="1" applyFont="1" applyFill="1" applyAlignment="1">
      <alignment horizontal="center"/>
    </xf>
    <xf numFmtId="1" fontId="33" fillId="9" borderId="1" xfId="0" applyNumberFormat="1" applyFont="1" applyFill="1" applyBorder="1" applyAlignment="1">
      <alignment horizontal="center"/>
    </xf>
    <xf numFmtId="1" fontId="5" fillId="10" borderId="27" xfId="0" applyNumberFormat="1" applyFont="1" applyFill="1" applyBorder="1" applyAlignment="1">
      <alignment horizontal="center"/>
    </xf>
    <xf numFmtId="3" fontId="39" fillId="3" borderId="1" xfId="0" applyNumberFormat="1" applyFont="1" applyFill="1" applyBorder="1" applyAlignment="1">
      <alignment horizontal="center"/>
    </xf>
    <xf numFmtId="166" fontId="83" fillId="3" borderId="1" xfId="0" applyNumberFormat="1" applyFont="1" applyFill="1" applyBorder="1" applyAlignment="1">
      <alignment horizontal="center"/>
    </xf>
    <xf numFmtId="0" fontId="86" fillId="2" borderId="0" xfId="0" applyFont="1" applyFill="1"/>
    <xf numFmtId="0" fontId="87" fillId="2" borderId="0" xfId="0" applyFont="1" applyFill="1" applyAlignment="1">
      <alignment horizontal="center" vertical="center"/>
    </xf>
    <xf numFmtId="0" fontId="86" fillId="2" borderId="0" xfId="0" applyFont="1" applyFill="1" applyAlignment="1">
      <alignment vertical="center"/>
    </xf>
    <xf numFmtId="170" fontId="86" fillId="2" borderId="22" xfId="0" applyNumberFormat="1" applyFont="1" applyFill="1" applyBorder="1" applyAlignment="1">
      <alignment horizontal="center"/>
    </xf>
    <xf numFmtId="170" fontId="86" fillId="2" borderId="0" xfId="0" applyNumberFormat="1" applyFont="1" applyFill="1" applyAlignment="1">
      <alignment horizontal="center"/>
    </xf>
    <xf numFmtId="170" fontId="86" fillId="2" borderId="0" xfId="0" applyNumberFormat="1" applyFont="1" applyFill="1" applyAlignment="1">
      <alignment horizontal="right"/>
    </xf>
    <xf numFmtId="170" fontId="86" fillId="2" borderId="0" xfId="0" applyNumberFormat="1" applyFont="1" applyFill="1" applyAlignment="1">
      <alignment horizontal="center" vertical="center"/>
    </xf>
    <xf numFmtId="0" fontId="88" fillId="2" borderId="0" xfId="0" applyFont="1" applyFill="1"/>
    <xf numFmtId="167" fontId="18" fillId="2" borderId="0" xfId="0" applyNumberFormat="1" applyFont="1" applyFill="1" applyAlignment="1">
      <alignment horizontal="left"/>
    </xf>
    <xf numFmtId="166" fontId="17" fillId="2" borderId="0" xfId="0" applyNumberFormat="1" applyFont="1" applyFill="1"/>
    <xf numFmtId="167" fontId="89" fillId="2" borderId="0" xfId="0" applyNumberFormat="1" applyFont="1" applyFill="1"/>
    <xf numFmtId="3" fontId="33" fillId="9" borderId="1" xfId="0" applyNumberFormat="1" applyFont="1" applyFill="1" applyBorder="1" applyAlignment="1">
      <alignment horizontal="center"/>
    </xf>
    <xf numFmtId="180" fontId="33" fillId="7" borderId="22" xfId="0" applyNumberFormat="1" applyFont="1" applyFill="1" applyBorder="1" applyAlignment="1">
      <alignment horizontal="center" vertical="center"/>
    </xf>
    <xf numFmtId="180" fontId="33" fillId="7" borderId="0" xfId="0" applyNumberFormat="1" applyFont="1" applyFill="1" applyAlignment="1">
      <alignment horizontal="center" vertical="center"/>
    </xf>
    <xf numFmtId="180" fontId="32" fillId="2" borderId="22" xfId="0" applyNumberFormat="1" applyFont="1" applyFill="1" applyBorder="1"/>
    <xf numFmtId="180" fontId="17" fillId="2" borderId="0" xfId="0" applyNumberFormat="1" applyFont="1" applyFill="1" applyAlignment="1">
      <alignment horizontal="center" vertical="center"/>
    </xf>
    <xf numFmtId="180" fontId="17" fillId="2" borderId="22" xfId="0" applyNumberFormat="1" applyFont="1" applyFill="1" applyBorder="1" applyAlignment="1">
      <alignment horizontal="center"/>
    </xf>
    <xf numFmtId="180" fontId="17" fillId="2" borderId="0" xfId="0" applyNumberFormat="1" applyFont="1" applyFill="1" applyAlignment="1">
      <alignment horizontal="center"/>
    </xf>
    <xf numFmtId="180" fontId="33" fillId="2" borderId="22" xfId="0" applyNumberFormat="1" applyFont="1" applyFill="1" applyBorder="1" applyAlignment="1">
      <alignment horizontal="center"/>
    </xf>
    <xf numFmtId="180" fontId="33" fillId="2" borderId="0" xfId="0" applyNumberFormat="1" applyFont="1" applyFill="1" applyAlignment="1">
      <alignment horizontal="center"/>
    </xf>
    <xf numFmtId="180" fontId="33" fillId="2" borderId="0" xfId="0" applyNumberFormat="1" applyFont="1" applyFill="1" applyAlignment="1">
      <alignment horizontal="right"/>
    </xf>
    <xf numFmtId="180" fontId="17" fillId="2" borderId="0" xfId="0" applyNumberFormat="1" applyFont="1" applyFill="1"/>
    <xf numFmtId="180" fontId="71" fillId="2" borderId="0" xfId="0" applyNumberFormat="1" applyFont="1" applyFill="1" applyAlignment="1">
      <alignment horizontal="right"/>
    </xf>
    <xf numFmtId="180" fontId="17" fillId="2" borderId="0" xfId="0" applyNumberFormat="1" applyFont="1" applyFill="1" applyAlignment="1">
      <alignment horizontal="right"/>
    </xf>
    <xf numFmtId="0" fontId="90" fillId="2" borderId="0" xfId="0" applyFont="1" applyFill="1"/>
    <xf numFmtId="170" fontId="90" fillId="0" borderId="0" xfId="0" applyNumberFormat="1" applyFont="1" applyAlignment="1">
      <alignment horizontal="left"/>
    </xf>
    <xf numFmtId="0" fontId="90" fillId="2" borderId="0" xfId="0" applyFont="1" applyFill="1" applyAlignment="1">
      <alignment horizontal="center"/>
    </xf>
    <xf numFmtId="9" fontId="90" fillId="2" borderId="22" xfId="0" applyNumberFormat="1" applyFont="1" applyFill="1" applyBorder="1" applyAlignment="1">
      <alignment horizontal="center"/>
    </xf>
    <xf numFmtId="9" fontId="90" fillId="2" borderId="0" xfId="0" applyNumberFormat="1" applyFont="1" applyFill="1" applyAlignment="1">
      <alignment horizontal="center"/>
    </xf>
    <xf numFmtId="9" fontId="90" fillId="2" borderId="0" xfId="0" applyNumberFormat="1" applyFont="1" applyFill="1" applyAlignment="1">
      <alignment horizontal="right"/>
    </xf>
    <xf numFmtId="0" fontId="91" fillId="2" borderId="0" xfId="0" applyFont="1" applyFill="1"/>
    <xf numFmtId="0" fontId="92" fillId="0" borderId="0" xfId="0" applyFont="1"/>
    <xf numFmtId="170" fontId="90" fillId="2" borderId="0" xfId="0" applyNumberFormat="1" applyFont="1" applyFill="1" applyAlignment="1">
      <alignment horizontal="left"/>
    </xf>
    <xf numFmtId="9" fontId="90" fillId="2" borderId="23" xfId="0" applyNumberFormat="1" applyFont="1" applyFill="1" applyBorder="1" applyAlignment="1">
      <alignment horizontal="center"/>
    </xf>
    <xf numFmtId="180" fontId="17" fillId="0" borderId="0" xfId="0" applyNumberFormat="1" applyFont="1" applyAlignment="1">
      <alignment horizontal="right"/>
    </xf>
    <xf numFmtId="180" fontId="17" fillId="2" borderId="22" xfId="0" applyNumberFormat="1" applyFont="1" applyFill="1" applyBorder="1" applyAlignment="1">
      <alignment horizontal="center" vertical="center"/>
    </xf>
    <xf numFmtId="180" fontId="32" fillId="2" borderId="0" xfId="0" applyNumberFormat="1" applyFont="1" applyFill="1" applyAlignment="1">
      <alignment horizontal="center" vertical="center"/>
    </xf>
    <xf numFmtId="180" fontId="32" fillId="2" borderId="0" xfId="0" applyNumberFormat="1" applyFont="1" applyFill="1" applyAlignment="1">
      <alignment horizontal="right"/>
    </xf>
    <xf numFmtId="180" fontId="33" fillId="2" borderId="23" xfId="0" applyNumberFormat="1" applyFont="1" applyFill="1" applyBorder="1" applyAlignment="1">
      <alignment horizontal="center"/>
    </xf>
    <xf numFmtId="0" fontId="93" fillId="2" borderId="0" xfId="0" applyFont="1" applyFill="1"/>
    <xf numFmtId="9" fontId="93" fillId="2" borderId="0" xfId="0" applyNumberFormat="1" applyFont="1" applyFill="1" applyAlignment="1">
      <alignment horizontal="center"/>
    </xf>
    <xf numFmtId="179" fontId="36" fillId="2" borderId="0" xfId="4" applyNumberFormat="1" applyFont="1" applyFill="1" applyAlignment="1">
      <alignment horizontal="center"/>
    </xf>
    <xf numFmtId="180" fontId="33" fillId="2" borderId="17" xfId="0" applyNumberFormat="1" applyFont="1" applyFill="1" applyBorder="1" applyAlignment="1">
      <alignment horizontal="center" vertical="center"/>
    </xf>
    <xf numFmtId="180" fontId="33" fillId="2" borderId="0" xfId="0" applyNumberFormat="1" applyFont="1" applyFill="1" applyAlignment="1">
      <alignment horizontal="center" vertical="center"/>
    </xf>
    <xf numFmtId="180" fontId="33" fillId="2" borderId="0" xfId="0" applyNumberFormat="1" applyFont="1" applyFill="1"/>
    <xf numFmtId="180" fontId="17" fillId="2" borderId="17" xfId="0" applyNumberFormat="1" applyFont="1" applyFill="1" applyBorder="1" applyAlignment="1">
      <alignment horizontal="center" vertical="center"/>
    </xf>
    <xf numFmtId="180" fontId="17" fillId="2" borderId="17" xfId="0" applyNumberFormat="1" applyFont="1" applyFill="1" applyBorder="1"/>
    <xf numFmtId="0" fontId="89" fillId="2" borderId="0" xfId="0" applyFont="1" applyFill="1"/>
    <xf numFmtId="0" fontId="94" fillId="2" borderId="0" xfId="0" applyFont="1" applyFill="1" applyAlignment="1">
      <alignment horizontal="center"/>
    </xf>
    <xf numFmtId="0" fontId="95" fillId="2" borderId="0" xfId="0" applyFont="1" applyFill="1"/>
    <xf numFmtId="0" fontId="95" fillId="2" borderId="0" xfId="0" applyFont="1" applyFill="1" applyAlignment="1">
      <alignment horizontal="center"/>
    </xf>
    <xf numFmtId="0" fontId="96" fillId="2" borderId="0" xfId="0" applyFont="1" applyFill="1"/>
    <xf numFmtId="0" fontId="97" fillId="2" borderId="0" xfId="0" applyFont="1" applyFill="1"/>
    <xf numFmtId="0" fontId="98" fillId="2" borderId="0" xfId="0" applyFont="1" applyFill="1" applyAlignment="1">
      <alignment horizontal="left"/>
    </xf>
    <xf numFmtId="0" fontId="98" fillId="2" borderId="0" xfId="0" applyFont="1" applyFill="1" applyAlignment="1">
      <alignment horizontal="center"/>
    </xf>
    <xf numFmtId="9" fontId="99" fillId="2" borderId="0" xfId="0" applyNumberFormat="1" applyFont="1" applyFill="1" applyAlignment="1">
      <alignment horizontal="center"/>
    </xf>
    <xf numFmtId="9" fontId="98" fillId="2" borderId="0" xfId="0" applyNumberFormat="1" applyFont="1" applyFill="1" applyAlignment="1">
      <alignment horizontal="center"/>
    </xf>
    <xf numFmtId="167" fontId="100" fillId="2" borderId="0" xfId="0" applyNumberFormat="1" applyFont="1" applyFill="1" applyAlignment="1">
      <alignment horizontal="left"/>
    </xf>
    <xf numFmtId="0" fontId="101" fillId="2" borderId="0" xfId="0" applyFont="1" applyFill="1" applyAlignment="1">
      <alignment horizontal="left"/>
    </xf>
    <xf numFmtId="0" fontId="101" fillId="2" borderId="0" xfId="0" applyFont="1" applyFill="1"/>
    <xf numFmtId="10" fontId="1" fillId="0" borderId="0" xfId="1" applyNumberFormat="1"/>
    <xf numFmtId="0" fontId="102" fillId="0" borderId="0" xfId="0" applyFont="1"/>
    <xf numFmtId="167" fontId="102" fillId="0" borderId="0" xfId="0" applyNumberFormat="1" applyFont="1" applyAlignment="1">
      <alignment horizontal="left"/>
    </xf>
    <xf numFmtId="0" fontId="103" fillId="0" borderId="0" xfId="0" applyFont="1" applyAlignment="1">
      <alignment horizontal="center"/>
    </xf>
    <xf numFmtId="170" fontId="104" fillId="2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left"/>
    </xf>
    <xf numFmtId="167" fontId="104" fillId="0" borderId="25" xfId="0" applyNumberFormat="1" applyFont="1" applyBorder="1" applyAlignment="1">
      <alignment horizontal="center"/>
    </xf>
    <xf numFmtId="167" fontId="104" fillId="13" borderId="25" xfId="0" applyNumberFormat="1" applyFont="1" applyFill="1" applyBorder="1" applyAlignment="1">
      <alignment horizontal="center"/>
    </xf>
    <xf numFmtId="0" fontId="105" fillId="0" borderId="0" xfId="0" applyFont="1"/>
    <xf numFmtId="166" fontId="39" fillId="3" borderId="1" xfId="0" applyNumberFormat="1" applyFont="1" applyFill="1" applyBorder="1" applyAlignment="1">
      <alignment horizontal="center"/>
    </xf>
    <xf numFmtId="3" fontId="106" fillId="3" borderId="1" xfId="0" applyNumberFormat="1" applyFont="1" applyFill="1" applyBorder="1" applyAlignment="1">
      <alignment horizontal="center"/>
    </xf>
    <xf numFmtId="0" fontId="106" fillId="3" borderId="1" xfId="0" applyFont="1" applyFill="1" applyBorder="1" applyAlignment="1">
      <alignment horizontal="center"/>
    </xf>
    <xf numFmtId="14" fontId="106" fillId="3" borderId="1" xfId="0" applyNumberFormat="1" applyFont="1" applyFill="1" applyBorder="1" applyAlignment="1">
      <alignment horizontal="center"/>
    </xf>
    <xf numFmtId="166" fontId="5" fillId="3" borderId="1" xfId="0" applyNumberFormat="1" applyFont="1" applyFill="1" applyBorder="1" applyAlignment="1">
      <alignment horizontal="center"/>
    </xf>
    <xf numFmtId="166" fontId="107" fillId="3" borderId="1" xfId="0" applyNumberFormat="1" applyFont="1" applyFill="1" applyBorder="1" applyAlignment="1">
      <alignment horizontal="center"/>
    </xf>
    <xf numFmtId="179" fontId="17" fillId="2" borderId="0" xfId="4" applyNumberFormat="1" applyFont="1" applyFill="1" applyAlignment="1">
      <alignment horizontal="center" vertical="center"/>
    </xf>
    <xf numFmtId="179" fontId="33" fillId="2" borderId="0" xfId="4" applyNumberFormat="1" applyFont="1" applyFill="1" applyAlignment="1">
      <alignment horizontal="center" vertical="center"/>
    </xf>
    <xf numFmtId="179" fontId="17" fillId="7" borderId="0" xfId="4" applyNumberFormat="1" applyFont="1" applyFill="1"/>
    <xf numFmtId="179" fontId="33" fillId="2" borderId="0" xfId="4" applyNumberFormat="1" applyFont="1" applyFill="1" applyAlignment="1">
      <alignment horizontal="center"/>
    </xf>
    <xf numFmtId="179" fontId="17" fillId="2" borderId="0" xfId="4" applyNumberFormat="1" applyFont="1" applyFill="1" applyAlignment="1">
      <alignment horizontal="center"/>
    </xf>
    <xf numFmtId="179" fontId="32" fillId="2" borderId="0" xfId="4" applyNumberFormat="1" applyFont="1" applyFill="1" applyAlignment="1">
      <alignment horizontal="center"/>
    </xf>
    <xf numFmtId="0" fontId="108" fillId="0" borderId="0" xfId="0" applyFont="1" applyAlignment="1">
      <alignment horizontal="center"/>
    </xf>
    <xf numFmtId="0" fontId="108" fillId="2" borderId="0" xfId="0" applyFont="1" applyFill="1" applyAlignment="1">
      <alignment horizontal="center" vertical="center"/>
    </xf>
    <xf numFmtId="43" fontId="17" fillId="2" borderId="0" xfId="4" applyFont="1" applyFill="1"/>
    <xf numFmtId="164" fontId="17" fillId="2" borderId="0" xfId="0" applyNumberFormat="1" applyFont="1" applyFill="1"/>
    <xf numFmtId="0" fontId="13" fillId="2" borderId="0" xfId="0" applyFont="1" applyFill="1" applyAlignment="1">
      <alignment horizontal="left" vertical="top" wrapText="1"/>
    </xf>
    <xf numFmtId="165" fontId="28" fillId="6" borderId="3" xfId="0" applyNumberFormat="1" applyFont="1" applyFill="1" applyBorder="1" applyAlignment="1">
      <alignment horizontal="center" vertical="center"/>
    </xf>
    <xf numFmtId="165" fontId="30" fillId="6" borderId="3" xfId="0" applyNumberFormat="1" applyFont="1" applyFill="1" applyBorder="1" applyAlignment="1">
      <alignment horizontal="center" vertical="center"/>
    </xf>
    <xf numFmtId="165" fontId="33" fillId="6" borderId="3" xfId="0" applyNumberFormat="1" applyFont="1" applyFill="1" applyBorder="1" applyAlignment="1">
      <alignment horizontal="center" vertical="center"/>
    </xf>
    <xf numFmtId="165" fontId="51" fillId="6" borderId="3" xfId="0" applyNumberFormat="1" applyFont="1" applyFill="1" applyBorder="1" applyAlignment="1">
      <alignment vertical="center"/>
    </xf>
    <xf numFmtId="0" fontId="33" fillId="7" borderId="0" xfId="0" applyFont="1" applyFill="1" applyAlignment="1">
      <alignment horizontal="left" vertical="center"/>
    </xf>
    <xf numFmtId="1" fontId="30" fillId="6" borderId="3" xfId="0" applyNumberFormat="1" applyFont="1" applyFill="1" applyBorder="1" applyAlignment="1">
      <alignment horizontal="center" vertical="center"/>
    </xf>
    <xf numFmtId="0" fontId="29" fillId="6" borderId="0" xfId="0" applyFont="1" applyFill="1" applyAlignment="1">
      <alignment horizontal="center" vertical="center" textRotation="90" wrapText="1"/>
    </xf>
  </cellXfs>
  <cellStyles count="5">
    <cellStyle name="Comma" xfId="4" builtinId="3"/>
    <cellStyle name="Hyperlink" xfId="2" builtinId="8"/>
    <cellStyle name="Normal" xfId="0" builtinId="0"/>
    <cellStyle name="Normal 2" xfId="3" xr:uid="{00000000-0005-0000-0000-000000000000}"/>
    <cellStyle name="Per cent" xfId="1" builtinId="5"/>
  </cellStyles>
  <dxfs count="5">
    <dxf>
      <font>
        <b/>
        <i val="0"/>
        <sz val="11"/>
        <color rgb="FF000000"/>
        <name val="Calibri"/>
      </font>
      <fill>
        <patternFill>
          <bgColor rgb="FFFFFFCC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z val="11"/>
        <color rgb="FF000000"/>
        <name val="Calibri"/>
      </font>
      <fill>
        <patternFill>
          <bgColor rgb="FFFFFFCC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z val="11"/>
        <color rgb="FF000000"/>
        <name val="Calibri"/>
      </font>
      <fill>
        <patternFill>
          <bgColor rgb="FFFFFFCC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bgColor rgb="FFFFFFCC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>
          <bgColor rgb="FFFFFFCC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</dxfs>
  <tableStyles count="1" defaultTableStyle="TableStyleMedium2" defaultPivotStyle="PivotStyleLight16">
    <tableStyle name="Invisible" pivot="0" table="0" count="0" xr9:uid="{61F2F876-E1DD-4F81-8AB4-2A72DB4CF363}"/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220066"/>
      <rgbColor rgb="FF808000"/>
      <rgbColor rgb="FF800080"/>
      <rgbColor rgb="FF0070C0"/>
      <rgbColor rgb="FFBFBFBF"/>
      <rgbColor rgb="FF808080"/>
      <rgbColor rgb="FFA5A5A5"/>
      <rgbColor rgb="FF993366"/>
      <rgbColor rgb="FFFFFFCC"/>
      <rgbColor rgb="FFF2F2F2"/>
      <rgbColor rgb="FF660066"/>
      <rgbColor rgb="FFFF8080"/>
      <rgbColor rgb="FF0563C1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BE5D6"/>
      <rgbColor rgb="FFB3B3B3"/>
      <rgbColor rgb="FFFF99CC"/>
      <rgbColor rgb="FFA6A6A6"/>
      <rgbColor rgb="FFFFE598"/>
      <rgbColor rgb="FF4472C4"/>
      <rgbColor rgb="FF33CCCC"/>
      <rgbColor rgb="FF99CC00"/>
      <rgbColor rgb="FFFFCC00"/>
      <rgbColor rgb="FFFF9900"/>
      <rgbColor rgb="FFFF6600"/>
      <rgbColor rgb="FF595959"/>
      <rgbColor rgb="FF8B8B8B"/>
      <rgbColor rgb="FF002060"/>
      <rgbColor rgb="FF339966"/>
      <rgbColor rgb="FF404040"/>
      <rgbColor rgb="FF302709"/>
      <rgbColor rgb="FFC9211E"/>
      <rgbColor rgb="FF993366"/>
      <rgbColor rgb="FF3F3F3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3.7407187826430599E-2"/>
          <c:y val="0.13577076560862356"/>
          <c:w val="0.90734310154992803"/>
          <c:h val="0.759704809444385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Резюме!$J$23:$K$23</c:f>
              <c:strCache>
                <c:ptCount val="2"/>
                <c:pt idx="0">
                  <c:v>Выручка, млн EUR</c:v>
                </c:pt>
              </c:strCache>
            </c:strRef>
          </c:tx>
          <c:spPr>
            <a:solidFill>
              <a:srgbClr val="002060"/>
            </a:solidFill>
            <a:ln w="0">
              <a:noFill/>
            </a:ln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50" b="1" strike="noStrike" spc="-1">
                    <a:solidFill>
                      <a:srgbClr val="002060"/>
                    </a:solidFill>
                    <a:latin typeface="Bahnschrift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strRef>
              <c:f>Резюме!$D$22:$I$22</c:f>
              <c:strCache>
                <c:ptCount val="6"/>
                <c:pt idx="0">
                  <c:v>Год 1</c:v>
                </c:pt>
                <c:pt idx="1">
                  <c:v>Год 2</c:v>
                </c:pt>
                <c:pt idx="2">
                  <c:v>Год 3</c:v>
                </c:pt>
                <c:pt idx="3">
                  <c:v>Год 4</c:v>
                </c:pt>
                <c:pt idx="4">
                  <c:v>Год 5</c:v>
                </c:pt>
                <c:pt idx="5">
                  <c:v>Год 6</c:v>
                </c:pt>
              </c:strCache>
            </c:strRef>
          </c:cat>
          <c:val>
            <c:numRef>
              <c:f>Резюме!$D$23:$I$23</c:f>
              <c:numCache>
                <c:formatCode>#\ ##0;\(#\ ##0\)</c:formatCode>
                <c:ptCount val="6"/>
                <c:pt idx="0">
                  <c:v>0.18652083333333325</c:v>
                </c:pt>
                <c:pt idx="1">
                  <c:v>0.60300062500000007</c:v>
                </c:pt>
                <c:pt idx="2">
                  <c:v>2.2261747667499998</c:v>
                </c:pt>
                <c:pt idx="3">
                  <c:v>9.7895340151950005</c:v>
                </c:pt>
                <c:pt idx="4">
                  <c:v>18.40152614426335</c:v>
                </c:pt>
                <c:pt idx="5">
                  <c:v>26.960103076391054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C-49F5-9E27-DDF00178A14A}"/>
            </c:ext>
          </c:extLst>
        </c:ser>
        <c:ser>
          <c:idx val="1"/>
          <c:order val="1"/>
          <c:tx>
            <c:strRef>
              <c:f>Резюме!$J$26:$K$26</c:f>
              <c:strCache>
                <c:ptCount val="2"/>
                <c:pt idx="0">
                  <c:v>Чистая прибыль, млн EUR</c:v>
                </c:pt>
              </c:strCache>
            </c:strRef>
          </c:tx>
          <c:spPr>
            <a:solidFill>
              <a:srgbClr val="595959"/>
            </a:solidFill>
            <a:ln w="0">
              <a:noFill/>
            </a:ln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8EC-49F5-9E27-DDF00178A14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8EC-49F5-9E27-DDF00178A14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8EC-49F5-9E27-DDF00178A14A}"/>
              </c:ext>
            </c:extLst>
          </c:dPt>
          <c:dLbls>
            <c:numFmt formatCode="#,##0" sourceLinked="0"/>
            <c:spPr>
              <a:solidFill>
                <a:srgbClr val="595959"/>
              </a:solidFill>
            </c:spPr>
            <c:txPr>
              <a:bodyPr wrap="none"/>
              <a:lstStyle/>
              <a:p>
                <a:pPr>
                  <a:defRPr sz="1000" b="1" strike="noStrike" spc="-1">
                    <a:solidFill>
                      <a:srgbClr val="FFFFFF"/>
                    </a:solidFill>
                    <a:latin typeface="Bahnschrift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strRef>
              <c:f>Резюме!$D$22:$I$22</c:f>
              <c:strCache>
                <c:ptCount val="6"/>
                <c:pt idx="0">
                  <c:v>Год 1</c:v>
                </c:pt>
                <c:pt idx="1">
                  <c:v>Год 2</c:v>
                </c:pt>
                <c:pt idx="2">
                  <c:v>Год 3</c:v>
                </c:pt>
                <c:pt idx="3">
                  <c:v>Год 4</c:v>
                </c:pt>
                <c:pt idx="4">
                  <c:v>Год 5</c:v>
                </c:pt>
                <c:pt idx="5">
                  <c:v>Год 6</c:v>
                </c:pt>
              </c:strCache>
            </c:strRef>
          </c:cat>
          <c:val>
            <c:numRef>
              <c:f>Резюме!$D$26:$I$26</c:f>
              <c:numCache>
                <c:formatCode>#\ ##0;\(#\ ##0\)</c:formatCode>
                <c:ptCount val="6"/>
                <c:pt idx="0">
                  <c:v>-0.82743376259361545</c:v>
                </c:pt>
                <c:pt idx="1">
                  <c:v>-0.7911211056402313</c:v>
                </c:pt>
                <c:pt idx="2">
                  <c:v>-0.23306943151253842</c:v>
                </c:pt>
                <c:pt idx="3">
                  <c:v>3.7213573515265246</c:v>
                </c:pt>
                <c:pt idx="4">
                  <c:v>7.5038232889894161</c:v>
                </c:pt>
                <c:pt idx="5">
                  <c:v>12.286327445581577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EC-49F5-9E27-DDF00178A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83600864"/>
        <c:axId val="83596552"/>
      </c:barChart>
      <c:lineChart>
        <c:grouping val="standard"/>
        <c:varyColors val="0"/>
        <c:ser>
          <c:idx val="2"/>
          <c:order val="2"/>
          <c:tx>
            <c:strRef>
              <c:f>Резюме!$J$27:$K$27</c:f>
              <c:strCache>
                <c:ptCount val="2"/>
                <c:pt idx="0">
                  <c:v>Чистая маржинальность, %</c:v>
                </c:pt>
              </c:strCache>
            </c:strRef>
          </c:tx>
          <c:spPr>
            <a:ln w="36000">
              <a:solidFill>
                <a:srgbClr val="0070C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i="1" strike="noStrike" spc="-1">
                    <a:solidFill>
                      <a:srgbClr val="0070C0"/>
                    </a:solidFill>
                    <a:latin typeface="Bahnschrift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strRef>
              <c:f>Резюме!$D$22:$I$22</c:f>
              <c:strCache>
                <c:ptCount val="6"/>
                <c:pt idx="0">
                  <c:v>Год 1</c:v>
                </c:pt>
                <c:pt idx="1">
                  <c:v>Год 2</c:v>
                </c:pt>
                <c:pt idx="2">
                  <c:v>Год 3</c:v>
                </c:pt>
                <c:pt idx="3">
                  <c:v>Год 4</c:v>
                </c:pt>
                <c:pt idx="4">
                  <c:v>Год 5</c:v>
                </c:pt>
                <c:pt idx="5">
                  <c:v>Год 6</c:v>
                </c:pt>
              </c:strCache>
            </c:strRef>
          </c:cat>
          <c:val>
            <c:numRef>
              <c:f>Резюме!$D$27:$I$27</c:f>
              <c:numCache>
                <c:formatCode>0%</c:formatCode>
                <c:ptCount val="6"/>
                <c:pt idx="0">
                  <c:v>-4.4361466105767411</c:v>
                </c:pt>
                <c:pt idx="1">
                  <c:v>-1.311973939728887</c:v>
                </c:pt>
                <c:pt idx="2">
                  <c:v>-0.10469502888706141</c:v>
                </c:pt>
                <c:pt idx="3">
                  <c:v>0.38013631146797722</c:v>
                </c:pt>
                <c:pt idx="4">
                  <c:v>0.40778266053376894</c:v>
                </c:pt>
                <c:pt idx="5">
                  <c:v>0.45572256941186201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8EC-49F5-9E27-DDF00178A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marker val="1"/>
        <c:smooth val="0"/>
        <c:axId val="83595376"/>
        <c:axId val="83595768"/>
      </c:lineChart>
      <c:catAx>
        <c:axId val="83600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100" b="1" strike="noStrike" spc="-1">
                <a:solidFill>
                  <a:srgbClr val="002060"/>
                </a:solidFill>
                <a:latin typeface="Bahnschrift"/>
              </a:defRPr>
            </a:pPr>
            <a:endParaRPr lang="ru-RU"/>
          </a:p>
        </c:txPr>
        <c:crossAx val="83596552"/>
        <c:crosses val="autoZero"/>
        <c:auto val="1"/>
        <c:lblAlgn val="ctr"/>
        <c:lblOffset val="100"/>
        <c:noMultiLvlLbl val="0"/>
      </c:catAx>
      <c:valAx>
        <c:axId val="83596552"/>
        <c:scaling>
          <c:orientation val="minMax"/>
        </c:scaling>
        <c:delete val="0"/>
        <c:axPos val="l"/>
        <c:numFmt formatCode="#\ ##0.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700" b="0" strike="noStrike" spc="-1">
                <a:solidFill>
                  <a:srgbClr val="FFFFFF"/>
                </a:solidFill>
                <a:latin typeface="Arial"/>
              </a:defRPr>
            </a:pPr>
            <a:endParaRPr lang="ru-RU"/>
          </a:p>
        </c:txPr>
        <c:crossAx val="83600864"/>
        <c:crosses val="autoZero"/>
        <c:crossBetween val="between"/>
      </c:valAx>
      <c:catAx>
        <c:axId val="83595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595768"/>
        <c:crosses val="autoZero"/>
        <c:auto val="1"/>
        <c:lblAlgn val="ctr"/>
        <c:lblOffset val="100"/>
        <c:noMultiLvlLbl val="0"/>
      </c:catAx>
      <c:valAx>
        <c:axId val="8359576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700" b="0" strike="noStrike" spc="-1">
                <a:solidFill>
                  <a:srgbClr val="FFFFFF"/>
                </a:solidFill>
                <a:latin typeface="Arial"/>
              </a:defRPr>
            </a:pPr>
            <a:endParaRPr lang="ru-RU"/>
          </a:p>
        </c:txPr>
        <c:crossAx val="83595376"/>
        <c:crosses val="max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solidFill>
                <a:srgbClr val="002060"/>
              </a:solidFill>
              <a:latin typeface="Bahnschrift"/>
            </a:defRPr>
          </a:pPr>
          <a:endParaRPr lang="ru-RU"/>
        </a:p>
      </c:txPr>
    </c:legend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title>
      <c:tx>
        <c:rich>
          <a:bodyPr rot="0"/>
          <a:lstStyle/>
          <a:p>
            <a:pPr>
              <a:defRPr lang="ru-RU" sz="1200" b="0" strike="noStrike" spc="-1">
                <a:solidFill>
                  <a:srgbClr val="002060"/>
                </a:solidFill>
                <a:latin typeface="Bahnschrift"/>
              </a:defRPr>
            </a:pPr>
            <a:r>
              <a:rPr lang="ru-RU" sz="1200" b="0" strike="noStrike" spc="-1">
                <a:solidFill>
                  <a:srgbClr val="002060"/>
                </a:solidFill>
                <a:latin typeface="Bahnschrift"/>
              </a:rPr>
              <a:t>Динамика выборки инвестиций, тыс. </a:t>
            </a:r>
            <a:r>
              <a:rPr lang="en-US" sz="1200" b="0" strike="noStrike" spc="-1">
                <a:solidFill>
                  <a:srgbClr val="002060"/>
                </a:solidFill>
                <a:latin typeface="Bahnschrift"/>
              </a:rPr>
              <a:t>EUR</a:t>
            </a:r>
            <a:endParaRPr lang="ru-RU" sz="1200" b="0" strike="noStrike" spc="-1">
              <a:solidFill>
                <a:srgbClr val="002060"/>
              </a:solidFill>
              <a:latin typeface="Bahnschrift"/>
            </a:endParaRP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7523316745213103E-2"/>
          <c:y val="0.13795401532822399"/>
          <c:w val="0.92541937184853196"/>
          <c:h val="0.76607797400866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Резюме!$B$63</c:f>
              <c:strCache>
                <c:ptCount val="1"/>
                <c:pt idx="0">
                  <c:v>Динамика выборки инвестиций, тыс. EUR</c:v>
                </c:pt>
              </c:strCache>
            </c:strRef>
          </c:tx>
          <c:spPr>
            <a:solidFill>
              <a:srgbClr val="595959"/>
            </a:solidFill>
            <a:ln w="0">
              <a:noFill/>
            </a:ln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E56-4DE8-9173-2368A5EDBD3C}"/>
              </c:ext>
            </c:extLst>
          </c:dPt>
          <c:dLbls>
            <c:dLbl>
              <c:idx val="1"/>
              <c:spPr>
                <a:noFill/>
              </c:spPr>
              <c:txPr>
                <a:bodyPr wrap="none"/>
                <a:lstStyle/>
                <a:p>
                  <a:pPr>
                    <a:defRPr sz="1000" b="1" strike="noStrike" spc="-1">
                      <a:solidFill>
                        <a:srgbClr val="FFFFFF"/>
                      </a:solidFill>
                      <a:latin typeface="Bahnschrift"/>
                    </a:defRPr>
                  </a:pPr>
                  <a:endParaRPr lang="ru-RU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9E56-4DE8-9173-2368A5EDBD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1" strike="noStrike" spc="-1">
                    <a:solidFill>
                      <a:srgbClr val="FFFFFF"/>
                    </a:solidFill>
                    <a:latin typeface="Bahnschrift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strRef>
              <c:f>Резюме!$C$61:$H$61</c:f>
              <c:strCache>
                <c:ptCount val="6"/>
                <c:pt idx="0">
                  <c:v>Год 1</c:v>
                </c:pt>
                <c:pt idx="1">
                  <c:v>Год 2</c:v>
                </c:pt>
                <c:pt idx="2">
                  <c:v>Год 3</c:v>
                </c:pt>
                <c:pt idx="3">
                  <c:v>Год 4</c:v>
                </c:pt>
                <c:pt idx="4">
                  <c:v>Год 5</c:v>
                </c:pt>
                <c:pt idx="5">
                  <c:v>Год 6</c:v>
                </c:pt>
              </c:strCache>
            </c:strRef>
          </c:cat>
          <c:val>
            <c:numRef>
              <c:f>Резюме!$C$63:$H$63</c:f>
              <c:numCache>
                <c:formatCode>#,##0</c:formatCode>
                <c:ptCount val="6"/>
                <c:pt idx="0">
                  <c:v>1195.3619137573446</c:v>
                </c:pt>
                <c:pt idx="1">
                  <c:v>682.06244758733123</c:v>
                </c:pt>
                <c:pt idx="2">
                  <c:v>300.73611312248102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6-4DE8-9173-2368A5EDB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96106616"/>
        <c:axId val="496110144"/>
      </c:barChart>
      <c:catAx>
        <c:axId val="496106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100" b="1" strike="noStrike" spc="-1">
                <a:solidFill>
                  <a:srgbClr val="002060"/>
                </a:solidFill>
                <a:latin typeface="Bahnschrift"/>
              </a:defRPr>
            </a:pPr>
            <a:endParaRPr lang="ru-RU"/>
          </a:p>
        </c:txPr>
        <c:crossAx val="496110144"/>
        <c:crosses val="autoZero"/>
        <c:auto val="1"/>
        <c:lblAlgn val="ctr"/>
        <c:lblOffset val="100"/>
        <c:noMultiLvlLbl val="0"/>
      </c:catAx>
      <c:valAx>
        <c:axId val="496110144"/>
        <c:scaling>
          <c:orientation val="minMax"/>
        </c:scaling>
        <c:delete val="0"/>
        <c:axPos val="l"/>
        <c:numFmt formatCode="#\ ##0.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FFFFFF"/>
                </a:solidFill>
                <a:latin typeface="Arial"/>
              </a:defRPr>
            </a:pPr>
            <a:endParaRPr lang="ru-RU"/>
          </a:p>
        </c:txPr>
        <c:crossAx val="49610661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0.1086439471880304"/>
          <c:y val="0.12403670861088641"/>
          <c:w val="0.43835449960503098"/>
          <c:h val="0.82792207792207795"/>
        </c:manualLayout>
      </c:layout>
      <c:doughnutChart>
        <c:varyColors val="1"/>
        <c:ser>
          <c:idx val="0"/>
          <c:order val="0"/>
          <c:spPr>
            <a:solidFill>
              <a:srgbClr val="4472C4"/>
            </a:solidFill>
            <a:ln w="0">
              <a:noFill/>
            </a:ln>
          </c:spPr>
          <c:dPt>
            <c:idx val="0"/>
            <c:bubble3D val="0"/>
            <c:spPr>
              <a:solidFill>
                <a:srgbClr val="404040"/>
              </a:solidFill>
              <a:ln w="19080">
                <a:solidFill>
                  <a:srgbClr val="FFFFFF"/>
                </a:solidFill>
                <a:round/>
              </a:ln>
            </c:spPr>
            <c:extLst>
              <c:ext xmlns:c16="http://schemas.microsoft.com/office/drawing/2014/chart" uri="{C3380CC4-5D6E-409C-BE32-E72D297353CC}">
                <c16:uniqueId val="{00000001-EE70-44D7-850E-3CD9AEB3D0AA}"/>
              </c:ext>
            </c:extLst>
          </c:dPt>
          <c:dPt>
            <c:idx val="1"/>
            <c:bubble3D val="0"/>
            <c:spPr>
              <a:solidFill>
                <a:srgbClr val="808080"/>
              </a:solidFill>
              <a:ln w="19080">
                <a:solidFill>
                  <a:srgbClr val="FFFFFF"/>
                </a:solidFill>
                <a:round/>
              </a:ln>
            </c:spPr>
            <c:extLst>
              <c:ext xmlns:c16="http://schemas.microsoft.com/office/drawing/2014/chart" uri="{C3380CC4-5D6E-409C-BE32-E72D297353CC}">
                <c16:uniqueId val="{00000003-EE70-44D7-850E-3CD9AEB3D0AA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5-EE70-44D7-850E-3CD9AEB3D0AA}"/>
              </c:ext>
            </c:extLst>
          </c:dPt>
          <c:dLbls>
            <c:dLbl>
              <c:idx val="0"/>
              <c:spPr/>
              <c:txPr>
                <a:bodyPr wrap="square"/>
                <a:lstStyle/>
                <a:p>
                  <a:pPr>
                    <a:defRPr sz="1050" b="1" strike="noStrike" spc="-1">
                      <a:solidFill>
                        <a:srgbClr val="FFFFFF"/>
                      </a:solidFill>
                      <a:latin typeface="Bahnschrift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E70-44D7-850E-3CD9AEB3D0AA}"/>
                </c:ext>
              </c:extLst>
            </c:dLbl>
            <c:dLbl>
              <c:idx val="1"/>
              <c:spPr/>
              <c:txPr>
                <a:bodyPr wrap="square"/>
                <a:lstStyle/>
                <a:p>
                  <a:pPr>
                    <a:defRPr sz="1050" b="1" strike="noStrike" spc="-1">
                      <a:solidFill>
                        <a:srgbClr val="FFFFFF"/>
                      </a:solidFill>
                      <a:latin typeface="Bahnschrift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E70-44D7-850E-3CD9AEB3D0AA}"/>
                </c:ext>
              </c:extLst>
            </c:dLbl>
            <c:dLbl>
              <c:idx val="2"/>
              <c:spPr/>
              <c:txPr>
                <a:bodyPr wrap="square"/>
                <a:lstStyle/>
                <a:p>
                  <a:pPr>
                    <a:defRPr sz="1050" b="1" strike="noStrike" spc="-1">
                      <a:solidFill>
                        <a:srgbClr val="FFFFFF"/>
                      </a:solidFill>
                      <a:latin typeface="Bahnschrift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70-44D7-850E-3CD9AEB3D0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50" b="1" strike="noStrike" spc="-1">
                    <a:solidFill>
                      <a:srgbClr val="FFFFFF"/>
                    </a:solidFill>
                    <a:latin typeface="Bahnschrift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Резюме!$B$92:$B$95</c:f>
              <c:strCache>
                <c:ptCount val="4"/>
                <c:pt idx="0">
                  <c:v>Себестоимость</c:v>
                </c:pt>
                <c:pt idx="1">
                  <c:v>R&amp;D</c:v>
                </c:pt>
                <c:pt idx="2">
                  <c:v>Коммерческие расходы</c:v>
                </c:pt>
                <c:pt idx="3">
                  <c:v>Общие и административные расходы</c:v>
                </c:pt>
              </c:strCache>
            </c:strRef>
          </c:cat>
          <c:val>
            <c:numRef>
              <c:f>Резюме!$C$92:$C$95</c:f>
              <c:numCache>
                <c:formatCode>0%</c:formatCode>
                <c:ptCount val="4"/>
                <c:pt idx="0">
                  <c:v>0.45246044231079452</c:v>
                </c:pt>
                <c:pt idx="1">
                  <c:v>0.24882845581614194</c:v>
                </c:pt>
                <c:pt idx="2">
                  <c:v>0.22445474483418915</c:v>
                </c:pt>
                <c:pt idx="3">
                  <c:v>0.21049977967693267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70-44D7-850E-3CD9AEB3D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0">
          <a:noFill/>
        </a:ln>
      </c:spPr>
    </c:plotArea>
    <c:legend>
      <c:legendPos val="r"/>
      <c:layout>
        <c:manualLayout>
          <c:xMode val="edge"/>
          <c:yMode val="edge"/>
          <c:x val="0.59064671681422576"/>
          <c:y val="0.34019681563603005"/>
          <c:w val="0.39930636725274993"/>
          <c:h val="0.31960601685674161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solidFill>
                <a:srgbClr val="002060"/>
              </a:solidFill>
              <a:latin typeface="Bahnschrift"/>
            </a:defRPr>
          </a:pPr>
          <a:endParaRPr lang="ru-RU"/>
        </a:p>
      </c:txPr>
    </c:legend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&#1056;&#1077;&#1079;&#1102;&#1084;&#1077;!A1"/><Relationship Id="rId3" Type="http://schemas.openxmlformats.org/officeDocument/2006/relationships/hyperlink" Target="#&#1047;&#1072;&#1090;&#1088;&#1072;&#1090;&#1099;!A1"/><Relationship Id="rId7" Type="http://schemas.openxmlformats.org/officeDocument/2006/relationships/hyperlink" Target="#&#1054;&#1090;&#1095;&#1077;&#1090;&#1085;&#1086;&#1089;&#1090;&#1100;!B51"/><Relationship Id="rId2" Type="http://schemas.openxmlformats.org/officeDocument/2006/relationships/hyperlink" Target="#&#1042;&#1099;&#1088;&#1091;&#1095;&#1082;&#1072;!A1"/><Relationship Id="rId1" Type="http://schemas.openxmlformats.org/officeDocument/2006/relationships/hyperlink" Target="file:///\\home\alenaalexandrova\&#1047;&#1072;&#1075;&#1088;&#1091;&#1079;&#1082;&#1080;\Telegram%20Desktop\'Cash%20flow%20&#1080;&#1085;&#1074;&#1077;&#1089;&#1090;&#1086;&#1088;&#1072;'.A1" TargetMode="External"/><Relationship Id="rId6" Type="http://schemas.openxmlformats.org/officeDocument/2006/relationships/hyperlink" Target="#&#1054;&#1090;&#1095;&#1077;&#1090;&#1085;&#1086;&#1089;&#1090;&#1100;!B2"/><Relationship Id="rId11" Type="http://schemas.openxmlformats.org/officeDocument/2006/relationships/hyperlink" Target="#'Cash flow &#1080;&#1085;&#1074;&#1077;&#1089;&#1090;&#1086;&#1088;&#1072;'!A1"/><Relationship Id="rId5" Type="http://schemas.openxmlformats.org/officeDocument/2006/relationships/hyperlink" Target="#'&#1054;&#1073;&#1086;&#1088;&#1086;&#1090;&#1085;&#1099;&#1081; &#1082;&#1072;&#1087;&#1080;&#1090;&#1072;&#1083;'!A1"/><Relationship Id="rId10" Type="http://schemas.openxmlformats.org/officeDocument/2006/relationships/hyperlink" Target="#&#1064;&#1090;&#1072;&#1090;!A1"/><Relationship Id="rId4" Type="http://schemas.openxmlformats.org/officeDocument/2006/relationships/hyperlink" Target="#&#1053;&#1072;&#1083;&#1086;&#1075;&#1080;!A1"/><Relationship Id="rId9" Type="http://schemas.openxmlformats.org/officeDocument/2006/relationships/hyperlink" Target="#&#1042;&#1074;&#1086;&#1076;&#1085;&#1099;&#1077;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324000</xdr:colOff>
      <xdr:row>1</xdr:row>
      <xdr:rowOff>36360</xdr:rowOff>
    </xdr:from>
    <xdr:to>
      <xdr:col>12</xdr:col>
      <xdr:colOff>313560</xdr:colOff>
      <xdr:row>37</xdr:row>
      <xdr:rowOff>13680</xdr:rowOff>
    </xdr:to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434800" y="198360"/>
          <a:ext cx="4729320" cy="684468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324000</xdr:colOff>
      <xdr:row>1</xdr:row>
      <xdr:rowOff>36360</xdr:rowOff>
    </xdr:from>
    <xdr:to>
      <xdr:col>12</xdr:col>
      <xdr:colOff>313560</xdr:colOff>
      <xdr:row>37</xdr:row>
      <xdr:rowOff>13680</xdr:rowOff>
    </xdr:to>
    <xdr:sp macro="" textlink="">
      <xdr:nvSpPr>
        <xdr:cNvPr id="3" name="Shape 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434800" y="198360"/>
          <a:ext cx="4729320" cy="684468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431119</xdr:colOff>
      <xdr:row>3</xdr:row>
      <xdr:rowOff>88920</xdr:rowOff>
    </xdr:from>
    <xdr:to>
      <xdr:col>13</xdr:col>
      <xdr:colOff>5269</xdr:colOff>
      <xdr:row>9</xdr:row>
      <xdr:rowOff>10080</xdr:rowOff>
    </xdr:to>
    <xdr:sp macro="" textlink="">
      <xdr:nvSpPr>
        <xdr:cNvPr id="4" name="Shape 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6508069" y="603270"/>
          <a:ext cx="3708000" cy="892710"/>
        </a:xfrm>
        <a:prstGeom prst="rect">
          <a:avLst/>
        </a:prstGeom>
        <a:solidFill>
          <a:srgbClr val="F2F2F2"/>
        </a:solidFill>
        <a:ln w="9360">
          <a:solidFill>
            <a:srgbClr val="000000"/>
          </a:solidFill>
          <a:prstDash val="dash"/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6</xdr:col>
      <xdr:colOff>431535</xdr:colOff>
      <xdr:row>11</xdr:row>
      <xdr:rowOff>154080</xdr:rowOff>
    </xdr:from>
    <xdr:to>
      <xdr:col>13</xdr:col>
      <xdr:colOff>5685</xdr:colOff>
      <xdr:row>21</xdr:row>
      <xdr:rowOff>1080</xdr:rowOff>
    </xdr:to>
    <xdr:sp macro="" textlink="">
      <xdr:nvSpPr>
        <xdr:cNvPr id="5" name="Shape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6508485" y="1963830"/>
          <a:ext cx="3708000" cy="1856775"/>
        </a:xfrm>
        <a:prstGeom prst="rect">
          <a:avLst/>
        </a:prstGeom>
        <a:solidFill>
          <a:srgbClr val="F2F2F2"/>
        </a:solidFill>
        <a:ln w="9360">
          <a:solidFill>
            <a:srgbClr val="000000"/>
          </a:solidFill>
          <a:prstDash val="dash"/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586800</xdr:colOff>
      <xdr:row>14</xdr:row>
      <xdr:rowOff>28800</xdr:rowOff>
    </xdr:from>
    <xdr:to>
      <xdr:col>8</xdr:col>
      <xdr:colOff>234000</xdr:colOff>
      <xdr:row>16</xdr:row>
      <xdr:rowOff>116640</xdr:rowOff>
    </xdr:to>
    <xdr:sp macro="" textlink="">
      <xdr:nvSpPr>
        <xdr:cNvPr id="6" name="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8697600" y="2495880"/>
          <a:ext cx="1227240" cy="411480"/>
        </a:xfrm>
        <a:prstGeom prst="rect">
          <a:avLst/>
        </a:prstGeom>
        <a:solidFill>
          <a:srgbClr val="BFBFBF">
            <a:alpha val="80000"/>
          </a:srgbClr>
        </a:solidFill>
        <a:ln w="1260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800" b="1" strike="noStrike" spc="-1">
              <a:solidFill>
                <a:srgbClr val="002060"/>
              </a:solidFill>
              <a:latin typeface="Bahnschrift"/>
              <a:ea typeface="Arial"/>
            </a:rPr>
            <a:t>Выручка 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absolute">
    <xdr:from>
      <xdr:col>6</xdr:col>
      <xdr:colOff>586800</xdr:colOff>
      <xdr:row>17</xdr:row>
      <xdr:rowOff>18360</xdr:rowOff>
    </xdr:from>
    <xdr:to>
      <xdr:col>8</xdr:col>
      <xdr:colOff>242280</xdr:colOff>
      <xdr:row>20</xdr:row>
      <xdr:rowOff>2880</xdr:rowOff>
    </xdr:to>
    <xdr:sp macro="" textlink="">
      <xdr:nvSpPr>
        <xdr:cNvPr id="7" name="Shape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8697600" y="3161520"/>
          <a:ext cx="1235520" cy="470520"/>
        </a:xfrm>
        <a:prstGeom prst="rect">
          <a:avLst/>
        </a:prstGeom>
        <a:solidFill>
          <a:srgbClr val="BFBFBF">
            <a:alpha val="80000"/>
          </a:srgbClr>
        </a:solidFill>
        <a:ln w="1260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800" b="1" strike="noStrike" spc="-1">
              <a:solidFill>
                <a:srgbClr val="002060"/>
              </a:solidFill>
              <a:latin typeface="Bahnschrift"/>
              <a:ea typeface="Arial"/>
            </a:rPr>
            <a:t>Затраты 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absolute">
    <xdr:from>
      <xdr:col>9</xdr:col>
      <xdr:colOff>91800</xdr:colOff>
      <xdr:row>14</xdr:row>
      <xdr:rowOff>15840</xdr:rowOff>
    </xdr:from>
    <xdr:to>
      <xdr:col>10</xdr:col>
      <xdr:colOff>377280</xdr:colOff>
      <xdr:row>16</xdr:row>
      <xdr:rowOff>76320</xdr:rowOff>
    </xdr:to>
    <xdr:sp macro="" textlink="">
      <xdr:nvSpPr>
        <xdr:cNvPr id="8" name="Shap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0572480" y="2482920"/>
          <a:ext cx="1075320" cy="384120"/>
        </a:xfrm>
        <a:prstGeom prst="rect">
          <a:avLst/>
        </a:prstGeom>
        <a:solidFill>
          <a:srgbClr val="BFBFBF">
            <a:alpha val="80000"/>
          </a:srgbClr>
        </a:solidFill>
        <a:ln w="1260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800" b="1" strike="noStrike" spc="-1">
              <a:solidFill>
                <a:srgbClr val="002060"/>
              </a:solidFill>
              <a:latin typeface="Bahnschrift"/>
              <a:ea typeface="Arial"/>
            </a:rPr>
            <a:t>Налоги</a:t>
          </a:r>
          <a:r>
            <a:rPr lang="en-US" sz="800" b="1" strike="noStrike" spc="-1">
              <a:solidFill>
                <a:srgbClr val="002060"/>
              </a:solidFill>
              <a:latin typeface="Bahnschrift"/>
              <a:ea typeface="Century Gothic"/>
            </a:rPr>
            <a:t> 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absolute">
    <xdr:from>
      <xdr:col>10</xdr:col>
      <xdr:colOff>507960</xdr:colOff>
      <xdr:row>14</xdr:row>
      <xdr:rowOff>22680</xdr:rowOff>
    </xdr:from>
    <xdr:to>
      <xdr:col>12</xdr:col>
      <xdr:colOff>277920</xdr:colOff>
      <xdr:row>16</xdr:row>
      <xdr:rowOff>76680</xdr:rowOff>
    </xdr:to>
    <xdr:sp macro="" textlink="">
      <xdr:nvSpPr>
        <xdr:cNvPr id="9" name="Shap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1778480" y="2489760"/>
          <a:ext cx="1350000" cy="377640"/>
        </a:xfrm>
        <a:prstGeom prst="rect">
          <a:avLst/>
        </a:prstGeom>
        <a:solidFill>
          <a:srgbClr val="BFBFBF">
            <a:alpha val="80000"/>
          </a:srgbClr>
        </a:solidFill>
        <a:ln w="1260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800" b="1" strike="noStrike" spc="-1">
              <a:solidFill>
                <a:srgbClr val="002060"/>
              </a:solidFill>
              <a:latin typeface="Bahnschrift"/>
              <a:ea typeface="Arial"/>
            </a:rPr>
            <a:t>Оборотный капитал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absolute">
    <xdr:from>
      <xdr:col>6</xdr:col>
      <xdr:colOff>422259</xdr:colOff>
      <xdr:row>23</xdr:row>
      <xdr:rowOff>173520</xdr:rowOff>
    </xdr:from>
    <xdr:to>
      <xdr:col>13</xdr:col>
      <xdr:colOff>2499</xdr:colOff>
      <xdr:row>36</xdr:row>
      <xdr:rowOff>103680</xdr:rowOff>
    </xdr:to>
    <xdr:sp macro="" textlink="">
      <xdr:nvSpPr>
        <xdr:cNvPr id="10" name="Shape 1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509976" y="4455629"/>
          <a:ext cx="3696697" cy="2514334"/>
        </a:xfrm>
        <a:prstGeom prst="rect">
          <a:avLst/>
        </a:prstGeom>
        <a:solidFill>
          <a:srgbClr val="F2F2F2"/>
        </a:solidFill>
        <a:ln w="9360">
          <a:solidFill>
            <a:srgbClr val="000000"/>
          </a:solidFill>
          <a:prstDash val="dash"/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473400</xdr:colOff>
      <xdr:row>24</xdr:row>
      <xdr:rowOff>127440</xdr:rowOff>
    </xdr:from>
    <xdr:to>
      <xdr:col>11</xdr:col>
      <xdr:colOff>369000</xdr:colOff>
      <xdr:row>26</xdr:row>
      <xdr:rowOff>86400</xdr:rowOff>
    </xdr:to>
    <xdr:sp macro="" textlink="">
      <xdr:nvSpPr>
        <xdr:cNvPr id="11" name="Shape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9374040" y="4556520"/>
          <a:ext cx="3055680" cy="358920"/>
        </a:xfrm>
        <a:prstGeom prst="rect">
          <a:avLst/>
        </a:prstGeom>
        <a:solidFill>
          <a:srgbClr val="595959">
            <a:alpha val="80000"/>
          </a:srgbClr>
        </a:solidFill>
        <a:ln w="1260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800" b="1" strike="noStrike" spc="-1">
              <a:solidFill>
                <a:srgbClr val="FFFFFF"/>
              </a:solidFill>
              <a:latin typeface="Bahnschrift"/>
              <a:ea typeface="Arial"/>
            </a:rPr>
            <a:t>Отчет о прибылях и убытках 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absolute">
    <xdr:from>
      <xdr:col>7</xdr:col>
      <xdr:colOff>513720</xdr:colOff>
      <xdr:row>29</xdr:row>
      <xdr:rowOff>108360</xdr:rowOff>
    </xdr:from>
    <xdr:to>
      <xdr:col>11</xdr:col>
      <xdr:colOff>392760</xdr:colOff>
      <xdr:row>31</xdr:row>
      <xdr:rowOff>67320</xdr:rowOff>
    </xdr:to>
    <xdr:sp macro="" textlink="">
      <xdr:nvSpPr>
        <xdr:cNvPr id="12" name="Shape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9414360" y="5537520"/>
          <a:ext cx="3039120" cy="359280"/>
        </a:xfrm>
        <a:prstGeom prst="rect">
          <a:avLst/>
        </a:prstGeom>
        <a:solidFill>
          <a:srgbClr val="595959">
            <a:alpha val="80000"/>
          </a:srgbClr>
        </a:solidFill>
        <a:ln w="1260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800" b="1" strike="noStrike" spc="-1">
              <a:solidFill>
                <a:srgbClr val="FFFFFF"/>
              </a:solidFill>
              <a:latin typeface="Bahnschrift"/>
              <a:ea typeface="Arial"/>
            </a:rPr>
            <a:t>Отчет о движении денежных средств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absolute">
    <xdr:from>
      <xdr:col>7</xdr:col>
      <xdr:colOff>105894</xdr:colOff>
      <xdr:row>25</xdr:row>
      <xdr:rowOff>165890</xdr:rowOff>
    </xdr:from>
    <xdr:to>
      <xdr:col>10</xdr:col>
      <xdr:colOff>7973</xdr:colOff>
      <xdr:row>30</xdr:row>
      <xdr:rowOff>71124</xdr:rowOff>
    </xdr:to>
    <xdr:sp macro="" textlink="">
      <xdr:nvSpPr>
        <xdr:cNvPr id="13" name="Shape 1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785300" y="4880765"/>
          <a:ext cx="1688017" cy="917265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>
            <a:lnSpc>
              <a:spcPct val="120000"/>
            </a:lnSpc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Прибыль до налогов</a:t>
          </a:r>
          <a:endParaRPr lang="ru-RU" sz="750" b="0" strike="noStrike" spc="-1">
            <a:latin typeface="Times New Roman"/>
          </a:endParaRPr>
        </a:p>
        <a:p>
          <a:pPr>
            <a:lnSpc>
              <a:spcPct val="120000"/>
            </a:lnSpc>
            <a:spcBef>
              <a:spcPts val="201"/>
            </a:spcBef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Амортизация</a:t>
          </a:r>
          <a:endParaRPr lang="ru-RU" sz="750" b="0" strike="noStrike" spc="-1">
            <a:latin typeface="Times New Roman"/>
          </a:endParaRPr>
        </a:p>
        <a:p>
          <a:pPr>
            <a:lnSpc>
              <a:spcPct val="120000"/>
            </a:lnSpc>
            <a:spcBef>
              <a:spcPts val="201"/>
            </a:spcBef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Проценты начисленные</a:t>
          </a:r>
          <a:endParaRPr lang="ru-RU" sz="750" b="0" strike="noStrike" spc="-1">
            <a:latin typeface="Times New Roman"/>
          </a:endParaRPr>
        </a:p>
        <a:p>
          <a:pPr>
            <a:lnSpc>
              <a:spcPct val="120000"/>
            </a:lnSpc>
            <a:spcBef>
              <a:spcPts val="201"/>
            </a:spcBef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Прочее</a:t>
          </a:r>
          <a:endParaRPr lang="ru-RU" sz="750" b="0" strike="noStrike" spc="-1">
            <a:latin typeface="Times New Roman"/>
          </a:endParaRPr>
        </a:p>
      </xdr:txBody>
    </xdr:sp>
    <xdr:clientData/>
  </xdr:twoCellAnchor>
  <xdr:twoCellAnchor editAs="absolute">
    <xdr:from>
      <xdr:col>7</xdr:col>
      <xdr:colOff>568440</xdr:colOff>
      <xdr:row>34</xdr:row>
      <xdr:rowOff>96480</xdr:rowOff>
    </xdr:from>
    <xdr:to>
      <xdr:col>11</xdr:col>
      <xdr:colOff>167400</xdr:colOff>
      <xdr:row>36</xdr:row>
      <xdr:rowOff>52920</xdr:rowOff>
    </xdr:to>
    <xdr:sp macro="" textlink="">
      <xdr:nvSpPr>
        <xdr:cNvPr id="14" name="Shape 1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9469080" y="6525720"/>
          <a:ext cx="2759040" cy="356760"/>
        </a:xfrm>
        <a:prstGeom prst="rect">
          <a:avLst/>
        </a:prstGeom>
        <a:solidFill>
          <a:srgbClr val="595959">
            <a:alpha val="80000"/>
          </a:srgbClr>
        </a:solidFill>
        <a:ln w="1260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800" b="1" strike="noStrike" spc="-1">
              <a:solidFill>
                <a:srgbClr val="FFFFFF"/>
              </a:solidFill>
              <a:latin typeface="Bahnschrift"/>
              <a:ea typeface="Arial"/>
            </a:rPr>
            <a:t>Ключевая информация по Проекту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absolute">
    <xdr:from>
      <xdr:col>8</xdr:col>
      <xdr:colOff>561240</xdr:colOff>
      <xdr:row>15</xdr:row>
      <xdr:rowOff>105120</xdr:rowOff>
    </xdr:from>
    <xdr:to>
      <xdr:col>9</xdr:col>
      <xdr:colOff>76680</xdr:colOff>
      <xdr:row>24</xdr:row>
      <xdr:rowOff>29880</xdr:rowOff>
    </xdr:to>
    <xdr:sp macro="" textlink="">
      <xdr:nvSpPr>
        <xdr:cNvPr id="15" name="Shape 2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 flipH="1">
          <a:off x="10252080" y="2734200"/>
          <a:ext cx="305280" cy="1724760"/>
        </a:xfrm>
        <a:prstGeom prst="bentConnector2">
          <a:avLst/>
        </a:prstGeom>
        <a:noFill/>
        <a:ln w="12600">
          <a:solidFill>
            <a:srgbClr val="000000"/>
          </a:solidFill>
          <a:miter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270360</xdr:colOff>
      <xdr:row>15</xdr:row>
      <xdr:rowOff>110520</xdr:rowOff>
    </xdr:from>
    <xdr:to>
      <xdr:col>8</xdr:col>
      <xdr:colOff>483120</xdr:colOff>
      <xdr:row>24</xdr:row>
      <xdr:rowOff>34560</xdr:rowOff>
    </xdr:to>
    <xdr:sp macro="" textlink="">
      <xdr:nvSpPr>
        <xdr:cNvPr id="16" name="Shape 2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9961200" y="2739600"/>
          <a:ext cx="212760" cy="1724040"/>
        </a:xfrm>
        <a:prstGeom prst="bentConnector2">
          <a:avLst/>
        </a:prstGeom>
        <a:noFill/>
        <a:ln w="12600">
          <a:solidFill>
            <a:srgbClr val="000000"/>
          </a:solidFill>
          <a:miter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273960</xdr:colOff>
      <xdr:row>18</xdr:row>
      <xdr:rowOff>101520</xdr:rowOff>
    </xdr:from>
    <xdr:to>
      <xdr:col>8</xdr:col>
      <xdr:colOff>394560</xdr:colOff>
      <xdr:row>24</xdr:row>
      <xdr:rowOff>35280</xdr:rowOff>
    </xdr:to>
    <xdr:sp macro="" textlink="">
      <xdr:nvSpPr>
        <xdr:cNvPr id="17" name="Shape 2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9964800" y="3406680"/>
          <a:ext cx="120600" cy="1057680"/>
        </a:xfrm>
        <a:prstGeom prst="bentConnector2">
          <a:avLst/>
        </a:prstGeom>
        <a:noFill/>
        <a:ln w="12600">
          <a:solidFill>
            <a:srgbClr val="000000"/>
          </a:solidFill>
          <a:miter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341280</xdr:colOff>
      <xdr:row>31</xdr:row>
      <xdr:rowOff>182160</xdr:rowOff>
    </xdr:from>
    <xdr:to>
      <xdr:col>9</xdr:col>
      <xdr:colOff>360720</xdr:colOff>
      <xdr:row>33</xdr:row>
      <xdr:rowOff>151920</xdr:rowOff>
    </xdr:to>
    <xdr:sp macro="" textlink="">
      <xdr:nvSpPr>
        <xdr:cNvPr id="18" name="Shape 2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9241920" y="6011640"/>
          <a:ext cx="1599480" cy="3697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>
            <a:lnSpc>
              <a:spcPct val="120000"/>
            </a:lnSpc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Потребность в финансировании</a:t>
          </a:r>
          <a:endParaRPr lang="ru-RU" sz="750" b="0" strike="noStrike" spc="-1">
            <a:latin typeface="Times New Roman"/>
          </a:endParaRPr>
        </a:p>
        <a:p>
          <a:pPr>
            <a:lnSpc>
              <a:spcPct val="120000"/>
            </a:lnSpc>
            <a:spcBef>
              <a:spcPts val="201"/>
            </a:spcBef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Свободные средства</a:t>
          </a:r>
          <a:endParaRPr lang="ru-RU" sz="750" b="0" strike="noStrike" spc="-1">
            <a:latin typeface="Times New Roman"/>
          </a:endParaRPr>
        </a:p>
      </xdr:txBody>
    </xdr:sp>
    <xdr:clientData/>
  </xdr:twoCellAnchor>
  <xdr:twoCellAnchor editAs="absolute">
    <xdr:from>
      <xdr:col>10</xdr:col>
      <xdr:colOff>4320</xdr:colOff>
      <xdr:row>31</xdr:row>
      <xdr:rowOff>137160</xdr:rowOff>
    </xdr:from>
    <xdr:to>
      <xdr:col>11</xdr:col>
      <xdr:colOff>527760</xdr:colOff>
      <xdr:row>33</xdr:row>
      <xdr:rowOff>182160</xdr:rowOff>
    </xdr:to>
    <xdr:sp macro="" textlink="">
      <xdr:nvSpPr>
        <xdr:cNvPr id="19" name="Shape 2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1274840" y="5966640"/>
          <a:ext cx="1313640" cy="44496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>
            <a:lnSpc>
              <a:spcPct val="120000"/>
            </a:lnSpc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Проценты уплаченные</a:t>
          </a:r>
          <a:endParaRPr lang="ru-RU" sz="750" b="0" strike="noStrike" spc="-1">
            <a:latin typeface="Times New Roman"/>
          </a:endParaRPr>
        </a:p>
        <a:p>
          <a:pPr>
            <a:lnSpc>
              <a:spcPct val="120000"/>
            </a:lnSpc>
            <a:spcBef>
              <a:spcPts val="201"/>
            </a:spcBef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Привлечение фин-ния и выплаты</a:t>
          </a:r>
          <a:endParaRPr lang="ru-RU" sz="750" b="0" strike="noStrike" spc="-1">
            <a:latin typeface="Times New Roman"/>
          </a:endParaRPr>
        </a:p>
      </xdr:txBody>
    </xdr:sp>
    <xdr:clientData/>
  </xdr:twoCellAnchor>
  <xdr:twoCellAnchor editAs="absolute">
    <xdr:from>
      <xdr:col>10</xdr:col>
      <xdr:colOff>341280</xdr:colOff>
      <xdr:row>26</xdr:row>
      <xdr:rowOff>109722</xdr:rowOff>
    </xdr:from>
    <xdr:to>
      <xdr:col>12</xdr:col>
      <xdr:colOff>406800</xdr:colOff>
      <xdr:row>28</xdr:row>
      <xdr:rowOff>187568</xdr:rowOff>
    </xdr:to>
    <xdr:sp macro="" textlink="">
      <xdr:nvSpPr>
        <xdr:cNvPr id="20" name="Shape 2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8806624" y="5027003"/>
          <a:ext cx="1256145" cy="48265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 algn="r">
            <a:lnSpc>
              <a:spcPct val="120000"/>
            </a:lnSpc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Изменение оборотных активов и обязательств</a:t>
          </a:r>
          <a:endParaRPr lang="ru-RU" sz="750" b="0" strike="noStrike" spc="-1">
            <a:latin typeface="Times New Roman"/>
          </a:endParaRPr>
        </a:p>
        <a:p>
          <a:pPr algn="r">
            <a:lnSpc>
              <a:spcPct val="120000"/>
            </a:lnSpc>
            <a:spcBef>
              <a:spcPts val="201"/>
            </a:spcBef>
          </a:pPr>
          <a:r>
            <a:rPr lang="en-US" sz="750" b="0" strike="noStrike" spc="-1">
              <a:solidFill>
                <a:srgbClr val="002060"/>
              </a:solidFill>
              <a:latin typeface="Bahnschrift"/>
              <a:ea typeface="Arial"/>
            </a:rPr>
            <a:t>Прочие изменения</a:t>
          </a:r>
          <a:endParaRPr lang="ru-RU" sz="750" b="0" strike="noStrike" spc="-1">
            <a:latin typeface="Times New Roman"/>
          </a:endParaRPr>
        </a:p>
      </xdr:txBody>
    </xdr:sp>
    <xdr:clientData/>
  </xdr:twoCellAnchor>
  <xdr:twoCellAnchor editAs="absolute">
    <xdr:from>
      <xdr:col>7</xdr:col>
      <xdr:colOff>74859</xdr:colOff>
      <xdr:row>4</xdr:row>
      <xdr:rowOff>156879</xdr:rowOff>
    </xdr:from>
    <xdr:to>
      <xdr:col>9</xdr:col>
      <xdr:colOff>221739</xdr:colOff>
      <xdr:row>8</xdr:row>
      <xdr:rowOff>33617</xdr:rowOff>
    </xdr:to>
    <xdr:sp macro="" textlink="">
      <xdr:nvSpPr>
        <xdr:cNvPr id="21" name="Shape 2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6742359" y="818026"/>
          <a:ext cx="1334704" cy="504267"/>
        </a:xfrm>
        <a:prstGeom prst="rect">
          <a:avLst/>
        </a:prstGeom>
        <a:solidFill>
          <a:srgbClr val="FFFFCC"/>
        </a:solidFill>
        <a:ln w="12600">
          <a:solidFill>
            <a:srgbClr val="6633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900" b="1" strike="noStrike" spc="-1">
              <a:solidFill>
                <a:srgbClr val="002060"/>
              </a:solidFill>
              <a:latin typeface="Bahnschrift"/>
              <a:ea typeface="Arial"/>
            </a:rPr>
            <a:t>Исходные данные и допущения </a:t>
          </a:r>
          <a:endParaRPr lang="ru-RU" sz="900" b="0" strike="noStrike" spc="-1">
            <a:latin typeface="Times New Roman"/>
          </a:endParaRPr>
        </a:p>
      </xdr:txBody>
    </xdr:sp>
    <xdr:clientData/>
  </xdr:twoCellAnchor>
  <xdr:twoCellAnchor editAs="absolute">
    <xdr:from>
      <xdr:col>9</xdr:col>
      <xdr:colOff>350280</xdr:colOff>
      <xdr:row>9</xdr:row>
      <xdr:rowOff>28812</xdr:rowOff>
    </xdr:from>
    <xdr:to>
      <xdr:col>9</xdr:col>
      <xdr:colOff>587910</xdr:colOff>
      <xdr:row>11</xdr:row>
      <xdr:rowOff>129252</xdr:rowOff>
    </xdr:to>
    <xdr:sp macro="" textlink="">
      <xdr:nvSpPr>
        <xdr:cNvPr id="22" name="Shape 27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8205604" y="1474371"/>
          <a:ext cx="237630" cy="414205"/>
        </a:xfrm>
        <a:prstGeom prst="downArrow">
          <a:avLst>
            <a:gd name="adj1" fmla="val 50000"/>
            <a:gd name="adj2" fmla="val 50000"/>
          </a:avLst>
        </a:prstGeom>
        <a:solidFill>
          <a:srgbClr val="44546A"/>
        </a:solidFill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324000</xdr:colOff>
      <xdr:row>10</xdr:row>
      <xdr:rowOff>78120</xdr:rowOff>
    </xdr:from>
    <xdr:to>
      <xdr:col>8</xdr:col>
      <xdr:colOff>580680</xdr:colOff>
      <xdr:row>11</xdr:row>
      <xdr:rowOff>145440</xdr:rowOff>
    </xdr:to>
    <xdr:sp macro="" textlink="">
      <xdr:nvSpPr>
        <xdr:cNvPr id="23" name="Shape 29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8434800" y="1725840"/>
          <a:ext cx="1836720" cy="229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t">
          <a:sp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100" b="1" strike="noStrike" spc="-1">
              <a:solidFill>
                <a:srgbClr val="002060"/>
              </a:solidFill>
              <a:latin typeface="Bahnschrift"/>
              <a:ea typeface="Arial"/>
            </a:rPr>
            <a:t>Расчетные модули</a:t>
          </a:r>
          <a:endParaRPr lang="ru-RU" sz="1100" b="0" strike="noStrike" spc="-1">
            <a:latin typeface="Times New Roman"/>
          </a:endParaRPr>
        </a:p>
      </xdr:txBody>
    </xdr:sp>
    <xdr:clientData/>
  </xdr:twoCellAnchor>
  <xdr:twoCellAnchor editAs="absolute">
    <xdr:from>
      <xdr:col>6</xdr:col>
      <xdr:colOff>287844</xdr:colOff>
      <xdr:row>21</xdr:row>
      <xdr:rowOff>130320</xdr:rowOff>
    </xdr:from>
    <xdr:to>
      <xdr:col>8</xdr:col>
      <xdr:colOff>488157</xdr:colOff>
      <xdr:row>23</xdr:row>
      <xdr:rowOff>156415</xdr:rowOff>
    </xdr:to>
    <xdr:sp macro="" textlink="">
      <xdr:nvSpPr>
        <xdr:cNvPr id="24" name="Shape 30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6371938" y="4035570"/>
          <a:ext cx="1390938" cy="43090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wrap="square" lIns="90000" tIns="45000" rIns="90000" bIns="45000" anchor="t">
          <a:sp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100" b="1" strike="noStrike" spc="-1">
              <a:solidFill>
                <a:srgbClr val="002060"/>
              </a:solidFill>
              <a:latin typeface="Bahnschrift"/>
              <a:ea typeface="Arial"/>
            </a:rPr>
            <a:t>Презентационные листы</a:t>
          </a:r>
          <a:endParaRPr lang="ru-RU" sz="1100" b="0" strike="noStrike" spc="-1">
            <a:latin typeface="Times New Roman"/>
          </a:endParaRPr>
        </a:p>
      </xdr:txBody>
    </xdr:sp>
    <xdr:clientData/>
  </xdr:twoCellAnchor>
  <xdr:twoCellAnchor editAs="absolute">
    <xdr:from>
      <xdr:col>7</xdr:col>
      <xdr:colOff>575820</xdr:colOff>
      <xdr:row>1</xdr:row>
      <xdr:rowOff>36360</xdr:rowOff>
    </xdr:from>
    <xdr:to>
      <xdr:col>11</xdr:col>
      <xdr:colOff>535588</xdr:colOff>
      <xdr:row>3</xdr:row>
      <xdr:rowOff>71280</xdr:rowOff>
    </xdr:to>
    <xdr:sp macro="" textlink="">
      <xdr:nvSpPr>
        <xdr:cNvPr id="25" name="Shape 3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7243320" y="193242"/>
          <a:ext cx="2335415" cy="382303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100" b="1" strike="noStrike" spc="-1">
              <a:solidFill>
                <a:srgbClr val="002060"/>
              </a:solidFill>
              <a:latin typeface="Bahnschrift"/>
              <a:ea typeface="Arial"/>
            </a:rPr>
            <a:t>СХЕМА РЕАЛИЗАЦИИ МОДЕЛИ</a:t>
          </a:r>
          <a:endParaRPr lang="ru-RU" sz="1100" b="0" strike="noStrike" spc="-1">
            <a:latin typeface="Times New Roman"/>
          </a:endParaRPr>
        </a:p>
      </xdr:txBody>
    </xdr:sp>
    <xdr:clientData/>
  </xdr:twoCellAnchor>
  <xdr:twoCellAnchor editAs="absolute">
    <xdr:from>
      <xdr:col>9</xdr:col>
      <xdr:colOff>280800</xdr:colOff>
      <xdr:row>21</xdr:row>
      <xdr:rowOff>128750</xdr:rowOff>
    </xdr:from>
    <xdr:to>
      <xdr:col>9</xdr:col>
      <xdr:colOff>530640</xdr:colOff>
      <xdr:row>23</xdr:row>
      <xdr:rowOff>91670</xdr:rowOff>
    </xdr:to>
    <xdr:sp macro="" textlink="">
      <xdr:nvSpPr>
        <xdr:cNvPr id="26" name="Shape 32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8136124" y="3860309"/>
          <a:ext cx="249840" cy="366332"/>
        </a:xfrm>
        <a:prstGeom prst="downArrow">
          <a:avLst>
            <a:gd name="adj1" fmla="val 50000"/>
            <a:gd name="adj2" fmla="val 50000"/>
          </a:avLst>
        </a:prstGeom>
        <a:solidFill>
          <a:srgbClr val="44546A"/>
        </a:solidFill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9</xdr:col>
      <xdr:colOff>266760</xdr:colOff>
      <xdr:row>32</xdr:row>
      <xdr:rowOff>64800</xdr:rowOff>
    </xdr:from>
    <xdr:to>
      <xdr:col>9</xdr:col>
      <xdr:colOff>518760</xdr:colOff>
      <xdr:row>33</xdr:row>
      <xdr:rowOff>136440</xdr:rowOff>
    </xdr:to>
    <xdr:sp macro="" textlink="">
      <xdr:nvSpPr>
        <xdr:cNvPr id="28" name="Shape 35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8122084" y="6015124"/>
          <a:ext cx="252000" cy="273345"/>
        </a:xfrm>
        <a:prstGeom prst="downArrow">
          <a:avLst>
            <a:gd name="adj1" fmla="val 50000"/>
            <a:gd name="adj2" fmla="val 50000"/>
          </a:avLst>
        </a:prstGeom>
        <a:solidFill>
          <a:srgbClr val="44546A"/>
        </a:solidFill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9</xdr:col>
      <xdr:colOff>553320</xdr:colOff>
      <xdr:row>4</xdr:row>
      <xdr:rowOff>152280</xdr:rowOff>
    </xdr:from>
    <xdr:to>
      <xdr:col>12</xdr:col>
      <xdr:colOff>175680</xdr:colOff>
      <xdr:row>8</xdr:row>
      <xdr:rowOff>9360</xdr:rowOff>
    </xdr:to>
    <xdr:sp macro="" textlink="">
      <xdr:nvSpPr>
        <xdr:cNvPr id="29" name="Shape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1034000" y="828720"/>
          <a:ext cx="1992240" cy="504720"/>
        </a:xfrm>
        <a:prstGeom prst="rect">
          <a:avLst/>
        </a:prstGeom>
        <a:solidFill>
          <a:srgbClr val="FFFFCC"/>
        </a:solidFill>
        <a:ln w="12600">
          <a:solidFill>
            <a:srgbClr val="6633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900" b="1" strike="noStrike" spc="-1">
              <a:solidFill>
                <a:srgbClr val="002060"/>
              </a:solidFill>
              <a:latin typeface="Bahnschrift"/>
              <a:ea typeface="Arial"/>
            </a:rPr>
            <a:t>Прогноз расходов на персонал</a:t>
          </a:r>
          <a:endParaRPr lang="ru-RU" sz="900" b="0" strike="noStrike" spc="-1">
            <a:latin typeface="Times New Roman"/>
          </a:endParaRPr>
        </a:p>
      </xdr:txBody>
    </xdr:sp>
    <xdr:clientData/>
  </xdr:twoCellAnchor>
  <xdr:twoCellAnchor editAs="oneCell">
    <xdr:from>
      <xdr:col>9</xdr:col>
      <xdr:colOff>290880</xdr:colOff>
      <xdr:row>26</xdr:row>
      <xdr:rowOff>192240</xdr:rowOff>
    </xdr:from>
    <xdr:to>
      <xdr:col>9</xdr:col>
      <xdr:colOff>562320</xdr:colOff>
      <xdr:row>28</xdr:row>
      <xdr:rowOff>64080</xdr:rowOff>
    </xdr:to>
    <xdr:sp macro="" textlink="">
      <xdr:nvSpPr>
        <xdr:cNvPr id="30" name="Shape 37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0771560" y="5021280"/>
          <a:ext cx="271440" cy="272160"/>
        </a:xfrm>
        <a:prstGeom prst="mathPlus">
          <a:avLst>
            <a:gd name="adj1" fmla="val 23520"/>
          </a:avLst>
        </a:prstGeom>
        <a:solidFill>
          <a:srgbClr val="000000"/>
        </a:solidFill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12</xdr:col>
      <xdr:colOff>19080</xdr:colOff>
      <xdr:row>22</xdr:row>
      <xdr:rowOff>47880</xdr:rowOff>
    </xdr:from>
    <xdr:to>
      <xdr:col>12</xdr:col>
      <xdr:colOff>185760</xdr:colOff>
      <xdr:row>25</xdr:row>
      <xdr:rowOff>101160</xdr:rowOff>
    </xdr:to>
    <xdr:sp macro="" textlink="">
      <xdr:nvSpPr>
        <xdr:cNvPr id="31" name="Shape 4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2869640" y="4077000"/>
          <a:ext cx="166680" cy="6534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</xdr:col>
      <xdr:colOff>574560</xdr:colOff>
      <xdr:row>15</xdr:row>
      <xdr:rowOff>85680</xdr:rowOff>
    </xdr:from>
    <xdr:to>
      <xdr:col>12</xdr:col>
      <xdr:colOff>277920</xdr:colOff>
      <xdr:row>30</xdr:row>
      <xdr:rowOff>66240</xdr:rowOff>
    </xdr:to>
    <xdr:sp macro="" textlink="">
      <xdr:nvSpPr>
        <xdr:cNvPr id="32" name="Shape 34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 flipH="1">
          <a:off x="12635280" y="2714760"/>
          <a:ext cx="493200" cy="2980800"/>
        </a:xfrm>
        <a:prstGeom prst="bentConnector3">
          <a:avLst>
            <a:gd name="adj1" fmla="val -52053"/>
          </a:avLst>
        </a:prstGeom>
        <a:noFill/>
        <a:ln w="12600">
          <a:solidFill>
            <a:srgbClr val="000000"/>
          </a:solidFill>
          <a:miter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389880</xdr:colOff>
      <xdr:row>25</xdr:row>
      <xdr:rowOff>70200</xdr:rowOff>
    </xdr:from>
    <xdr:to>
      <xdr:col>7</xdr:col>
      <xdr:colOff>432000</xdr:colOff>
      <xdr:row>30</xdr:row>
      <xdr:rowOff>123120</xdr:rowOff>
    </xdr:to>
    <xdr:sp macro="" textlink="">
      <xdr:nvSpPr>
        <xdr:cNvPr id="33" name="Shape 1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 flipH="1">
          <a:off x="9290520" y="4699440"/>
          <a:ext cx="42120" cy="1053000"/>
        </a:xfrm>
        <a:prstGeom prst="bentConnector3">
          <a:avLst>
            <a:gd name="adj1" fmla="val 1024556"/>
          </a:avLst>
        </a:prstGeom>
        <a:noFill/>
        <a:ln w="12600">
          <a:solidFill>
            <a:srgbClr val="000000"/>
          </a:solidFill>
          <a:miter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541080</xdr:colOff>
      <xdr:row>16</xdr:row>
      <xdr:rowOff>304560</xdr:rowOff>
    </xdr:from>
    <xdr:to>
      <xdr:col>12</xdr:col>
      <xdr:colOff>36360</xdr:colOff>
      <xdr:row>19</xdr:row>
      <xdr:rowOff>117000</xdr:rowOff>
    </xdr:to>
    <xdr:sp macro="" textlink="">
      <xdr:nvSpPr>
        <xdr:cNvPr id="34" name="Shape 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11811600" y="3095280"/>
          <a:ext cx="1075320" cy="488880"/>
        </a:xfrm>
        <a:prstGeom prst="rect">
          <a:avLst/>
        </a:prstGeom>
        <a:solidFill>
          <a:srgbClr val="BFBFBF">
            <a:alpha val="80000"/>
          </a:srgbClr>
        </a:solidFill>
        <a:ln w="1260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800" b="1" strike="noStrike" spc="-1">
              <a:solidFill>
                <a:srgbClr val="002060"/>
              </a:solidFill>
              <a:latin typeface="Bahnschrift"/>
              <a:ea typeface="Arial"/>
            </a:rPr>
            <a:t>Cash flow инвестора</a:t>
          </a:r>
          <a:r>
            <a:rPr lang="en-US" sz="800" b="1" strike="noStrike" spc="-1">
              <a:solidFill>
                <a:srgbClr val="002060"/>
              </a:solidFill>
              <a:latin typeface="Bahnschrift"/>
              <a:ea typeface="Century Gothic"/>
            </a:rPr>
            <a:t> </a:t>
          </a:r>
          <a:endParaRPr lang="ru-RU" sz="800" b="0" strike="noStrike" spc="-1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4957</xdr:colOff>
      <xdr:row>27</xdr:row>
      <xdr:rowOff>237960</xdr:rowOff>
    </xdr:from>
    <xdr:to>
      <xdr:col>7</xdr:col>
      <xdr:colOff>682560</xdr:colOff>
      <xdr:row>41</xdr:row>
      <xdr:rowOff>47625</xdr:rowOff>
    </xdr:to>
    <xdr:graphicFrame macro="">
      <xdr:nvGraphicFramePr>
        <xdr:cNvPr id="33" name="Chart 34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60480</xdr:colOff>
      <xdr:row>66</xdr:row>
      <xdr:rowOff>37800</xdr:rowOff>
    </xdr:from>
    <xdr:to>
      <xdr:col>6</xdr:col>
      <xdr:colOff>255240</xdr:colOff>
      <xdr:row>86</xdr:row>
      <xdr:rowOff>2160</xdr:rowOff>
    </xdr:to>
    <xdr:graphicFrame macro="">
      <xdr:nvGraphicFramePr>
        <xdr:cNvPr id="34" name="Chart 35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416582</xdr:colOff>
      <xdr:row>96</xdr:row>
      <xdr:rowOff>116561</xdr:rowOff>
    </xdr:from>
    <xdr:to>
      <xdr:col>5</xdr:col>
      <xdr:colOff>857249</xdr:colOff>
      <xdr:row>112</xdr:row>
      <xdr:rowOff>112917</xdr:rowOff>
    </xdr:to>
    <xdr:graphicFrame macro="">
      <xdr:nvGraphicFramePr>
        <xdr:cNvPr id="35" name="Chart 1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in.ee/riigi-rahandus-ja-maksud/maksu-ja-tollipoliitika/maksud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fin.ee/riigi-rahandus-ja-maksud/maksu-ja-tollipoliitika/maksud" TargetMode="External"/><Relationship Id="rId1" Type="http://schemas.openxmlformats.org/officeDocument/2006/relationships/hyperlink" Target="https://www.fin.ee/riigi-rahandus-ja-maksud/maksu-ja-tollipoliitika/maksud" TargetMode="External"/><Relationship Id="rId6" Type="http://schemas.openxmlformats.org/officeDocument/2006/relationships/hyperlink" Target="https://ru.tradingeconomics.com/country-list/interest-rate?continent=europe" TargetMode="External"/><Relationship Id="rId5" Type="http://schemas.openxmlformats.org/officeDocument/2006/relationships/hyperlink" Target="https://www.ecb.europa.eu/press/key/date/2023/html/ecb.sp230707~8f8f9debc6.en.html" TargetMode="External"/><Relationship Id="rId4" Type="http://schemas.openxmlformats.org/officeDocument/2006/relationships/hyperlink" Target="https://www.fin.ee/riigi-rahandus-ja-maksud/maksu-ja-tollipoliitika/maksud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FFFF"/>
    <pageSetUpPr fitToPage="1"/>
  </sheetPr>
  <dimension ref="A1:AMJ1000"/>
  <sheetViews>
    <sheetView zoomScale="85" zoomScaleNormal="85" workbookViewId="0">
      <selection activeCell="V24" sqref="V24"/>
    </sheetView>
  </sheetViews>
  <sheetFormatPr defaultColWidth="14.42578125" defaultRowHeight="15" x14ac:dyDescent="0.25"/>
  <cols>
    <col min="1" max="1" width="1.42578125" style="3" customWidth="1"/>
    <col min="2" max="3" width="2" style="3" customWidth="1"/>
    <col min="4" max="4" width="20.85546875" style="3" customWidth="1"/>
    <col min="5" max="5" width="2.42578125" style="3" customWidth="1"/>
    <col min="6" max="6" width="62.42578125" style="3" customWidth="1"/>
    <col min="7" max="13" width="8.85546875" style="3" customWidth="1"/>
    <col min="14" max="26" width="8.85546875" style="4" customWidth="1"/>
    <col min="27" max="1024" width="14.42578125" style="4"/>
  </cols>
  <sheetData>
    <row r="1" spans="1:15" s="4" customFormat="1" ht="12.75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5">
      <c r="A2" s="4"/>
      <c r="B2" s="6" t="s">
        <v>368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s="4" customFormat="1" ht="12.75" x14ac:dyDescent="0.2">
      <c r="B3" s="7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s="4" customFormat="1" ht="12.75" x14ac:dyDescent="0.2">
      <c r="B4" s="7" t="s">
        <v>1</v>
      </c>
      <c r="C4" s="7"/>
      <c r="D4" s="7"/>
      <c r="E4" s="8"/>
      <c r="F4" s="8"/>
      <c r="G4" s="5"/>
      <c r="H4" s="5"/>
      <c r="I4" s="5"/>
      <c r="J4" s="5"/>
      <c r="K4" s="5"/>
      <c r="L4" s="5"/>
      <c r="M4" s="5"/>
      <c r="N4" s="5"/>
      <c r="O4" s="5"/>
    </row>
    <row r="5" spans="1:15" s="4" customFormat="1" ht="12.75" x14ac:dyDescent="0.2">
      <c r="B5" s="5"/>
      <c r="C5" s="5"/>
      <c r="D5" s="5"/>
      <c r="E5" s="9"/>
      <c r="F5" s="9"/>
      <c r="G5" s="5"/>
      <c r="H5" s="5"/>
      <c r="I5" s="5"/>
      <c r="J5" s="5"/>
      <c r="K5" s="5"/>
      <c r="L5" s="5"/>
      <c r="M5" s="5"/>
      <c r="N5" s="5"/>
      <c r="O5" s="5"/>
    </row>
    <row r="6" spans="1:15" s="4" customFormat="1" ht="12.75" x14ac:dyDescent="0.2">
      <c r="B6" s="5"/>
      <c r="C6" s="10"/>
      <c r="D6" s="11" t="s">
        <v>2</v>
      </c>
      <c r="E6" s="12"/>
      <c r="F6" s="5"/>
      <c r="G6" s="5"/>
      <c r="H6" s="5"/>
      <c r="I6" s="5"/>
      <c r="J6" s="5"/>
      <c r="K6" s="5"/>
      <c r="L6" s="5"/>
      <c r="M6" s="5"/>
      <c r="N6" s="5"/>
      <c r="O6" s="5"/>
    </row>
    <row r="7" spans="1:15" s="4" customFormat="1" ht="12.75" x14ac:dyDescent="0.2">
      <c r="D7" s="13" t="s">
        <v>3</v>
      </c>
      <c r="E7" s="12"/>
      <c r="F7" s="14" t="s">
        <v>4</v>
      </c>
      <c r="M7" s="5"/>
      <c r="N7" s="5"/>
    </row>
    <row r="8" spans="1:15" s="4" customFormat="1" ht="12.75" x14ac:dyDescent="0.2">
      <c r="D8" s="13" t="s">
        <v>5</v>
      </c>
      <c r="E8" s="12"/>
      <c r="F8" s="14" t="s">
        <v>6</v>
      </c>
      <c r="M8" s="5"/>
      <c r="N8" s="5"/>
    </row>
    <row r="9" spans="1:15" s="4" customFormat="1" ht="12.75" x14ac:dyDescent="0.2">
      <c r="E9" s="12"/>
      <c r="F9" s="5"/>
      <c r="M9" s="5"/>
      <c r="N9" s="5"/>
    </row>
    <row r="10" spans="1:15" s="4" customFormat="1" ht="12.75" x14ac:dyDescent="0.2">
      <c r="C10" s="15"/>
      <c r="D10" s="16" t="s">
        <v>7</v>
      </c>
      <c r="E10" s="12"/>
      <c r="F10" s="14"/>
      <c r="M10" s="5"/>
      <c r="N10" s="5"/>
    </row>
    <row r="11" spans="1:15" s="4" customFormat="1" ht="12.75" x14ac:dyDescent="0.2">
      <c r="D11" s="13" t="s">
        <v>8</v>
      </c>
      <c r="E11" s="12"/>
      <c r="F11" s="14" t="s">
        <v>9</v>
      </c>
      <c r="M11" s="5"/>
      <c r="N11" s="5"/>
    </row>
    <row r="12" spans="1:15" s="4" customFormat="1" ht="25.5" x14ac:dyDescent="0.2">
      <c r="D12" s="13" t="s">
        <v>10</v>
      </c>
      <c r="E12" s="12"/>
      <c r="F12" s="14" t="s">
        <v>11</v>
      </c>
      <c r="M12" s="5"/>
      <c r="N12" s="5"/>
    </row>
    <row r="13" spans="1:15" s="4" customFormat="1" ht="12.75" x14ac:dyDescent="0.2">
      <c r="D13" s="13" t="s">
        <v>12</v>
      </c>
      <c r="E13" s="12"/>
      <c r="F13" s="14" t="s">
        <v>13</v>
      </c>
      <c r="M13" s="5"/>
      <c r="N13" s="5"/>
    </row>
    <row r="14" spans="1:15" s="4" customFormat="1" ht="12.75" x14ac:dyDescent="0.2">
      <c r="D14" s="13" t="s">
        <v>14</v>
      </c>
      <c r="E14" s="12"/>
      <c r="F14" s="14" t="s">
        <v>15</v>
      </c>
      <c r="M14" s="5"/>
      <c r="N14" s="5"/>
    </row>
    <row r="15" spans="1:15" s="4" customFormat="1" ht="12.75" x14ac:dyDescent="0.2">
      <c r="D15" s="13"/>
      <c r="E15" s="12"/>
      <c r="F15" s="14"/>
      <c r="M15" s="5"/>
      <c r="N15" s="5"/>
    </row>
    <row r="16" spans="1:15" s="4" customFormat="1" ht="12.75" x14ac:dyDescent="0.2">
      <c r="C16" s="17"/>
      <c r="D16" s="16" t="s">
        <v>16</v>
      </c>
      <c r="E16" s="12"/>
      <c r="F16" s="14"/>
      <c r="M16" s="5"/>
      <c r="N16" s="5"/>
    </row>
    <row r="17" spans="1:26" s="4" customFormat="1" ht="27.75" customHeight="1" x14ac:dyDescent="0.2">
      <c r="D17" s="13" t="s">
        <v>17</v>
      </c>
      <c r="E17" s="12"/>
      <c r="F17" s="14" t="s">
        <v>18</v>
      </c>
      <c r="L17" s="4">
        <f>'Cash flow инвестора'!A1</f>
        <v>0</v>
      </c>
      <c r="M17" s="5"/>
      <c r="N17" s="5"/>
    </row>
    <row r="18" spans="1:26" s="4" customFormat="1" ht="12.75" x14ac:dyDescent="0.2">
      <c r="D18" s="13" t="s">
        <v>19</v>
      </c>
      <c r="E18" s="12"/>
      <c r="F18" s="14" t="s">
        <v>369</v>
      </c>
      <c r="M18" s="5"/>
      <c r="N18" s="5"/>
    </row>
    <row r="19" spans="1:26" s="4" customFormat="1" ht="12.75" x14ac:dyDescent="0.2">
      <c r="D19" s="13" t="s">
        <v>21</v>
      </c>
      <c r="E19" s="12"/>
      <c r="F19" s="14" t="s">
        <v>22</v>
      </c>
      <c r="M19" s="5"/>
      <c r="N19" s="5"/>
    </row>
    <row r="20" spans="1:26" s="4" customFormat="1" ht="12.75" x14ac:dyDescent="0.2">
      <c r="D20" s="18"/>
      <c r="E20" s="19"/>
      <c r="F20" s="14"/>
      <c r="M20" s="5"/>
      <c r="N20" s="5"/>
    </row>
    <row r="21" spans="1:26" s="4" customFormat="1" ht="15.75" customHeight="1" x14ac:dyDescent="0.2">
      <c r="D21" s="13"/>
      <c r="E21" s="9"/>
      <c r="F21" s="20"/>
      <c r="M21" s="5"/>
      <c r="N21" s="5"/>
    </row>
    <row r="22" spans="1:26" ht="15.75" customHeight="1" x14ac:dyDescent="0.25">
      <c r="A22" s="5"/>
      <c r="B22" s="5"/>
      <c r="C22" s="7" t="s">
        <v>23</v>
      </c>
      <c r="D22" s="5"/>
      <c r="E22" s="9"/>
      <c r="F22" s="9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9"/>
      <c r="F23" s="9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10">
        <v>123</v>
      </c>
      <c r="E24" s="21"/>
      <c r="F24" s="22" t="s">
        <v>24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9"/>
      <c r="F25" s="9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7" t="s">
        <v>25</v>
      </c>
      <c r="D26" s="5"/>
      <c r="E26" s="9"/>
      <c r="F26" s="9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9"/>
      <c r="F27" s="9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23"/>
      <c r="D28" s="548" t="s">
        <v>26</v>
      </c>
      <c r="E28" s="548"/>
      <c r="F28" s="548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23"/>
      <c r="D29" s="548"/>
      <c r="E29" s="548"/>
      <c r="F29" s="548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23"/>
      <c r="D30" s="548"/>
      <c r="E30" s="548"/>
      <c r="F30" s="548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23"/>
      <c r="D31" s="548"/>
      <c r="E31" s="548"/>
      <c r="F31" s="548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23"/>
      <c r="D32" s="548"/>
      <c r="E32" s="548"/>
      <c r="F32" s="548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23"/>
      <c r="D33" s="548"/>
      <c r="E33" s="548"/>
      <c r="F33" s="548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23"/>
      <c r="D34" s="548"/>
      <c r="E34" s="548"/>
      <c r="F34" s="548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23"/>
      <c r="D35" s="548"/>
      <c r="E35" s="548"/>
      <c r="F35" s="548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23"/>
      <c r="D36" s="548"/>
      <c r="E36" s="548"/>
      <c r="F36" s="548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23"/>
      <c r="D37" s="548"/>
      <c r="E37" s="548"/>
      <c r="F37" s="548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 x14ac:dyDescent="0.25">
      <c r="A38" s="5"/>
      <c r="B38" s="5"/>
      <c r="C38" s="23"/>
      <c r="D38" s="24"/>
      <c r="E38" s="24"/>
      <c r="F38" s="24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 x14ac:dyDescent="0.25">
      <c r="A39" s="5"/>
      <c r="B39" s="5"/>
      <c r="C39" s="5"/>
      <c r="D39" s="24"/>
      <c r="E39" s="24"/>
      <c r="F39" s="24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2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s="4" customFormat="1" ht="12.75" customHeight="1" x14ac:dyDescent="0.2">
      <c r="E127" s="5"/>
      <c r="F127" s="5"/>
      <c r="G127" s="5"/>
    </row>
    <row r="128" spans="1:26" s="4" customFormat="1" ht="12.75" customHeight="1" x14ac:dyDescent="0.2">
      <c r="E128" s="5"/>
      <c r="F128" s="5"/>
    </row>
    <row r="129" spans="5:6" s="4" customFormat="1" ht="12.75" customHeight="1" x14ac:dyDescent="0.2">
      <c r="E129" s="5"/>
      <c r="F129" s="5"/>
    </row>
    <row r="130" spans="5:6" s="4" customFormat="1" ht="12.75" customHeight="1" x14ac:dyDescent="0.2">
      <c r="E130" s="5"/>
      <c r="F130" s="5"/>
    </row>
    <row r="131" spans="5:6" s="4" customFormat="1" ht="12.75" customHeight="1" x14ac:dyDescent="0.2">
      <c r="E131" s="5"/>
      <c r="F131" s="5"/>
    </row>
    <row r="132" spans="5:6" s="4" customFormat="1" ht="12.75" customHeight="1" x14ac:dyDescent="0.2">
      <c r="E132" s="5"/>
      <c r="F132" s="5"/>
    </row>
    <row r="133" spans="5:6" s="4" customFormat="1" ht="12.75" customHeight="1" x14ac:dyDescent="0.2">
      <c r="E133" s="5"/>
      <c r="F133" s="5"/>
    </row>
    <row r="134" spans="5:6" s="4" customFormat="1" ht="12.75" customHeight="1" x14ac:dyDescent="0.2">
      <c r="E134" s="5"/>
      <c r="F134" s="5"/>
    </row>
    <row r="135" spans="5:6" s="4" customFormat="1" ht="12.75" customHeight="1" x14ac:dyDescent="0.2">
      <c r="E135" s="5"/>
      <c r="F135" s="5"/>
    </row>
    <row r="136" spans="5:6" s="4" customFormat="1" ht="12.75" customHeight="1" x14ac:dyDescent="0.2">
      <c r="E136" s="5"/>
      <c r="F136" s="5"/>
    </row>
    <row r="137" spans="5:6" s="4" customFormat="1" ht="12.75" customHeight="1" x14ac:dyDescent="0.2">
      <c r="E137" s="5"/>
      <c r="F137" s="5"/>
    </row>
    <row r="138" spans="5:6" s="4" customFormat="1" ht="12.75" customHeight="1" x14ac:dyDescent="0.2">
      <c r="E138" s="5"/>
      <c r="F138" s="5"/>
    </row>
    <row r="139" spans="5:6" s="4" customFormat="1" ht="12.75" customHeight="1" x14ac:dyDescent="0.2">
      <c r="E139" s="5"/>
      <c r="F139" s="5"/>
    </row>
    <row r="140" spans="5:6" s="4" customFormat="1" ht="12.75" customHeight="1" x14ac:dyDescent="0.2">
      <c r="E140" s="5"/>
      <c r="F140" s="5"/>
    </row>
    <row r="141" spans="5:6" s="4" customFormat="1" ht="12.75" customHeight="1" x14ac:dyDescent="0.2">
      <c r="E141" s="5"/>
      <c r="F141" s="5"/>
    </row>
    <row r="142" spans="5:6" s="4" customFormat="1" ht="12.75" customHeight="1" x14ac:dyDescent="0.2">
      <c r="E142" s="5"/>
      <c r="F142" s="5"/>
    </row>
    <row r="143" spans="5:6" s="4" customFormat="1" ht="12.75" customHeight="1" x14ac:dyDescent="0.2">
      <c r="E143" s="5"/>
      <c r="F143" s="5"/>
    </row>
    <row r="144" spans="5:6" s="4" customFormat="1" ht="12.75" customHeight="1" x14ac:dyDescent="0.2">
      <c r="E144" s="5"/>
      <c r="F144" s="5"/>
    </row>
    <row r="145" spans="5:6" s="4" customFormat="1" ht="12.75" customHeight="1" x14ac:dyDescent="0.2">
      <c r="E145" s="5"/>
      <c r="F145" s="5"/>
    </row>
    <row r="146" spans="5:6" s="4" customFormat="1" ht="12.75" customHeight="1" x14ac:dyDescent="0.2">
      <c r="E146" s="5"/>
      <c r="F146" s="5"/>
    </row>
    <row r="147" spans="5:6" s="4" customFormat="1" ht="12.75" customHeight="1" x14ac:dyDescent="0.2">
      <c r="E147" s="5"/>
      <c r="F147" s="5"/>
    </row>
    <row r="148" spans="5:6" s="4" customFormat="1" ht="12.75" customHeight="1" x14ac:dyDescent="0.2">
      <c r="E148" s="5"/>
      <c r="F148" s="5"/>
    </row>
    <row r="149" spans="5:6" s="4" customFormat="1" ht="12.75" customHeight="1" x14ac:dyDescent="0.2">
      <c r="E149" s="5"/>
      <c r="F149" s="5"/>
    </row>
    <row r="150" spans="5:6" s="4" customFormat="1" ht="12.75" customHeight="1" x14ac:dyDescent="0.2">
      <c r="E150" s="5"/>
      <c r="F150" s="5"/>
    </row>
    <row r="151" spans="5:6" s="4" customFormat="1" ht="12.75" customHeight="1" x14ac:dyDescent="0.2">
      <c r="E151" s="5"/>
      <c r="F151" s="5"/>
    </row>
    <row r="152" spans="5:6" s="4" customFormat="1" ht="12.75" customHeight="1" x14ac:dyDescent="0.2">
      <c r="E152" s="5"/>
      <c r="F152" s="5"/>
    </row>
    <row r="153" spans="5:6" s="4" customFormat="1" ht="12.75" customHeight="1" x14ac:dyDescent="0.2">
      <c r="E153" s="5"/>
      <c r="F153" s="5"/>
    </row>
    <row r="154" spans="5:6" s="4" customFormat="1" ht="12.75" customHeight="1" x14ac:dyDescent="0.2">
      <c r="E154" s="5"/>
      <c r="F154" s="5"/>
    </row>
    <row r="155" spans="5:6" s="4" customFormat="1" ht="12.75" customHeight="1" x14ac:dyDescent="0.2">
      <c r="E155" s="5"/>
      <c r="F155" s="5"/>
    </row>
    <row r="156" spans="5:6" s="4" customFormat="1" ht="12.75" customHeight="1" x14ac:dyDescent="0.2">
      <c r="E156" s="5"/>
      <c r="F156" s="5"/>
    </row>
    <row r="157" spans="5:6" s="4" customFormat="1" ht="12.75" customHeight="1" x14ac:dyDescent="0.2">
      <c r="E157" s="5"/>
      <c r="F157" s="5"/>
    </row>
    <row r="158" spans="5:6" s="4" customFormat="1" ht="12.75" customHeight="1" x14ac:dyDescent="0.2">
      <c r="E158" s="5"/>
      <c r="F158" s="5"/>
    </row>
    <row r="159" spans="5:6" s="4" customFormat="1" ht="12.75" customHeight="1" x14ac:dyDescent="0.2">
      <c r="E159" s="5"/>
      <c r="F159" s="5"/>
    </row>
    <row r="160" spans="5:6" s="4" customFormat="1" ht="12.75" customHeight="1" x14ac:dyDescent="0.2">
      <c r="E160" s="5"/>
      <c r="F160" s="5"/>
    </row>
    <row r="161" spans="5:6" s="4" customFormat="1" ht="12.75" customHeight="1" x14ac:dyDescent="0.2">
      <c r="E161" s="5"/>
      <c r="F161" s="5"/>
    </row>
    <row r="162" spans="5:6" s="4" customFormat="1" ht="12.75" customHeight="1" x14ac:dyDescent="0.2">
      <c r="E162" s="5"/>
      <c r="F162" s="5"/>
    </row>
    <row r="163" spans="5:6" s="4" customFormat="1" ht="12.75" customHeight="1" x14ac:dyDescent="0.2">
      <c r="E163" s="5"/>
      <c r="F163" s="5"/>
    </row>
    <row r="164" spans="5:6" s="4" customFormat="1" ht="12.75" customHeight="1" x14ac:dyDescent="0.2">
      <c r="E164" s="5"/>
      <c r="F164" s="5"/>
    </row>
    <row r="165" spans="5:6" s="4" customFormat="1" ht="12.75" customHeight="1" x14ac:dyDescent="0.2">
      <c r="E165" s="5"/>
      <c r="F165" s="5"/>
    </row>
    <row r="166" spans="5:6" s="4" customFormat="1" ht="12.75" customHeight="1" x14ac:dyDescent="0.2">
      <c r="E166" s="5"/>
      <c r="F166" s="5"/>
    </row>
    <row r="167" spans="5:6" s="4" customFormat="1" ht="12.75" customHeight="1" x14ac:dyDescent="0.2">
      <c r="E167" s="5"/>
      <c r="F167" s="5"/>
    </row>
    <row r="168" spans="5:6" s="4" customFormat="1" ht="12.75" customHeight="1" x14ac:dyDescent="0.2">
      <c r="E168" s="5"/>
      <c r="F168" s="5"/>
    </row>
    <row r="169" spans="5:6" s="4" customFormat="1" ht="12.75" customHeight="1" x14ac:dyDescent="0.2">
      <c r="E169" s="5"/>
      <c r="F169" s="5"/>
    </row>
    <row r="170" spans="5:6" s="4" customFormat="1" ht="12.75" customHeight="1" x14ac:dyDescent="0.2">
      <c r="E170" s="5"/>
      <c r="F170" s="5"/>
    </row>
    <row r="171" spans="5:6" s="4" customFormat="1" ht="12.75" customHeight="1" x14ac:dyDescent="0.2">
      <c r="E171" s="5"/>
      <c r="F171" s="5"/>
    </row>
    <row r="172" spans="5:6" s="4" customFormat="1" ht="12.75" customHeight="1" x14ac:dyDescent="0.2">
      <c r="E172" s="5"/>
      <c r="F172" s="5"/>
    </row>
    <row r="173" spans="5:6" s="4" customFormat="1" ht="12.75" customHeight="1" x14ac:dyDescent="0.2">
      <c r="E173" s="5"/>
      <c r="F173" s="5"/>
    </row>
    <row r="174" spans="5:6" s="4" customFormat="1" ht="12.75" customHeight="1" x14ac:dyDescent="0.2">
      <c r="E174" s="5"/>
      <c r="F174" s="5"/>
    </row>
    <row r="175" spans="5:6" s="4" customFormat="1" ht="12.75" customHeight="1" x14ac:dyDescent="0.2">
      <c r="E175" s="5"/>
      <c r="F175" s="5"/>
    </row>
    <row r="176" spans="5:6" s="4" customFormat="1" ht="12.75" customHeight="1" x14ac:dyDescent="0.2">
      <c r="E176" s="5"/>
      <c r="F176" s="5"/>
    </row>
    <row r="177" spans="5:6" s="4" customFormat="1" ht="12.75" customHeight="1" x14ac:dyDescent="0.2">
      <c r="E177" s="5"/>
      <c r="F177" s="5"/>
    </row>
    <row r="178" spans="5:6" s="4" customFormat="1" ht="12.75" customHeight="1" x14ac:dyDescent="0.2">
      <c r="E178" s="5"/>
      <c r="F178" s="5"/>
    </row>
    <row r="179" spans="5:6" s="4" customFormat="1" ht="12.75" customHeight="1" x14ac:dyDescent="0.2">
      <c r="E179" s="5"/>
      <c r="F179" s="5"/>
    </row>
    <row r="180" spans="5:6" s="4" customFormat="1" ht="12.75" customHeight="1" x14ac:dyDescent="0.2">
      <c r="E180" s="5"/>
      <c r="F180" s="5"/>
    </row>
    <row r="181" spans="5:6" s="4" customFormat="1" ht="12.75" customHeight="1" x14ac:dyDescent="0.2">
      <c r="E181" s="5"/>
      <c r="F181" s="5"/>
    </row>
    <row r="182" spans="5:6" s="4" customFormat="1" ht="12.75" customHeight="1" x14ac:dyDescent="0.2">
      <c r="E182" s="5"/>
      <c r="F182" s="5"/>
    </row>
    <row r="183" spans="5:6" s="4" customFormat="1" ht="12.75" customHeight="1" x14ac:dyDescent="0.2">
      <c r="E183" s="5"/>
      <c r="F183" s="5"/>
    </row>
    <row r="184" spans="5:6" s="4" customFormat="1" ht="12.75" customHeight="1" x14ac:dyDescent="0.2">
      <c r="E184" s="5"/>
      <c r="F184" s="5"/>
    </row>
    <row r="185" spans="5:6" s="4" customFormat="1" ht="12.75" customHeight="1" x14ac:dyDescent="0.2">
      <c r="E185" s="5"/>
      <c r="F185" s="5"/>
    </row>
    <row r="186" spans="5:6" s="4" customFormat="1" ht="12.75" customHeight="1" x14ac:dyDescent="0.2">
      <c r="E186" s="5"/>
      <c r="F186" s="5"/>
    </row>
    <row r="187" spans="5:6" s="4" customFormat="1" ht="12.75" customHeight="1" x14ac:dyDescent="0.2">
      <c r="E187" s="5"/>
      <c r="F187" s="5"/>
    </row>
    <row r="188" spans="5:6" s="4" customFormat="1" ht="12.75" customHeight="1" x14ac:dyDescent="0.2">
      <c r="E188" s="5"/>
      <c r="F188" s="5"/>
    </row>
    <row r="189" spans="5:6" s="4" customFormat="1" ht="12.75" customHeight="1" x14ac:dyDescent="0.2">
      <c r="E189" s="5"/>
      <c r="F189" s="5"/>
    </row>
    <row r="190" spans="5:6" s="4" customFormat="1" ht="12.75" customHeight="1" x14ac:dyDescent="0.2">
      <c r="E190" s="5"/>
      <c r="F190" s="5"/>
    </row>
    <row r="191" spans="5:6" s="4" customFormat="1" ht="12.75" customHeight="1" x14ac:dyDescent="0.2">
      <c r="E191" s="5"/>
      <c r="F191" s="5"/>
    </row>
    <row r="192" spans="5:6" s="4" customFormat="1" ht="12.75" customHeight="1" x14ac:dyDescent="0.2">
      <c r="E192" s="5"/>
      <c r="F192" s="5"/>
    </row>
    <row r="193" spans="5:6" s="4" customFormat="1" ht="12.75" customHeight="1" x14ac:dyDescent="0.2">
      <c r="E193" s="5"/>
      <c r="F193" s="5"/>
    </row>
    <row r="194" spans="5:6" s="4" customFormat="1" ht="12.75" customHeight="1" x14ac:dyDescent="0.2">
      <c r="E194" s="5"/>
      <c r="F194" s="5"/>
    </row>
    <row r="195" spans="5:6" s="4" customFormat="1" ht="12.75" customHeight="1" x14ac:dyDescent="0.2">
      <c r="E195" s="5"/>
      <c r="F195" s="5"/>
    </row>
    <row r="196" spans="5:6" s="4" customFormat="1" ht="12.75" customHeight="1" x14ac:dyDescent="0.2">
      <c r="E196" s="5"/>
      <c r="F196" s="5"/>
    </row>
    <row r="197" spans="5:6" s="4" customFormat="1" ht="12.75" customHeight="1" x14ac:dyDescent="0.2">
      <c r="E197" s="5"/>
      <c r="F197" s="5"/>
    </row>
    <row r="198" spans="5:6" s="4" customFormat="1" ht="12.75" customHeight="1" x14ac:dyDescent="0.2">
      <c r="E198" s="5"/>
      <c r="F198" s="5"/>
    </row>
    <row r="199" spans="5:6" s="4" customFormat="1" ht="12.75" customHeight="1" x14ac:dyDescent="0.2">
      <c r="E199" s="5"/>
      <c r="F199" s="5"/>
    </row>
    <row r="200" spans="5:6" s="4" customFormat="1" ht="12.75" customHeight="1" x14ac:dyDescent="0.2">
      <c r="E200" s="5"/>
      <c r="F200" s="5"/>
    </row>
    <row r="201" spans="5:6" s="4" customFormat="1" ht="12.75" customHeight="1" x14ac:dyDescent="0.2">
      <c r="E201" s="5"/>
      <c r="F201" s="5"/>
    </row>
    <row r="202" spans="5:6" s="4" customFormat="1" ht="12.75" customHeight="1" x14ac:dyDescent="0.2">
      <c r="E202" s="5"/>
      <c r="F202" s="5"/>
    </row>
    <row r="203" spans="5:6" s="4" customFormat="1" ht="12.75" customHeight="1" x14ac:dyDescent="0.2">
      <c r="E203" s="5"/>
      <c r="F203" s="5"/>
    </row>
    <row r="204" spans="5:6" s="4" customFormat="1" ht="12.75" customHeight="1" x14ac:dyDescent="0.2">
      <c r="E204" s="5"/>
      <c r="F204" s="5"/>
    </row>
    <row r="205" spans="5:6" s="4" customFormat="1" ht="12.75" customHeight="1" x14ac:dyDescent="0.2">
      <c r="E205" s="5"/>
      <c r="F205" s="5"/>
    </row>
    <row r="206" spans="5:6" s="4" customFormat="1" ht="12.75" customHeight="1" x14ac:dyDescent="0.2">
      <c r="E206" s="5"/>
      <c r="F206" s="5"/>
    </row>
    <row r="207" spans="5:6" s="4" customFormat="1" ht="12.75" customHeight="1" x14ac:dyDescent="0.2">
      <c r="E207" s="5"/>
      <c r="F207" s="5"/>
    </row>
    <row r="208" spans="5:6" s="4" customFormat="1" ht="12.75" customHeight="1" x14ac:dyDescent="0.2">
      <c r="E208" s="5"/>
      <c r="F208" s="5"/>
    </row>
    <row r="209" spans="5:6" s="4" customFormat="1" ht="12.75" customHeight="1" x14ac:dyDescent="0.2">
      <c r="E209" s="5"/>
      <c r="F209" s="5"/>
    </row>
    <row r="210" spans="5:6" s="4" customFormat="1" ht="12.75" customHeight="1" x14ac:dyDescent="0.2">
      <c r="E210" s="5"/>
      <c r="F210" s="5"/>
    </row>
    <row r="211" spans="5:6" s="4" customFormat="1" ht="12.75" customHeight="1" x14ac:dyDescent="0.2">
      <c r="E211" s="5"/>
      <c r="F211" s="5"/>
    </row>
    <row r="212" spans="5:6" s="4" customFormat="1" ht="12.75" customHeight="1" x14ac:dyDescent="0.2">
      <c r="E212" s="5"/>
      <c r="F212" s="5"/>
    </row>
    <row r="213" spans="5:6" s="4" customFormat="1" ht="12.75" customHeight="1" x14ac:dyDescent="0.2">
      <c r="E213" s="5"/>
      <c r="F213" s="5"/>
    </row>
    <row r="214" spans="5:6" s="4" customFormat="1" ht="12.75" customHeight="1" x14ac:dyDescent="0.2">
      <c r="E214" s="5"/>
      <c r="F214" s="5"/>
    </row>
    <row r="215" spans="5:6" s="4" customFormat="1" ht="12.75" customHeight="1" x14ac:dyDescent="0.2">
      <c r="E215" s="5"/>
      <c r="F215" s="5"/>
    </row>
    <row r="216" spans="5:6" s="4" customFormat="1" ht="12.75" customHeight="1" x14ac:dyDescent="0.2">
      <c r="E216" s="5"/>
      <c r="F216" s="5"/>
    </row>
    <row r="217" spans="5:6" s="4" customFormat="1" ht="12.75" customHeight="1" x14ac:dyDescent="0.2">
      <c r="E217" s="5"/>
      <c r="F217" s="5"/>
    </row>
    <row r="218" spans="5:6" s="4" customFormat="1" ht="12.75" customHeight="1" x14ac:dyDescent="0.2">
      <c r="E218" s="5"/>
      <c r="F218" s="5"/>
    </row>
    <row r="219" spans="5:6" s="4" customFormat="1" ht="12.75" customHeight="1" x14ac:dyDescent="0.2">
      <c r="E219" s="5"/>
      <c r="F219" s="5"/>
    </row>
    <row r="220" spans="5:6" s="4" customFormat="1" ht="12.75" customHeight="1" x14ac:dyDescent="0.2">
      <c r="E220" s="5"/>
      <c r="F220" s="5"/>
    </row>
    <row r="221" spans="5:6" s="4" customFormat="1" ht="12.75" customHeight="1" x14ac:dyDescent="0.2">
      <c r="E221" s="5"/>
      <c r="F221" s="5"/>
    </row>
    <row r="222" spans="5:6" s="4" customFormat="1" ht="12.75" customHeight="1" x14ac:dyDescent="0.2">
      <c r="E222" s="5"/>
      <c r="F222" s="5"/>
    </row>
    <row r="223" spans="5:6" s="4" customFormat="1" ht="12.75" customHeight="1" x14ac:dyDescent="0.2">
      <c r="E223" s="5"/>
      <c r="F223" s="5"/>
    </row>
    <row r="224" spans="5:6" s="4" customFormat="1" ht="12.75" customHeight="1" x14ac:dyDescent="0.2">
      <c r="E224" s="5"/>
      <c r="F224" s="5"/>
    </row>
    <row r="225" spans="5:6" s="4" customFormat="1" ht="12.75" customHeight="1" x14ac:dyDescent="0.2">
      <c r="E225" s="5"/>
      <c r="F225" s="5"/>
    </row>
    <row r="226" spans="5:6" s="4" customFormat="1" ht="12.75" customHeight="1" x14ac:dyDescent="0.2">
      <c r="E226" s="5"/>
      <c r="F226" s="5"/>
    </row>
    <row r="227" spans="5:6" s="4" customFormat="1" ht="12.75" customHeight="1" x14ac:dyDescent="0.2">
      <c r="E227" s="5"/>
      <c r="F227" s="5"/>
    </row>
    <row r="228" spans="5:6" s="4" customFormat="1" ht="12.75" customHeight="1" x14ac:dyDescent="0.2">
      <c r="E228" s="5"/>
      <c r="F228" s="5"/>
    </row>
    <row r="229" spans="5:6" s="4" customFormat="1" ht="15.75" customHeight="1" x14ac:dyDescent="0.2">
      <c r="E229" s="5"/>
      <c r="F229" s="5"/>
    </row>
    <row r="230" spans="5:6" s="4" customFormat="1" ht="15.75" customHeight="1" x14ac:dyDescent="0.2">
      <c r="E230" s="5"/>
      <c r="F230" s="5"/>
    </row>
    <row r="231" spans="5:6" s="4" customFormat="1" ht="15.75" customHeight="1" x14ac:dyDescent="0.2">
      <c r="E231" s="5"/>
      <c r="F231" s="5"/>
    </row>
    <row r="232" spans="5:6" s="4" customFormat="1" ht="15.75" customHeight="1" x14ac:dyDescent="0.2">
      <c r="E232" s="5"/>
      <c r="F232" s="5"/>
    </row>
    <row r="233" spans="5:6" s="4" customFormat="1" ht="15.75" customHeight="1" x14ac:dyDescent="0.2">
      <c r="E233" s="5"/>
      <c r="F233" s="5"/>
    </row>
    <row r="234" spans="5:6" s="4" customFormat="1" ht="15.75" customHeight="1" x14ac:dyDescent="0.2">
      <c r="E234" s="5"/>
      <c r="F234" s="5"/>
    </row>
    <row r="235" spans="5:6" s="4" customFormat="1" ht="15.75" customHeight="1" x14ac:dyDescent="0.2">
      <c r="E235" s="5"/>
      <c r="F235" s="5"/>
    </row>
    <row r="236" spans="5:6" s="4" customFormat="1" ht="15.75" customHeight="1" x14ac:dyDescent="0.2">
      <c r="E236" s="5"/>
      <c r="F236" s="5"/>
    </row>
    <row r="237" spans="5:6" s="4" customFormat="1" ht="15.75" customHeight="1" x14ac:dyDescent="0.2">
      <c r="E237" s="5"/>
      <c r="F237" s="5"/>
    </row>
    <row r="238" spans="5:6" s="4" customFormat="1" ht="15.75" customHeight="1" x14ac:dyDescent="0.2">
      <c r="E238" s="5"/>
      <c r="F238" s="5"/>
    </row>
    <row r="239" spans="5:6" s="4" customFormat="1" ht="15.75" customHeight="1" x14ac:dyDescent="0.2">
      <c r="E239" s="5"/>
      <c r="F239" s="5"/>
    </row>
    <row r="240" spans="5:6" s="4" customFormat="1" ht="15.75" customHeight="1" x14ac:dyDescent="0.2">
      <c r="E240" s="5"/>
      <c r="F240" s="5"/>
    </row>
    <row r="241" spans="5:6" s="4" customFormat="1" ht="15.75" customHeight="1" x14ac:dyDescent="0.2">
      <c r="E241" s="5"/>
      <c r="F241" s="5"/>
    </row>
    <row r="242" spans="5:6" s="4" customFormat="1" ht="15.75" customHeight="1" x14ac:dyDescent="0.2">
      <c r="E242" s="5"/>
      <c r="F242" s="5"/>
    </row>
    <row r="243" spans="5:6" s="4" customFormat="1" ht="15.75" customHeight="1" x14ac:dyDescent="0.2">
      <c r="E243" s="5"/>
      <c r="F243" s="5"/>
    </row>
    <row r="244" spans="5:6" s="4" customFormat="1" ht="15.75" customHeight="1" x14ac:dyDescent="0.2">
      <c r="E244" s="5"/>
      <c r="F244" s="5"/>
    </row>
    <row r="245" spans="5:6" s="4" customFormat="1" ht="15.75" customHeight="1" x14ac:dyDescent="0.2">
      <c r="E245" s="5"/>
      <c r="F245" s="5"/>
    </row>
    <row r="246" spans="5:6" s="4" customFormat="1" ht="15.75" customHeight="1" x14ac:dyDescent="0.2">
      <c r="E246" s="5"/>
      <c r="F246" s="5"/>
    </row>
    <row r="247" spans="5:6" s="4" customFormat="1" ht="15.75" customHeight="1" x14ac:dyDescent="0.2">
      <c r="E247" s="5"/>
      <c r="F247" s="5"/>
    </row>
    <row r="248" spans="5:6" s="4" customFormat="1" ht="15.75" customHeight="1" x14ac:dyDescent="0.2">
      <c r="E248" s="5"/>
      <c r="F248" s="5"/>
    </row>
    <row r="249" spans="5:6" s="4" customFormat="1" ht="15.75" customHeight="1" x14ac:dyDescent="0.2">
      <c r="E249" s="5"/>
      <c r="F249" s="5"/>
    </row>
    <row r="250" spans="5:6" s="4" customFormat="1" ht="15.75" customHeight="1" x14ac:dyDescent="0.2">
      <c r="E250" s="5"/>
      <c r="F250" s="5"/>
    </row>
    <row r="251" spans="5:6" s="4" customFormat="1" ht="15.75" customHeight="1" x14ac:dyDescent="0.2">
      <c r="E251" s="5"/>
      <c r="F251" s="5"/>
    </row>
    <row r="252" spans="5:6" s="4" customFormat="1" ht="15.75" customHeight="1" x14ac:dyDescent="0.2">
      <c r="E252" s="5"/>
      <c r="F252" s="5"/>
    </row>
    <row r="253" spans="5:6" s="4" customFormat="1" ht="15.75" customHeight="1" x14ac:dyDescent="0.2">
      <c r="E253" s="5"/>
      <c r="F253" s="5"/>
    </row>
    <row r="254" spans="5:6" s="4" customFormat="1" ht="15.75" customHeight="1" x14ac:dyDescent="0.2">
      <c r="E254" s="5"/>
      <c r="F254" s="5"/>
    </row>
    <row r="255" spans="5:6" s="4" customFormat="1" ht="15.75" customHeight="1" x14ac:dyDescent="0.2">
      <c r="E255" s="5"/>
      <c r="F255" s="5"/>
    </row>
    <row r="256" spans="5:6" s="4" customFormat="1" ht="15.75" customHeight="1" x14ac:dyDescent="0.2">
      <c r="E256" s="5"/>
      <c r="F256" s="5"/>
    </row>
    <row r="257" spans="5:6" s="4" customFormat="1" ht="15.75" customHeight="1" x14ac:dyDescent="0.2">
      <c r="E257" s="5"/>
      <c r="F257" s="5"/>
    </row>
    <row r="258" spans="5:6" s="4" customFormat="1" ht="15.75" customHeight="1" x14ac:dyDescent="0.2">
      <c r="E258" s="5"/>
      <c r="F258" s="5"/>
    </row>
    <row r="259" spans="5:6" s="4" customFormat="1" ht="15.75" customHeight="1" x14ac:dyDescent="0.2">
      <c r="E259" s="5"/>
      <c r="F259" s="5"/>
    </row>
    <row r="260" spans="5:6" s="4" customFormat="1" ht="15.75" customHeight="1" x14ac:dyDescent="0.2">
      <c r="E260" s="5"/>
      <c r="F260" s="5"/>
    </row>
    <row r="261" spans="5:6" s="4" customFormat="1" ht="15.75" customHeight="1" x14ac:dyDescent="0.2">
      <c r="E261" s="5"/>
      <c r="F261" s="5"/>
    </row>
    <row r="262" spans="5:6" s="4" customFormat="1" ht="15.75" customHeight="1" x14ac:dyDescent="0.2">
      <c r="E262" s="5"/>
      <c r="F262" s="5"/>
    </row>
    <row r="263" spans="5:6" s="4" customFormat="1" ht="15.75" customHeight="1" x14ac:dyDescent="0.2">
      <c r="E263" s="5"/>
      <c r="F263" s="5"/>
    </row>
    <row r="264" spans="5:6" s="4" customFormat="1" ht="15.75" customHeight="1" x14ac:dyDescent="0.2">
      <c r="E264" s="5"/>
      <c r="F264" s="5"/>
    </row>
    <row r="265" spans="5:6" s="4" customFormat="1" ht="15.75" customHeight="1" x14ac:dyDescent="0.2">
      <c r="E265" s="5"/>
      <c r="F265" s="5"/>
    </row>
    <row r="266" spans="5:6" s="4" customFormat="1" ht="15.75" customHeight="1" x14ac:dyDescent="0.2">
      <c r="E266" s="5"/>
      <c r="F266" s="5"/>
    </row>
    <row r="267" spans="5:6" s="4" customFormat="1" ht="15.75" customHeight="1" x14ac:dyDescent="0.2">
      <c r="E267" s="5"/>
      <c r="F267" s="5"/>
    </row>
    <row r="268" spans="5:6" s="4" customFormat="1" ht="15.75" customHeight="1" x14ac:dyDescent="0.2">
      <c r="E268" s="5"/>
      <c r="F268" s="5"/>
    </row>
    <row r="269" spans="5:6" s="4" customFormat="1" ht="15.75" customHeight="1" x14ac:dyDescent="0.2">
      <c r="E269" s="5"/>
      <c r="F269" s="5"/>
    </row>
    <row r="270" spans="5:6" s="4" customFormat="1" ht="15.75" customHeight="1" x14ac:dyDescent="0.2">
      <c r="E270" s="5"/>
      <c r="F270" s="5"/>
    </row>
    <row r="271" spans="5:6" s="4" customFormat="1" ht="15.75" customHeight="1" x14ac:dyDescent="0.2">
      <c r="E271" s="5"/>
      <c r="F271" s="5"/>
    </row>
    <row r="272" spans="5:6" s="4" customFormat="1" ht="15.75" customHeight="1" x14ac:dyDescent="0.2">
      <c r="E272" s="5"/>
      <c r="F272" s="5"/>
    </row>
    <row r="273" spans="5:6" s="4" customFormat="1" ht="15.75" customHeight="1" x14ac:dyDescent="0.2">
      <c r="E273" s="5"/>
      <c r="F273" s="5"/>
    </row>
    <row r="274" spans="5:6" s="4" customFormat="1" ht="15.75" customHeight="1" x14ac:dyDescent="0.2">
      <c r="E274" s="5"/>
      <c r="F274" s="5"/>
    </row>
    <row r="275" spans="5:6" s="4" customFormat="1" ht="15.75" customHeight="1" x14ac:dyDescent="0.2">
      <c r="E275" s="5"/>
      <c r="F275" s="5"/>
    </row>
    <row r="276" spans="5:6" s="4" customFormat="1" ht="15.75" customHeight="1" x14ac:dyDescent="0.2">
      <c r="E276" s="5"/>
      <c r="F276" s="5"/>
    </row>
    <row r="277" spans="5:6" s="4" customFormat="1" ht="15.75" customHeight="1" x14ac:dyDescent="0.2">
      <c r="E277" s="5"/>
      <c r="F277" s="5"/>
    </row>
    <row r="278" spans="5:6" s="4" customFormat="1" ht="15.75" customHeight="1" x14ac:dyDescent="0.2">
      <c r="E278" s="5"/>
      <c r="F278" s="5"/>
    </row>
    <row r="279" spans="5:6" s="4" customFormat="1" ht="15.75" customHeight="1" x14ac:dyDescent="0.2">
      <c r="E279" s="5"/>
      <c r="F279" s="5"/>
    </row>
    <row r="280" spans="5:6" s="4" customFormat="1" ht="15.75" customHeight="1" x14ac:dyDescent="0.2">
      <c r="E280" s="5"/>
      <c r="F280" s="5"/>
    </row>
    <row r="281" spans="5:6" s="4" customFormat="1" ht="15.75" customHeight="1" x14ac:dyDescent="0.2">
      <c r="E281" s="5"/>
      <c r="F281" s="5"/>
    </row>
    <row r="282" spans="5:6" s="4" customFormat="1" ht="15.75" customHeight="1" x14ac:dyDescent="0.2">
      <c r="E282" s="5"/>
      <c r="F282" s="5"/>
    </row>
    <row r="283" spans="5:6" s="4" customFormat="1" ht="15.75" customHeight="1" x14ac:dyDescent="0.2">
      <c r="E283" s="5"/>
      <c r="F283" s="5"/>
    </row>
    <row r="284" spans="5:6" s="4" customFormat="1" ht="15.75" customHeight="1" x14ac:dyDescent="0.2">
      <c r="E284" s="5"/>
      <c r="F284" s="5"/>
    </row>
    <row r="285" spans="5:6" s="4" customFormat="1" ht="15.75" customHeight="1" x14ac:dyDescent="0.2">
      <c r="E285" s="5"/>
      <c r="F285" s="5"/>
    </row>
    <row r="286" spans="5:6" s="4" customFormat="1" ht="15.75" customHeight="1" x14ac:dyDescent="0.2">
      <c r="E286" s="5"/>
      <c r="F286" s="5"/>
    </row>
    <row r="287" spans="5:6" s="4" customFormat="1" ht="15.75" customHeight="1" x14ac:dyDescent="0.2">
      <c r="E287" s="5"/>
      <c r="F287" s="5"/>
    </row>
    <row r="288" spans="5:6" s="4" customFormat="1" ht="15.75" customHeight="1" x14ac:dyDescent="0.2">
      <c r="E288" s="5"/>
      <c r="F288" s="5"/>
    </row>
    <row r="289" spans="5:6" s="4" customFormat="1" ht="15.75" customHeight="1" x14ac:dyDescent="0.2">
      <c r="E289" s="5"/>
      <c r="F289" s="5"/>
    </row>
    <row r="290" spans="5:6" s="4" customFormat="1" ht="15.75" customHeight="1" x14ac:dyDescent="0.2">
      <c r="E290" s="5"/>
      <c r="F290" s="5"/>
    </row>
    <row r="291" spans="5:6" s="4" customFormat="1" ht="15.75" customHeight="1" x14ac:dyDescent="0.2">
      <c r="E291" s="5"/>
      <c r="F291" s="5"/>
    </row>
    <row r="292" spans="5:6" s="4" customFormat="1" ht="15.75" customHeight="1" x14ac:dyDescent="0.2">
      <c r="E292" s="5"/>
      <c r="F292" s="5"/>
    </row>
    <row r="293" spans="5:6" s="4" customFormat="1" ht="15.75" customHeight="1" x14ac:dyDescent="0.2">
      <c r="E293" s="5"/>
      <c r="F293" s="5"/>
    </row>
    <row r="294" spans="5:6" s="4" customFormat="1" ht="15.75" customHeight="1" x14ac:dyDescent="0.2">
      <c r="E294" s="5"/>
      <c r="F294" s="5"/>
    </row>
    <row r="295" spans="5:6" s="4" customFormat="1" ht="15.75" customHeight="1" x14ac:dyDescent="0.2">
      <c r="E295" s="5"/>
      <c r="F295" s="5"/>
    </row>
    <row r="296" spans="5:6" s="4" customFormat="1" ht="15.75" customHeight="1" x14ac:dyDescent="0.2">
      <c r="E296" s="5"/>
      <c r="F296" s="5"/>
    </row>
    <row r="297" spans="5:6" s="4" customFormat="1" ht="15.75" customHeight="1" x14ac:dyDescent="0.2">
      <c r="E297" s="5"/>
      <c r="F297" s="5"/>
    </row>
    <row r="298" spans="5:6" s="4" customFormat="1" ht="15.75" customHeight="1" x14ac:dyDescent="0.2">
      <c r="E298" s="5"/>
      <c r="F298" s="5"/>
    </row>
    <row r="299" spans="5:6" s="4" customFormat="1" ht="15.75" customHeight="1" x14ac:dyDescent="0.2">
      <c r="E299" s="5"/>
      <c r="F299" s="5"/>
    </row>
    <row r="300" spans="5:6" s="4" customFormat="1" ht="15.75" customHeight="1" x14ac:dyDescent="0.2">
      <c r="E300" s="5"/>
      <c r="F300" s="5"/>
    </row>
    <row r="301" spans="5:6" s="4" customFormat="1" ht="15.75" customHeight="1" x14ac:dyDescent="0.2">
      <c r="E301" s="5"/>
      <c r="F301" s="5"/>
    </row>
    <row r="302" spans="5:6" s="4" customFormat="1" ht="15.75" customHeight="1" x14ac:dyDescent="0.2">
      <c r="E302" s="5"/>
      <c r="F302" s="5"/>
    </row>
    <row r="303" spans="5:6" s="4" customFormat="1" ht="15.75" customHeight="1" x14ac:dyDescent="0.2">
      <c r="E303" s="5"/>
      <c r="F303" s="5"/>
    </row>
    <row r="304" spans="5:6" s="4" customFormat="1" ht="15.75" customHeight="1" x14ac:dyDescent="0.2">
      <c r="E304" s="5"/>
      <c r="F304" s="5"/>
    </row>
    <row r="305" spans="5:6" s="4" customFormat="1" ht="15.75" customHeight="1" x14ac:dyDescent="0.2">
      <c r="E305" s="5"/>
      <c r="F305" s="5"/>
    </row>
    <row r="306" spans="5:6" s="4" customFormat="1" ht="15.75" customHeight="1" x14ac:dyDescent="0.2">
      <c r="E306" s="5"/>
      <c r="F306" s="5"/>
    </row>
    <row r="307" spans="5:6" s="4" customFormat="1" ht="15.75" customHeight="1" x14ac:dyDescent="0.2">
      <c r="E307" s="5"/>
      <c r="F307" s="5"/>
    </row>
    <row r="308" spans="5:6" s="4" customFormat="1" ht="15.75" customHeight="1" x14ac:dyDescent="0.2">
      <c r="E308" s="5"/>
      <c r="F308" s="5"/>
    </row>
    <row r="309" spans="5:6" s="4" customFormat="1" ht="15.75" customHeight="1" x14ac:dyDescent="0.2">
      <c r="E309" s="5"/>
      <c r="F309" s="5"/>
    </row>
    <row r="310" spans="5:6" s="4" customFormat="1" ht="15.75" customHeight="1" x14ac:dyDescent="0.2">
      <c r="E310" s="5"/>
      <c r="F310" s="5"/>
    </row>
    <row r="311" spans="5:6" s="4" customFormat="1" ht="15.75" customHeight="1" x14ac:dyDescent="0.2">
      <c r="E311" s="5"/>
      <c r="F311" s="5"/>
    </row>
    <row r="312" spans="5:6" s="4" customFormat="1" ht="15.75" customHeight="1" x14ac:dyDescent="0.2">
      <c r="E312" s="5"/>
      <c r="F312" s="5"/>
    </row>
    <row r="313" spans="5:6" s="4" customFormat="1" ht="15.75" customHeight="1" x14ac:dyDescent="0.2">
      <c r="E313" s="5"/>
      <c r="F313" s="5"/>
    </row>
    <row r="314" spans="5:6" s="4" customFormat="1" ht="15.75" customHeight="1" x14ac:dyDescent="0.2">
      <c r="E314" s="5"/>
      <c r="F314" s="5"/>
    </row>
    <row r="315" spans="5:6" s="4" customFormat="1" ht="15.75" customHeight="1" x14ac:dyDescent="0.2">
      <c r="E315" s="5"/>
      <c r="F315" s="5"/>
    </row>
    <row r="316" spans="5:6" s="4" customFormat="1" ht="15.75" customHeight="1" x14ac:dyDescent="0.2">
      <c r="E316" s="5"/>
      <c r="F316" s="5"/>
    </row>
    <row r="317" spans="5:6" s="4" customFormat="1" ht="15.75" customHeight="1" x14ac:dyDescent="0.2">
      <c r="E317" s="5"/>
      <c r="F317" s="5"/>
    </row>
    <row r="318" spans="5:6" s="4" customFormat="1" ht="15.75" customHeight="1" x14ac:dyDescent="0.2">
      <c r="E318" s="5"/>
      <c r="F318" s="5"/>
    </row>
    <row r="319" spans="5:6" s="4" customFormat="1" ht="15.75" customHeight="1" x14ac:dyDescent="0.2">
      <c r="E319" s="5"/>
      <c r="F319" s="5"/>
    </row>
    <row r="320" spans="5:6" s="4" customFormat="1" ht="15.75" customHeight="1" x14ac:dyDescent="0.2">
      <c r="E320" s="5"/>
      <c r="F320" s="5"/>
    </row>
    <row r="321" spans="5:6" s="4" customFormat="1" ht="15.75" customHeight="1" x14ac:dyDescent="0.2">
      <c r="E321" s="5"/>
      <c r="F321" s="5"/>
    </row>
    <row r="322" spans="5:6" s="4" customFormat="1" ht="15.75" customHeight="1" x14ac:dyDescent="0.2">
      <c r="E322" s="5"/>
      <c r="F322" s="5"/>
    </row>
    <row r="323" spans="5:6" s="4" customFormat="1" ht="15.75" customHeight="1" x14ac:dyDescent="0.2">
      <c r="E323" s="5"/>
      <c r="F323" s="5"/>
    </row>
    <row r="324" spans="5:6" s="4" customFormat="1" ht="15.75" customHeight="1" x14ac:dyDescent="0.2">
      <c r="E324" s="5"/>
      <c r="F324" s="5"/>
    </row>
    <row r="325" spans="5:6" s="4" customFormat="1" ht="15.75" customHeight="1" x14ac:dyDescent="0.2">
      <c r="E325" s="5"/>
      <c r="F325" s="5"/>
    </row>
    <row r="326" spans="5:6" s="4" customFormat="1" ht="15.75" customHeight="1" x14ac:dyDescent="0.2">
      <c r="E326" s="5"/>
      <c r="F326" s="5"/>
    </row>
    <row r="327" spans="5:6" s="4" customFormat="1" ht="15.75" customHeight="1" x14ac:dyDescent="0.2">
      <c r="E327" s="5"/>
      <c r="F327" s="5"/>
    </row>
    <row r="328" spans="5:6" s="4" customFormat="1" ht="15.75" customHeight="1" x14ac:dyDescent="0.2">
      <c r="E328" s="5"/>
      <c r="F328" s="5"/>
    </row>
    <row r="329" spans="5:6" s="4" customFormat="1" ht="15.75" customHeight="1" x14ac:dyDescent="0.2">
      <c r="E329" s="5"/>
      <c r="F329" s="5"/>
    </row>
    <row r="330" spans="5:6" s="4" customFormat="1" ht="15.75" customHeight="1" x14ac:dyDescent="0.2">
      <c r="E330" s="5"/>
      <c r="F330" s="5"/>
    </row>
    <row r="331" spans="5:6" s="4" customFormat="1" ht="15.75" customHeight="1" x14ac:dyDescent="0.2">
      <c r="E331" s="5"/>
      <c r="F331" s="5"/>
    </row>
    <row r="332" spans="5:6" s="4" customFormat="1" ht="15.75" customHeight="1" x14ac:dyDescent="0.2">
      <c r="E332" s="5"/>
      <c r="F332" s="5"/>
    </row>
    <row r="333" spans="5:6" s="4" customFormat="1" ht="15.75" customHeight="1" x14ac:dyDescent="0.2">
      <c r="E333" s="5"/>
      <c r="F333" s="5"/>
    </row>
    <row r="334" spans="5:6" s="4" customFormat="1" ht="15.75" customHeight="1" x14ac:dyDescent="0.2">
      <c r="E334" s="5"/>
      <c r="F334" s="5"/>
    </row>
    <row r="335" spans="5:6" s="4" customFormat="1" ht="15.75" customHeight="1" x14ac:dyDescent="0.2">
      <c r="E335" s="5"/>
      <c r="F335" s="5"/>
    </row>
    <row r="336" spans="5:6" s="4" customFormat="1" ht="15.75" customHeight="1" x14ac:dyDescent="0.2">
      <c r="E336" s="5"/>
      <c r="F336" s="5"/>
    </row>
    <row r="337" spans="5:6" s="4" customFormat="1" ht="15.75" customHeight="1" x14ac:dyDescent="0.2">
      <c r="E337" s="5"/>
      <c r="F337" s="5"/>
    </row>
    <row r="338" spans="5:6" s="4" customFormat="1" ht="15.75" customHeight="1" x14ac:dyDescent="0.2">
      <c r="E338" s="5"/>
      <c r="F338" s="5"/>
    </row>
    <row r="339" spans="5:6" s="4" customFormat="1" ht="15.75" customHeight="1" x14ac:dyDescent="0.2">
      <c r="E339" s="5"/>
      <c r="F339" s="5"/>
    </row>
    <row r="340" spans="5:6" s="4" customFormat="1" ht="15.75" customHeight="1" x14ac:dyDescent="0.2">
      <c r="E340" s="5"/>
      <c r="F340" s="5"/>
    </row>
    <row r="341" spans="5:6" s="4" customFormat="1" ht="15.75" customHeight="1" x14ac:dyDescent="0.2">
      <c r="E341" s="5"/>
      <c r="F341" s="5"/>
    </row>
    <row r="342" spans="5:6" s="4" customFormat="1" ht="15.75" customHeight="1" x14ac:dyDescent="0.2">
      <c r="E342" s="5"/>
      <c r="F342" s="5"/>
    </row>
    <row r="343" spans="5:6" s="4" customFormat="1" ht="15.75" customHeight="1" x14ac:dyDescent="0.2">
      <c r="E343" s="5"/>
      <c r="F343" s="5"/>
    </row>
    <row r="344" spans="5:6" s="4" customFormat="1" ht="15.75" customHeight="1" x14ac:dyDescent="0.2">
      <c r="E344" s="5"/>
      <c r="F344" s="5"/>
    </row>
    <row r="345" spans="5:6" s="4" customFormat="1" ht="15.75" customHeight="1" x14ac:dyDescent="0.2">
      <c r="E345" s="5"/>
      <c r="F345" s="5"/>
    </row>
    <row r="346" spans="5:6" s="4" customFormat="1" ht="15.75" customHeight="1" x14ac:dyDescent="0.2">
      <c r="E346" s="5"/>
      <c r="F346" s="5"/>
    </row>
    <row r="347" spans="5:6" s="4" customFormat="1" ht="15.75" customHeight="1" x14ac:dyDescent="0.2">
      <c r="E347" s="5"/>
      <c r="F347" s="5"/>
    </row>
    <row r="348" spans="5:6" s="4" customFormat="1" ht="15.75" customHeight="1" x14ac:dyDescent="0.2">
      <c r="E348" s="5"/>
      <c r="F348" s="5"/>
    </row>
    <row r="349" spans="5:6" s="4" customFormat="1" ht="15.75" customHeight="1" x14ac:dyDescent="0.2">
      <c r="E349" s="5"/>
      <c r="F349" s="5"/>
    </row>
    <row r="350" spans="5:6" s="4" customFormat="1" ht="15.75" customHeight="1" x14ac:dyDescent="0.2">
      <c r="E350" s="5"/>
      <c r="F350" s="5"/>
    </row>
    <row r="351" spans="5:6" s="4" customFormat="1" ht="15.75" customHeight="1" x14ac:dyDescent="0.2">
      <c r="E351" s="5"/>
      <c r="F351" s="5"/>
    </row>
    <row r="352" spans="5:6" s="4" customFormat="1" ht="15.75" customHeight="1" x14ac:dyDescent="0.2">
      <c r="E352" s="5"/>
      <c r="F352" s="5"/>
    </row>
    <row r="353" spans="5:6" s="4" customFormat="1" ht="15.75" customHeight="1" x14ac:dyDescent="0.2">
      <c r="E353" s="5"/>
      <c r="F353" s="5"/>
    </row>
    <row r="354" spans="5:6" s="4" customFormat="1" ht="15.75" customHeight="1" x14ac:dyDescent="0.2">
      <c r="E354" s="5"/>
      <c r="F354" s="5"/>
    </row>
    <row r="355" spans="5:6" s="4" customFormat="1" ht="15.75" customHeight="1" x14ac:dyDescent="0.2">
      <c r="E355" s="5"/>
      <c r="F355" s="5"/>
    </row>
    <row r="356" spans="5:6" s="4" customFormat="1" ht="15.75" customHeight="1" x14ac:dyDescent="0.2">
      <c r="E356" s="5"/>
      <c r="F356" s="5"/>
    </row>
    <row r="357" spans="5:6" s="4" customFormat="1" ht="15.75" customHeight="1" x14ac:dyDescent="0.2">
      <c r="E357" s="5"/>
      <c r="F357" s="5"/>
    </row>
    <row r="358" spans="5:6" s="4" customFormat="1" ht="15.75" customHeight="1" x14ac:dyDescent="0.2">
      <c r="E358" s="5"/>
      <c r="F358" s="5"/>
    </row>
    <row r="359" spans="5:6" s="4" customFormat="1" ht="15.75" customHeight="1" x14ac:dyDescent="0.2">
      <c r="E359" s="5"/>
      <c r="F359" s="5"/>
    </row>
    <row r="360" spans="5:6" s="4" customFormat="1" ht="15.75" customHeight="1" x14ac:dyDescent="0.2">
      <c r="E360" s="5"/>
      <c r="F360" s="5"/>
    </row>
    <row r="361" spans="5:6" s="4" customFormat="1" ht="15.75" customHeight="1" x14ac:dyDescent="0.2">
      <c r="E361" s="5"/>
      <c r="F361" s="5"/>
    </row>
    <row r="362" spans="5:6" s="4" customFormat="1" ht="15.75" customHeight="1" x14ac:dyDescent="0.2">
      <c r="E362" s="5"/>
      <c r="F362" s="5"/>
    </row>
    <row r="363" spans="5:6" s="4" customFormat="1" ht="15.75" customHeight="1" x14ac:dyDescent="0.2">
      <c r="E363" s="5"/>
      <c r="F363" s="5"/>
    </row>
    <row r="364" spans="5:6" s="4" customFormat="1" ht="15.75" customHeight="1" x14ac:dyDescent="0.2">
      <c r="E364" s="5"/>
      <c r="F364" s="5"/>
    </row>
    <row r="365" spans="5:6" s="4" customFormat="1" ht="15.75" customHeight="1" x14ac:dyDescent="0.2">
      <c r="E365" s="5"/>
      <c r="F365" s="5"/>
    </row>
    <row r="366" spans="5:6" s="4" customFormat="1" ht="15.75" customHeight="1" x14ac:dyDescent="0.2">
      <c r="E366" s="5"/>
      <c r="F366" s="5"/>
    </row>
    <row r="367" spans="5:6" s="4" customFormat="1" ht="15.75" customHeight="1" x14ac:dyDescent="0.2">
      <c r="E367" s="5"/>
      <c r="F367" s="5"/>
    </row>
    <row r="368" spans="5:6" s="4" customFormat="1" ht="15.75" customHeight="1" x14ac:dyDescent="0.2">
      <c r="E368" s="5"/>
      <c r="F368" s="5"/>
    </row>
    <row r="369" spans="5:6" s="4" customFormat="1" ht="15.75" customHeight="1" x14ac:dyDescent="0.2">
      <c r="E369" s="5"/>
      <c r="F369" s="5"/>
    </row>
    <row r="370" spans="5:6" s="4" customFormat="1" ht="15.75" customHeight="1" x14ac:dyDescent="0.2">
      <c r="E370" s="5"/>
      <c r="F370" s="5"/>
    </row>
    <row r="371" spans="5:6" s="4" customFormat="1" ht="15.75" customHeight="1" x14ac:dyDescent="0.2">
      <c r="E371" s="5"/>
      <c r="F371" s="5"/>
    </row>
    <row r="372" spans="5:6" s="4" customFormat="1" ht="15.75" customHeight="1" x14ac:dyDescent="0.2">
      <c r="E372" s="5"/>
      <c r="F372" s="5"/>
    </row>
    <row r="373" spans="5:6" s="4" customFormat="1" ht="15.75" customHeight="1" x14ac:dyDescent="0.2">
      <c r="E373" s="5"/>
      <c r="F373" s="5"/>
    </row>
    <row r="374" spans="5:6" s="4" customFormat="1" ht="15.75" customHeight="1" x14ac:dyDescent="0.2">
      <c r="E374" s="5"/>
      <c r="F374" s="5"/>
    </row>
    <row r="375" spans="5:6" s="4" customFormat="1" ht="15.75" customHeight="1" x14ac:dyDescent="0.2">
      <c r="E375" s="5"/>
      <c r="F375" s="5"/>
    </row>
    <row r="376" spans="5:6" s="4" customFormat="1" ht="15.75" customHeight="1" x14ac:dyDescent="0.2">
      <c r="E376" s="5"/>
      <c r="F376" s="5"/>
    </row>
    <row r="377" spans="5:6" s="4" customFormat="1" ht="15.75" customHeight="1" x14ac:dyDescent="0.2">
      <c r="E377" s="5"/>
      <c r="F377" s="5"/>
    </row>
    <row r="378" spans="5:6" s="4" customFormat="1" ht="15.75" customHeight="1" x14ac:dyDescent="0.2">
      <c r="E378" s="5"/>
      <c r="F378" s="5"/>
    </row>
    <row r="379" spans="5:6" s="4" customFormat="1" ht="15.75" customHeight="1" x14ac:dyDescent="0.2">
      <c r="E379" s="5"/>
      <c r="F379" s="5"/>
    </row>
    <row r="380" spans="5:6" s="4" customFormat="1" ht="15.75" customHeight="1" x14ac:dyDescent="0.2">
      <c r="E380" s="5"/>
      <c r="F380" s="5"/>
    </row>
    <row r="381" spans="5:6" s="4" customFormat="1" ht="15.75" customHeight="1" x14ac:dyDescent="0.2">
      <c r="E381" s="5"/>
      <c r="F381" s="5"/>
    </row>
    <row r="382" spans="5:6" s="4" customFormat="1" ht="15.75" customHeight="1" x14ac:dyDescent="0.2">
      <c r="E382" s="5"/>
      <c r="F382" s="5"/>
    </row>
    <row r="383" spans="5:6" s="4" customFormat="1" ht="15.75" customHeight="1" x14ac:dyDescent="0.2">
      <c r="E383" s="5"/>
      <c r="F383" s="5"/>
    </row>
    <row r="384" spans="5:6" s="4" customFormat="1" ht="15.75" customHeight="1" x14ac:dyDescent="0.2">
      <c r="E384" s="5"/>
      <c r="F384" s="5"/>
    </row>
    <row r="385" spans="5:6" s="4" customFormat="1" ht="15.75" customHeight="1" x14ac:dyDescent="0.2">
      <c r="E385" s="5"/>
      <c r="F385" s="5"/>
    </row>
    <row r="386" spans="5:6" s="4" customFormat="1" ht="15.75" customHeight="1" x14ac:dyDescent="0.2">
      <c r="E386" s="5"/>
      <c r="F386" s="5"/>
    </row>
    <row r="387" spans="5:6" s="4" customFormat="1" ht="15.75" customHeight="1" x14ac:dyDescent="0.2">
      <c r="E387" s="5"/>
      <c r="F387" s="5"/>
    </row>
    <row r="388" spans="5:6" s="4" customFormat="1" ht="15.75" customHeight="1" x14ac:dyDescent="0.2">
      <c r="E388" s="5"/>
      <c r="F388" s="5"/>
    </row>
    <row r="389" spans="5:6" s="4" customFormat="1" ht="15.75" customHeight="1" x14ac:dyDescent="0.2">
      <c r="E389" s="5"/>
      <c r="F389" s="5"/>
    </row>
    <row r="390" spans="5:6" s="4" customFormat="1" ht="15.75" customHeight="1" x14ac:dyDescent="0.2">
      <c r="E390" s="5"/>
      <c r="F390" s="5"/>
    </row>
    <row r="391" spans="5:6" s="4" customFormat="1" ht="15.75" customHeight="1" x14ac:dyDescent="0.2">
      <c r="E391" s="5"/>
      <c r="F391" s="5"/>
    </row>
    <row r="392" spans="5:6" s="4" customFormat="1" ht="15.75" customHeight="1" x14ac:dyDescent="0.2">
      <c r="E392" s="5"/>
      <c r="F392" s="5"/>
    </row>
    <row r="393" spans="5:6" s="4" customFormat="1" ht="15.75" customHeight="1" x14ac:dyDescent="0.2">
      <c r="E393" s="5"/>
      <c r="F393" s="5"/>
    </row>
    <row r="394" spans="5:6" s="4" customFormat="1" ht="15.75" customHeight="1" x14ac:dyDescent="0.2">
      <c r="E394" s="5"/>
      <c r="F394" s="5"/>
    </row>
    <row r="395" spans="5:6" s="4" customFormat="1" ht="15.75" customHeight="1" x14ac:dyDescent="0.2">
      <c r="E395" s="5"/>
      <c r="F395" s="5"/>
    </row>
    <row r="396" spans="5:6" s="4" customFormat="1" ht="15.75" customHeight="1" x14ac:dyDescent="0.2">
      <c r="E396" s="5"/>
      <c r="F396" s="5"/>
    </row>
    <row r="397" spans="5:6" s="4" customFormat="1" ht="15.75" customHeight="1" x14ac:dyDescent="0.2">
      <c r="E397" s="5"/>
      <c r="F397" s="5"/>
    </row>
    <row r="398" spans="5:6" s="4" customFormat="1" ht="15.75" customHeight="1" x14ac:dyDescent="0.2">
      <c r="E398" s="5"/>
      <c r="F398" s="5"/>
    </row>
    <row r="399" spans="5:6" s="4" customFormat="1" ht="15.75" customHeight="1" x14ac:dyDescent="0.2">
      <c r="E399" s="5"/>
      <c r="F399" s="5"/>
    </row>
    <row r="400" spans="5:6" s="4" customFormat="1" ht="15.75" customHeight="1" x14ac:dyDescent="0.2">
      <c r="E400" s="5"/>
      <c r="F400" s="5"/>
    </row>
    <row r="401" spans="5:6" s="4" customFormat="1" ht="15.75" customHeight="1" x14ac:dyDescent="0.2">
      <c r="E401" s="5"/>
      <c r="F401" s="5"/>
    </row>
    <row r="402" spans="5:6" s="4" customFormat="1" ht="15.75" customHeight="1" x14ac:dyDescent="0.2">
      <c r="E402" s="5"/>
      <c r="F402" s="5"/>
    </row>
    <row r="403" spans="5:6" s="4" customFormat="1" ht="15.75" customHeight="1" x14ac:dyDescent="0.2">
      <c r="E403" s="5"/>
      <c r="F403" s="5"/>
    </row>
    <row r="404" spans="5:6" s="4" customFormat="1" ht="15.75" customHeight="1" x14ac:dyDescent="0.2">
      <c r="E404" s="5"/>
      <c r="F404" s="5"/>
    </row>
    <row r="405" spans="5:6" s="4" customFormat="1" ht="15.75" customHeight="1" x14ac:dyDescent="0.2">
      <c r="E405" s="5"/>
      <c r="F405" s="5"/>
    </row>
    <row r="406" spans="5:6" s="4" customFormat="1" ht="15.75" customHeight="1" x14ac:dyDescent="0.2">
      <c r="E406" s="5"/>
      <c r="F406" s="5"/>
    </row>
    <row r="407" spans="5:6" s="4" customFormat="1" ht="15.75" customHeight="1" x14ac:dyDescent="0.2">
      <c r="E407" s="5"/>
      <c r="F407" s="5"/>
    </row>
    <row r="408" spans="5:6" s="4" customFormat="1" ht="15.75" customHeight="1" x14ac:dyDescent="0.2">
      <c r="E408" s="5"/>
      <c r="F408" s="5"/>
    </row>
    <row r="409" spans="5:6" s="4" customFormat="1" ht="15.75" customHeight="1" x14ac:dyDescent="0.2">
      <c r="E409" s="5"/>
      <c r="F409" s="5"/>
    </row>
    <row r="410" spans="5:6" s="4" customFormat="1" ht="15.75" customHeight="1" x14ac:dyDescent="0.2">
      <c r="E410" s="5"/>
      <c r="F410" s="5"/>
    </row>
    <row r="411" spans="5:6" s="4" customFormat="1" ht="15.75" customHeight="1" x14ac:dyDescent="0.2">
      <c r="E411" s="5"/>
      <c r="F411" s="5"/>
    </row>
    <row r="412" spans="5:6" s="4" customFormat="1" ht="15.75" customHeight="1" x14ac:dyDescent="0.2">
      <c r="E412" s="5"/>
      <c r="F412" s="5"/>
    </row>
    <row r="413" spans="5:6" s="4" customFormat="1" ht="15.75" customHeight="1" x14ac:dyDescent="0.2">
      <c r="E413" s="5"/>
      <c r="F413" s="5"/>
    </row>
    <row r="414" spans="5:6" s="4" customFormat="1" ht="15.75" customHeight="1" x14ac:dyDescent="0.2">
      <c r="E414" s="5"/>
      <c r="F414" s="5"/>
    </row>
    <row r="415" spans="5:6" s="4" customFormat="1" ht="15.75" customHeight="1" x14ac:dyDescent="0.2">
      <c r="E415" s="5"/>
      <c r="F415" s="5"/>
    </row>
    <row r="416" spans="5:6" s="4" customFormat="1" ht="15.75" customHeight="1" x14ac:dyDescent="0.2">
      <c r="E416" s="5"/>
      <c r="F416" s="5"/>
    </row>
    <row r="417" spans="5:6" s="4" customFormat="1" ht="15.75" customHeight="1" x14ac:dyDescent="0.2">
      <c r="E417" s="5"/>
      <c r="F417" s="5"/>
    </row>
    <row r="418" spans="5:6" s="4" customFormat="1" ht="15.75" customHeight="1" x14ac:dyDescent="0.2">
      <c r="E418" s="5"/>
      <c r="F418" s="5"/>
    </row>
    <row r="419" spans="5:6" s="4" customFormat="1" ht="15.75" customHeight="1" x14ac:dyDescent="0.2">
      <c r="E419" s="5"/>
      <c r="F419" s="5"/>
    </row>
    <row r="420" spans="5:6" s="4" customFormat="1" ht="15.75" customHeight="1" x14ac:dyDescent="0.2">
      <c r="E420" s="5"/>
      <c r="F420" s="5"/>
    </row>
    <row r="421" spans="5:6" s="4" customFormat="1" ht="15.75" customHeight="1" x14ac:dyDescent="0.2">
      <c r="E421" s="5"/>
      <c r="F421" s="5"/>
    </row>
    <row r="422" spans="5:6" s="4" customFormat="1" ht="15.75" customHeight="1" x14ac:dyDescent="0.2">
      <c r="E422" s="5"/>
      <c r="F422" s="5"/>
    </row>
    <row r="423" spans="5:6" s="4" customFormat="1" ht="15.75" customHeight="1" x14ac:dyDescent="0.2">
      <c r="E423" s="5"/>
      <c r="F423" s="5"/>
    </row>
    <row r="424" spans="5:6" s="4" customFormat="1" ht="15.75" customHeight="1" x14ac:dyDescent="0.2">
      <c r="E424" s="5"/>
      <c r="F424" s="5"/>
    </row>
    <row r="425" spans="5:6" s="4" customFormat="1" ht="15.75" customHeight="1" x14ac:dyDescent="0.2">
      <c r="E425" s="5"/>
      <c r="F425" s="5"/>
    </row>
    <row r="426" spans="5:6" s="4" customFormat="1" ht="15.75" customHeight="1" x14ac:dyDescent="0.2">
      <c r="E426" s="5"/>
      <c r="F426" s="5"/>
    </row>
    <row r="427" spans="5:6" s="4" customFormat="1" ht="15.75" customHeight="1" x14ac:dyDescent="0.2">
      <c r="E427" s="5"/>
      <c r="F427" s="5"/>
    </row>
    <row r="428" spans="5:6" s="4" customFormat="1" ht="15.75" customHeight="1" x14ac:dyDescent="0.2">
      <c r="E428" s="5"/>
      <c r="F428" s="5"/>
    </row>
    <row r="429" spans="5:6" s="4" customFormat="1" ht="15.75" customHeight="1" x14ac:dyDescent="0.2">
      <c r="E429" s="5"/>
      <c r="F429" s="5"/>
    </row>
    <row r="430" spans="5:6" s="4" customFormat="1" ht="15.75" customHeight="1" x14ac:dyDescent="0.2">
      <c r="E430" s="5"/>
      <c r="F430" s="5"/>
    </row>
    <row r="431" spans="5:6" s="4" customFormat="1" ht="15.75" customHeight="1" x14ac:dyDescent="0.2">
      <c r="E431" s="5"/>
      <c r="F431" s="5"/>
    </row>
    <row r="432" spans="5:6" s="4" customFormat="1" ht="15.75" customHeight="1" x14ac:dyDescent="0.2">
      <c r="E432" s="5"/>
      <c r="F432" s="5"/>
    </row>
    <row r="433" spans="5:6" s="4" customFormat="1" ht="15.75" customHeight="1" x14ac:dyDescent="0.2">
      <c r="E433" s="5"/>
      <c r="F433" s="5"/>
    </row>
    <row r="434" spans="5:6" s="4" customFormat="1" ht="15.75" customHeight="1" x14ac:dyDescent="0.2">
      <c r="E434" s="5"/>
      <c r="F434" s="5"/>
    </row>
    <row r="435" spans="5:6" s="4" customFormat="1" ht="15.75" customHeight="1" x14ac:dyDescent="0.2">
      <c r="E435" s="5"/>
      <c r="F435" s="5"/>
    </row>
    <row r="436" spans="5:6" s="4" customFormat="1" ht="15.75" customHeight="1" x14ac:dyDescent="0.2">
      <c r="E436" s="5"/>
      <c r="F436" s="5"/>
    </row>
    <row r="437" spans="5:6" s="4" customFormat="1" ht="15.75" customHeight="1" x14ac:dyDescent="0.2">
      <c r="E437" s="5"/>
      <c r="F437" s="5"/>
    </row>
    <row r="438" spans="5:6" s="4" customFormat="1" ht="15.75" customHeight="1" x14ac:dyDescent="0.2">
      <c r="E438" s="5"/>
      <c r="F438" s="5"/>
    </row>
    <row r="439" spans="5:6" s="4" customFormat="1" ht="15.75" customHeight="1" x14ac:dyDescent="0.2">
      <c r="E439" s="5"/>
      <c r="F439" s="5"/>
    </row>
    <row r="440" spans="5:6" s="4" customFormat="1" ht="15.75" customHeight="1" x14ac:dyDescent="0.2">
      <c r="E440" s="5"/>
      <c r="F440" s="5"/>
    </row>
    <row r="441" spans="5:6" s="4" customFormat="1" ht="15.75" customHeight="1" x14ac:dyDescent="0.2">
      <c r="E441" s="5"/>
      <c r="F441" s="5"/>
    </row>
    <row r="442" spans="5:6" s="4" customFormat="1" ht="15.75" customHeight="1" x14ac:dyDescent="0.2">
      <c r="E442" s="5"/>
      <c r="F442" s="5"/>
    </row>
    <row r="443" spans="5:6" s="4" customFormat="1" ht="15.75" customHeight="1" x14ac:dyDescent="0.2">
      <c r="E443" s="5"/>
      <c r="F443" s="5"/>
    </row>
    <row r="444" spans="5:6" s="4" customFormat="1" ht="15.75" customHeight="1" x14ac:dyDescent="0.2">
      <c r="E444" s="5"/>
      <c r="F444" s="5"/>
    </row>
    <row r="445" spans="5:6" s="4" customFormat="1" ht="15.75" customHeight="1" x14ac:dyDescent="0.2">
      <c r="E445" s="5"/>
      <c r="F445" s="5"/>
    </row>
    <row r="446" spans="5:6" s="4" customFormat="1" ht="15.75" customHeight="1" x14ac:dyDescent="0.2">
      <c r="E446" s="5"/>
      <c r="F446" s="5"/>
    </row>
    <row r="447" spans="5:6" s="4" customFormat="1" ht="15.75" customHeight="1" x14ac:dyDescent="0.2">
      <c r="E447" s="5"/>
      <c r="F447" s="5"/>
    </row>
    <row r="448" spans="5:6" s="4" customFormat="1" ht="15.75" customHeight="1" x14ac:dyDescent="0.2">
      <c r="E448" s="5"/>
      <c r="F448" s="5"/>
    </row>
    <row r="449" spans="5:6" s="4" customFormat="1" ht="15.75" customHeight="1" x14ac:dyDescent="0.2">
      <c r="E449" s="5"/>
      <c r="F449" s="5"/>
    </row>
    <row r="450" spans="5:6" s="4" customFormat="1" ht="15.75" customHeight="1" x14ac:dyDescent="0.2">
      <c r="E450" s="5"/>
      <c r="F450" s="5"/>
    </row>
    <row r="451" spans="5:6" s="4" customFormat="1" ht="15.75" customHeight="1" x14ac:dyDescent="0.2">
      <c r="E451" s="5"/>
      <c r="F451" s="5"/>
    </row>
    <row r="452" spans="5:6" s="4" customFormat="1" ht="15.75" customHeight="1" x14ac:dyDescent="0.2">
      <c r="E452" s="5"/>
      <c r="F452" s="5"/>
    </row>
    <row r="453" spans="5:6" s="4" customFormat="1" ht="15.75" customHeight="1" x14ac:dyDescent="0.2">
      <c r="E453" s="5"/>
      <c r="F453" s="5"/>
    </row>
    <row r="454" spans="5:6" s="4" customFormat="1" ht="15.75" customHeight="1" x14ac:dyDescent="0.2">
      <c r="E454" s="5"/>
      <c r="F454" s="5"/>
    </row>
    <row r="455" spans="5:6" s="4" customFormat="1" ht="15.75" customHeight="1" x14ac:dyDescent="0.2">
      <c r="E455" s="5"/>
      <c r="F455" s="5"/>
    </row>
    <row r="456" spans="5:6" s="4" customFormat="1" ht="15.75" customHeight="1" x14ac:dyDescent="0.2">
      <c r="E456" s="5"/>
      <c r="F456" s="5"/>
    </row>
    <row r="457" spans="5:6" s="4" customFormat="1" ht="15.75" customHeight="1" x14ac:dyDescent="0.2">
      <c r="E457" s="5"/>
      <c r="F457" s="5"/>
    </row>
    <row r="458" spans="5:6" s="4" customFormat="1" ht="15.75" customHeight="1" x14ac:dyDescent="0.2">
      <c r="E458" s="5"/>
      <c r="F458" s="5"/>
    </row>
    <row r="459" spans="5:6" s="4" customFormat="1" ht="15.75" customHeight="1" x14ac:dyDescent="0.2">
      <c r="E459" s="5"/>
      <c r="F459" s="5"/>
    </row>
    <row r="460" spans="5:6" s="4" customFormat="1" ht="15.75" customHeight="1" x14ac:dyDescent="0.2">
      <c r="E460" s="5"/>
      <c r="F460" s="5"/>
    </row>
    <row r="461" spans="5:6" s="4" customFormat="1" ht="15.75" customHeight="1" x14ac:dyDescent="0.2">
      <c r="E461" s="5"/>
      <c r="F461" s="5"/>
    </row>
    <row r="462" spans="5:6" s="4" customFormat="1" ht="15.75" customHeight="1" x14ac:dyDescent="0.2">
      <c r="E462" s="5"/>
      <c r="F462" s="5"/>
    </row>
    <row r="463" spans="5:6" s="4" customFormat="1" ht="15.75" customHeight="1" x14ac:dyDescent="0.2">
      <c r="E463" s="5"/>
      <c r="F463" s="5"/>
    </row>
    <row r="464" spans="5:6" s="4" customFormat="1" ht="15.75" customHeight="1" x14ac:dyDescent="0.2">
      <c r="E464" s="5"/>
      <c r="F464" s="5"/>
    </row>
    <row r="465" spans="5:6" s="4" customFormat="1" ht="15.75" customHeight="1" x14ac:dyDescent="0.2">
      <c r="E465" s="5"/>
      <c r="F465" s="5"/>
    </row>
    <row r="466" spans="5:6" s="4" customFormat="1" ht="15.75" customHeight="1" x14ac:dyDescent="0.2">
      <c r="E466" s="5"/>
      <c r="F466" s="5"/>
    </row>
    <row r="467" spans="5:6" s="4" customFormat="1" ht="15.75" customHeight="1" x14ac:dyDescent="0.2">
      <c r="E467" s="5"/>
      <c r="F467" s="5"/>
    </row>
    <row r="468" spans="5:6" s="4" customFormat="1" ht="15.75" customHeight="1" x14ac:dyDescent="0.2">
      <c r="E468" s="5"/>
      <c r="F468" s="5"/>
    </row>
    <row r="469" spans="5:6" s="4" customFormat="1" ht="15.75" customHeight="1" x14ac:dyDescent="0.2">
      <c r="E469" s="5"/>
      <c r="F469" s="5"/>
    </row>
    <row r="470" spans="5:6" s="4" customFormat="1" ht="15.75" customHeight="1" x14ac:dyDescent="0.2">
      <c r="E470" s="5"/>
      <c r="F470" s="5"/>
    </row>
    <row r="471" spans="5:6" s="4" customFormat="1" ht="15.75" customHeight="1" x14ac:dyDescent="0.2">
      <c r="E471" s="5"/>
      <c r="F471" s="5"/>
    </row>
    <row r="472" spans="5:6" s="4" customFormat="1" ht="15.75" customHeight="1" x14ac:dyDescent="0.2">
      <c r="E472" s="5"/>
      <c r="F472" s="5"/>
    </row>
    <row r="473" spans="5:6" s="4" customFormat="1" ht="15.75" customHeight="1" x14ac:dyDescent="0.2">
      <c r="E473" s="5"/>
      <c r="F473" s="5"/>
    </row>
    <row r="474" spans="5:6" s="4" customFormat="1" ht="15.75" customHeight="1" x14ac:dyDescent="0.2">
      <c r="E474" s="5"/>
      <c r="F474" s="5"/>
    </row>
    <row r="475" spans="5:6" s="4" customFormat="1" ht="15.75" customHeight="1" x14ac:dyDescent="0.2">
      <c r="E475" s="5"/>
      <c r="F475" s="5"/>
    </row>
    <row r="476" spans="5:6" s="4" customFormat="1" ht="15.75" customHeight="1" x14ac:dyDescent="0.2">
      <c r="E476" s="5"/>
      <c r="F476" s="5"/>
    </row>
    <row r="477" spans="5:6" s="4" customFormat="1" ht="15.75" customHeight="1" x14ac:dyDescent="0.2">
      <c r="E477" s="5"/>
      <c r="F477" s="5"/>
    </row>
    <row r="478" spans="5:6" s="4" customFormat="1" ht="15.75" customHeight="1" x14ac:dyDescent="0.2">
      <c r="E478" s="5"/>
      <c r="F478" s="5"/>
    </row>
    <row r="479" spans="5:6" s="4" customFormat="1" ht="15.75" customHeight="1" x14ac:dyDescent="0.2">
      <c r="E479" s="5"/>
      <c r="F479" s="5"/>
    </row>
    <row r="480" spans="5:6" s="4" customFormat="1" ht="15.75" customHeight="1" x14ac:dyDescent="0.2">
      <c r="E480" s="5"/>
      <c r="F480" s="5"/>
    </row>
    <row r="481" spans="5:6" s="4" customFormat="1" ht="15.75" customHeight="1" x14ac:dyDescent="0.2">
      <c r="E481" s="5"/>
      <c r="F481" s="5"/>
    </row>
    <row r="482" spans="5:6" s="4" customFormat="1" ht="15.75" customHeight="1" x14ac:dyDescent="0.2">
      <c r="E482" s="5"/>
      <c r="F482" s="5"/>
    </row>
    <row r="483" spans="5:6" s="4" customFormat="1" ht="15.75" customHeight="1" x14ac:dyDescent="0.2">
      <c r="E483" s="5"/>
      <c r="F483" s="5"/>
    </row>
    <row r="484" spans="5:6" s="4" customFormat="1" ht="15.75" customHeight="1" x14ac:dyDescent="0.2">
      <c r="E484" s="5"/>
      <c r="F484" s="5"/>
    </row>
    <row r="485" spans="5:6" s="4" customFormat="1" ht="15.75" customHeight="1" x14ac:dyDescent="0.2">
      <c r="E485" s="5"/>
      <c r="F485" s="5"/>
    </row>
    <row r="486" spans="5:6" s="4" customFormat="1" ht="15.75" customHeight="1" x14ac:dyDescent="0.2">
      <c r="E486" s="5"/>
      <c r="F486" s="5"/>
    </row>
    <row r="487" spans="5:6" s="4" customFormat="1" ht="15.75" customHeight="1" x14ac:dyDescent="0.2">
      <c r="E487" s="5"/>
      <c r="F487" s="5"/>
    </row>
    <row r="488" spans="5:6" s="4" customFormat="1" ht="15.75" customHeight="1" x14ac:dyDescent="0.2">
      <c r="E488" s="5"/>
      <c r="F488" s="5"/>
    </row>
    <row r="489" spans="5:6" s="4" customFormat="1" ht="15.75" customHeight="1" x14ac:dyDescent="0.2">
      <c r="E489" s="5"/>
      <c r="F489" s="5"/>
    </row>
    <row r="490" spans="5:6" s="4" customFormat="1" ht="15.75" customHeight="1" x14ac:dyDescent="0.2">
      <c r="E490" s="5"/>
      <c r="F490" s="5"/>
    </row>
    <row r="491" spans="5:6" s="4" customFormat="1" ht="15.75" customHeight="1" x14ac:dyDescent="0.2">
      <c r="E491" s="5"/>
      <c r="F491" s="5"/>
    </row>
    <row r="492" spans="5:6" s="4" customFormat="1" ht="15.75" customHeight="1" x14ac:dyDescent="0.2">
      <c r="E492" s="5"/>
      <c r="F492" s="5"/>
    </row>
    <row r="493" spans="5:6" s="4" customFormat="1" ht="15.75" customHeight="1" x14ac:dyDescent="0.2">
      <c r="E493" s="5"/>
      <c r="F493" s="5"/>
    </row>
    <row r="494" spans="5:6" s="4" customFormat="1" ht="15.75" customHeight="1" x14ac:dyDescent="0.2">
      <c r="E494" s="5"/>
      <c r="F494" s="5"/>
    </row>
    <row r="495" spans="5:6" s="4" customFormat="1" ht="15.75" customHeight="1" x14ac:dyDescent="0.2">
      <c r="E495" s="5"/>
      <c r="F495" s="5"/>
    </row>
    <row r="496" spans="5:6" s="4" customFormat="1" ht="15.75" customHeight="1" x14ac:dyDescent="0.2">
      <c r="E496" s="5"/>
      <c r="F496" s="5"/>
    </row>
    <row r="497" spans="5:6" s="4" customFormat="1" ht="15.75" customHeight="1" x14ac:dyDescent="0.2">
      <c r="E497" s="5"/>
      <c r="F497" s="5"/>
    </row>
    <row r="498" spans="5:6" s="4" customFormat="1" ht="15.75" customHeight="1" x14ac:dyDescent="0.2">
      <c r="E498" s="5"/>
      <c r="F498" s="5"/>
    </row>
    <row r="499" spans="5:6" s="4" customFormat="1" ht="15.75" customHeight="1" x14ac:dyDescent="0.2">
      <c r="E499" s="5"/>
      <c r="F499" s="5"/>
    </row>
    <row r="500" spans="5:6" s="4" customFormat="1" ht="15.75" customHeight="1" x14ac:dyDescent="0.2">
      <c r="E500" s="5"/>
      <c r="F500" s="5"/>
    </row>
    <row r="501" spans="5:6" s="4" customFormat="1" ht="15.75" customHeight="1" x14ac:dyDescent="0.2">
      <c r="E501" s="5"/>
      <c r="F501" s="5"/>
    </row>
    <row r="502" spans="5:6" s="4" customFormat="1" ht="15.75" customHeight="1" x14ac:dyDescent="0.2">
      <c r="E502" s="5"/>
      <c r="F502" s="5"/>
    </row>
    <row r="503" spans="5:6" s="4" customFormat="1" ht="15.75" customHeight="1" x14ac:dyDescent="0.2">
      <c r="E503" s="5"/>
      <c r="F503" s="5"/>
    </row>
    <row r="504" spans="5:6" s="4" customFormat="1" ht="15.75" customHeight="1" x14ac:dyDescent="0.2">
      <c r="E504" s="5"/>
      <c r="F504" s="5"/>
    </row>
    <row r="505" spans="5:6" s="4" customFormat="1" ht="15.75" customHeight="1" x14ac:dyDescent="0.2">
      <c r="E505" s="5"/>
      <c r="F505" s="5"/>
    </row>
    <row r="506" spans="5:6" s="4" customFormat="1" ht="15.75" customHeight="1" x14ac:dyDescent="0.2">
      <c r="E506" s="5"/>
      <c r="F506" s="5"/>
    </row>
    <row r="507" spans="5:6" s="4" customFormat="1" ht="15.75" customHeight="1" x14ac:dyDescent="0.2">
      <c r="E507" s="5"/>
      <c r="F507" s="5"/>
    </row>
    <row r="508" spans="5:6" s="4" customFormat="1" ht="15.75" customHeight="1" x14ac:dyDescent="0.2">
      <c r="E508" s="5"/>
      <c r="F508" s="5"/>
    </row>
    <row r="509" spans="5:6" s="4" customFormat="1" ht="15.75" customHeight="1" x14ac:dyDescent="0.2">
      <c r="E509" s="5"/>
      <c r="F509" s="5"/>
    </row>
    <row r="510" spans="5:6" s="4" customFormat="1" ht="15.75" customHeight="1" x14ac:dyDescent="0.2">
      <c r="E510" s="5"/>
      <c r="F510" s="5"/>
    </row>
    <row r="511" spans="5:6" s="4" customFormat="1" ht="15.75" customHeight="1" x14ac:dyDescent="0.2">
      <c r="E511" s="5"/>
      <c r="F511" s="5"/>
    </row>
    <row r="512" spans="5:6" s="4" customFormat="1" ht="15.75" customHeight="1" x14ac:dyDescent="0.2">
      <c r="E512" s="5"/>
      <c r="F512" s="5"/>
    </row>
    <row r="513" spans="5:6" s="4" customFormat="1" ht="15.75" customHeight="1" x14ac:dyDescent="0.2">
      <c r="E513" s="5"/>
      <c r="F513" s="5"/>
    </row>
    <row r="514" spans="5:6" s="4" customFormat="1" ht="15.75" customHeight="1" x14ac:dyDescent="0.2">
      <c r="E514" s="5"/>
      <c r="F514" s="5"/>
    </row>
    <row r="515" spans="5:6" s="4" customFormat="1" ht="15.75" customHeight="1" x14ac:dyDescent="0.2">
      <c r="E515" s="5"/>
      <c r="F515" s="5"/>
    </row>
    <row r="516" spans="5:6" s="4" customFormat="1" ht="15.75" customHeight="1" x14ac:dyDescent="0.2">
      <c r="E516" s="5"/>
      <c r="F516" s="5"/>
    </row>
    <row r="517" spans="5:6" s="4" customFormat="1" ht="15.75" customHeight="1" x14ac:dyDescent="0.2">
      <c r="E517" s="5"/>
      <c r="F517" s="5"/>
    </row>
    <row r="518" spans="5:6" s="4" customFormat="1" ht="15.75" customHeight="1" x14ac:dyDescent="0.2">
      <c r="E518" s="5"/>
      <c r="F518" s="5"/>
    </row>
    <row r="519" spans="5:6" s="4" customFormat="1" ht="15.75" customHeight="1" x14ac:dyDescent="0.2">
      <c r="E519" s="5"/>
      <c r="F519" s="5"/>
    </row>
    <row r="520" spans="5:6" s="4" customFormat="1" ht="15.75" customHeight="1" x14ac:dyDescent="0.2">
      <c r="E520" s="5"/>
      <c r="F520" s="5"/>
    </row>
    <row r="521" spans="5:6" s="4" customFormat="1" ht="15.75" customHeight="1" x14ac:dyDescent="0.2">
      <c r="E521" s="5"/>
      <c r="F521" s="5"/>
    </row>
    <row r="522" spans="5:6" s="4" customFormat="1" ht="15.75" customHeight="1" x14ac:dyDescent="0.2">
      <c r="E522" s="5"/>
      <c r="F522" s="5"/>
    </row>
    <row r="523" spans="5:6" s="4" customFormat="1" ht="15.75" customHeight="1" x14ac:dyDescent="0.2">
      <c r="E523" s="5"/>
      <c r="F523" s="5"/>
    </row>
    <row r="524" spans="5:6" s="4" customFormat="1" ht="15.75" customHeight="1" x14ac:dyDescent="0.2">
      <c r="E524" s="5"/>
      <c r="F524" s="5"/>
    </row>
    <row r="525" spans="5:6" s="4" customFormat="1" ht="15.75" customHeight="1" x14ac:dyDescent="0.2">
      <c r="E525" s="5"/>
      <c r="F525" s="5"/>
    </row>
    <row r="526" spans="5:6" s="4" customFormat="1" ht="15.75" customHeight="1" x14ac:dyDescent="0.2">
      <c r="E526" s="5"/>
      <c r="F526" s="5"/>
    </row>
    <row r="527" spans="5:6" s="4" customFormat="1" ht="15.75" customHeight="1" x14ac:dyDescent="0.2">
      <c r="E527" s="5"/>
      <c r="F527" s="5"/>
    </row>
    <row r="528" spans="5:6" s="4" customFormat="1" ht="15.75" customHeight="1" x14ac:dyDescent="0.2">
      <c r="E528" s="5"/>
      <c r="F528" s="5"/>
    </row>
    <row r="529" spans="5:6" s="4" customFormat="1" ht="15.75" customHeight="1" x14ac:dyDescent="0.2">
      <c r="E529" s="5"/>
      <c r="F529" s="5"/>
    </row>
    <row r="530" spans="5:6" s="4" customFormat="1" ht="15.75" customHeight="1" x14ac:dyDescent="0.2">
      <c r="E530" s="5"/>
      <c r="F530" s="5"/>
    </row>
    <row r="531" spans="5:6" s="4" customFormat="1" ht="15.75" customHeight="1" x14ac:dyDescent="0.2">
      <c r="E531" s="5"/>
      <c r="F531" s="5"/>
    </row>
    <row r="532" spans="5:6" s="4" customFormat="1" ht="15.75" customHeight="1" x14ac:dyDescent="0.2">
      <c r="E532" s="5"/>
      <c r="F532" s="5"/>
    </row>
    <row r="533" spans="5:6" s="4" customFormat="1" ht="15.75" customHeight="1" x14ac:dyDescent="0.2">
      <c r="E533" s="5"/>
      <c r="F533" s="5"/>
    </row>
    <row r="534" spans="5:6" s="4" customFormat="1" ht="15.75" customHeight="1" x14ac:dyDescent="0.2">
      <c r="E534" s="5"/>
      <c r="F534" s="5"/>
    </row>
    <row r="535" spans="5:6" s="4" customFormat="1" ht="15.75" customHeight="1" x14ac:dyDescent="0.2">
      <c r="E535" s="5"/>
      <c r="F535" s="5"/>
    </row>
    <row r="536" spans="5:6" s="4" customFormat="1" ht="15.75" customHeight="1" x14ac:dyDescent="0.2">
      <c r="E536" s="5"/>
      <c r="F536" s="5"/>
    </row>
    <row r="537" spans="5:6" s="4" customFormat="1" ht="15.75" customHeight="1" x14ac:dyDescent="0.2">
      <c r="E537" s="5"/>
      <c r="F537" s="5"/>
    </row>
    <row r="538" spans="5:6" s="4" customFormat="1" ht="15.75" customHeight="1" x14ac:dyDescent="0.2">
      <c r="E538" s="5"/>
      <c r="F538" s="5"/>
    </row>
    <row r="539" spans="5:6" s="4" customFormat="1" ht="15.75" customHeight="1" x14ac:dyDescent="0.2">
      <c r="E539" s="5"/>
      <c r="F539" s="5"/>
    </row>
    <row r="540" spans="5:6" s="4" customFormat="1" ht="15.75" customHeight="1" x14ac:dyDescent="0.2">
      <c r="E540" s="5"/>
      <c r="F540" s="5"/>
    </row>
    <row r="541" spans="5:6" s="4" customFormat="1" ht="15.75" customHeight="1" x14ac:dyDescent="0.2">
      <c r="E541" s="5"/>
      <c r="F541" s="5"/>
    </row>
    <row r="542" spans="5:6" s="4" customFormat="1" ht="15.75" customHeight="1" x14ac:dyDescent="0.2">
      <c r="E542" s="5"/>
      <c r="F542" s="5"/>
    </row>
    <row r="543" spans="5:6" s="4" customFormat="1" ht="15.75" customHeight="1" x14ac:dyDescent="0.2">
      <c r="E543" s="5"/>
      <c r="F543" s="5"/>
    </row>
    <row r="544" spans="5:6" s="4" customFormat="1" ht="15.75" customHeight="1" x14ac:dyDescent="0.2">
      <c r="E544" s="5"/>
      <c r="F544" s="5"/>
    </row>
    <row r="545" spans="5:6" s="4" customFormat="1" ht="15.75" customHeight="1" x14ac:dyDescent="0.2">
      <c r="E545" s="5"/>
      <c r="F545" s="5"/>
    </row>
    <row r="546" spans="5:6" s="4" customFormat="1" ht="15.75" customHeight="1" x14ac:dyDescent="0.2">
      <c r="E546" s="5"/>
      <c r="F546" s="5"/>
    </row>
    <row r="547" spans="5:6" s="4" customFormat="1" ht="15.75" customHeight="1" x14ac:dyDescent="0.2">
      <c r="E547" s="5"/>
      <c r="F547" s="5"/>
    </row>
    <row r="548" spans="5:6" s="4" customFormat="1" ht="15.75" customHeight="1" x14ac:dyDescent="0.2">
      <c r="E548" s="5"/>
      <c r="F548" s="5"/>
    </row>
    <row r="549" spans="5:6" s="4" customFormat="1" ht="15.75" customHeight="1" x14ac:dyDescent="0.2">
      <c r="E549" s="5"/>
      <c r="F549" s="5"/>
    </row>
    <row r="550" spans="5:6" s="4" customFormat="1" ht="15.75" customHeight="1" x14ac:dyDescent="0.2">
      <c r="E550" s="5"/>
      <c r="F550" s="5"/>
    </row>
    <row r="551" spans="5:6" s="4" customFormat="1" ht="15.75" customHeight="1" x14ac:dyDescent="0.2">
      <c r="E551" s="5"/>
      <c r="F551" s="5"/>
    </row>
    <row r="552" spans="5:6" s="4" customFormat="1" ht="15.75" customHeight="1" x14ac:dyDescent="0.2">
      <c r="E552" s="5"/>
      <c r="F552" s="5"/>
    </row>
    <row r="553" spans="5:6" s="4" customFormat="1" ht="15.75" customHeight="1" x14ac:dyDescent="0.2">
      <c r="E553" s="5"/>
      <c r="F553" s="5"/>
    </row>
    <row r="554" spans="5:6" s="4" customFormat="1" ht="15.75" customHeight="1" x14ac:dyDescent="0.2">
      <c r="E554" s="5"/>
      <c r="F554" s="5"/>
    </row>
    <row r="555" spans="5:6" s="4" customFormat="1" ht="15.75" customHeight="1" x14ac:dyDescent="0.2">
      <c r="E555" s="5"/>
      <c r="F555" s="5"/>
    </row>
    <row r="556" spans="5:6" s="4" customFormat="1" ht="15.75" customHeight="1" x14ac:dyDescent="0.2">
      <c r="E556" s="5"/>
      <c r="F556" s="5"/>
    </row>
    <row r="557" spans="5:6" s="4" customFormat="1" ht="15.75" customHeight="1" x14ac:dyDescent="0.2">
      <c r="E557" s="5"/>
      <c r="F557" s="5"/>
    </row>
    <row r="558" spans="5:6" s="4" customFormat="1" ht="15.75" customHeight="1" x14ac:dyDescent="0.2">
      <c r="E558" s="5"/>
      <c r="F558" s="5"/>
    </row>
    <row r="559" spans="5:6" s="4" customFormat="1" ht="15.75" customHeight="1" x14ac:dyDescent="0.2">
      <c r="E559" s="5"/>
      <c r="F559" s="5"/>
    </row>
    <row r="560" spans="5:6" s="4" customFormat="1" ht="15.75" customHeight="1" x14ac:dyDescent="0.2">
      <c r="E560" s="5"/>
      <c r="F560" s="5"/>
    </row>
    <row r="561" spans="5:6" s="4" customFormat="1" ht="15.75" customHeight="1" x14ac:dyDescent="0.2">
      <c r="E561" s="5"/>
      <c r="F561" s="5"/>
    </row>
    <row r="562" spans="5:6" s="4" customFormat="1" ht="15.75" customHeight="1" x14ac:dyDescent="0.2">
      <c r="E562" s="5"/>
      <c r="F562" s="5"/>
    </row>
    <row r="563" spans="5:6" s="4" customFormat="1" ht="15.75" customHeight="1" x14ac:dyDescent="0.2">
      <c r="E563" s="5"/>
      <c r="F563" s="5"/>
    </row>
    <row r="564" spans="5:6" s="4" customFormat="1" ht="15.75" customHeight="1" x14ac:dyDescent="0.2">
      <c r="E564" s="5"/>
      <c r="F564" s="5"/>
    </row>
    <row r="565" spans="5:6" s="4" customFormat="1" ht="15.75" customHeight="1" x14ac:dyDescent="0.2">
      <c r="E565" s="5"/>
      <c r="F565" s="5"/>
    </row>
    <row r="566" spans="5:6" s="4" customFormat="1" ht="15.75" customHeight="1" x14ac:dyDescent="0.2">
      <c r="E566" s="5"/>
      <c r="F566" s="5"/>
    </row>
    <row r="567" spans="5:6" s="4" customFormat="1" ht="15.75" customHeight="1" x14ac:dyDescent="0.2">
      <c r="E567" s="5"/>
      <c r="F567" s="5"/>
    </row>
    <row r="568" spans="5:6" s="4" customFormat="1" ht="15.75" customHeight="1" x14ac:dyDescent="0.2">
      <c r="E568" s="5"/>
      <c r="F568" s="5"/>
    </row>
    <row r="569" spans="5:6" s="4" customFormat="1" ht="15.75" customHeight="1" x14ac:dyDescent="0.2">
      <c r="E569" s="5"/>
      <c r="F569" s="5"/>
    </row>
    <row r="570" spans="5:6" s="4" customFormat="1" ht="15.75" customHeight="1" x14ac:dyDescent="0.2">
      <c r="E570" s="5"/>
      <c r="F570" s="5"/>
    </row>
    <row r="571" spans="5:6" s="4" customFormat="1" ht="15.75" customHeight="1" x14ac:dyDescent="0.2">
      <c r="E571" s="5"/>
      <c r="F571" s="5"/>
    </row>
    <row r="572" spans="5:6" s="4" customFormat="1" ht="15.75" customHeight="1" x14ac:dyDescent="0.2">
      <c r="E572" s="5"/>
      <c r="F572" s="5"/>
    </row>
    <row r="573" spans="5:6" s="4" customFormat="1" ht="15.75" customHeight="1" x14ac:dyDescent="0.2">
      <c r="E573" s="5"/>
      <c r="F573" s="5"/>
    </row>
    <row r="574" spans="5:6" s="4" customFormat="1" ht="15.75" customHeight="1" x14ac:dyDescent="0.2">
      <c r="E574" s="5"/>
      <c r="F574" s="5"/>
    </row>
    <row r="575" spans="5:6" s="4" customFormat="1" ht="15.75" customHeight="1" x14ac:dyDescent="0.2">
      <c r="E575" s="5"/>
      <c r="F575" s="5"/>
    </row>
    <row r="576" spans="5:6" s="4" customFormat="1" ht="15.75" customHeight="1" x14ac:dyDescent="0.2">
      <c r="E576" s="5"/>
      <c r="F576" s="5"/>
    </row>
    <row r="577" spans="5:6" s="4" customFormat="1" ht="15.75" customHeight="1" x14ac:dyDescent="0.2">
      <c r="E577" s="5"/>
      <c r="F577" s="5"/>
    </row>
    <row r="578" spans="5:6" s="4" customFormat="1" ht="15.75" customHeight="1" x14ac:dyDescent="0.2">
      <c r="E578" s="5"/>
      <c r="F578" s="5"/>
    </row>
    <row r="579" spans="5:6" s="4" customFormat="1" ht="15.75" customHeight="1" x14ac:dyDescent="0.2">
      <c r="E579" s="5"/>
      <c r="F579" s="5"/>
    </row>
    <row r="580" spans="5:6" s="4" customFormat="1" ht="15.75" customHeight="1" x14ac:dyDescent="0.2">
      <c r="E580" s="5"/>
      <c r="F580" s="5"/>
    </row>
    <row r="581" spans="5:6" s="4" customFormat="1" ht="15.75" customHeight="1" x14ac:dyDescent="0.2">
      <c r="E581" s="5"/>
      <c r="F581" s="5"/>
    </row>
    <row r="582" spans="5:6" s="4" customFormat="1" ht="15.75" customHeight="1" x14ac:dyDescent="0.2">
      <c r="E582" s="5"/>
      <c r="F582" s="5"/>
    </row>
    <row r="583" spans="5:6" s="4" customFormat="1" ht="15.75" customHeight="1" x14ac:dyDescent="0.2">
      <c r="E583" s="5"/>
      <c r="F583" s="5"/>
    </row>
    <row r="584" spans="5:6" s="4" customFormat="1" ht="15.75" customHeight="1" x14ac:dyDescent="0.2">
      <c r="E584" s="5"/>
      <c r="F584" s="5"/>
    </row>
    <row r="585" spans="5:6" s="4" customFormat="1" ht="15.75" customHeight="1" x14ac:dyDescent="0.2">
      <c r="E585" s="5"/>
      <c r="F585" s="5"/>
    </row>
    <row r="586" spans="5:6" s="4" customFormat="1" ht="15.75" customHeight="1" x14ac:dyDescent="0.2">
      <c r="E586" s="5"/>
      <c r="F586" s="5"/>
    </row>
    <row r="587" spans="5:6" s="4" customFormat="1" ht="15.75" customHeight="1" x14ac:dyDescent="0.2">
      <c r="E587" s="5"/>
      <c r="F587" s="5"/>
    </row>
    <row r="588" spans="5:6" s="4" customFormat="1" ht="15.75" customHeight="1" x14ac:dyDescent="0.2">
      <c r="E588" s="5"/>
      <c r="F588" s="5"/>
    </row>
    <row r="589" spans="5:6" s="4" customFormat="1" ht="15.75" customHeight="1" x14ac:dyDescent="0.2">
      <c r="E589" s="5"/>
      <c r="F589" s="5"/>
    </row>
    <row r="590" spans="5:6" s="4" customFormat="1" ht="15.75" customHeight="1" x14ac:dyDescent="0.2">
      <c r="E590" s="5"/>
      <c r="F590" s="5"/>
    </row>
    <row r="591" spans="5:6" s="4" customFormat="1" ht="15.75" customHeight="1" x14ac:dyDescent="0.2">
      <c r="E591" s="5"/>
      <c r="F591" s="5"/>
    </row>
    <row r="592" spans="5:6" s="4" customFormat="1" ht="15.75" customHeight="1" x14ac:dyDescent="0.2">
      <c r="E592" s="5"/>
      <c r="F592" s="5"/>
    </row>
    <row r="593" spans="5:6" s="4" customFormat="1" ht="15.75" customHeight="1" x14ac:dyDescent="0.2">
      <c r="E593" s="5"/>
      <c r="F593" s="5"/>
    </row>
    <row r="594" spans="5:6" s="4" customFormat="1" ht="15.75" customHeight="1" x14ac:dyDescent="0.2">
      <c r="E594" s="5"/>
      <c r="F594" s="5"/>
    </row>
    <row r="595" spans="5:6" s="4" customFormat="1" ht="15.75" customHeight="1" x14ac:dyDescent="0.2">
      <c r="E595" s="5"/>
      <c r="F595" s="5"/>
    </row>
    <row r="596" spans="5:6" s="4" customFormat="1" ht="15.75" customHeight="1" x14ac:dyDescent="0.2">
      <c r="E596" s="5"/>
      <c r="F596" s="5"/>
    </row>
    <row r="597" spans="5:6" s="4" customFormat="1" ht="15.75" customHeight="1" x14ac:dyDescent="0.2">
      <c r="E597" s="5"/>
      <c r="F597" s="5"/>
    </row>
    <row r="598" spans="5:6" s="4" customFormat="1" ht="15.75" customHeight="1" x14ac:dyDescent="0.2">
      <c r="E598" s="5"/>
      <c r="F598" s="5"/>
    </row>
    <row r="599" spans="5:6" s="4" customFormat="1" ht="15.75" customHeight="1" x14ac:dyDescent="0.2">
      <c r="E599" s="5"/>
      <c r="F599" s="5"/>
    </row>
    <row r="600" spans="5:6" s="4" customFormat="1" ht="15.75" customHeight="1" x14ac:dyDescent="0.2">
      <c r="E600" s="5"/>
      <c r="F600" s="5"/>
    </row>
    <row r="601" spans="5:6" s="4" customFormat="1" ht="15.75" customHeight="1" x14ac:dyDescent="0.2">
      <c r="E601" s="5"/>
      <c r="F601" s="5"/>
    </row>
    <row r="602" spans="5:6" s="4" customFormat="1" ht="15.75" customHeight="1" x14ac:dyDescent="0.2">
      <c r="E602" s="5"/>
      <c r="F602" s="5"/>
    </row>
    <row r="603" spans="5:6" s="4" customFormat="1" ht="15.75" customHeight="1" x14ac:dyDescent="0.2">
      <c r="E603" s="5"/>
      <c r="F603" s="5"/>
    </row>
    <row r="604" spans="5:6" s="4" customFormat="1" ht="15.75" customHeight="1" x14ac:dyDescent="0.2">
      <c r="E604" s="5"/>
      <c r="F604" s="5"/>
    </row>
    <row r="605" spans="5:6" s="4" customFormat="1" ht="15.75" customHeight="1" x14ac:dyDescent="0.2">
      <c r="E605" s="5"/>
      <c r="F605" s="5"/>
    </row>
    <row r="606" spans="5:6" s="4" customFormat="1" ht="15.75" customHeight="1" x14ac:dyDescent="0.2">
      <c r="E606" s="5"/>
      <c r="F606" s="5"/>
    </row>
    <row r="607" spans="5:6" s="4" customFormat="1" ht="15.75" customHeight="1" x14ac:dyDescent="0.2">
      <c r="E607" s="5"/>
      <c r="F607" s="5"/>
    </row>
    <row r="608" spans="5:6" s="4" customFormat="1" ht="15.75" customHeight="1" x14ac:dyDescent="0.2">
      <c r="E608" s="5"/>
      <c r="F608" s="5"/>
    </row>
    <row r="609" spans="5:6" s="4" customFormat="1" ht="15.75" customHeight="1" x14ac:dyDescent="0.2">
      <c r="E609" s="5"/>
      <c r="F609" s="5"/>
    </row>
    <row r="610" spans="5:6" s="4" customFormat="1" ht="15.75" customHeight="1" x14ac:dyDescent="0.2">
      <c r="E610" s="5"/>
      <c r="F610" s="5"/>
    </row>
    <row r="611" spans="5:6" s="4" customFormat="1" ht="15.75" customHeight="1" x14ac:dyDescent="0.2">
      <c r="E611" s="5"/>
      <c r="F611" s="5"/>
    </row>
    <row r="612" spans="5:6" s="4" customFormat="1" ht="15.75" customHeight="1" x14ac:dyDescent="0.2">
      <c r="E612" s="5"/>
      <c r="F612" s="5"/>
    </row>
    <row r="613" spans="5:6" s="4" customFormat="1" ht="15.75" customHeight="1" x14ac:dyDescent="0.2">
      <c r="E613" s="5"/>
      <c r="F613" s="5"/>
    </row>
    <row r="614" spans="5:6" s="4" customFormat="1" ht="15.75" customHeight="1" x14ac:dyDescent="0.2">
      <c r="E614" s="5"/>
      <c r="F614" s="5"/>
    </row>
    <row r="615" spans="5:6" s="4" customFormat="1" ht="15.75" customHeight="1" x14ac:dyDescent="0.2">
      <c r="E615" s="5"/>
      <c r="F615" s="5"/>
    </row>
    <row r="616" spans="5:6" s="4" customFormat="1" ht="15.75" customHeight="1" x14ac:dyDescent="0.2">
      <c r="E616" s="5"/>
      <c r="F616" s="5"/>
    </row>
    <row r="617" spans="5:6" s="4" customFormat="1" ht="15.75" customHeight="1" x14ac:dyDescent="0.2">
      <c r="E617" s="5"/>
      <c r="F617" s="5"/>
    </row>
    <row r="618" spans="5:6" s="4" customFormat="1" ht="15.75" customHeight="1" x14ac:dyDescent="0.2">
      <c r="E618" s="5"/>
      <c r="F618" s="5"/>
    </row>
    <row r="619" spans="5:6" s="4" customFormat="1" ht="15.75" customHeight="1" x14ac:dyDescent="0.2">
      <c r="E619" s="5"/>
      <c r="F619" s="5"/>
    </row>
    <row r="620" spans="5:6" s="4" customFormat="1" ht="15.75" customHeight="1" x14ac:dyDescent="0.2">
      <c r="E620" s="5"/>
      <c r="F620" s="5"/>
    </row>
    <row r="621" spans="5:6" s="4" customFormat="1" ht="15.75" customHeight="1" x14ac:dyDescent="0.2">
      <c r="E621" s="5"/>
      <c r="F621" s="5"/>
    </row>
    <row r="622" spans="5:6" s="4" customFormat="1" ht="15.75" customHeight="1" x14ac:dyDescent="0.2">
      <c r="E622" s="5"/>
      <c r="F622" s="5"/>
    </row>
    <row r="623" spans="5:6" s="4" customFormat="1" ht="15.75" customHeight="1" x14ac:dyDescent="0.2">
      <c r="E623" s="5"/>
      <c r="F623" s="5"/>
    </row>
    <row r="624" spans="5:6" s="4" customFormat="1" ht="15.75" customHeight="1" x14ac:dyDescent="0.2">
      <c r="E624" s="5"/>
      <c r="F624" s="5"/>
    </row>
    <row r="625" spans="5:6" s="4" customFormat="1" ht="15.75" customHeight="1" x14ac:dyDescent="0.2">
      <c r="E625" s="5"/>
      <c r="F625" s="5"/>
    </row>
    <row r="626" spans="5:6" s="4" customFormat="1" ht="15.75" customHeight="1" x14ac:dyDescent="0.2">
      <c r="E626" s="5"/>
      <c r="F626" s="5"/>
    </row>
    <row r="627" spans="5:6" s="4" customFormat="1" ht="15.75" customHeight="1" x14ac:dyDescent="0.2">
      <c r="E627" s="5"/>
      <c r="F627" s="5"/>
    </row>
    <row r="628" spans="5:6" s="4" customFormat="1" ht="15.75" customHeight="1" x14ac:dyDescent="0.2">
      <c r="E628" s="5"/>
      <c r="F628" s="5"/>
    </row>
    <row r="629" spans="5:6" s="4" customFormat="1" ht="15.75" customHeight="1" x14ac:dyDescent="0.2">
      <c r="E629" s="5"/>
      <c r="F629" s="5"/>
    </row>
    <row r="630" spans="5:6" s="4" customFormat="1" ht="15.75" customHeight="1" x14ac:dyDescent="0.2">
      <c r="E630" s="5"/>
      <c r="F630" s="5"/>
    </row>
    <row r="631" spans="5:6" s="4" customFormat="1" ht="15.75" customHeight="1" x14ac:dyDescent="0.2">
      <c r="E631" s="5"/>
      <c r="F631" s="5"/>
    </row>
    <row r="632" spans="5:6" s="4" customFormat="1" ht="15.75" customHeight="1" x14ac:dyDescent="0.2">
      <c r="E632" s="5"/>
      <c r="F632" s="5"/>
    </row>
    <row r="633" spans="5:6" s="4" customFormat="1" ht="15.75" customHeight="1" x14ac:dyDescent="0.2">
      <c r="E633" s="5"/>
      <c r="F633" s="5"/>
    </row>
    <row r="634" spans="5:6" s="4" customFormat="1" ht="15.75" customHeight="1" x14ac:dyDescent="0.2">
      <c r="E634" s="5"/>
      <c r="F634" s="5"/>
    </row>
    <row r="635" spans="5:6" s="4" customFormat="1" ht="15.75" customHeight="1" x14ac:dyDescent="0.2">
      <c r="E635" s="5"/>
      <c r="F635" s="5"/>
    </row>
    <row r="636" spans="5:6" s="4" customFormat="1" ht="15.75" customHeight="1" x14ac:dyDescent="0.2">
      <c r="E636" s="5"/>
      <c r="F636" s="5"/>
    </row>
    <row r="637" spans="5:6" s="4" customFormat="1" ht="15.75" customHeight="1" x14ac:dyDescent="0.2">
      <c r="E637" s="5"/>
      <c r="F637" s="5"/>
    </row>
    <row r="638" spans="5:6" s="4" customFormat="1" ht="15.75" customHeight="1" x14ac:dyDescent="0.2">
      <c r="E638" s="5"/>
      <c r="F638" s="5"/>
    </row>
    <row r="639" spans="5:6" s="4" customFormat="1" ht="15.75" customHeight="1" x14ac:dyDescent="0.2">
      <c r="E639" s="5"/>
      <c r="F639" s="5"/>
    </row>
    <row r="640" spans="5:6" s="4" customFormat="1" ht="15.75" customHeight="1" x14ac:dyDescent="0.2">
      <c r="E640" s="5"/>
      <c r="F640" s="5"/>
    </row>
    <row r="641" spans="5:6" s="4" customFormat="1" ht="15.75" customHeight="1" x14ac:dyDescent="0.2">
      <c r="E641" s="5"/>
      <c r="F641" s="5"/>
    </row>
    <row r="642" spans="5:6" s="4" customFormat="1" ht="15.75" customHeight="1" x14ac:dyDescent="0.2">
      <c r="E642" s="5"/>
      <c r="F642" s="5"/>
    </row>
    <row r="643" spans="5:6" s="4" customFormat="1" ht="15.75" customHeight="1" x14ac:dyDescent="0.2">
      <c r="E643" s="5"/>
      <c r="F643" s="5"/>
    </row>
    <row r="644" spans="5:6" s="4" customFormat="1" ht="15.75" customHeight="1" x14ac:dyDescent="0.2">
      <c r="E644" s="5"/>
      <c r="F644" s="5"/>
    </row>
    <row r="645" spans="5:6" s="4" customFormat="1" ht="15.75" customHeight="1" x14ac:dyDescent="0.2">
      <c r="E645" s="5"/>
      <c r="F645" s="5"/>
    </row>
    <row r="646" spans="5:6" s="4" customFormat="1" ht="15.75" customHeight="1" x14ac:dyDescent="0.2">
      <c r="E646" s="5"/>
      <c r="F646" s="5"/>
    </row>
    <row r="647" spans="5:6" s="4" customFormat="1" ht="15.75" customHeight="1" x14ac:dyDescent="0.2">
      <c r="E647" s="5"/>
      <c r="F647" s="5"/>
    </row>
    <row r="648" spans="5:6" s="4" customFormat="1" ht="15.75" customHeight="1" x14ac:dyDescent="0.2">
      <c r="E648" s="5"/>
      <c r="F648" s="5"/>
    </row>
    <row r="649" spans="5:6" s="4" customFormat="1" ht="15.75" customHeight="1" x14ac:dyDescent="0.2">
      <c r="E649" s="5"/>
      <c r="F649" s="5"/>
    </row>
    <row r="650" spans="5:6" s="4" customFormat="1" ht="15.75" customHeight="1" x14ac:dyDescent="0.2">
      <c r="E650" s="5"/>
      <c r="F650" s="5"/>
    </row>
    <row r="651" spans="5:6" s="4" customFormat="1" ht="15.75" customHeight="1" x14ac:dyDescent="0.2">
      <c r="E651" s="5"/>
      <c r="F651" s="5"/>
    </row>
    <row r="652" spans="5:6" s="4" customFormat="1" ht="15.75" customHeight="1" x14ac:dyDescent="0.2">
      <c r="E652" s="5"/>
      <c r="F652" s="5"/>
    </row>
    <row r="653" spans="5:6" s="4" customFormat="1" ht="15.75" customHeight="1" x14ac:dyDescent="0.2">
      <c r="E653" s="5"/>
      <c r="F653" s="5"/>
    </row>
    <row r="654" spans="5:6" s="4" customFormat="1" ht="15.75" customHeight="1" x14ac:dyDescent="0.2">
      <c r="E654" s="5"/>
      <c r="F654" s="5"/>
    </row>
    <row r="655" spans="5:6" s="4" customFormat="1" ht="15.75" customHeight="1" x14ac:dyDescent="0.2">
      <c r="E655" s="5"/>
      <c r="F655" s="5"/>
    </row>
    <row r="656" spans="5:6" s="4" customFormat="1" ht="15.75" customHeight="1" x14ac:dyDescent="0.2">
      <c r="E656" s="5"/>
      <c r="F656" s="5"/>
    </row>
    <row r="657" spans="5:6" s="4" customFormat="1" ht="15.75" customHeight="1" x14ac:dyDescent="0.2">
      <c r="E657" s="5"/>
      <c r="F657" s="5"/>
    </row>
    <row r="658" spans="5:6" s="4" customFormat="1" ht="15.75" customHeight="1" x14ac:dyDescent="0.2">
      <c r="E658" s="5"/>
      <c r="F658" s="5"/>
    </row>
    <row r="659" spans="5:6" s="4" customFormat="1" ht="15.75" customHeight="1" x14ac:dyDescent="0.2">
      <c r="E659" s="5"/>
      <c r="F659" s="5"/>
    </row>
    <row r="660" spans="5:6" s="4" customFormat="1" ht="15.75" customHeight="1" x14ac:dyDescent="0.2">
      <c r="E660" s="5"/>
      <c r="F660" s="5"/>
    </row>
    <row r="661" spans="5:6" s="4" customFormat="1" ht="15.75" customHeight="1" x14ac:dyDescent="0.2">
      <c r="E661" s="5"/>
      <c r="F661" s="5"/>
    </row>
    <row r="662" spans="5:6" s="4" customFormat="1" ht="15.75" customHeight="1" x14ac:dyDescent="0.2">
      <c r="E662" s="5"/>
      <c r="F662" s="5"/>
    </row>
    <row r="663" spans="5:6" s="4" customFormat="1" ht="15.75" customHeight="1" x14ac:dyDescent="0.2">
      <c r="E663" s="5"/>
      <c r="F663" s="5"/>
    </row>
    <row r="664" spans="5:6" s="4" customFormat="1" ht="15.75" customHeight="1" x14ac:dyDescent="0.2">
      <c r="E664" s="5"/>
      <c r="F664" s="5"/>
    </row>
    <row r="665" spans="5:6" s="4" customFormat="1" ht="15.75" customHeight="1" x14ac:dyDescent="0.2">
      <c r="E665" s="5"/>
      <c r="F665" s="5"/>
    </row>
    <row r="666" spans="5:6" s="4" customFormat="1" ht="15.75" customHeight="1" x14ac:dyDescent="0.2">
      <c r="E666" s="5"/>
      <c r="F666" s="5"/>
    </row>
    <row r="667" spans="5:6" s="4" customFormat="1" ht="15.75" customHeight="1" x14ac:dyDescent="0.2">
      <c r="E667" s="5"/>
      <c r="F667" s="5"/>
    </row>
    <row r="668" spans="5:6" s="4" customFormat="1" ht="15.75" customHeight="1" x14ac:dyDescent="0.2">
      <c r="E668" s="5"/>
      <c r="F668" s="5"/>
    </row>
    <row r="669" spans="5:6" s="4" customFormat="1" ht="15.75" customHeight="1" x14ac:dyDescent="0.2">
      <c r="E669" s="5"/>
      <c r="F669" s="5"/>
    </row>
    <row r="670" spans="5:6" s="4" customFormat="1" ht="15.75" customHeight="1" x14ac:dyDescent="0.2">
      <c r="E670" s="5"/>
      <c r="F670" s="5"/>
    </row>
    <row r="671" spans="5:6" s="4" customFormat="1" ht="15.75" customHeight="1" x14ac:dyDescent="0.2">
      <c r="E671" s="5"/>
      <c r="F671" s="5"/>
    </row>
    <row r="672" spans="5:6" s="4" customFormat="1" ht="15.75" customHeight="1" x14ac:dyDescent="0.2">
      <c r="E672" s="5"/>
      <c r="F672" s="5"/>
    </row>
    <row r="673" spans="5:6" s="4" customFormat="1" ht="15.75" customHeight="1" x14ac:dyDescent="0.2">
      <c r="E673" s="5"/>
      <c r="F673" s="5"/>
    </row>
    <row r="674" spans="5:6" s="4" customFormat="1" ht="15.75" customHeight="1" x14ac:dyDescent="0.2">
      <c r="E674" s="5"/>
      <c r="F674" s="5"/>
    </row>
    <row r="675" spans="5:6" s="4" customFormat="1" ht="15.75" customHeight="1" x14ac:dyDescent="0.2">
      <c r="E675" s="5"/>
      <c r="F675" s="5"/>
    </row>
    <row r="676" spans="5:6" s="4" customFormat="1" ht="15.75" customHeight="1" x14ac:dyDescent="0.2">
      <c r="E676" s="5"/>
      <c r="F676" s="5"/>
    </row>
    <row r="677" spans="5:6" s="4" customFormat="1" ht="15.75" customHeight="1" x14ac:dyDescent="0.2">
      <c r="E677" s="5"/>
      <c r="F677" s="5"/>
    </row>
    <row r="678" spans="5:6" s="4" customFormat="1" ht="15.75" customHeight="1" x14ac:dyDescent="0.2">
      <c r="E678" s="5"/>
      <c r="F678" s="5"/>
    </row>
    <row r="679" spans="5:6" s="4" customFormat="1" ht="15.75" customHeight="1" x14ac:dyDescent="0.2">
      <c r="E679" s="5"/>
      <c r="F679" s="5"/>
    </row>
    <row r="680" spans="5:6" s="4" customFormat="1" ht="15.75" customHeight="1" x14ac:dyDescent="0.2">
      <c r="E680" s="5"/>
      <c r="F680" s="5"/>
    </row>
    <row r="681" spans="5:6" s="4" customFormat="1" ht="15.75" customHeight="1" x14ac:dyDescent="0.2">
      <c r="E681" s="5"/>
      <c r="F681" s="5"/>
    </row>
    <row r="682" spans="5:6" s="4" customFormat="1" ht="15.75" customHeight="1" x14ac:dyDescent="0.2">
      <c r="E682" s="5"/>
      <c r="F682" s="5"/>
    </row>
    <row r="683" spans="5:6" s="4" customFormat="1" ht="15.75" customHeight="1" x14ac:dyDescent="0.2">
      <c r="E683" s="5"/>
      <c r="F683" s="5"/>
    </row>
    <row r="684" spans="5:6" s="4" customFormat="1" ht="15.75" customHeight="1" x14ac:dyDescent="0.2">
      <c r="E684" s="5"/>
      <c r="F684" s="5"/>
    </row>
    <row r="685" spans="5:6" s="4" customFormat="1" ht="15.75" customHeight="1" x14ac:dyDescent="0.2">
      <c r="E685" s="5"/>
      <c r="F685" s="5"/>
    </row>
    <row r="686" spans="5:6" s="4" customFormat="1" ht="15.75" customHeight="1" x14ac:dyDescent="0.2">
      <c r="E686" s="5"/>
      <c r="F686" s="5"/>
    </row>
    <row r="687" spans="5:6" s="4" customFormat="1" ht="15.75" customHeight="1" x14ac:dyDescent="0.2">
      <c r="E687" s="5"/>
      <c r="F687" s="5"/>
    </row>
    <row r="688" spans="5:6" s="4" customFormat="1" ht="15.75" customHeight="1" x14ac:dyDescent="0.2">
      <c r="E688" s="5"/>
      <c r="F688" s="5"/>
    </row>
    <row r="689" spans="5:6" s="4" customFormat="1" ht="15.75" customHeight="1" x14ac:dyDescent="0.2">
      <c r="E689" s="5"/>
      <c r="F689" s="5"/>
    </row>
    <row r="690" spans="5:6" s="4" customFormat="1" ht="15.75" customHeight="1" x14ac:dyDescent="0.2">
      <c r="E690" s="5"/>
      <c r="F690" s="5"/>
    </row>
    <row r="691" spans="5:6" s="4" customFormat="1" ht="15.75" customHeight="1" x14ac:dyDescent="0.2">
      <c r="E691" s="5"/>
      <c r="F691" s="5"/>
    </row>
    <row r="692" spans="5:6" s="4" customFormat="1" ht="15.75" customHeight="1" x14ac:dyDescent="0.2">
      <c r="E692" s="5"/>
      <c r="F692" s="5"/>
    </row>
    <row r="693" spans="5:6" s="4" customFormat="1" ht="15.75" customHeight="1" x14ac:dyDescent="0.2">
      <c r="E693" s="5"/>
      <c r="F693" s="5"/>
    </row>
    <row r="694" spans="5:6" s="4" customFormat="1" ht="15.75" customHeight="1" x14ac:dyDescent="0.2">
      <c r="E694" s="5"/>
      <c r="F694" s="5"/>
    </row>
    <row r="695" spans="5:6" s="4" customFormat="1" ht="15.75" customHeight="1" x14ac:dyDescent="0.2">
      <c r="E695" s="5"/>
      <c r="F695" s="5"/>
    </row>
    <row r="696" spans="5:6" s="4" customFormat="1" ht="15.75" customHeight="1" x14ac:dyDescent="0.2">
      <c r="E696" s="5"/>
      <c r="F696" s="5"/>
    </row>
    <row r="697" spans="5:6" s="4" customFormat="1" ht="15.75" customHeight="1" x14ac:dyDescent="0.2">
      <c r="E697" s="5"/>
      <c r="F697" s="5"/>
    </row>
    <row r="698" spans="5:6" s="4" customFormat="1" ht="15.75" customHeight="1" x14ac:dyDescent="0.2">
      <c r="E698" s="5"/>
      <c r="F698" s="5"/>
    </row>
    <row r="699" spans="5:6" s="4" customFormat="1" ht="15.75" customHeight="1" x14ac:dyDescent="0.2">
      <c r="E699" s="5"/>
      <c r="F699" s="5"/>
    </row>
    <row r="700" spans="5:6" s="4" customFormat="1" ht="15.75" customHeight="1" x14ac:dyDescent="0.2">
      <c r="E700" s="5"/>
      <c r="F700" s="5"/>
    </row>
    <row r="701" spans="5:6" s="4" customFormat="1" ht="15.75" customHeight="1" x14ac:dyDescent="0.2">
      <c r="E701" s="5"/>
      <c r="F701" s="5"/>
    </row>
    <row r="702" spans="5:6" s="4" customFormat="1" ht="15.75" customHeight="1" x14ac:dyDescent="0.2">
      <c r="E702" s="5"/>
      <c r="F702" s="5"/>
    </row>
    <row r="703" spans="5:6" s="4" customFormat="1" ht="15.75" customHeight="1" x14ac:dyDescent="0.2">
      <c r="E703" s="5"/>
      <c r="F703" s="5"/>
    </row>
    <row r="704" spans="5:6" s="4" customFormat="1" ht="15.75" customHeight="1" x14ac:dyDescent="0.2">
      <c r="E704" s="5"/>
      <c r="F704" s="5"/>
    </row>
    <row r="705" spans="5:6" s="4" customFormat="1" ht="15.75" customHeight="1" x14ac:dyDescent="0.2">
      <c r="E705" s="5"/>
      <c r="F705" s="5"/>
    </row>
    <row r="706" spans="5:6" s="4" customFormat="1" ht="15.75" customHeight="1" x14ac:dyDescent="0.2">
      <c r="E706" s="5"/>
      <c r="F706" s="5"/>
    </row>
    <row r="707" spans="5:6" s="4" customFormat="1" ht="15.75" customHeight="1" x14ac:dyDescent="0.2">
      <c r="E707" s="5"/>
      <c r="F707" s="5"/>
    </row>
    <row r="708" spans="5:6" s="4" customFormat="1" ht="15.75" customHeight="1" x14ac:dyDescent="0.2">
      <c r="E708" s="5"/>
      <c r="F708" s="5"/>
    </row>
    <row r="709" spans="5:6" s="4" customFormat="1" ht="15.75" customHeight="1" x14ac:dyDescent="0.2">
      <c r="E709" s="5"/>
      <c r="F709" s="5"/>
    </row>
    <row r="710" spans="5:6" s="4" customFormat="1" ht="15.75" customHeight="1" x14ac:dyDescent="0.2">
      <c r="E710" s="5"/>
      <c r="F710" s="5"/>
    </row>
    <row r="711" spans="5:6" s="4" customFormat="1" ht="15.75" customHeight="1" x14ac:dyDescent="0.2">
      <c r="E711" s="5"/>
      <c r="F711" s="5"/>
    </row>
    <row r="712" spans="5:6" s="4" customFormat="1" ht="15.75" customHeight="1" x14ac:dyDescent="0.2">
      <c r="E712" s="5"/>
      <c r="F712" s="5"/>
    </row>
    <row r="713" spans="5:6" s="4" customFormat="1" ht="15.75" customHeight="1" x14ac:dyDescent="0.2">
      <c r="E713" s="5"/>
      <c r="F713" s="5"/>
    </row>
    <row r="714" spans="5:6" s="4" customFormat="1" ht="15.75" customHeight="1" x14ac:dyDescent="0.2">
      <c r="E714" s="5"/>
      <c r="F714" s="5"/>
    </row>
    <row r="715" spans="5:6" s="4" customFormat="1" ht="15.75" customHeight="1" x14ac:dyDescent="0.2">
      <c r="E715" s="5"/>
      <c r="F715" s="5"/>
    </row>
    <row r="716" spans="5:6" s="4" customFormat="1" ht="15.75" customHeight="1" x14ac:dyDescent="0.2">
      <c r="E716" s="5"/>
      <c r="F716" s="5"/>
    </row>
    <row r="717" spans="5:6" s="4" customFormat="1" ht="15.75" customHeight="1" x14ac:dyDescent="0.2">
      <c r="E717" s="5"/>
      <c r="F717" s="5"/>
    </row>
    <row r="718" spans="5:6" s="4" customFormat="1" ht="15.75" customHeight="1" x14ac:dyDescent="0.2">
      <c r="E718" s="5"/>
      <c r="F718" s="5"/>
    </row>
    <row r="719" spans="5:6" s="4" customFormat="1" ht="15.75" customHeight="1" x14ac:dyDescent="0.2">
      <c r="E719" s="5"/>
      <c r="F719" s="5"/>
    </row>
    <row r="720" spans="5:6" s="4" customFormat="1" ht="15.75" customHeight="1" x14ac:dyDescent="0.2">
      <c r="E720" s="5"/>
      <c r="F720" s="5"/>
    </row>
    <row r="721" spans="5:6" s="4" customFormat="1" ht="15.75" customHeight="1" x14ac:dyDescent="0.2">
      <c r="E721" s="5"/>
      <c r="F721" s="5"/>
    </row>
    <row r="722" spans="5:6" s="4" customFormat="1" ht="15.75" customHeight="1" x14ac:dyDescent="0.2">
      <c r="E722" s="5"/>
      <c r="F722" s="5"/>
    </row>
    <row r="723" spans="5:6" s="4" customFormat="1" ht="15.75" customHeight="1" x14ac:dyDescent="0.2">
      <c r="E723" s="5"/>
      <c r="F723" s="5"/>
    </row>
    <row r="724" spans="5:6" s="4" customFormat="1" ht="15.75" customHeight="1" x14ac:dyDescent="0.2">
      <c r="E724" s="5"/>
      <c r="F724" s="5"/>
    </row>
    <row r="725" spans="5:6" s="4" customFormat="1" ht="15.75" customHeight="1" x14ac:dyDescent="0.2">
      <c r="E725" s="5"/>
      <c r="F725" s="5"/>
    </row>
    <row r="726" spans="5:6" s="4" customFormat="1" ht="15.75" customHeight="1" x14ac:dyDescent="0.2">
      <c r="E726" s="5"/>
      <c r="F726" s="5"/>
    </row>
    <row r="727" spans="5:6" s="4" customFormat="1" ht="15.75" customHeight="1" x14ac:dyDescent="0.2">
      <c r="E727" s="5"/>
      <c r="F727" s="5"/>
    </row>
    <row r="728" spans="5:6" s="4" customFormat="1" ht="15.75" customHeight="1" x14ac:dyDescent="0.2">
      <c r="E728" s="5"/>
      <c r="F728" s="5"/>
    </row>
    <row r="729" spans="5:6" s="4" customFormat="1" ht="15.75" customHeight="1" x14ac:dyDescent="0.2">
      <c r="E729" s="5"/>
      <c r="F729" s="5"/>
    </row>
    <row r="730" spans="5:6" s="4" customFormat="1" ht="15.75" customHeight="1" x14ac:dyDescent="0.2">
      <c r="E730" s="5"/>
      <c r="F730" s="5"/>
    </row>
    <row r="731" spans="5:6" s="4" customFormat="1" ht="15.75" customHeight="1" x14ac:dyDescent="0.2">
      <c r="E731" s="5"/>
      <c r="F731" s="5"/>
    </row>
    <row r="732" spans="5:6" s="4" customFormat="1" ht="15.75" customHeight="1" x14ac:dyDescent="0.2">
      <c r="E732" s="5"/>
      <c r="F732" s="5"/>
    </row>
    <row r="733" spans="5:6" s="4" customFormat="1" ht="15.75" customHeight="1" x14ac:dyDescent="0.2">
      <c r="E733" s="5"/>
      <c r="F733" s="5"/>
    </row>
    <row r="734" spans="5:6" s="4" customFormat="1" ht="15.75" customHeight="1" x14ac:dyDescent="0.2">
      <c r="E734" s="5"/>
      <c r="F734" s="5"/>
    </row>
    <row r="735" spans="5:6" s="4" customFormat="1" ht="15.75" customHeight="1" x14ac:dyDescent="0.2">
      <c r="E735" s="5"/>
      <c r="F735" s="5"/>
    </row>
    <row r="736" spans="5:6" s="4" customFormat="1" ht="15.75" customHeight="1" x14ac:dyDescent="0.2">
      <c r="E736" s="5"/>
      <c r="F736" s="5"/>
    </row>
    <row r="737" spans="5:6" s="4" customFormat="1" ht="15.75" customHeight="1" x14ac:dyDescent="0.2">
      <c r="E737" s="5"/>
      <c r="F737" s="5"/>
    </row>
    <row r="738" spans="5:6" s="4" customFormat="1" ht="15.75" customHeight="1" x14ac:dyDescent="0.2">
      <c r="E738" s="5"/>
      <c r="F738" s="5"/>
    </row>
    <row r="739" spans="5:6" s="4" customFormat="1" ht="15.75" customHeight="1" x14ac:dyDescent="0.2">
      <c r="E739" s="5"/>
      <c r="F739" s="5"/>
    </row>
    <row r="740" spans="5:6" s="4" customFormat="1" ht="15.75" customHeight="1" x14ac:dyDescent="0.2">
      <c r="E740" s="5"/>
      <c r="F740" s="5"/>
    </row>
    <row r="741" spans="5:6" s="4" customFormat="1" ht="15.75" customHeight="1" x14ac:dyDescent="0.2">
      <c r="E741" s="5"/>
      <c r="F741" s="5"/>
    </row>
    <row r="742" spans="5:6" s="4" customFormat="1" ht="15.75" customHeight="1" x14ac:dyDescent="0.2">
      <c r="E742" s="5"/>
      <c r="F742" s="5"/>
    </row>
    <row r="743" spans="5:6" s="4" customFormat="1" ht="15.75" customHeight="1" x14ac:dyDescent="0.2">
      <c r="E743" s="5"/>
      <c r="F743" s="5"/>
    </row>
    <row r="744" spans="5:6" s="4" customFormat="1" ht="15.75" customHeight="1" x14ac:dyDescent="0.2">
      <c r="E744" s="5"/>
      <c r="F744" s="5"/>
    </row>
    <row r="745" spans="5:6" s="4" customFormat="1" ht="15.75" customHeight="1" x14ac:dyDescent="0.2">
      <c r="E745" s="5"/>
      <c r="F745" s="5"/>
    </row>
    <row r="746" spans="5:6" s="4" customFormat="1" ht="15.75" customHeight="1" x14ac:dyDescent="0.2">
      <c r="E746" s="5"/>
      <c r="F746" s="5"/>
    </row>
    <row r="747" spans="5:6" s="4" customFormat="1" ht="15.75" customHeight="1" x14ac:dyDescent="0.2">
      <c r="E747" s="5"/>
      <c r="F747" s="5"/>
    </row>
    <row r="748" spans="5:6" s="4" customFormat="1" ht="15.75" customHeight="1" x14ac:dyDescent="0.2">
      <c r="E748" s="5"/>
      <c r="F748" s="5"/>
    </row>
    <row r="749" spans="5:6" s="4" customFormat="1" ht="15.75" customHeight="1" x14ac:dyDescent="0.2">
      <c r="E749" s="5"/>
      <c r="F749" s="5"/>
    </row>
    <row r="750" spans="5:6" s="4" customFormat="1" ht="15.75" customHeight="1" x14ac:dyDescent="0.2">
      <c r="E750" s="5"/>
      <c r="F750" s="5"/>
    </row>
    <row r="751" spans="5:6" s="4" customFormat="1" ht="15.75" customHeight="1" x14ac:dyDescent="0.2">
      <c r="E751" s="5"/>
      <c r="F751" s="5"/>
    </row>
    <row r="752" spans="5:6" s="4" customFormat="1" ht="15.75" customHeight="1" x14ac:dyDescent="0.2">
      <c r="E752" s="5"/>
      <c r="F752" s="5"/>
    </row>
    <row r="753" spans="5:6" s="4" customFormat="1" ht="15.75" customHeight="1" x14ac:dyDescent="0.2">
      <c r="E753" s="5"/>
      <c r="F753" s="5"/>
    </row>
    <row r="754" spans="5:6" s="4" customFormat="1" ht="15.75" customHeight="1" x14ac:dyDescent="0.2">
      <c r="E754" s="5"/>
      <c r="F754" s="5"/>
    </row>
    <row r="755" spans="5:6" s="4" customFormat="1" ht="15.75" customHeight="1" x14ac:dyDescent="0.2">
      <c r="E755" s="5"/>
      <c r="F755" s="5"/>
    </row>
    <row r="756" spans="5:6" s="4" customFormat="1" ht="15.75" customHeight="1" x14ac:dyDescent="0.2">
      <c r="E756" s="5"/>
      <c r="F756" s="5"/>
    </row>
    <row r="757" spans="5:6" s="4" customFormat="1" ht="15.75" customHeight="1" x14ac:dyDescent="0.2">
      <c r="E757" s="5"/>
      <c r="F757" s="5"/>
    </row>
    <row r="758" spans="5:6" s="4" customFormat="1" ht="15.75" customHeight="1" x14ac:dyDescent="0.2">
      <c r="E758" s="5"/>
      <c r="F758" s="5"/>
    </row>
    <row r="759" spans="5:6" s="4" customFormat="1" ht="15.75" customHeight="1" x14ac:dyDescent="0.2">
      <c r="E759" s="5"/>
      <c r="F759" s="5"/>
    </row>
    <row r="760" spans="5:6" s="4" customFormat="1" ht="15.75" customHeight="1" x14ac:dyDescent="0.2">
      <c r="E760" s="5"/>
      <c r="F760" s="5"/>
    </row>
    <row r="761" spans="5:6" s="4" customFormat="1" ht="15.75" customHeight="1" x14ac:dyDescent="0.2">
      <c r="E761" s="5"/>
      <c r="F761" s="5"/>
    </row>
    <row r="762" spans="5:6" s="4" customFormat="1" ht="15.75" customHeight="1" x14ac:dyDescent="0.2">
      <c r="E762" s="5"/>
      <c r="F762" s="5"/>
    </row>
    <row r="763" spans="5:6" s="4" customFormat="1" ht="15.75" customHeight="1" x14ac:dyDescent="0.2">
      <c r="E763" s="5"/>
      <c r="F763" s="5"/>
    </row>
    <row r="764" spans="5:6" s="4" customFormat="1" ht="15.75" customHeight="1" x14ac:dyDescent="0.2">
      <c r="E764" s="5"/>
      <c r="F764" s="5"/>
    </row>
    <row r="765" spans="5:6" s="4" customFormat="1" ht="15.75" customHeight="1" x14ac:dyDescent="0.2">
      <c r="E765" s="5"/>
      <c r="F765" s="5"/>
    </row>
    <row r="766" spans="5:6" s="4" customFormat="1" ht="15.75" customHeight="1" x14ac:dyDescent="0.2">
      <c r="E766" s="5"/>
      <c r="F766" s="5"/>
    </row>
    <row r="767" spans="5:6" s="4" customFormat="1" ht="15.75" customHeight="1" x14ac:dyDescent="0.2">
      <c r="E767" s="5"/>
      <c r="F767" s="5"/>
    </row>
    <row r="768" spans="5:6" s="4" customFormat="1" ht="15.75" customHeight="1" x14ac:dyDescent="0.2">
      <c r="E768" s="5"/>
      <c r="F768" s="5"/>
    </row>
    <row r="769" spans="5:6" s="4" customFormat="1" ht="15.75" customHeight="1" x14ac:dyDescent="0.2">
      <c r="E769" s="5"/>
      <c r="F769" s="5"/>
    </row>
    <row r="770" spans="5:6" s="4" customFormat="1" ht="15.75" customHeight="1" x14ac:dyDescent="0.2">
      <c r="E770" s="5"/>
      <c r="F770" s="5"/>
    </row>
    <row r="771" spans="5:6" s="4" customFormat="1" ht="15.75" customHeight="1" x14ac:dyDescent="0.2">
      <c r="E771" s="5"/>
      <c r="F771" s="5"/>
    </row>
    <row r="772" spans="5:6" s="4" customFormat="1" ht="15.75" customHeight="1" x14ac:dyDescent="0.2">
      <c r="E772" s="5"/>
      <c r="F772" s="5"/>
    </row>
    <row r="773" spans="5:6" s="4" customFormat="1" ht="15.75" customHeight="1" x14ac:dyDescent="0.2">
      <c r="E773" s="5"/>
      <c r="F773" s="5"/>
    </row>
    <row r="774" spans="5:6" s="4" customFormat="1" ht="15.75" customHeight="1" x14ac:dyDescent="0.2">
      <c r="E774" s="5"/>
      <c r="F774" s="5"/>
    </row>
    <row r="775" spans="5:6" s="4" customFormat="1" ht="15.75" customHeight="1" x14ac:dyDescent="0.2">
      <c r="E775" s="5"/>
      <c r="F775" s="5"/>
    </row>
    <row r="776" spans="5:6" s="4" customFormat="1" ht="15.75" customHeight="1" x14ac:dyDescent="0.2">
      <c r="E776" s="5"/>
      <c r="F776" s="5"/>
    </row>
    <row r="777" spans="5:6" s="4" customFormat="1" ht="15.75" customHeight="1" x14ac:dyDescent="0.2">
      <c r="E777" s="5"/>
      <c r="F777" s="5"/>
    </row>
    <row r="778" spans="5:6" s="4" customFormat="1" ht="15.75" customHeight="1" x14ac:dyDescent="0.2">
      <c r="E778" s="5"/>
      <c r="F778" s="5"/>
    </row>
    <row r="779" spans="5:6" s="4" customFormat="1" ht="15.75" customHeight="1" x14ac:dyDescent="0.2">
      <c r="E779" s="5"/>
      <c r="F779" s="5"/>
    </row>
    <row r="780" spans="5:6" s="4" customFormat="1" ht="15.75" customHeight="1" x14ac:dyDescent="0.2">
      <c r="E780" s="5"/>
      <c r="F780" s="5"/>
    </row>
    <row r="781" spans="5:6" s="4" customFormat="1" ht="15.75" customHeight="1" x14ac:dyDescent="0.2">
      <c r="E781" s="5"/>
      <c r="F781" s="5"/>
    </row>
    <row r="782" spans="5:6" s="4" customFormat="1" ht="15.75" customHeight="1" x14ac:dyDescent="0.2">
      <c r="E782" s="5"/>
      <c r="F782" s="5"/>
    </row>
    <row r="783" spans="5:6" s="4" customFormat="1" ht="15.75" customHeight="1" x14ac:dyDescent="0.2">
      <c r="E783" s="5"/>
      <c r="F783" s="5"/>
    </row>
    <row r="784" spans="5:6" s="4" customFormat="1" ht="15.75" customHeight="1" x14ac:dyDescent="0.2">
      <c r="E784" s="5"/>
      <c r="F784" s="5"/>
    </row>
    <row r="785" spans="5:6" s="4" customFormat="1" ht="15.75" customHeight="1" x14ac:dyDescent="0.2">
      <c r="E785" s="5"/>
      <c r="F785" s="5"/>
    </row>
    <row r="786" spans="5:6" s="4" customFormat="1" ht="15.75" customHeight="1" x14ac:dyDescent="0.2">
      <c r="E786" s="5"/>
      <c r="F786" s="5"/>
    </row>
    <row r="787" spans="5:6" s="4" customFormat="1" ht="15.75" customHeight="1" x14ac:dyDescent="0.2">
      <c r="E787" s="5"/>
      <c r="F787" s="5"/>
    </row>
    <row r="788" spans="5:6" s="4" customFormat="1" ht="15.75" customHeight="1" x14ac:dyDescent="0.2">
      <c r="E788" s="5"/>
      <c r="F788" s="5"/>
    </row>
    <row r="789" spans="5:6" s="4" customFormat="1" ht="15.75" customHeight="1" x14ac:dyDescent="0.2">
      <c r="E789" s="5"/>
      <c r="F789" s="5"/>
    </row>
    <row r="790" spans="5:6" s="4" customFormat="1" ht="15.75" customHeight="1" x14ac:dyDescent="0.2">
      <c r="E790" s="5"/>
      <c r="F790" s="5"/>
    </row>
    <row r="791" spans="5:6" s="4" customFormat="1" ht="15.75" customHeight="1" x14ac:dyDescent="0.2">
      <c r="E791" s="5"/>
      <c r="F791" s="5"/>
    </row>
    <row r="792" spans="5:6" s="4" customFormat="1" ht="15.75" customHeight="1" x14ac:dyDescent="0.2">
      <c r="E792" s="5"/>
      <c r="F792" s="5"/>
    </row>
    <row r="793" spans="5:6" s="4" customFormat="1" ht="15.75" customHeight="1" x14ac:dyDescent="0.2">
      <c r="E793" s="5"/>
      <c r="F793" s="5"/>
    </row>
    <row r="794" spans="5:6" s="4" customFormat="1" ht="15.75" customHeight="1" x14ac:dyDescent="0.2">
      <c r="E794" s="5"/>
      <c r="F794" s="5"/>
    </row>
    <row r="795" spans="5:6" s="4" customFormat="1" ht="15.75" customHeight="1" x14ac:dyDescent="0.2">
      <c r="E795" s="5"/>
      <c r="F795" s="5"/>
    </row>
    <row r="796" spans="5:6" s="4" customFormat="1" ht="15.75" customHeight="1" x14ac:dyDescent="0.2">
      <c r="E796" s="5"/>
      <c r="F796" s="5"/>
    </row>
    <row r="797" spans="5:6" s="4" customFormat="1" ht="15.75" customHeight="1" x14ac:dyDescent="0.2">
      <c r="E797" s="5"/>
      <c r="F797" s="5"/>
    </row>
    <row r="798" spans="5:6" s="4" customFormat="1" ht="15.75" customHeight="1" x14ac:dyDescent="0.2">
      <c r="E798" s="5"/>
      <c r="F798" s="5"/>
    </row>
    <row r="799" spans="5:6" s="4" customFormat="1" ht="15.75" customHeight="1" x14ac:dyDescent="0.2">
      <c r="E799" s="5"/>
      <c r="F799" s="5"/>
    </row>
    <row r="800" spans="5:6" s="4" customFormat="1" ht="15.75" customHeight="1" x14ac:dyDescent="0.2">
      <c r="E800" s="5"/>
      <c r="F800" s="5"/>
    </row>
    <row r="801" spans="5:6" s="4" customFormat="1" ht="15.75" customHeight="1" x14ac:dyDescent="0.2">
      <c r="E801" s="5"/>
      <c r="F801" s="5"/>
    </row>
    <row r="802" spans="5:6" s="4" customFormat="1" ht="15.75" customHeight="1" x14ac:dyDescent="0.2">
      <c r="E802" s="5"/>
      <c r="F802" s="5"/>
    </row>
    <row r="803" spans="5:6" s="4" customFormat="1" ht="15.75" customHeight="1" x14ac:dyDescent="0.2">
      <c r="E803" s="5"/>
      <c r="F803" s="5"/>
    </row>
    <row r="804" spans="5:6" s="4" customFormat="1" ht="15.75" customHeight="1" x14ac:dyDescent="0.2">
      <c r="E804" s="5"/>
      <c r="F804" s="5"/>
    </row>
    <row r="805" spans="5:6" s="4" customFormat="1" ht="15.75" customHeight="1" x14ac:dyDescent="0.2">
      <c r="E805" s="5"/>
      <c r="F805" s="5"/>
    </row>
    <row r="806" spans="5:6" s="4" customFormat="1" ht="15.75" customHeight="1" x14ac:dyDescent="0.2">
      <c r="E806" s="5"/>
      <c r="F806" s="5"/>
    </row>
    <row r="807" spans="5:6" s="4" customFormat="1" ht="15.75" customHeight="1" x14ac:dyDescent="0.2">
      <c r="E807" s="5"/>
      <c r="F807" s="5"/>
    </row>
    <row r="808" spans="5:6" s="4" customFormat="1" ht="15.75" customHeight="1" x14ac:dyDescent="0.2">
      <c r="E808" s="5"/>
      <c r="F808" s="5"/>
    </row>
    <row r="809" spans="5:6" s="4" customFormat="1" ht="15.75" customHeight="1" x14ac:dyDescent="0.2">
      <c r="E809" s="5"/>
      <c r="F809" s="5"/>
    </row>
    <row r="810" spans="5:6" s="4" customFormat="1" ht="15.75" customHeight="1" x14ac:dyDescent="0.2">
      <c r="E810" s="5"/>
      <c r="F810" s="5"/>
    </row>
    <row r="811" spans="5:6" s="4" customFormat="1" ht="15.75" customHeight="1" x14ac:dyDescent="0.2">
      <c r="E811" s="5"/>
      <c r="F811" s="5"/>
    </row>
    <row r="812" spans="5:6" s="4" customFormat="1" ht="15.75" customHeight="1" x14ac:dyDescent="0.2">
      <c r="E812" s="5"/>
      <c r="F812" s="5"/>
    </row>
    <row r="813" spans="5:6" s="4" customFormat="1" ht="15.75" customHeight="1" x14ac:dyDescent="0.2">
      <c r="E813" s="5"/>
      <c r="F813" s="5"/>
    </row>
    <row r="814" spans="5:6" s="4" customFormat="1" ht="15.75" customHeight="1" x14ac:dyDescent="0.2">
      <c r="E814" s="5"/>
      <c r="F814" s="5"/>
    </row>
    <row r="815" spans="5:6" s="4" customFormat="1" ht="15.75" customHeight="1" x14ac:dyDescent="0.2">
      <c r="E815" s="5"/>
      <c r="F815" s="5"/>
    </row>
    <row r="816" spans="5:6" s="4" customFormat="1" ht="15.75" customHeight="1" x14ac:dyDescent="0.2">
      <c r="E816" s="5"/>
      <c r="F816" s="5"/>
    </row>
    <row r="817" spans="5:6" s="4" customFormat="1" ht="15.75" customHeight="1" x14ac:dyDescent="0.2">
      <c r="E817" s="5"/>
      <c r="F817" s="5"/>
    </row>
    <row r="818" spans="5:6" s="4" customFormat="1" ht="15.75" customHeight="1" x14ac:dyDescent="0.2">
      <c r="E818" s="5"/>
      <c r="F818" s="5"/>
    </row>
    <row r="819" spans="5:6" s="4" customFormat="1" ht="15.75" customHeight="1" x14ac:dyDescent="0.2">
      <c r="E819" s="5"/>
      <c r="F819" s="5"/>
    </row>
    <row r="820" spans="5:6" s="4" customFormat="1" ht="15.75" customHeight="1" x14ac:dyDescent="0.2">
      <c r="E820" s="5"/>
      <c r="F820" s="5"/>
    </row>
    <row r="821" spans="5:6" s="4" customFormat="1" ht="15.75" customHeight="1" x14ac:dyDescent="0.2">
      <c r="E821" s="5"/>
      <c r="F821" s="5"/>
    </row>
    <row r="822" spans="5:6" s="4" customFormat="1" ht="15.75" customHeight="1" x14ac:dyDescent="0.2">
      <c r="E822" s="5"/>
      <c r="F822" s="5"/>
    </row>
    <row r="823" spans="5:6" s="4" customFormat="1" ht="15.75" customHeight="1" x14ac:dyDescent="0.2">
      <c r="E823" s="5"/>
      <c r="F823" s="5"/>
    </row>
    <row r="824" spans="5:6" s="4" customFormat="1" ht="15.75" customHeight="1" x14ac:dyDescent="0.2">
      <c r="E824" s="5"/>
      <c r="F824" s="5"/>
    </row>
    <row r="825" spans="5:6" s="4" customFormat="1" ht="15.75" customHeight="1" x14ac:dyDescent="0.2">
      <c r="E825" s="5"/>
      <c r="F825" s="5"/>
    </row>
    <row r="826" spans="5:6" s="4" customFormat="1" ht="15.75" customHeight="1" x14ac:dyDescent="0.2">
      <c r="E826" s="5"/>
      <c r="F826" s="5"/>
    </row>
    <row r="827" spans="5:6" s="4" customFormat="1" ht="15.75" customHeight="1" x14ac:dyDescent="0.2">
      <c r="E827" s="5"/>
      <c r="F827" s="5"/>
    </row>
    <row r="828" spans="5:6" s="4" customFormat="1" ht="15.75" customHeight="1" x14ac:dyDescent="0.2">
      <c r="E828" s="5"/>
      <c r="F828" s="5"/>
    </row>
    <row r="829" spans="5:6" s="4" customFormat="1" ht="15.75" customHeight="1" x14ac:dyDescent="0.2">
      <c r="E829" s="5"/>
      <c r="F829" s="5"/>
    </row>
    <row r="830" spans="5:6" s="4" customFormat="1" ht="15.75" customHeight="1" x14ac:dyDescent="0.2">
      <c r="E830" s="5"/>
      <c r="F830" s="5"/>
    </row>
    <row r="831" spans="5:6" s="4" customFormat="1" ht="15.75" customHeight="1" x14ac:dyDescent="0.2">
      <c r="E831" s="5"/>
      <c r="F831" s="5"/>
    </row>
    <row r="832" spans="5:6" s="4" customFormat="1" ht="15.75" customHeight="1" x14ac:dyDescent="0.2">
      <c r="E832" s="5"/>
      <c r="F832" s="5"/>
    </row>
    <row r="833" spans="5:6" s="4" customFormat="1" ht="15.75" customHeight="1" x14ac:dyDescent="0.2">
      <c r="E833" s="5"/>
      <c r="F833" s="5"/>
    </row>
    <row r="834" spans="5:6" s="4" customFormat="1" ht="15.75" customHeight="1" x14ac:dyDescent="0.2">
      <c r="E834" s="5"/>
      <c r="F834" s="5"/>
    </row>
    <row r="835" spans="5:6" s="4" customFormat="1" ht="15.75" customHeight="1" x14ac:dyDescent="0.2">
      <c r="E835" s="5"/>
      <c r="F835" s="5"/>
    </row>
    <row r="836" spans="5:6" s="4" customFormat="1" ht="15.75" customHeight="1" x14ac:dyDescent="0.2">
      <c r="E836" s="5"/>
      <c r="F836" s="5"/>
    </row>
    <row r="837" spans="5:6" s="4" customFormat="1" ht="15.75" customHeight="1" x14ac:dyDescent="0.2">
      <c r="E837" s="5"/>
      <c r="F837" s="5"/>
    </row>
    <row r="838" spans="5:6" s="4" customFormat="1" ht="15.75" customHeight="1" x14ac:dyDescent="0.2">
      <c r="E838" s="5"/>
      <c r="F838" s="5"/>
    </row>
    <row r="839" spans="5:6" s="4" customFormat="1" ht="15.75" customHeight="1" x14ac:dyDescent="0.2">
      <c r="E839" s="5"/>
      <c r="F839" s="5"/>
    </row>
    <row r="840" spans="5:6" s="4" customFormat="1" ht="15.75" customHeight="1" x14ac:dyDescent="0.2">
      <c r="E840" s="5"/>
      <c r="F840" s="5"/>
    </row>
    <row r="841" spans="5:6" s="4" customFormat="1" ht="15.75" customHeight="1" x14ac:dyDescent="0.2">
      <c r="E841" s="5"/>
      <c r="F841" s="5"/>
    </row>
    <row r="842" spans="5:6" s="4" customFormat="1" ht="15.75" customHeight="1" x14ac:dyDescent="0.2">
      <c r="E842" s="5"/>
      <c r="F842" s="5"/>
    </row>
    <row r="843" spans="5:6" s="4" customFormat="1" ht="15.75" customHeight="1" x14ac:dyDescent="0.2">
      <c r="E843" s="5"/>
      <c r="F843" s="5"/>
    </row>
    <row r="844" spans="5:6" s="4" customFormat="1" ht="15.75" customHeight="1" x14ac:dyDescent="0.2">
      <c r="E844" s="5"/>
      <c r="F844" s="5"/>
    </row>
    <row r="845" spans="5:6" s="4" customFormat="1" ht="15.75" customHeight="1" x14ac:dyDescent="0.2">
      <c r="E845" s="5"/>
      <c r="F845" s="5"/>
    </row>
    <row r="846" spans="5:6" s="4" customFormat="1" ht="15.75" customHeight="1" x14ac:dyDescent="0.2">
      <c r="E846" s="5"/>
      <c r="F846" s="5"/>
    </row>
    <row r="847" spans="5:6" s="4" customFormat="1" ht="15.75" customHeight="1" x14ac:dyDescent="0.2">
      <c r="E847" s="5"/>
      <c r="F847" s="5"/>
    </row>
    <row r="848" spans="5:6" s="4" customFormat="1" ht="15.75" customHeight="1" x14ac:dyDescent="0.2">
      <c r="E848" s="5"/>
      <c r="F848" s="5"/>
    </row>
    <row r="849" spans="5:6" s="4" customFormat="1" ht="15.75" customHeight="1" x14ac:dyDescent="0.2">
      <c r="E849" s="5"/>
      <c r="F849" s="5"/>
    </row>
    <row r="850" spans="5:6" s="4" customFormat="1" ht="15.75" customHeight="1" x14ac:dyDescent="0.2">
      <c r="E850" s="5"/>
      <c r="F850" s="5"/>
    </row>
    <row r="851" spans="5:6" s="4" customFormat="1" ht="15.75" customHeight="1" x14ac:dyDescent="0.2">
      <c r="E851" s="5"/>
      <c r="F851" s="5"/>
    </row>
    <row r="852" spans="5:6" s="4" customFormat="1" ht="15.75" customHeight="1" x14ac:dyDescent="0.2">
      <c r="E852" s="5"/>
      <c r="F852" s="5"/>
    </row>
    <row r="853" spans="5:6" s="4" customFormat="1" ht="15.75" customHeight="1" x14ac:dyDescent="0.2">
      <c r="E853" s="5"/>
      <c r="F853" s="5"/>
    </row>
    <row r="854" spans="5:6" s="4" customFormat="1" ht="15.75" customHeight="1" x14ac:dyDescent="0.2">
      <c r="E854" s="5"/>
      <c r="F854" s="5"/>
    </row>
    <row r="855" spans="5:6" s="4" customFormat="1" ht="15.75" customHeight="1" x14ac:dyDescent="0.2">
      <c r="E855" s="5"/>
      <c r="F855" s="5"/>
    </row>
    <row r="856" spans="5:6" s="4" customFormat="1" ht="15.75" customHeight="1" x14ac:dyDescent="0.2">
      <c r="E856" s="5"/>
      <c r="F856" s="5"/>
    </row>
    <row r="857" spans="5:6" s="4" customFormat="1" ht="15.75" customHeight="1" x14ac:dyDescent="0.2">
      <c r="E857" s="5"/>
      <c r="F857" s="5"/>
    </row>
    <row r="858" spans="5:6" s="4" customFormat="1" ht="15.75" customHeight="1" x14ac:dyDescent="0.2">
      <c r="E858" s="5"/>
      <c r="F858" s="5"/>
    </row>
    <row r="859" spans="5:6" s="4" customFormat="1" ht="15.75" customHeight="1" x14ac:dyDescent="0.2">
      <c r="E859" s="5"/>
      <c r="F859" s="5"/>
    </row>
    <row r="860" spans="5:6" s="4" customFormat="1" ht="15.75" customHeight="1" x14ac:dyDescent="0.2">
      <c r="E860" s="5"/>
      <c r="F860" s="5"/>
    </row>
    <row r="861" spans="5:6" s="4" customFormat="1" ht="15.75" customHeight="1" x14ac:dyDescent="0.2">
      <c r="E861" s="5"/>
      <c r="F861" s="5"/>
    </row>
    <row r="862" spans="5:6" s="4" customFormat="1" ht="15.75" customHeight="1" x14ac:dyDescent="0.2">
      <c r="E862" s="5"/>
      <c r="F862" s="5"/>
    </row>
    <row r="863" spans="5:6" s="4" customFormat="1" ht="15.75" customHeight="1" x14ac:dyDescent="0.2">
      <c r="E863" s="5"/>
      <c r="F863" s="5"/>
    </row>
    <row r="864" spans="5:6" s="4" customFormat="1" ht="15.75" customHeight="1" x14ac:dyDescent="0.2">
      <c r="E864" s="5"/>
      <c r="F864" s="5"/>
    </row>
    <row r="865" spans="5:6" s="4" customFormat="1" ht="15.75" customHeight="1" x14ac:dyDescent="0.2">
      <c r="E865" s="5"/>
      <c r="F865" s="5"/>
    </row>
    <row r="866" spans="5:6" s="4" customFormat="1" ht="15.75" customHeight="1" x14ac:dyDescent="0.2">
      <c r="E866" s="5"/>
      <c r="F866" s="5"/>
    </row>
    <row r="867" spans="5:6" s="4" customFormat="1" ht="15.75" customHeight="1" x14ac:dyDescent="0.2">
      <c r="E867" s="5"/>
      <c r="F867" s="5"/>
    </row>
    <row r="868" spans="5:6" s="4" customFormat="1" ht="15.75" customHeight="1" x14ac:dyDescent="0.2">
      <c r="E868" s="5"/>
      <c r="F868" s="5"/>
    </row>
    <row r="869" spans="5:6" s="4" customFormat="1" ht="15.75" customHeight="1" x14ac:dyDescent="0.2">
      <c r="E869" s="5"/>
      <c r="F869" s="5"/>
    </row>
    <row r="870" spans="5:6" s="4" customFormat="1" ht="15.75" customHeight="1" x14ac:dyDescent="0.2">
      <c r="E870" s="5"/>
      <c r="F870" s="5"/>
    </row>
    <row r="871" spans="5:6" s="4" customFormat="1" ht="15.75" customHeight="1" x14ac:dyDescent="0.2">
      <c r="E871" s="5"/>
      <c r="F871" s="5"/>
    </row>
    <row r="872" spans="5:6" s="4" customFormat="1" ht="15.75" customHeight="1" x14ac:dyDescent="0.2">
      <c r="E872" s="5"/>
      <c r="F872" s="5"/>
    </row>
    <row r="873" spans="5:6" s="4" customFormat="1" ht="15.75" customHeight="1" x14ac:dyDescent="0.2">
      <c r="E873" s="5"/>
      <c r="F873" s="5"/>
    </row>
    <row r="874" spans="5:6" s="4" customFormat="1" ht="15.75" customHeight="1" x14ac:dyDescent="0.2">
      <c r="E874" s="5"/>
      <c r="F874" s="5"/>
    </row>
    <row r="875" spans="5:6" s="4" customFormat="1" ht="15.75" customHeight="1" x14ac:dyDescent="0.2">
      <c r="E875" s="5"/>
      <c r="F875" s="5"/>
    </row>
    <row r="876" spans="5:6" s="4" customFormat="1" ht="15.75" customHeight="1" x14ac:dyDescent="0.2">
      <c r="E876" s="5"/>
      <c r="F876" s="5"/>
    </row>
    <row r="877" spans="5:6" s="4" customFormat="1" ht="15.75" customHeight="1" x14ac:dyDescent="0.2">
      <c r="E877" s="5"/>
      <c r="F877" s="5"/>
    </row>
    <row r="878" spans="5:6" s="4" customFormat="1" ht="15.75" customHeight="1" x14ac:dyDescent="0.2">
      <c r="E878" s="5"/>
      <c r="F878" s="5"/>
    </row>
    <row r="879" spans="5:6" s="4" customFormat="1" ht="15.75" customHeight="1" x14ac:dyDescent="0.2">
      <c r="E879" s="5"/>
      <c r="F879" s="5"/>
    </row>
    <row r="880" spans="5:6" s="4" customFormat="1" ht="15.75" customHeight="1" x14ac:dyDescent="0.2">
      <c r="E880" s="5"/>
      <c r="F880" s="5"/>
    </row>
    <row r="881" spans="5:6" s="4" customFormat="1" ht="15.75" customHeight="1" x14ac:dyDescent="0.2">
      <c r="E881" s="5"/>
      <c r="F881" s="5"/>
    </row>
    <row r="882" spans="5:6" s="4" customFormat="1" ht="15.75" customHeight="1" x14ac:dyDescent="0.2">
      <c r="E882" s="5"/>
      <c r="F882" s="5"/>
    </row>
    <row r="883" spans="5:6" s="4" customFormat="1" ht="15.75" customHeight="1" x14ac:dyDescent="0.2">
      <c r="E883" s="5"/>
      <c r="F883" s="5"/>
    </row>
    <row r="884" spans="5:6" s="4" customFormat="1" ht="15.75" customHeight="1" x14ac:dyDescent="0.2">
      <c r="E884" s="5"/>
      <c r="F884" s="5"/>
    </row>
    <row r="885" spans="5:6" s="4" customFormat="1" ht="15.75" customHeight="1" x14ac:dyDescent="0.2">
      <c r="E885" s="5"/>
      <c r="F885" s="5"/>
    </row>
    <row r="886" spans="5:6" s="4" customFormat="1" ht="15.75" customHeight="1" x14ac:dyDescent="0.2">
      <c r="E886" s="5"/>
      <c r="F886" s="5"/>
    </row>
    <row r="887" spans="5:6" s="4" customFormat="1" ht="15.75" customHeight="1" x14ac:dyDescent="0.2">
      <c r="E887" s="5"/>
      <c r="F887" s="5"/>
    </row>
    <row r="888" spans="5:6" s="4" customFormat="1" ht="15.75" customHeight="1" x14ac:dyDescent="0.2">
      <c r="E888" s="5"/>
      <c r="F888" s="5"/>
    </row>
    <row r="889" spans="5:6" s="4" customFormat="1" ht="15.75" customHeight="1" x14ac:dyDescent="0.2">
      <c r="E889" s="5"/>
      <c r="F889" s="5"/>
    </row>
    <row r="890" spans="5:6" s="4" customFormat="1" ht="15.75" customHeight="1" x14ac:dyDescent="0.2">
      <c r="E890" s="5"/>
      <c r="F890" s="5"/>
    </row>
    <row r="891" spans="5:6" s="4" customFormat="1" ht="15.75" customHeight="1" x14ac:dyDescent="0.2">
      <c r="E891" s="5"/>
      <c r="F891" s="5"/>
    </row>
    <row r="892" spans="5:6" s="4" customFormat="1" ht="15.75" customHeight="1" x14ac:dyDescent="0.2">
      <c r="E892" s="5"/>
      <c r="F892" s="5"/>
    </row>
    <row r="893" spans="5:6" s="4" customFormat="1" ht="15.75" customHeight="1" x14ac:dyDescent="0.2">
      <c r="E893" s="5"/>
      <c r="F893" s="5"/>
    </row>
    <row r="894" spans="5:6" s="4" customFormat="1" ht="15.75" customHeight="1" x14ac:dyDescent="0.2">
      <c r="E894" s="5"/>
      <c r="F894" s="5"/>
    </row>
    <row r="895" spans="5:6" s="4" customFormat="1" ht="15.75" customHeight="1" x14ac:dyDescent="0.2">
      <c r="E895" s="5"/>
      <c r="F895" s="5"/>
    </row>
    <row r="896" spans="5:6" s="4" customFormat="1" ht="15.75" customHeight="1" x14ac:dyDescent="0.2">
      <c r="E896" s="5"/>
      <c r="F896" s="5"/>
    </row>
    <row r="897" spans="5:6" s="4" customFormat="1" ht="15.75" customHeight="1" x14ac:dyDescent="0.2">
      <c r="E897" s="5"/>
      <c r="F897" s="5"/>
    </row>
    <row r="898" spans="5:6" s="4" customFormat="1" ht="15.75" customHeight="1" x14ac:dyDescent="0.2">
      <c r="E898" s="5"/>
      <c r="F898" s="5"/>
    </row>
    <row r="899" spans="5:6" s="4" customFormat="1" ht="15.75" customHeight="1" x14ac:dyDescent="0.2">
      <c r="E899" s="5"/>
      <c r="F899" s="5"/>
    </row>
    <row r="900" spans="5:6" s="4" customFormat="1" ht="15.75" customHeight="1" x14ac:dyDescent="0.2">
      <c r="E900" s="5"/>
      <c r="F900" s="5"/>
    </row>
    <row r="901" spans="5:6" s="4" customFormat="1" ht="15.75" customHeight="1" x14ac:dyDescent="0.2">
      <c r="E901" s="5"/>
      <c r="F901" s="5"/>
    </row>
    <row r="902" spans="5:6" s="4" customFormat="1" ht="15.75" customHeight="1" x14ac:dyDescent="0.2">
      <c r="E902" s="5"/>
      <c r="F902" s="5"/>
    </row>
    <row r="903" spans="5:6" s="4" customFormat="1" ht="15.75" customHeight="1" x14ac:dyDescent="0.2">
      <c r="E903" s="5"/>
      <c r="F903" s="5"/>
    </row>
    <row r="904" spans="5:6" s="4" customFormat="1" ht="15.75" customHeight="1" x14ac:dyDescent="0.2">
      <c r="E904" s="5"/>
      <c r="F904" s="5"/>
    </row>
    <row r="905" spans="5:6" s="4" customFormat="1" ht="15.75" customHeight="1" x14ac:dyDescent="0.2">
      <c r="E905" s="5"/>
      <c r="F905" s="5"/>
    </row>
    <row r="906" spans="5:6" s="4" customFormat="1" ht="15.75" customHeight="1" x14ac:dyDescent="0.2">
      <c r="E906" s="5"/>
      <c r="F906" s="5"/>
    </row>
    <row r="907" spans="5:6" s="4" customFormat="1" ht="15.75" customHeight="1" x14ac:dyDescent="0.2">
      <c r="E907" s="5"/>
      <c r="F907" s="5"/>
    </row>
    <row r="908" spans="5:6" s="4" customFormat="1" ht="15.75" customHeight="1" x14ac:dyDescent="0.2">
      <c r="E908" s="5"/>
      <c r="F908" s="5"/>
    </row>
    <row r="909" spans="5:6" s="4" customFormat="1" ht="15.75" customHeight="1" x14ac:dyDescent="0.2">
      <c r="E909" s="5"/>
      <c r="F909" s="5"/>
    </row>
    <row r="910" spans="5:6" s="4" customFormat="1" ht="15.75" customHeight="1" x14ac:dyDescent="0.2">
      <c r="E910" s="5"/>
      <c r="F910" s="5"/>
    </row>
    <row r="911" spans="5:6" s="4" customFormat="1" ht="15.75" customHeight="1" x14ac:dyDescent="0.2">
      <c r="E911" s="5"/>
      <c r="F911" s="5"/>
    </row>
    <row r="912" spans="5:6" s="4" customFormat="1" ht="15.75" customHeight="1" x14ac:dyDescent="0.2">
      <c r="E912" s="5"/>
      <c r="F912" s="5"/>
    </row>
    <row r="913" spans="5:6" s="4" customFormat="1" ht="15.75" customHeight="1" x14ac:dyDescent="0.2">
      <c r="E913" s="5"/>
      <c r="F913" s="5"/>
    </row>
    <row r="914" spans="5:6" s="4" customFormat="1" ht="15.75" customHeight="1" x14ac:dyDescent="0.2">
      <c r="E914" s="5"/>
      <c r="F914" s="5"/>
    </row>
    <row r="915" spans="5:6" s="4" customFormat="1" ht="15.75" customHeight="1" x14ac:dyDescent="0.2">
      <c r="E915" s="5"/>
      <c r="F915" s="5"/>
    </row>
    <row r="916" spans="5:6" s="4" customFormat="1" ht="15.75" customHeight="1" x14ac:dyDescent="0.2">
      <c r="E916" s="5"/>
      <c r="F916" s="5"/>
    </row>
    <row r="917" spans="5:6" s="4" customFormat="1" ht="15.75" customHeight="1" x14ac:dyDescent="0.2">
      <c r="E917" s="5"/>
      <c r="F917" s="5"/>
    </row>
    <row r="918" spans="5:6" s="4" customFormat="1" ht="15.75" customHeight="1" x14ac:dyDescent="0.2">
      <c r="E918" s="5"/>
      <c r="F918" s="5"/>
    </row>
    <row r="919" spans="5:6" s="4" customFormat="1" ht="15.75" customHeight="1" x14ac:dyDescent="0.2">
      <c r="E919" s="5"/>
      <c r="F919" s="5"/>
    </row>
    <row r="920" spans="5:6" s="4" customFormat="1" ht="15.75" customHeight="1" x14ac:dyDescent="0.2">
      <c r="E920" s="5"/>
      <c r="F920" s="5"/>
    </row>
    <row r="921" spans="5:6" s="4" customFormat="1" ht="15.75" customHeight="1" x14ac:dyDescent="0.2">
      <c r="E921" s="5"/>
      <c r="F921" s="5"/>
    </row>
    <row r="922" spans="5:6" s="4" customFormat="1" ht="15.75" customHeight="1" x14ac:dyDescent="0.2">
      <c r="E922" s="5"/>
      <c r="F922" s="5"/>
    </row>
    <row r="923" spans="5:6" s="4" customFormat="1" ht="15.75" customHeight="1" x14ac:dyDescent="0.2">
      <c r="E923" s="5"/>
      <c r="F923" s="5"/>
    </row>
    <row r="924" spans="5:6" s="4" customFormat="1" ht="15.75" customHeight="1" x14ac:dyDescent="0.2">
      <c r="E924" s="5"/>
      <c r="F924" s="5"/>
    </row>
    <row r="925" spans="5:6" s="4" customFormat="1" ht="15.75" customHeight="1" x14ac:dyDescent="0.2">
      <c r="E925" s="5"/>
      <c r="F925" s="5"/>
    </row>
    <row r="926" spans="5:6" s="4" customFormat="1" ht="15.75" customHeight="1" x14ac:dyDescent="0.2">
      <c r="E926" s="5"/>
      <c r="F926" s="5"/>
    </row>
    <row r="927" spans="5:6" s="4" customFormat="1" ht="15.75" customHeight="1" x14ac:dyDescent="0.2">
      <c r="E927" s="5"/>
      <c r="F927" s="5"/>
    </row>
    <row r="928" spans="5:6" s="4" customFormat="1" ht="15.75" customHeight="1" x14ac:dyDescent="0.2">
      <c r="E928" s="5"/>
      <c r="F928" s="5"/>
    </row>
    <row r="929" spans="5:6" s="4" customFormat="1" ht="15.75" customHeight="1" x14ac:dyDescent="0.2">
      <c r="E929" s="5"/>
      <c r="F929" s="5"/>
    </row>
    <row r="930" spans="5:6" s="4" customFormat="1" ht="15.75" customHeight="1" x14ac:dyDescent="0.2">
      <c r="E930" s="5"/>
      <c r="F930" s="5"/>
    </row>
    <row r="931" spans="5:6" s="4" customFormat="1" ht="15.75" customHeight="1" x14ac:dyDescent="0.2">
      <c r="E931" s="5"/>
      <c r="F931" s="5"/>
    </row>
    <row r="932" spans="5:6" s="4" customFormat="1" ht="15.75" customHeight="1" x14ac:dyDescent="0.2">
      <c r="E932" s="5"/>
      <c r="F932" s="5"/>
    </row>
    <row r="933" spans="5:6" s="4" customFormat="1" ht="15.75" customHeight="1" x14ac:dyDescent="0.2">
      <c r="E933" s="5"/>
      <c r="F933" s="5"/>
    </row>
    <row r="934" spans="5:6" s="4" customFormat="1" ht="15.75" customHeight="1" x14ac:dyDescent="0.2">
      <c r="E934" s="5"/>
      <c r="F934" s="5"/>
    </row>
    <row r="935" spans="5:6" s="4" customFormat="1" ht="15.75" customHeight="1" x14ac:dyDescent="0.2">
      <c r="E935" s="5"/>
      <c r="F935" s="5"/>
    </row>
    <row r="936" spans="5:6" s="4" customFormat="1" ht="15.75" customHeight="1" x14ac:dyDescent="0.2">
      <c r="E936" s="5"/>
      <c r="F936" s="5"/>
    </row>
    <row r="937" spans="5:6" s="4" customFormat="1" ht="15.75" customHeight="1" x14ac:dyDescent="0.2">
      <c r="E937" s="5"/>
      <c r="F937" s="5"/>
    </row>
    <row r="938" spans="5:6" s="4" customFormat="1" ht="15.75" customHeight="1" x14ac:dyDescent="0.2">
      <c r="E938" s="5"/>
      <c r="F938" s="5"/>
    </row>
    <row r="939" spans="5:6" s="4" customFormat="1" ht="15.75" customHeight="1" x14ac:dyDescent="0.2">
      <c r="E939" s="5"/>
      <c r="F939" s="5"/>
    </row>
    <row r="940" spans="5:6" s="4" customFormat="1" ht="15.75" customHeight="1" x14ac:dyDescent="0.2">
      <c r="E940" s="5"/>
      <c r="F940" s="5"/>
    </row>
    <row r="941" spans="5:6" s="4" customFormat="1" ht="15.75" customHeight="1" x14ac:dyDescent="0.2">
      <c r="E941" s="5"/>
      <c r="F941" s="5"/>
    </row>
    <row r="942" spans="5:6" s="4" customFormat="1" ht="15.75" customHeight="1" x14ac:dyDescent="0.2">
      <c r="E942" s="5"/>
      <c r="F942" s="5"/>
    </row>
    <row r="943" spans="5:6" s="4" customFormat="1" ht="15.75" customHeight="1" x14ac:dyDescent="0.2">
      <c r="E943" s="5"/>
      <c r="F943" s="5"/>
    </row>
    <row r="944" spans="5:6" s="4" customFormat="1" ht="15.75" customHeight="1" x14ac:dyDescent="0.2">
      <c r="E944" s="5"/>
      <c r="F944" s="5"/>
    </row>
    <row r="945" spans="5:6" s="4" customFormat="1" ht="15.75" customHeight="1" x14ac:dyDescent="0.2">
      <c r="E945" s="5"/>
      <c r="F945" s="5"/>
    </row>
    <row r="946" spans="5:6" s="4" customFormat="1" ht="15.75" customHeight="1" x14ac:dyDescent="0.2">
      <c r="E946" s="5"/>
      <c r="F946" s="5"/>
    </row>
    <row r="947" spans="5:6" s="4" customFormat="1" ht="15.75" customHeight="1" x14ac:dyDescent="0.2">
      <c r="E947" s="5"/>
      <c r="F947" s="5"/>
    </row>
    <row r="948" spans="5:6" s="4" customFormat="1" ht="15.75" customHeight="1" x14ac:dyDescent="0.2">
      <c r="E948" s="5"/>
      <c r="F948" s="5"/>
    </row>
    <row r="949" spans="5:6" s="4" customFormat="1" ht="15.75" customHeight="1" x14ac:dyDescent="0.2">
      <c r="E949" s="5"/>
      <c r="F949" s="5"/>
    </row>
    <row r="950" spans="5:6" s="4" customFormat="1" ht="15.75" customHeight="1" x14ac:dyDescent="0.2">
      <c r="E950" s="5"/>
      <c r="F950" s="5"/>
    </row>
    <row r="951" spans="5:6" s="4" customFormat="1" ht="15.75" customHeight="1" x14ac:dyDescent="0.2">
      <c r="E951" s="5"/>
      <c r="F951" s="5"/>
    </row>
    <row r="952" spans="5:6" s="4" customFormat="1" ht="15.75" customHeight="1" x14ac:dyDescent="0.2">
      <c r="E952" s="5"/>
      <c r="F952" s="5"/>
    </row>
    <row r="953" spans="5:6" s="4" customFormat="1" ht="15.75" customHeight="1" x14ac:dyDescent="0.2">
      <c r="E953" s="5"/>
      <c r="F953" s="5"/>
    </row>
    <row r="954" spans="5:6" s="4" customFormat="1" ht="15.75" customHeight="1" x14ac:dyDescent="0.2">
      <c r="E954" s="5"/>
      <c r="F954" s="5"/>
    </row>
    <row r="955" spans="5:6" s="4" customFormat="1" ht="15.75" customHeight="1" x14ac:dyDescent="0.2">
      <c r="E955" s="5"/>
      <c r="F955" s="5"/>
    </row>
    <row r="956" spans="5:6" s="4" customFormat="1" ht="15.75" customHeight="1" x14ac:dyDescent="0.2">
      <c r="E956" s="5"/>
      <c r="F956" s="5"/>
    </row>
    <row r="957" spans="5:6" s="4" customFormat="1" ht="15.75" customHeight="1" x14ac:dyDescent="0.2">
      <c r="E957" s="5"/>
      <c r="F957" s="5"/>
    </row>
    <row r="958" spans="5:6" s="4" customFormat="1" ht="15.75" customHeight="1" x14ac:dyDescent="0.2">
      <c r="E958" s="5"/>
      <c r="F958" s="5"/>
    </row>
    <row r="959" spans="5:6" s="4" customFormat="1" ht="15.75" customHeight="1" x14ac:dyDescent="0.2">
      <c r="E959" s="5"/>
      <c r="F959" s="5"/>
    </row>
    <row r="960" spans="5:6" s="4" customFormat="1" ht="15.75" customHeight="1" x14ac:dyDescent="0.2">
      <c r="E960" s="5"/>
      <c r="F960" s="5"/>
    </row>
    <row r="961" spans="5:6" s="4" customFormat="1" ht="15.75" customHeight="1" x14ac:dyDescent="0.2">
      <c r="E961" s="5"/>
      <c r="F961" s="5"/>
    </row>
    <row r="962" spans="5:6" s="4" customFormat="1" ht="15.75" customHeight="1" x14ac:dyDescent="0.2">
      <c r="E962" s="5"/>
      <c r="F962" s="5"/>
    </row>
    <row r="963" spans="5:6" s="4" customFormat="1" ht="15.75" customHeight="1" x14ac:dyDescent="0.2">
      <c r="E963" s="5"/>
      <c r="F963" s="5"/>
    </row>
    <row r="964" spans="5:6" s="4" customFormat="1" ht="15.75" customHeight="1" x14ac:dyDescent="0.2">
      <c r="E964" s="5"/>
      <c r="F964" s="5"/>
    </row>
    <row r="965" spans="5:6" s="4" customFormat="1" ht="15.75" customHeight="1" x14ac:dyDescent="0.2">
      <c r="E965" s="5"/>
      <c r="F965" s="5"/>
    </row>
    <row r="966" spans="5:6" s="4" customFormat="1" ht="15.75" customHeight="1" x14ac:dyDescent="0.2">
      <c r="E966" s="5"/>
      <c r="F966" s="5"/>
    </row>
    <row r="967" spans="5:6" s="4" customFormat="1" ht="15.75" customHeight="1" x14ac:dyDescent="0.2">
      <c r="E967" s="5"/>
      <c r="F967" s="5"/>
    </row>
    <row r="968" spans="5:6" s="4" customFormat="1" ht="15.75" customHeight="1" x14ac:dyDescent="0.2">
      <c r="E968" s="5"/>
      <c r="F968" s="5"/>
    </row>
    <row r="969" spans="5:6" s="4" customFormat="1" ht="15.75" customHeight="1" x14ac:dyDescent="0.2">
      <c r="E969" s="5"/>
      <c r="F969" s="5"/>
    </row>
    <row r="970" spans="5:6" s="4" customFormat="1" ht="15.75" customHeight="1" x14ac:dyDescent="0.2">
      <c r="E970" s="5"/>
      <c r="F970" s="5"/>
    </row>
    <row r="971" spans="5:6" s="4" customFormat="1" ht="15.75" customHeight="1" x14ac:dyDescent="0.2">
      <c r="E971" s="5"/>
      <c r="F971" s="5"/>
    </row>
    <row r="972" spans="5:6" s="4" customFormat="1" ht="15.75" customHeight="1" x14ac:dyDescent="0.2">
      <c r="E972" s="5"/>
      <c r="F972" s="5"/>
    </row>
    <row r="973" spans="5:6" s="4" customFormat="1" ht="15.75" customHeight="1" x14ac:dyDescent="0.2">
      <c r="E973" s="5"/>
      <c r="F973" s="5"/>
    </row>
    <row r="974" spans="5:6" s="4" customFormat="1" ht="15.75" customHeight="1" x14ac:dyDescent="0.2">
      <c r="E974" s="5"/>
      <c r="F974" s="5"/>
    </row>
    <row r="975" spans="5:6" s="4" customFormat="1" ht="15.75" customHeight="1" x14ac:dyDescent="0.2">
      <c r="E975" s="5"/>
      <c r="F975" s="5"/>
    </row>
    <row r="976" spans="5:6" s="4" customFormat="1" ht="15.75" customHeight="1" x14ac:dyDescent="0.2">
      <c r="E976" s="5"/>
      <c r="F976" s="5"/>
    </row>
    <row r="977" spans="5:6" s="4" customFormat="1" ht="15.75" customHeight="1" x14ac:dyDescent="0.2">
      <c r="E977" s="5"/>
      <c r="F977" s="5"/>
    </row>
    <row r="978" spans="5:6" s="4" customFormat="1" ht="15.75" customHeight="1" x14ac:dyDescent="0.2">
      <c r="E978" s="5"/>
      <c r="F978" s="5"/>
    </row>
    <row r="979" spans="5:6" s="4" customFormat="1" ht="15.75" customHeight="1" x14ac:dyDescent="0.2">
      <c r="E979" s="5"/>
      <c r="F979" s="5"/>
    </row>
    <row r="980" spans="5:6" s="4" customFormat="1" ht="15.75" customHeight="1" x14ac:dyDescent="0.2">
      <c r="E980" s="5"/>
      <c r="F980" s="5"/>
    </row>
    <row r="981" spans="5:6" s="4" customFormat="1" ht="15.75" customHeight="1" x14ac:dyDescent="0.2">
      <c r="E981" s="5"/>
      <c r="F981" s="5"/>
    </row>
    <row r="982" spans="5:6" s="4" customFormat="1" ht="15.75" customHeight="1" x14ac:dyDescent="0.2">
      <c r="E982" s="5"/>
      <c r="F982" s="5"/>
    </row>
    <row r="983" spans="5:6" s="4" customFormat="1" ht="15.75" customHeight="1" x14ac:dyDescent="0.2">
      <c r="E983" s="5"/>
      <c r="F983" s="5"/>
    </row>
    <row r="984" spans="5:6" s="4" customFormat="1" ht="15.75" customHeight="1" x14ac:dyDescent="0.2">
      <c r="E984" s="5"/>
      <c r="F984" s="5"/>
    </row>
    <row r="985" spans="5:6" s="4" customFormat="1" ht="15.75" customHeight="1" x14ac:dyDescent="0.2">
      <c r="E985" s="5"/>
      <c r="F985" s="5"/>
    </row>
    <row r="986" spans="5:6" s="4" customFormat="1" ht="15.75" customHeight="1" x14ac:dyDescent="0.2">
      <c r="E986" s="5"/>
      <c r="F986" s="5"/>
    </row>
    <row r="987" spans="5:6" s="4" customFormat="1" ht="15.75" customHeight="1" x14ac:dyDescent="0.2">
      <c r="E987" s="5"/>
      <c r="F987" s="5"/>
    </row>
    <row r="988" spans="5:6" s="4" customFormat="1" ht="15.75" customHeight="1" x14ac:dyDescent="0.2">
      <c r="E988" s="5"/>
      <c r="F988" s="5"/>
    </row>
    <row r="989" spans="5:6" s="4" customFormat="1" ht="15.75" customHeight="1" x14ac:dyDescent="0.2">
      <c r="E989" s="5"/>
      <c r="F989" s="5"/>
    </row>
    <row r="990" spans="5:6" s="4" customFormat="1" ht="15.75" customHeight="1" x14ac:dyDescent="0.2">
      <c r="E990" s="5"/>
      <c r="F990" s="5"/>
    </row>
    <row r="991" spans="5:6" s="4" customFormat="1" ht="15.75" customHeight="1" x14ac:dyDescent="0.2">
      <c r="E991" s="5"/>
      <c r="F991" s="5"/>
    </row>
    <row r="992" spans="5:6" s="4" customFormat="1" ht="15.75" customHeight="1" x14ac:dyDescent="0.2">
      <c r="E992" s="5"/>
      <c r="F992" s="5"/>
    </row>
    <row r="993" spans="5:7" s="4" customFormat="1" ht="15.75" customHeight="1" x14ac:dyDescent="0.2">
      <c r="E993" s="5"/>
      <c r="F993" s="5"/>
    </row>
    <row r="994" spans="5:7" s="4" customFormat="1" ht="15.75" customHeight="1" x14ac:dyDescent="0.2">
      <c r="E994" s="5"/>
      <c r="F994" s="5"/>
    </row>
    <row r="995" spans="5:7" s="4" customFormat="1" ht="15.75" customHeight="1" x14ac:dyDescent="0.2">
      <c r="E995" s="5"/>
      <c r="F995" s="5"/>
    </row>
    <row r="996" spans="5:7" s="4" customFormat="1" ht="15.75" customHeight="1" x14ac:dyDescent="0.2">
      <c r="E996" s="5"/>
      <c r="F996" s="5"/>
    </row>
    <row r="997" spans="5:7" s="4" customFormat="1" ht="15.75" customHeight="1" x14ac:dyDescent="0.2">
      <c r="E997" s="5"/>
      <c r="F997" s="5"/>
    </row>
    <row r="998" spans="5:7" s="4" customFormat="1" ht="15.75" customHeight="1" x14ac:dyDescent="0.2">
      <c r="E998" s="5"/>
      <c r="F998" s="5"/>
    </row>
    <row r="999" spans="5:7" s="4" customFormat="1" ht="15.75" customHeight="1" x14ac:dyDescent="0.2">
      <c r="E999" s="5"/>
      <c r="F999" s="5"/>
    </row>
    <row r="1000" spans="5:7" x14ac:dyDescent="0.25">
      <c r="G1000" s="4"/>
    </row>
  </sheetData>
  <mergeCells count="1">
    <mergeCell ref="D28:F37"/>
  </mergeCells>
  <hyperlinks>
    <hyperlink ref="D7" location="Вводные!A1" display="Вводные" xr:uid="{00000000-0004-0000-0000-000000000000}"/>
    <hyperlink ref="D8" location="Штат!A1" display="Штат" xr:uid="{00000000-0004-0000-0000-000001000000}"/>
    <hyperlink ref="D11" location="Выручка!A1" display="Выручка" xr:uid="{00000000-0004-0000-0000-000002000000}"/>
    <hyperlink ref="D12" location="Затраты!A1" display="Затраты" xr:uid="{00000000-0004-0000-0000-000003000000}"/>
    <hyperlink ref="D13" location="Налоги!A1" display="Налоги" xr:uid="{00000000-0004-0000-0000-000004000000}"/>
    <hyperlink ref="D14" location="'Оборотный капитал'!A1" display="Оборотный капитал" xr:uid="{00000000-0004-0000-0000-000005000000}"/>
    <hyperlink ref="D17" location="Отчетность!A1" display="Отчетность" xr:uid="{00000000-0004-0000-0000-000006000000}"/>
    <hyperlink ref="D18" location="'Cash flow инвестора'!A1" display="Cash flow инвестора" xr:uid="{00000000-0004-0000-0000-000007000000}"/>
    <hyperlink ref="D19" location="Резюме!A1" display="Резюме" xr:uid="{00000000-0004-0000-0000-000008000000}"/>
  </hyperlink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CC"/>
  </sheetPr>
  <dimension ref="A1:AMK993"/>
  <sheetViews>
    <sheetView zoomScale="70" zoomScaleNormal="70" workbookViewId="0">
      <pane ySplit="5" topLeftCell="A6" activePane="bottomLeft" state="frozen"/>
      <selection pane="bottomLeft" activeCell="C46" sqref="C46"/>
    </sheetView>
  </sheetViews>
  <sheetFormatPr defaultColWidth="14.42578125" defaultRowHeight="15" outlineLevelRow="1" x14ac:dyDescent="0.25"/>
  <cols>
    <col min="1" max="1" width="3.42578125" style="26" customWidth="1"/>
    <col min="2" max="2" width="4.7109375" style="26" customWidth="1"/>
    <col min="3" max="3" width="70" style="27" customWidth="1"/>
    <col min="4" max="4" width="47.85546875" style="28" customWidth="1"/>
    <col min="5" max="5" width="24.42578125" style="28" customWidth="1"/>
    <col min="6" max="6" width="17.85546875" style="27" customWidth="1"/>
    <col min="7" max="7" width="19.140625" style="27" customWidth="1"/>
    <col min="8" max="8" width="2" style="27" customWidth="1"/>
    <col min="9" max="14" width="14" style="27" customWidth="1"/>
    <col min="15" max="15" width="10.140625" style="27" customWidth="1"/>
    <col min="16" max="26" width="8.85546875" style="27" customWidth="1"/>
    <col min="27" max="38" width="14.42578125" style="27"/>
    <col min="39" max="1025" width="14.42578125" style="29"/>
  </cols>
  <sheetData>
    <row r="1" spans="1:51" x14ac:dyDescent="0.25">
      <c r="A1" s="30"/>
      <c r="B1" s="30"/>
      <c r="C1" s="31"/>
      <c r="D1" s="32"/>
      <c r="E1" s="32"/>
      <c r="F1" s="33"/>
      <c r="G1" s="33"/>
      <c r="H1" s="33"/>
      <c r="I1" s="31"/>
      <c r="J1" s="31"/>
      <c r="K1" s="31"/>
      <c r="L1" s="31"/>
      <c r="M1" s="31"/>
      <c r="N1" s="31"/>
      <c r="O1" s="31"/>
      <c r="P1" s="31"/>
      <c r="Q1" s="31"/>
      <c r="R1" s="34" t="s">
        <v>27</v>
      </c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</row>
    <row r="2" spans="1:51" ht="15.75" x14ac:dyDescent="0.25">
      <c r="A2" s="35" t="s">
        <v>28</v>
      </c>
      <c r="B2" s="36" t="s">
        <v>29</v>
      </c>
      <c r="C2" s="31"/>
      <c r="F2" s="37">
        <v>123</v>
      </c>
      <c r="G2" s="38" t="s">
        <v>30</v>
      </c>
      <c r="H2" s="39"/>
      <c r="I2" s="31"/>
      <c r="J2" s="31"/>
      <c r="K2" s="31"/>
      <c r="L2" s="31"/>
      <c r="M2" s="31"/>
      <c r="N2" s="31"/>
      <c r="O2" s="31"/>
      <c r="P2" s="31"/>
      <c r="Q2" s="31"/>
      <c r="R2" s="34" t="s">
        <v>33</v>
      </c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</row>
    <row r="3" spans="1:51" x14ac:dyDescent="0.25">
      <c r="A3" s="30"/>
      <c r="B3" s="30"/>
      <c r="C3" s="40"/>
      <c r="D3" s="32"/>
      <c r="E3" s="32"/>
      <c r="F3" s="33"/>
      <c r="G3" s="33"/>
      <c r="H3" s="33"/>
      <c r="I3" s="31"/>
      <c r="J3" s="31"/>
      <c r="K3" s="31"/>
      <c r="L3" s="31"/>
      <c r="M3" s="31"/>
      <c r="N3" s="31"/>
      <c r="O3" s="31"/>
      <c r="P3" s="31"/>
      <c r="Q3" s="31"/>
      <c r="R3" s="34" t="s">
        <v>31</v>
      </c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</row>
    <row r="4" spans="1:51" x14ac:dyDescent="0.25">
      <c r="A4" s="41"/>
      <c r="B4" s="41"/>
      <c r="C4" s="42" t="s">
        <v>32</v>
      </c>
      <c r="D4" s="43"/>
      <c r="E4" s="43"/>
      <c r="F4" s="44"/>
      <c r="G4" s="44"/>
      <c r="H4" s="44"/>
      <c r="I4" s="545">
        <v>1</v>
      </c>
      <c r="J4" s="545">
        <v>2</v>
      </c>
      <c r="K4" s="545">
        <v>3</v>
      </c>
      <c r="L4" s="545">
        <v>4</v>
      </c>
      <c r="M4" s="545">
        <v>5</v>
      </c>
      <c r="N4" s="545">
        <v>6</v>
      </c>
      <c r="O4" s="31"/>
      <c r="P4" s="31"/>
      <c r="Q4" s="31"/>
      <c r="R4" s="34" t="s">
        <v>351</v>
      </c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</row>
    <row r="5" spans="1:51" ht="22.5" x14ac:dyDescent="0.25">
      <c r="A5" s="45"/>
      <c r="B5" s="549"/>
      <c r="C5" s="549"/>
      <c r="D5" s="46" t="s">
        <v>34</v>
      </c>
      <c r="E5" s="550" t="s">
        <v>35</v>
      </c>
      <c r="F5" s="550"/>
      <c r="G5" s="47" t="s">
        <v>36</v>
      </c>
      <c r="H5" s="48"/>
      <c r="I5" s="47" t="s">
        <v>37</v>
      </c>
      <c r="J5" s="47" t="s">
        <v>38</v>
      </c>
      <c r="K5" s="47" t="s">
        <v>39</v>
      </c>
      <c r="L5" s="47" t="s">
        <v>40</v>
      </c>
      <c r="M5" s="47" t="s">
        <v>41</v>
      </c>
      <c r="N5" s="47" t="s">
        <v>392</v>
      </c>
      <c r="O5" s="31"/>
      <c r="P5" s="31"/>
      <c r="Q5" s="31"/>
      <c r="R5" s="49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</row>
    <row r="6" spans="1:51" x14ac:dyDescent="0.25">
      <c r="A6" s="50"/>
      <c r="B6" s="51"/>
      <c r="C6" s="52"/>
      <c r="D6" s="53"/>
      <c r="E6" s="54"/>
      <c r="F6" s="48"/>
      <c r="G6" s="48"/>
      <c r="H6" s="48"/>
      <c r="I6" s="55"/>
      <c r="J6" s="55"/>
      <c r="K6" s="55"/>
      <c r="L6" s="55"/>
      <c r="M6" s="55"/>
      <c r="N6" s="55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</row>
    <row r="7" spans="1:51" x14ac:dyDescent="0.25">
      <c r="A7" s="30"/>
      <c r="B7" s="56" t="s">
        <v>42</v>
      </c>
      <c r="C7" s="57"/>
      <c r="D7" s="58"/>
      <c r="E7" s="59"/>
      <c r="F7" s="58"/>
      <c r="G7" s="58"/>
      <c r="H7" s="48"/>
      <c r="I7" s="57"/>
      <c r="J7" s="57"/>
      <c r="K7" s="57"/>
      <c r="L7" s="57"/>
      <c r="M7" s="57"/>
      <c r="N7" s="57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</row>
    <row r="8" spans="1:51" x14ac:dyDescent="0.25">
      <c r="A8" s="50"/>
      <c r="B8" s="60"/>
      <c r="C8" s="61"/>
      <c r="D8" s="62"/>
      <c r="E8" s="62"/>
      <c r="F8" s="62"/>
      <c r="G8" s="62"/>
      <c r="H8" s="48"/>
      <c r="I8" s="61"/>
      <c r="J8" s="61"/>
      <c r="K8" s="61"/>
      <c r="L8" s="61"/>
      <c r="M8" s="61"/>
      <c r="N8" s="6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</row>
    <row r="9" spans="1:51" x14ac:dyDescent="0.25">
      <c r="A9" s="50"/>
      <c r="B9" s="60"/>
      <c r="C9" s="63" t="s">
        <v>43</v>
      </c>
      <c r="D9" s="62"/>
      <c r="E9" s="62"/>
      <c r="F9" s="62"/>
      <c r="G9" s="62"/>
      <c r="H9" s="48"/>
      <c r="I9" s="61"/>
      <c r="J9" s="61"/>
      <c r="K9" s="61"/>
      <c r="L9" s="61"/>
      <c r="M9" s="61"/>
      <c r="N9" s="6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</row>
    <row r="10" spans="1:51" x14ac:dyDescent="0.25">
      <c r="A10" s="50"/>
      <c r="B10" s="60"/>
      <c r="C10" s="64" t="s">
        <v>44</v>
      </c>
      <c r="D10" s="62" t="s">
        <v>45</v>
      </c>
      <c r="E10" s="62" t="s">
        <v>344</v>
      </c>
      <c r="F10" s="62"/>
      <c r="G10" s="534">
        <v>2024</v>
      </c>
      <c r="H10" s="48"/>
      <c r="I10" s="31"/>
      <c r="J10" s="61"/>
      <c r="K10" s="61"/>
      <c r="L10" s="61"/>
      <c r="M10" s="61"/>
      <c r="N10" s="61"/>
      <c r="O10" s="61"/>
      <c r="P10" s="61"/>
      <c r="Q10" s="61"/>
      <c r="R10" s="31"/>
      <c r="S10" s="61"/>
      <c r="T10" s="61"/>
      <c r="U10" s="61"/>
      <c r="V10" s="61"/>
      <c r="W10" s="61"/>
      <c r="X10" s="61"/>
      <c r="Y10" s="61"/>
      <c r="Z10" s="6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</row>
    <row r="11" spans="1:51" x14ac:dyDescent="0.25">
      <c r="A11" s="50"/>
      <c r="B11" s="60"/>
      <c r="C11" s="64" t="s">
        <v>46</v>
      </c>
      <c r="D11" s="62" t="s">
        <v>45</v>
      </c>
      <c r="E11" s="62" t="s">
        <v>344</v>
      </c>
      <c r="F11" s="62"/>
      <c r="G11" s="534">
        <v>1</v>
      </c>
      <c r="H11" s="48"/>
      <c r="I11" s="31"/>
      <c r="J11" s="61"/>
      <c r="K11" s="61"/>
      <c r="L11" s="61"/>
      <c r="M11" s="61"/>
      <c r="N11" s="61"/>
      <c r="O11" s="61"/>
      <c r="P11" s="61"/>
      <c r="Q11" s="61"/>
      <c r="R11" s="31"/>
      <c r="S11" s="61"/>
      <c r="T11" s="61"/>
      <c r="U11" s="61"/>
      <c r="V11" s="61"/>
      <c r="W11" s="61"/>
      <c r="X11" s="61"/>
      <c r="Y11" s="61"/>
      <c r="Z11" s="6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</row>
    <row r="12" spans="1:51" x14ac:dyDescent="0.25">
      <c r="A12" s="50"/>
      <c r="B12" s="60"/>
      <c r="C12" s="64" t="s">
        <v>47</v>
      </c>
      <c r="D12" s="62" t="s">
        <v>45</v>
      </c>
      <c r="E12" s="62" t="s">
        <v>52</v>
      </c>
      <c r="F12" s="62"/>
      <c r="G12" s="65">
        <f>DATE(G10,G11,1)</f>
        <v>45292</v>
      </c>
      <c r="H12" s="48"/>
      <c r="I12" s="31"/>
      <c r="J12" s="61"/>
      <c r="K12" s="61"/>
      <c r="L12" s="61"/>
      <c r="M12" s="61"/>
      <c r="N12" s="61"/>
      <c r="O12" s="61"/>
      <c r="P12" s="61"/>
      <c r="Q12" s="61"/>
      <c r="R12" s="31"/>
      <c r="S12" s="61"/>
      <c r="T12" s="61"/>
      <c r="U12" s="61"/>
      <c r="V12" s="61"/>
      <c r="W12" s="61"/>
      <c r="X12" s="61"/>
      <c r="Y12" s="61"/>
      <c r="Z12" s="6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</row>
    <row r="13" spans="1:51" x14ac:dyDescent="0.25">
      <c r="A13" s="50"/>
      <c r="B13" s="60"/>
      <c r="C13" s="63"/>
      <c r="D13" s="62"/>
      <c r="E13" s="62"/>
      <c r="F13" s="62"/>
      <c r="G13" s="66"/>
      <c r="H13" s="48"/>
      <c r="I13" s="31"/>
      <c r="J13" s="61"/>
      <c r="K13" s="61"/>
      <c r="L13" s="61"/>
      <c r="M13" s="61"/>
      <c r="N13" s="61"/>
      <c r="O13" s="61"/>
      <c r="P13" s="61"/>
      <c r="Q13" s="61"/>
      <c r="R13" s="31"/>
      <c r="S13" s="61"/>
      <c r="T13" s="61"/>
      <c r="U13" s="61"/>
      <c r="V13" s="61"/>
      <c r="W13" s="61"/>
      <c r="X13" s="61"/>
      <c r="Y13" s="61"/>
      <c r="Z13" s="6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</row>
    <row r="14" spans="1:51" x14ac:dyDescent="0.25">
      <c r="A14" s="50"/>
      <c r="B14" s="60"/>
      <c r="C14" s="63" t="s">
        <v>337</v>
      </c>
      <c r="D14" s="62" t="s">
        <v>45</v>
      </c>
      <c r="E14" s="62" t="s">
        <v>48</v>
      </c>
      <c r="F14" s="62"/>
      <c r="G14" s="535">
        <v>45444</v>
      </c>
      <c r="H14" s="48"/>
      <c r="I14" s="31"/>
      <c r="J14" s="61"/>
      <c r="K14" s="61"/>
      <c r="L14" s="61"/>
      <c r="M14" s="61"/>
      <c r="N14" s="61"/>
      <c r="O14" s="61"/>
      <c r="P14" s="61"/>
      <c r="Q14" s="61"/>
      <c r="R14" s="31"/>
      <c r="S14" s="61"/>
      <c r="T14" s="61"/>
      <c r="U14" s="61"/>
      <c r="V14" s="61"/>
      <c r="W14" s="61"/>
      <c r="X14" s="61"/>
      <c r="Y14" s="61"/>
      <c r="Z14" s="6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</row>
    <row r="15" spans="1:51" x14ac:dyDescent="0.25">
      <c r="A15" s="31"/>
      <c r="B15" s="50"/>
      <c r="D15" s="33"/>
      <c r="E15" s="33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</row>
    <row r="16" spans="1:51" x14ac:dyDescent="0.25">
      <c r="A16" s="30"/>
      <c r="B16" s="30"/>
      <c r="C16" s="31"/>
      <c r="D16" s="33"/>
      <c r="E16" s="33"/>
      <c r="F16" s="33"/>
      <c r="G16" s="33"/>
      <c r="H16" s="48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</row>
    <row r="17" spans="1:38" x14ac:dyDescent="0.25">
      <c r="A17" s="50"/>
      <c r="B17" s="60"/>
      <c r="C17" s="55" t="s">
        <v>49</v>
      </c>
      <c r="D17" s="62" t="s">
        <v>50</v>
      </c>
      <c r="E17" s="432" t="s">
        <v>85</v>
      </c>
      <c r="G17" s="67"/>
      <c r="H17" s="48"/>
      <c r="I17" s="68">
        <v>5.0999999999999997E-2</v>
      </c>
      <c r="J17" s="68">
        <v>0.03</v>
      </c>
      <c r="K17" s="68">
        <v>2.3E-2</v>
      </c>
      <c r="L17" s="68">
        <f>K17</f>
        <v>2.3E-2</v>
      </c>
      <c r="M17" s="68">
        <f>L17</f>
        <v>2.3E-2</v>
      </c>
      <c r="N17" s="68">
        <f>M17</f>
        <v>2.3E-2</v>
      </c>
      <c r="O17" s="61"/>
      <c r="P17" s="61"/>
      <c r="Q17" s="61"/>
      <c r="R17" s="31"/>
      <c r="S17" s="61"/>
      <c r="T17" s="61"/>
      <c r="U17" s="61"/>
      <c r="V17" s="61"/>
      <c r="W17" s="61"/>
      <c r="X17" s="61"/>
      <c r="Y17" s="61"/>
      <c r="Z17" s="6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</row>
    <row r="18" spans="1:38" x14ac:dyDescent="0.25">
      <c r="A18" s="50"/>
      <c r="B18" s="60"/>
      <c r="C18" s="64" t="s">
        <v>51</v>
      </c>
      <c r="D18" s="62" t="s">
        <v>50</v>
      </c>
      <c r="E18" s="62" t="s">
        <v>52</v>
      </c>
      <c r="F18" s="62"/>
      <c r="G18" s="62"/>
      <c r="H18" s="48"/>
      <c r="I18" s="69">
        <v>1</v>
      </c>
      <c r="J18" s="69">
        <f>I18*(1+J17)</f>
        <v>1.03</v>
      </c>
      <c r="K18" s="69">
        <f>J18*(1+K17)</f>
        <v>1.05369</v>
      </c>
      <c r="L18" s="69">
        <f>K18*(1+L17)</f>
        <v>1.0779248699999999</v>
      </c>
      <c r="M18" s="69">
        <f>L18*(1+M17)</f>
        <v>1.1027171420099999</v>
      </c>
      <c r="N18" s="69">
        <f>M18*(1+N17)</f>
        <v>1.1280796362762298</v>
      </c>
      <c r="O18" s="61"/>
      <c r="P18" s="61"/>
      <c r="Q18" s="61"/>
      <c r="R18" s="31"/>
      <c r="S18" s="61"/>
      <c r="T18" s="61"/>
      <c r="U18" s="61"/>
      <c r="V18" s="61"/>
      <c r="W18" s="61"/>
      <c r="X18" s="61"/>
      <c r="Y18" s="61"/>
      <c r="Z18" s="6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</row>
    <row r="19" spans="1:38" x14ac:dyDescent="0.25">
      <c r="A19" s="30"/>
      <c r="B19" s="30"/>
      <c r="C19" s="31"/>
      <c r="D19" s="33"/>
      <c r="E19" s="33"/>
      <c r="F19" s="33"/>
      <c r="G19" s="33"/>
      <c r="H19" s="48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</row>
    <row r="20" spans="1:38" x14ac:dyDescent="0.25">
      <c r="A20" s="30"/>
      <c r="B20" s="30"/>
      <c r="C20" s="55"/>
      <c r="D20" s="62"/>
      <c r="E20" s="62"/>
      <c r="F20" s="62"/>
      <c r="G20" s="62"/>
      <c r="H20" s="48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</row>
    <row r="21" spans="1:38" x14ac:dyDescent="0.25">
      <c r="A21" s="30"/>
      <c r="B21" s="30"/>
      <c r="C21" s="63" t="s">
        <v>325</v>
      </c>
      <c r="D21" s="62"/>
      <c r="E21" s="33"/>
      <c r="F21" s="33"/>
      <c r="G21" s="74"/>
      <c r="H21" s="48"/>
      <c r="I21" s="31"/>
      <c r="J21" s="72"/>
      <c r="K21" s="72"/>
      <c r="L21" s="72"/>
      <c r="M21" s="72"/>
      <c r="N21" s="72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</row>
    <row r="22" spans="1:38" x14ac:dyDescent="0.25">
      <c r="A22" s="30"/>
      <c r="B22" s="30"/>
      <c r="C22" s="426" t="s">
        <v>329</v>
      </c>
      <c r="D22" s="427"/>
      <c r="E22" s="431"/>
      <c r="F22" s="427"/>
      <c r="G22" s="428">
        <f>SUMPRODUCT(G23:G24,G25:G26)/SUM(G25:G26)</f>
        <v>0</v>
      </c>
      <c r="H22" s="48"/>
      <c r="I22" s="31"/>
      <c r="J22" s="72"/>
      <c r="K22" s="72"/>
      <c r="L22" s="72"/>
      <c r="M22" s="72"/>
      <c r="N22" s="72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</row>
    <row r="23" spans="1:38" x14ac:dyDescent="0.25">
      <c r="A23" s="30"/>
      <c r="B23" s="30"/>
      <c r="C23" s="429" t="s">
        <v>330</v>
      </c>
      <c r="D23" s="427" t="s">
        <v>54</v>
      </c>
      <c r="E23" s="432" t="s">
        <v>85</v>
      </c>
      <c r="F23" s="427"/>
      <c r="G23" s="430">
        <v>0</v>
      </c>
      <c r="H23" s="48"/>
      <c r="I23" s="31"/>
      <c r="J23" s="72"/>
      <c r="K23" s="72"/>
      <c r="L23" s="72"/>
      <c r="M23" s="72"/>
      <c r="N23" s="72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</row>
    <row r="24" spans="1:38" x14ac:dyDescent="0.25">
      <c r="A24" s="30"/>
      <c r="B24" s="30"/>
      <c r="C24" s="429" t="s">
        <v>331</v>
      </c>
      <c r="D24" s="427" t="s">
        <v>54</v>
      </c>
      <c r="E24" s="432" t="s">
        <v>85</v>
      </c>
      <c r="F24" s="427"/>
      <c r="G24" s="430">
        <v>0.2</v>
      </c>
      <c r="H24" s="48"/>
      <c r="I24" s="31"/>
      <c r="J24" s="72"/>
      <c r="K24" s="72"/>
      <c r="L24" s="72"/>
      <c r="M24" s="72"/>
      <c r="N24" s="72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</row>
    <row r="25" spans="1:38" x14ac:dyDescent="0.25">
      <c r="A25" s="30"/>
      <c r="B25" s="30"/>
      <c r="C25" s="429" t="s">
        <v>332</v>
      </c>
      <c r="D25" s="427" t="s">
        <v>333</v>
      </c>
      <c r="E25" s="431"/>
      <c r="F25" s="427"/>
      <c r="G25" s="430">
        <v>1</v>
      </c>
      <c r="H25" s="48"/>
      <c r="I25" s="31"/>
      <c r="J25" s="72"/>
      <c r="K25" s="72"/>
      <c r="L25" s="72"/>
      <c r="M25" s="72"/>
      <c r="N25" s="72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</row>
    <row r="26" spans="1:38" x14ac:dyDescent="0.25">
      <c r="A26" s="30"/>
      <c r="B26" s="30"/>
      <c r="C26" s="429" t="s">
        <v>334</v>
      </c>
      <c r="D26" s="427" t="s">
        <v>52</v>
      </c>
      <c r="E26" s="431"/>
      <c r="F26" s="427"/>
      <c r="G26" s="428">
        <f>100%-G25</f>
        <v>0</v>
      </c>
      <c r="H26" s="48"/>
      <c r="I26" s="31"/>
      <c r="J26" s="72"/>
      <c r="K26" s="72"/>
      <c r="L26" s="72"/>
      <c r="M26" s="72"/>
      <c r="N26" s="72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</row>
    <row r="27" spans="1:38" x14ac:dyDescent="0.25">
      <c r="A27" s="30"/>
      <c r="B27" s="30"/>
      <c r="C27" s="426" t="s">
        <v>55</v>
      </c>
      <c r="D27" s="427"/>
      <c r="E27" s="431"/>
      <c r="F27" s="427"/>
      <c r="G27" s="72"/>
      <c r="H27" s="48"/>
      <c r="I27" s="31"/>
      <c r="J27" s="72"/>
      <c r="K27" s="72"/>
      <c r="L27" s="72"/>
      <c r="M27" s="72"/>
      <c r="N27" s="72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</row>
    <row r="28" spans="1:38" x14ac:dyDescent="0.25">
      <c r="A28" s="30"/>
      <c r="B28" s="30"/>
      <c r="C28" s="429" t="s">
        <v>335</v>
      </c>
      <c r="D28" s="427" t="s">
        <v>54</v>
      </c>
      <c r="E28" s="432" t="s">
        <v>85</v>
      </c>
      <c r="F28" s="427"/>
      <c r="G28" s="433">
        <v>0.14000000000000001</v>
      </c>
      <c r="H28" s="48"/>
      <c r="I28" s="31"/>
      <c r="J28" s="72"/>
      <c r="K28" s="72"/>
      <c r="L28" s="72"/>
      <c r="M28" s="72"/>
      <c r="N28" s="72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</row>
    <row r="29" spans="1:38" x14ac:dyDescent="0.25">
      <c r="A29" s="30"/>
      <c r="B29" s="30"/>
      <c r="C29" s="429" t="s">
        <v>336</v>
      </c>
      <c r="D29" s="427" t="s">
        <v>54</v>
      </c>
      <c r="E29" s="432" t="s">
        <v>85</v>
      </c>
      <c r="F29" s="427"/>
      <c r="G29" s="433">
        <v>0.2</v>
      </c>
      <c r="H29" s="48"/>
      <c r="I29" s="31"/>
      <c r="J29" s="72"/>
      <c r="K29" s="72"/>
      <c r="L29" s="72"/>
      <c r="M29" s="72"/>
      <c r="N29" s="72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</row>
    <row r="30" spans="1:38" x14ac:dyDescent="0.25">
      <c r="A30" s="30"/>
      <c r="B30" s="30"/>
      <c r="C30" s="31"/>
      <c r="D30" s="33"/>
      <c r="E30" s="21"/>
      <c r="F30" s="33"/>
      <c r="G30" s="80"/>
      <c r="H30" s="48"/>
      <c r="I30" s="31" t="s">
        <v>56</v>
      </c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</row>
    <row r="31" spans="1:38" x14ac:dyDescent="0.25">
      <c r="A31" s="30"/>
      <c r="B31" s="56" t="s">
        <v>57</v>
      </c>
      <c r="C31" s="57"/>
      <c r="D31" s="58"/>
      <c r="E31" s="58"/>
      <c r="F31" s="58"/>
      <c r="G31" s="58"/>
      <c r="H31" s="48"/>
      <c r="I31" s="57"/>
      <c r="J31" s="57"/>
      <c r="K31" s="57"/>
      <c r="L31" s="57"/>
      <c r="M31" s="57"/>
      <c r="N31" s="57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</row>
    <row r="32" spans="1:38" x14ac:dyDescent="0.25">
      <c r="A32" s="30"/>
      <c r="B32" s="30"/>
      <c r="C32" s="31"/>
      <c r="D32" s="33"/>
      <c r="E32" s="33"/>
      <c r="F32" s="33"/>
      <c r="G32" s="33"/>
      <c r="H32" s="48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</row>
    <row r="33" spans="1:38" x14ac:dyDescent="0.25">
      <c r="A33" s="30"/>
      <c r="B33" s="30"/>
      <c r="C33" s="81" t="s">
        <v>58</v>
      </c>
      <c r="D33" s="62" t="s">
        <v>306</v>
      </c>
      <c r="E33" s="33" t="s">
        <v>59</v>
      </c>
      <c r="F33" s="33"/>
      <c r="G33" s="76">
        <v>0</v>
      </c>
      <c r="H33" s="48"/>
      <c r="I33" s="31"/>
      <c r="J33" s="31"/>
      <c r="K33" s="31"/>
      <c r="L33" s="31"/>
      <c r="M33" s="31"/>
      <c r="N33" s="31"/>
      <c r="O33" s="82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</row>
    <row r="34" spans="1:38" x14ac:dyDescent="0.25">
      <c r="A34" s="30"/>
      <c r="B34" s="30"/>
      <c r="C34" s="31"/>
      <c r="D34" s="33"/>
      <c r="E34" s="33"/>
      <c r="F34" s="33"/>
      <c r="G34" s="33"/>
      <c r="H34" s="48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</row>
    <row r="35" spans="1:38" x14ac:dyDescent="0.25">
      <c r="A35" s="30"/>
      <c r="B35" s="30"/>
      <c r="C35" s="81" t="s">
        <v>60</v>
      </c>
      <c r="D35" s="33"/>
      <c r="E35" s="33"/>
      <c r="F35" s="33"/>
      <c r="G35" s="33"/>
      <c r="H35" s="48"/>
      <c r="I35" s="422">
        <f t="shared" ref="I35:N35" ca="1" si="0">SUM(I36:I39)</f>
        <v>425500</v>
      </c>
      <c r="J35" s="422">
        <f t="shared" ca="1" si="0"/>
        <v>3090</v>
      </c>
      <c r="K35" s="422">
        <f t="shared" ca="1" si="0"/>
        <v>11063.745000000001</v>
      </c>
      <c r="L35" s="422">
        <f t="shared" ca="1" si="0"/>
        <v>38805.295319999997</v>
      </c>
      <c r="M35" s="422">
        <f t="shared" ca="1" si="0"/>
        <v>16540.757130149999</v>
      </c>
      <c r="N35" s="422">
        <f t="shared" ca="1" si="0"/>
        <v>20305.433452972135</v>
      </c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</row>
    <row r="36" spans="1:38" x14ac:dyDescent="0.25">
      <c r="A36" s="50"/>
      <c r="B36" s="60"/>
      <c r="C36" s="64" t="s">
        <v>61</v>
      </c>
      <c r="D36" s="62" t="s">
        <v>306</v>
      </c>
      <c r="E36" s="62" t="s">
        <v>53</v>
      </c>
      <c r="F36" s="62"/>
      <c r="G36" s="62"/>
      <c r="H36" s="48"/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</row>
    <row r="37" spans="1:38" x14ac:dyDescent="0.25">
      <c r="A37" s="50"/>
      <c r="B37" s="60"/>
      <c r="C37" s="64" t="s">
        <v>327</v>
      </c>
      <c r="D37" s="62" t="s">
        <v>306</v>
      </c>
      <c r="E37" s="62" t="s">
        <v>53</v>
      </c>
      <c r="F37" s="62"/>
      <c r="G37" s="62"/>
      <c r="H37" s="48"/>
      <c r="I37" s="84">
        <v>400000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</row>
    <row r="38" spans="1:38" x14ac:dyDescent="0.25">
      <c r="A38" s="50"/>
      <c r="B38" s="60"/>
      <c r="C38" s="64" t="s">
        <v>304</v>
      </c>
      <c r="D38" s="62" t="s">
        <v>306</v>
      </c>
      <c r="E38" s="62" t="s">
        <v>53</v>
      </c>
      <c r="F38" s="62"/>
      <c r="G38" s="62"/>
      <c r="H38" s="48"/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</row>
    <row r="39" spans="1:38" x14ac:dyDescent="0.25">
      <c r="A39" s="50"/>
      <c r="B39" s="60"/>
      <c r="C39" s="64" t="s">
        <v>62</v>
      </c>
      <c r="D39" s="62" t="s">
        <v>306</v>
      </c>
      <c r="E39" s="62" t="s">
        <v>52</v>
      </c>
      <c r="F39" s="62"/>
      <c r="G39" s="62"/>
      <c r="H39" s="48"/>
      <c r="I39" s="422">
        <f ca="1">SUM(I40:I41)</f>
        <v>25500</v>
      </c>
      <c r="J39" s="422">
        <f t="shared" ref="J39:M39" ca="1" si="1">SUM(J40:J41)</f>
        <v>3090</v>
      </c>
      <c r="K39" s="422">
        <f t="shared" ca="1" si="1"/>
        <v>11063.745000000001</v>
      </c>
      <c r="L39" s="422">
        <f t="shared" ca="1" si="1"/>
        <v>38805.295319999997</v>
      </c>
      <c r="M39" s="422">
        <f t="shared" ca="1" si="1"/>
        <v>16540.757130149999</v>
      </c>
      <c r="N39" s="422">
        <f t="shared" ref="N39" ca="1" si="2">SUM(N40:N41)</f>
        <v>20305.433452972135</v>
      </c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</row>
    <row r="40" spans="1:38" x14ac:dyDescent="0.25">
      <c r="A40" s="50"/>
      <c r="B40" s="60"/>
      <c r="C40" s="85" t="s">
        <v>63</v>
      </c>
      <c r="D40" s="62" t="s">
        <v>378</v>
      </c>
      <c r="E40" s="62" t="s">
        <v>372</v>
      </c>
      <c r="F40" s="62"/>
      <c r="G40" s="84">
        <v>1500</v>
      </c>
      <c r="H40" s="48"/>
      <c r="I40" s="422">
        <f ca="1">SUMIF(Затраты!2:2,I5,Затраты!49:49)*1000</f>
        <v>10500</v>
      </c>
      <c r="J40" s="422">
        <f ca="1">SUMIF(Затраты!2:2,J5,Затраты!49:49)*1000</f>
        <v>3090</v>
      </c>
      <c r="K40" s="422">
        <f ca="1">SUMIF(Затраты!2:2,K5,Затраты!49:49)*1000</f>
        <v>11063.745000000001</v>
      </c>
      <c r="L40" s="422">
        <f ca="1">SUMIF(Затраты!2:2,L5,Затраты!49:49)*1000</f>
        <v>38805.295319999997</v>
      </c>
      <c r="M40" s="422">
        <f ca="1">SUMIF(Затраты!2:2,M5,Затраты!49:49)*1000</f>
        <v>16540.757130149999</v>
      </c>
      <c r="N40" s="422">
        <f ca="1">SUMIF(Затраты!2:2,N5,Затраты!49:49)*1000</f>
        <v>20305.433452972135</v>
      </c>
      <c r="O40" s="42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</row>
    <row r="41" spans="1:38" x14ac:dyDescent="0.25">
      <c r="A41" s="50"/>
      <c r="B41" s="60"/>
      <c r="C41" s="85" t="s">
        <v>326</v>
      </c>
      <c r="D41" s="62" t="s">
        <v>306</v>
      </c>
      <c r="E41" s="62" t="s">
        <v>355</v>
      </c>
      <c r="F41" s="62"/>
      <c r="G41" s="62"/>
      <c r="H41" s="48"/>
      <c r="I41" s="84">
        <v>15000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</row>
    <row r="42" spans="1:38" x14ac:dyDescent="0.25">
      <c r="A42" s="50"/>
      <c r="B42" s="60"/>
      <c r="C42" s="64"/>
      <c r="D42" s="62"/>
      <c r="E42" s="62"/>
      <c r="F42" s="62"/>
      <c r="G42" s="62"/>
      <c r="H42" s="48"/>
      <c r="I42" s="86"/>
      <c r="J42" s="86"/>
      <c r="K42" s="86"/>
      <c r="L42" s="86"/>
      <c r="M42" s="86"/>
      <c r="N42" s="86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</row>
    <row r="43" spans="1:38" x14ac:dyDescent="0.25">
      <c r="A43" s="50"/>
      <c r="B43" s="60"/>
      <c r="C43" s="55" t="s">
        <v>64</v>
      </c>
      <c r="D43" s="33"/>
      <c r="E43" s="33" t="s">
        <v>307</v>
      </c>
      <c r="F43" s="33"/>
      <c r="G43" s="31"/>
      <c r="H43" s="48"/>
      <c r="I43" s="87">
        <f t="shared" ref="I43:N43" si="3">SUM(I44:I55)</f>
        <v>1</v>
      </c>
      <c r="J43" s="87">
        <f t="shared" si="3"/>
        <v>1</v>
      </c>
      <c r="K43" s="87">
        <f t="shared" si="3"/>
        <v>1</v>
      </c>
      <c r="L43" s="87">
        <f t="shared" si="3"/>
        <v>1</v>
      </c>
      <c r="M43" s="87">
        <f t="shared" si="3"/>
        <v>1</v>
      </c>
      <c r="N43" s="87">
        <f t="shared" si="3"/>
        <v>1</v>
      </c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</row>
    <row r="44" spans="1:38" outlineLevel="1" x14ac:dyDescent="0.25">
      <c r="A44" s="30"/>
      <c r="B44" s="88">
        <v>1</v>
      </c>
      <c r="C44" s="64" t="s">
        <v>65</v>
      </c>
      <c r="D44" s="62" t="s">
        <v>66</v>
      </c>
      <c r="E44" s="62" t="s">
        <v>53</v>
      </c>
      <c r="F44" s="33"/>
      <c r="G44" s="31"/>
      <c r="H44" s="48"/>
      <c r="I44" s="79">
        <v>0.25</v>
      </c>
      <c r="J44" s="79">
        <f>100%/12</f>
        <v>8.3333333333333329E-2</v>
      </c>
      <c r="K44" s="79">
        <f t="shared" ref="K44:N44" si="4">100%/12</f>
        <v>8.3333333333333329E-2</v>
      </c>
      <c r="L44" s="79">
        <f t="shared" si="4"/>
        <v>8.3333333333333329E-2</v>
      </c>
      <c r="M44" s="79">
        <f t="shared" si="4"/>
        <v>8.3333333333333329E-2</v>
      </c>
      <c r="N44" s="79">
        <f t="shared" si="4"/>
        <v>8.3333333333333329E-2</v>
      </c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</row>
    <row r="45" spans="1:38" outlineLevel="1" x14ac:dyDescent="0.25">
      <c r="A45" s="30"/>
      <c r="B45" s="88">
        <v>2</v>
      </c>
      <c r="C45" s="64" t="s">
        <v>67</v>
      </c>
      <c r="D45" s="62" t="s">
        <v>66</v>
      </c>
      <c r="E45" s="62" t="s">
        <v>53</v>
      </c>
      <c r="F45" s="33"/>
      <c r="G45" s="31"/>
      <c r="H45" s="48"/>
      <c r="I45" s="79">
        <v>0.15</v>
      </c>
      <c r="J45" s="79">
        <f t="shared" ref="J45:N55" si="5">100%/12</f>
        <v>8.3333333333333329E-2</v>
      </c>
      <c r="K45" s="79">
        <f t="shared" si="5"/>
        <v>8.3333333333333329E-2</v>
      </c>
      <c r="L45" s="79">
        <f t="shared" si="5"/>
        <v>8.3333333333333329E-2</v>
      </c>
      <c r="M45" s="79">
        <f t="shared" si="5"/>
        <v>8.3333333333333329E-2</v>
      </c>
      <c r="N45" s="79">
        <f t="shared" si="5"/>
        <v>8.3333333333333329E-2</v>
      </c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</row>
    <row r="46" spans="1:38" outlineLevel="1" x14ac:dyDescent="0.25">
      <c r="A46" s="30"/>
      <c r="B46" s="88">
        <v>3</v>
      </c>
      <c r="C46" s="64" t="s">
        <v>68</v>
      </c>
      <c r="D46" s="62" t="s">
        <v>66</v>
      </c>
      <c r="E46" s="62" t="s">
        <v>53</v>
      </c>
      <c r="F46" s="33"/>
      <c r="G46" s="31"/>
      <c r="H46" s="48"/>
      <c r="I46" s="79">
        <v>0.15</v>
      </c>
      <c r="J46" s="79">
        <f t="shared" si="5"/>
        <v>8.3333333333333329E-2</v>
      </c>
      <c r="K46" s="79">
        <f t="shared" si="5"/>
        <v>8.3333333333333329E-2</v>
      </c>
      <c r="L46" s="79">
        <f t="shared" si="5"/>
        <v>8.3333333333333329E-2</v>
      </c>
      <c r="M46" s="79">
        <f t="shared" si="5"/>
        <v>8.3333333333333329E-2</v>
      </c>
      <c r="N46" s="79">
        <f t="shared" si="5"/>
        <v>8.3333333333333329E-2</v>
      </c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</row>
    <row r="47" spans="1:38" outlineLevel="1" x14ac:dyDescent="0.25">
      <c r="A47" s="30"/>
      <c r="B47" s="88">
        <v>4</v>
      </c>
      <c r="C47" s="64" t="s">
        <v>69</v>
      </c>
      <c r="D47" s="62" t="s">
        <v>66</v>
      </c>
      <c r="E47" s="62" t="s">
        <v>53</v>
      </c>
      <c r="F47" s="33"/>
      <c r="G47" s="31"/>
      <c r="H47" s="48"/>
      <c r="I47" s="79">
        <v>0.15</v>
      </c>
      <c r="J47" s="79">
        <f t="shared" si="5"/>
        <v>8.3333333333333329E-2</v>
      </c>
      <c r="K47" s="79">
        <f t="shared" si="5"/>
        <v>8.3333333333333329E-2</v>
      </c>
      <c r="L47" s="79">
        <f t="shared" si="5"/>
        <v>8.3333333333333329E-2</v>
      </c>
      <c r="M47" s="79">
        <f t="shared" si="5"/>
        <v>8.3333333333333329E-2</v>
      </c>
      <c r="N47" s="79">
        <f t="shared" si="5"/>
        <v>8.3333333333333329E-2</v>
      </c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</row>
    <row r="48" spans="1:38" outlineLevel="1" x14ac:dyDescent="0.25">
      <c r="A48" s="30"/>
      <c r="B48" s="88">
        <v>5</v>
      </c>
      <c r="C48" s="64" t="s">
        <v>70</v>
      </c>
      <c r="D48" s="62" t="s">
        <v>66</v>
      </c>
      <c r="E48" s="62" t="s">
        <v>53</v>
      </c>
      <c r="F48" s="33"/>
      <c r="G48" s="31"/>
      <c r="H48" s="48"/>
      <c r="I48" s="79">
        <v>0.15</v>
      </c>
      <c r="J48" s="79">
        <f t="shared" si="5"/>
        <v>8.3333333333333329E-2</v>
      </c>
      <c r="K48" s="79">
        <f t="shared" si="5"/>
        <v>8.3333333333333329E-2</v>
      </c>
      <c r="L48" s="79">
        <f t="shared" si="5"/>
        <v>8.3333333333333329E-2</v>
      </c>
      <c r="M48" s="79">
        <f t="shared" si="5"/>
        <v>8.3333333333333329E-2</v>
      </c>
      <c r="N48" s="79">
        <f t="shared" si="5"/>
        <v>8.3333333333333329E-2</v>
      </c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</row>
    <row r="49" spans="1:38" outlineLevel="1" x14ac:dyDescent="0.25">
      <c r="A49" s="30"/>
      <c r="B49" s="88">
        <v>6</v>
      </c>
      <c r="C49" s="64" t="s">
        <v>71</v>
      </c>
      <c r="D49" s="62" t="s">
        <v>66</v>
      </c>
      <c r="E49" s="62" t="s">
        <v>53</v>
      </c>
      <c r="F49" s="33"/>
      <c r="G49" s="31"/>
      <c r="H49" s="48"/>
      <c r="I49" s="79">
        <v>0.15</v>
      </c>
      <c r="J49" s="79">
        <f t="shared" si="5"/>
        <v>8.3333333333333329E-2</v>
      </c>
      <c r="K49" s="79">
        <f t="shared" si="5"/>
        <v>8.3333333333333329E-2</v>
      </c>
      <c r="L49" s="79">
        <f t="shared" si="5"/>
        <v>8.3333333333333329E-2</v>
      </c>
      <c r="M49" s="79">
        <f t="shared" si="5"/>
        <v>8.3333333333333329E-2</v>
      </c>
      <c r="N49" s="79">
        <f t="shared" si="5"/>
        <v>8.3333333333333329E-2</v>
      </c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</row>
    <row r="50" spans="1:38" outlineLevel="1" x14ac:dyDescent="0.25">
      <c r="A50" s="30"/>
      <c r="B50" s="88">
        <v>7</v>
      </c>
      <c r="C50" s="64" t="s">
        <v>72</v>
      </c>
      <c r="D50" s="62" t="s">
        <v>66</v>
      </c>
      <c r="E50" s="62" t="s">
        <v>53</v>
      </c>
      <c r="F50" s="33"/>
      <c r="G50" s="31"/>
      <c r="H50" s="48"/>
      <c r="I50" s="79">
        <v>0</v>
      </c>
      <c r="J50" s="79">
        <f t="shared" si="5"/>
        <v>8.3333333333333329E-2</v>
      </c>
      <c r="K50" s="79">
        <f t="shared" si="5"/>
        <v>8.3333333333333329E-2</v>
      </c>
      <c r="L50" s="79">
        <f t="shared" si="5"/>
        <v>8.3333333333333329E-2</v>
      </c>
      <c r="M50" s="79">
        <f t="shared" si="5"/>
        <v>8.3333333333333329E-2</v>
      </c>
      <c r="N50" s="79">
        <f t="shared" si="5"/>
        <v>8.3333333333333329E-2</v>
      </c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</row>
    <row r="51" spans="1:38" outlineLevel="1" x14ac:dyDescent="0.25">
      <c r="A51" s="30"/>
      <c r="B51" s="88">
        <v>8</v>
      </c>
      <c r="C51" s="64" t="s">
        <v>73</v>
      </c>
      <c r="D51" s="62" t="s">
        <v>66</v>
      </c>
      <c r="E51" s="62" t="s">
        <v>53</v>
      </c>
      <c r="F51" s="33"/>
      <c r="G51" s="31"/>
      <c r="H51" s="48"/>
      <c r="I51" s="79">
        <v>0</v>
      </c>
      <c r="J51" s="79">
        <f t="shared" si="5"/>
        <v>8.3333333333333329E-2</v>
      </c>
      <c r="K51" s="79">
        <f t="shared" si="5"/>
        <v>8.3333333333333329E-2</v>
      </c>
      <c r="L51" s="79">
        <f t="shared" si="5"/>
        <v>8.3333333333333329E-2</v>
      </c>
      <c r="M51" s="79">
        <f t="shared" si="5"/>
        <v>8.3333333333333329E-2</v>
      </c>
      <c r="N51" s="79">
        <f t="shared" si="5"/>
        <v>8.3333333333333329E-2</v>
      </c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</row>
    <row r="52" spans="1:38" outlineLevel="1" x14ac:dyDescent="0.25">
      <c r="A52" s="30"/>
      <c r="B52" s="88">
        <v>9</v>
      </c>
      <c r="C52" s="64" t="s">
        <v>74</v>
      </c>
      <c r="D52" s="62" t="s">
        <v>66</v>
      </c>
      <c r="E52" s="62" t="s">
        <v>53</v>
      </c>
      <c r="F52" s="33"/>
      <c r="G52" s="31"/>
      <c r="H52" s="48"/>
      <c r="I52" s="79">
        <v>0</v>
      </c>
      <c r="J52" s="79">
        <f t="shared" si="5"/>
        <v>8.3333333333333329E-2</v>
      </c>
      <c r="K52" s="79">
        <f t="shared" si="5"/>
        <v>8.3333333333333329E-2</v>
      </c>
      <c r="L52" s="79">
        <f t="shared" si="5"/>
        <v>8.3333333333333329E-2</v>
      </c>
      <c r="M52" s="79">
        <f t="shared" si="5"/>
        <v>8.3333333333333329E-2</v>
      </c>
      <c r="N52" s="79">
        <f t="shared" si="5"/>
        <v>8.3333333333333329E-2</v>
      </c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</row>
    <row r="53" spans="1:38" outlineLevel="1" x14ac:dyDescent="0.25">
      <c r="A53" s="30"/>
      <c r="B53" s="88">
        <v>10</v>
      </c>
      <c r="C53" s="64" t="s">
        <v>75</v>
      </c>
      <c r="D53" s="62" t="s">
        <v>66</v>
      </c>
      <c r="E53" s="62" t="s">
        <v>53</v>
      </c>
      <c r="F53" s="33"/>
      <c r="G53" s="31"/>
      <c r="H53" s="48"/>
      <c r="I53" s="79">
        <v>0</v>
      </c>
      <c r="J53" s="79">
        <f t="shared" si="5"/>
        <v>8.3333333333333329E-2</v>
      </c>
      <c r="K53" s="79">
        <f t="shared" si="5"/>
        <v>8.3333333333333329E-2</v>
      </c>
      <c r="L53" s="79">
        <f t="shared" si="5"/>
        <v>8.3333333333333329E-2</v>
      </c>
      <c r="M53" s="79">
        <f t="shared" si="5"/>
        <v>8.3333333333333329E-2</v>
      </c>
      <c r="N53" s="79">
        <f t="shared" si="5"/>
        <v>8.3333333333333329E-2</v>
      </c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</row>
    <row r="54" spans="1:38" outlineLevel="1" x14ac:dyDescent="0.25">
      <c r="A54" s="30"/>
      <c r="B54" s="88">
        <v>11</v>
      </c>
      <c r="C54" s="64" t="s">
        <v>76</v>
      </c>
      <c r="D54" s="62" t="s">
        <v>66</v>
      </c>
      <c r="E54" s="62" t="s">
        <v>53</v>
      </c>
      <c r="F54" s="33"/>
      <c r="G54" s="31"/>
      <c r="H54" s="48"/>
      <c r="I54" s="79">
        <v>0</v>
      </c>
      <c r="J54" s="79">
        <f t="shared" si="5"/>
        <v>8.3333333333333329E-2</v>
      </c>
      <c r="K54" s="79">
        <f t="shared" si="5"/>
        <v>8.3333333333333329E-2</v>
      </c>
      <c r="L54" s="79">
        <f t="shared" si="5"/>
        <v>8.3333333333333329E-2</v>
      </c>
      <c r="M54" s="79">
        <f t="shared" si="5"/>
        <v>8.3333333333333329E-2</v>
      </c>
      <c r="N54" s="79">
        <f t="shared" si="5"/>
        <v>8.3333333333333329E-2</v>
      </c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</row>
    <row r="55" spans="1:38" outlineLevel="1" x14ac:dyDescent="0.25">
      <c r="A55" s="30"/>
      <c r="B55" s="88">
        <v>12</v>
      </c>
      <c r="C55" s="64" t="s">
        <v>77</v>
      </c>
      <c r="D55" s="62" t="s">
        <v>66</v>
      </c>
      <c r="E55" s="62" t="s">
        <v>53</v>
      </c>
      <c r="F55" s="33"/>
      <c r="G55" s="33"/>
      <c r="H55" s="48"/>
      <c r="I55" s="79">
        <v>0</v>
      </c>
      <c r="J55" s="79">
        <f t="shared" si="5"/>
        <v>8.3333333333333329E-2</v>
      </c>
      <c r="K55" s="79">
        <f t="shared" si="5"/>
        <v>8.3333333333333329E-2</v>
      </c>
      <c r="L55" s="79">
        <f t="shared" si="5"/>
        <v>8.3333333333333329E-2</v>
      </c>
      <c r="M55" s="79">
        <f t="shared" si="5"/>
        <v>8.3333333333333329E-2</v>
      </c>
      <c r="N55" s="79">
        <f t="shared" si="5"/>
        <v>8.3333333333333329E-2</v>
      </c>
      <c r="O55" s="42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</row>
    <row r="56" spans="1:38" x14ac:dyDescent="0.25">
      <c r="A56" s="50"/>
      <c r="B56" s="60"/>
      <c r="C56" s="61"/>
      <c r="D56" s="62"/>
      <c r="E56" s="62"/>
      <c r="F56" s="62"/>
      <c r="G56" s="62"/>
      <c r="H56" s="48"/>
      <c r="I56" s="73"/>
      <c r="J56" s="73"/>
      <c r="K56" s="73"/>
      <c r="L56" s="73"/>
      <c r="M56" s="73"/>
      <c r="N56" s="7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</row>
    <row r="57" spans="1:38" x14ac:dyDescent="0.25">
      <c r="A57" s="50"/>
      <c r="B57" s="60"/>
      <c r="C57" s="55" t="s">
        <v>78</v>
      </c>
      <c r="D57" s="62"/>
      <c r="E57" s="62"/>
      <c r="F57" s="62"/>
      <c r="G57" s="62"/>
      <c r="H57" s="48"/>
      <c r="I57" s="73"/>
      <c r="J57" s="73"/>
      <c r="K57" s="73"/>
      <c r="L57" s="73"/>
      <c r="M57" s="73"/>
      <c r="N57" s="7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</row>
    <row r="58" spans="1:38" x14ac:dyDescent="0.25">
      <c r="A58" s="50"/>
      <c r="B58" s="60"/>
      <c r="C58" s="64" t="s">
        <v>79</v>
      </c>
      <c r="D58" s="62" t="s">
        <v>80</v>
      </c>
      <c r="E58" s="62" t="s">
        <v>53</v>
      </c>
      <c r="F58" s="89"/>
      <c r="G58" s="71">
        <v>60</v>
      </c>
      <c r="H58" s="48"/>
      <c r="I58" s="31"/>
      <c r="J58" s="31"/>
      <c r="K58" s="31"/>
      <c r="L58" s="31"/>
      <c r="M58" s="31"/>
      <c r="N58" s="31"/>
      <c r="O58" s="90"/>
      <c r="P58" s="90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</row>
    <row r="59" spans="1:38" x14ac:dyDescent="0.25">
      <c r="A59" s="50"/>
      <c r="B59" s="60"/>
      <c r="C59" s="64" t="s">
        <v>81</v>
      </c>
      <c r="D59" s="62" t="s">
        <v>306</v>
      </c>
      <c r="E59" s="33" t="s">
        <v>59</v>
      </c>
      <c r="F59" s="33"/>
      <c r="G59" s="71">
        <v>0</v>
      </c>
      <c r="H59" s="48"/>
      <c r="I59" s="31"/>
      <c r="J59" s="31"/>
      <c r="K59" s="31"/>
      <c r="L59" s="31"/>
      <c r="M59" s="31"/>
      <c r="N59" s="31"/>
      <c r="O59" s="90"/>
      <c r="P59" s="90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</row>
    <row r="60" spans="1:38" x14ac:dyDescent="0.25">
      <c r="A60" s="50"/>
      <c r="B60" s="60"/>
      <c r="C60" s="73"/>
      <c r="D60" s="62"/>
      <c r="E60" s="33"/>
      <c r="F60" s="33"/>
      <c r="G60" s="31"/>
      <c r="H60" s="31"/>
      <c r="I60" s="31"/>
      <c r="J60" s="31"/>
      <c r="K60" s="31"/>
      <c r="L60" s="31"/>
      <c r="M60" s="31"/>
      <c r="N60" s="31"/>
      <c r="O60" s="90"/>
      <c r="P60" s="90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</row>
    <row r="61" spans="1:38" x14ac:dyDescent="0.25">
      <c r="A61" s="50"/>
      <c r="B61" s="60"/>
      <c r="C61" s="55" t="s">
        <v>82</v>
      </c>
      <c r="D61" s="62"/>
      <c r="E61" s="62"/>
      <c r="F61" s="62"/>
      <c r="G61" s="62"/>
      <c r="H61" s="48"/>
      <c r="I61" s="31"/>
      <c r="J61" s="31"/>
      <c r="K61" s="31"/>
      <c r="L61" s="31"/>
      <c r="M61" s="31"/>
      <c r="N61" s="31"/>
      <c r="O61" s="90"/>
      <c r="P61" s="90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</row>
    <row r="62" spans="1:38" x14ac:dyDescent="0.25">
      <c r="A62" s="50"/>
      <c r="B62" s="60"/>
      <c r="C62" s="64" t="s">
        <v>83</v>
      </c>
      <c r="D62" s="62" t="s">
        <v>80</v>
      </c>
      <c r="E62" s="62" t="s">
        <v>53</v>
      </c>
      <c r="F62" s="89"/>
      <c r="G62" s="71">
        <v>60</v>
      </c>
      <c r="H62" s="48"/>
      <c r="I62" s="31"/>
      <c r="J62" s="31"/>
      <c r="K62" s="31"/>
      <c r="L62" s="31"/>
      <c r="M62" s="31"/>
      <c r="N62" s="31"/>
      <c r="O62" s="90"/>
      <c r="P62" s="90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</row>
    <row r="63" spans="1:38" x14ac:dyDescent="0.25">
      <c r="A63" s="50"/>
      <c r="B63" s="60"/>
      <c r="C63" s="64" t="s">
        <v>84</v>
      </c>
      <c r="D63" s="62" t="s">
        <v>306</v>
      </c>
      <c r="E63" s="33" t="s">
        <v>59</v>
      </c>
      <c r="F63" s="33"/>
      <c r="G63" s="71">
        <v>0</v>
      </c>
      <c r="H63" s="48"/>
      <c r="I63" s="31"/>
      <c r="J63" s="31"/>
      <c r="K63" s="31"/>
      <c r="L63" s="31"/>
      <c r="M63" s="31"/>
      <c r="N63" s="31"/>
      <c r="O63" s="90"/>
      <c r="P63" s="90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</row>
    <row r="64" spans="1:38" x14ac:dyDescent="0.25">
      <c r="A64" s="30"/>
      <c r="B64" s="30"/>
      <c r="C64" s="73"/>
      <c r="D64" s="62"/>
      <c r="E64" s="33"/>
      <c r="F64" s="33"/>
      <c r="G64" s="91"/>
      <c r="H64" s="48"/>
      <c r="I64" s="92"/>
      <c r="J64" s="92"/>
      <c r="K64" s="92"/>
      <c r="L64" s="92"/>
      <c r="M64" s="92"/>
      <c r="N64" s="92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</row>
    <row r="65" spans="1:38" customFormat="1" x14ac:dyDescent="0.25">
      <c r="A65" s="30"/>
      <c r="B65" s="56" t="s">
        <v>99</v>
      </c>
      <c r="C65" s="57"/>
      <c r="D65" s="58"/>
      <c r="E65" s="58"/>
      <c r="F65" s="58"/>
      <c r="G65" s="58"/>
      <c r="H65" s="48"/>
      <c r="I65" s="93"/>
      <c r="J65" s="93"/>
      <c r="K65" s="93"/>
      <c r="L65" s="93"/>
      <c r="M65" s="93"/>
      <c r="N65" s="93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</row>
    <row r="66" spans="1:38" customFormat="1" x14ac:dyDescent="0.25">
      <c r="A66" s="30"/>
      <c r="B66" s="31"/>
      <c r="C66" s="31"/>
      <c r="D66" s="31"/>
      <c r="E66" s="31"/>
      <c r="F66" s="31"/>
      <c r="G66" s="33"/>
      <c r="H66" s="48"/>
      <c r="I66" s="33"/>
      <c r="J66" s="33"/>
      <c r="K66" s="33"/>
      <c r="L66" s="33"/>
      <c r="M66" s="33"/>
      <c r="N66" s="33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</row>
    <row r="67" spans="1:38" customFormat="1" x14ac:dyDescent="0.25">
      <c r="A67" s="30"/>
      <c r="B67" s="31"/>
      <c r="C67" s="81" t="s">
        <v>305</v>
      </c>
      <c r="D67" s="31"/>
      <c r="E67" s="31"/>
      <c r="F67" s="31"/>
      <c r="G67" s="33"/>
      <c r="H67" s="48"/>
      <c r="I67" s="33"/>
      <c r="J67" s="33"/>
      <c r="K67" s="33"/>
      <c r="L67" s="33"/>
      <c r="M67" s="33"/>
      <c r="N67" s="33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</row>
    <row r="68" spans="1:38" customFormat="1" x14ac:dyDescent="0.25">
      <c r="A68" s="30"/>
      <c r="B68" s="31" t="s">
        <v>384</v>
      </c>
      <c r="C68" s="31" t="s">
        <v>413</v>
      </c>
      <c r="D68" s="31" t="s">
        <v>86</v>
      </c>
      <c r="E68" s="62" t="s">
        <v>53</v>
      </c>
      <c r="F68" s="31"/>
      <c r="G68" s="71">
        <v>2000000</v>
      </c>
      <c r="H68" s="48"/>
      <c r="I68" s="33"/>
      <c r="J68" s="33"/>
      <c r="K68" s="33"/>
      <c r="L68" s="33"/>
      <c r="M68" s="33"/>
      <c r="N68" s="33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</row>
    <row r="69" spans="1:38" customFormat="1" x14ac:dyDescent="0.25">
      <c r="A69" s="30"/>
      <c r="B69" s="31"/>
      <c r="C69" s="31" t="s">
        <v>412</v>
      </c>
      <c r="D69" s="31" t="s">
        <v>54</v>
      </c>
      <c r="E69" s="62" t="s">
        <v>53</v>
      </c>
      <c r="F69" s="31"/>
      <c r="G69" s="79">
        <v>0.2</v>
      </c>
      <c r="H69" s="48"/>
      <c r="I69" s="33"/>
      <c r="J69" s="33"/>
      <c r="K69" s="33"/>
      <c r="L69" s="33"/>
      <c r="M69" s="33"/>
      <c r="N69" s="33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</row>
    <row r="70" spans="1:38" customFormat="1" x14ac:dyDescent="0.25">
      <c r="A70" s="30"/>
      <c r="B70" s="31" t="s">
        <v>374</v>
      </c>
      <c r="C70" s="31" t="s">
        <v>405</v>
      </c>
      <c r="D70" s="31" t="s">
        <v>86</v>
      </c>
      <c r="E70" s="62" t="s">
        <v>53</v>
      </c>
      <c r="F70" s="31"/>
      <c r="G70" s="424">
        <f>G68*G69</f>
        <v>400000</v>
      </c>
      <c r="H70" s="48"/>
      <c r="I70" s="424">
        <f>G70</f>
        <v>400000</v>
      </c>
      <c r="J70" s="424">
        <f>I70</f>
        <v>400000</v>
      </c>
      <c r="K70" s="424">
        <f>J70</f>
        <v>400000</v>
      </c>
      <c r="L70" s="424">
        <f>K70</f>
        <v>400000</v>
      </c>
      <c r="M70" s="424">
        <f>L70</f>
        <v>400000</v>
      </c>
      <c r="N70" s="424">
        <f>M70</f>
        <v>400000</v>
      </c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</row>
    <row r="71" spans="1:38" customFormat="1" x14ac:dyDescent="0.25">
      <c r="A71" s="30"/>
      <c r="B71" s="31"/>
      <c r="C71" s="31" t="s">
        <v>385</v>
      </c>
      <c r="D71" s="31"/>
      <c r="E71" s="62"/>
      <c r="F71" s="31"/>
      <c r="G71" s="33"/>
      <c r="H71" s="48"/>
      <c r="I71" s="33"/>
      <c r="J71" s="33"/>
      <c r="K71" s="33"/>
      <c r="L71" s="33"/>
      <c r="M71" s="33"/>
      <c r="N71" s="33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</row>
    <row r="72" spans="1:38" customFormat="1" x14ac:dyDescent="0.25">
      <c r="A72" s="30"/>
      <c r="B72" s="31"/>
      <c r="C72" s="70" t="s">
        <v>411</v>
      </c>
      <c r="D72" s="31" t="s">
        <v>54</v>
      </c>
      <c r="E72" s="62" t="s">
        <v>53</v>
      </c>
      <c r="F72" s="31"/>
      <c r="G72" s="33"/>
      <c r="H72" s="48"/>
      <c r="I72" s="536">
        <v>6.2500000000000003E-3</v>
      </c>
      <c r="J72" s="536">
        <v>1.2500000000000001E-2</v>
      </c>
      <c r="K72" s="537">
        <v>4.4999999999999998E-2</v>
      </c>
      <c r="L72" s="537">
        <v>0.17499999999999999</v>
      </c>
      <c r="M72" s="537">
        <v>0.219</v>
      </c>
      <c r="N72" s="537">
        <v>0.29299999999999998</v>
      </c>
      <c r="O72" s="472"/>
      <c r="P72" s="472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</row>
    <row r="73" spans="1:38" customFormat="1" x14ac:dyDescent="0.25">
      <c r="A73" s="30"/>
      <c r="B73" s="31" t="s">
        <v>375</v>
      </c>
      <c r="C73" s="31" t="s">
        <v>410</v>
      </c>
      <c r="D73" s="31" t="s">
        <v>86</v>
      </c>
      <c r="E73" s="31" t="s">
        <v>52</v>
      </c>
      <c r="F73" s="31"/>
      <c r="G73" s="33"/>
      <c r="H73" s="48"/>
      <c r="I73" s="424">
        <f>ROUNDUP(I72*I70,0)</f>
        <v>2500</v>
      </c>
      <c r="J73" s="424">
        <f t="shared" ref="J73:N73" si="6">ROUNDUP(J72*J70,0)</f>
        <v>5000</v>
      </c>
      <c r="K73" s="424">
        <f t="shared" si="6"/>
        <v>18000</v>
      </c>
      <c r="L73" s="424">
        <f t="shared" si="6"/>
        <v>70000</v>
      </c>
      <c r="M73" s="424">
        <f t="shared" si="6"/>
        <v>87600</v>
      </c>
      <c r="N73" s="424">
        <f t="shared" si="6"/>
        <v>117200</v>
      </c>
      <c r="O73" s="473">
        <f>SUM(I73:N73)</f>
        <v>300300</v>
      </c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</row>
    <row r="74" spans="1:38" customFormat="1" x14ac:dyDescent="0.25">
      <c r="A74" s="30"/>
      <c r="B74" s="101"/>
      <c r="C74" s="457" t="s">
        <v>408</v>
      </c>
      <c r="D74" s="33" t="s">
        <v>400</v>
      </c>
      <c r="E74" s="62" t="s">
        <v>53</v>
      </c>
      <c r="F74" s="62"/>
      <c r="G74" s="103">
        <v>10</v>
      </c>
      <c r="H74" s="33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</row>
    <row r="75" spans="1:38" customFormat="1" x14ac:dyDescent="0.25">
      <c r="A75" s="30"/>
      <c r="B75" s="101"/>
      <c r="C75" s="457" t="s">
        <v>409</v>
      </c>
      <c r="D75" s="33" t="s">
        <v>399</v>
      </c>
      <c r="E75" s="62" t="s">
        <v>53</v>
      </c>
      <c r="F75" s="62"/>
      <c r="G75" s="103">
        <v>2</v>
      </c>
      <c r="H75" s="33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</row>
    <row r="76" spans="1:38" customFormat="1" x14ac:dyDescent="0.25">
      <c r="A76" s="30"/>
      <c r="B76" s="31"/>
      <c r="C76" s="31"/>
      <c r="D76" s="31"/>
      <c r="E76" s="31"/>
      <c r="F76" s="31"/>
      <c r="G76" s="33"/>
      <c r="H76" s="48"/>
      <c r="I76" s="471"/>
      <c r="J76" s="471"/>
      <c r="K76" s="471"/>
      <c r="L76" s="471"/>
      <c r="M76" s="471"/>
      <c r="N76" s="47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</row>
    <row r="77" spans="1:38" customFormat="1" x14ac:dyDescent="0.25">
      <c r="A77" s="30"/>
      <c r="B77" s="30"/>
      <c r="C77" s="81" t="s">
        <v>387</v>
      </c>
      <c r="D77" s="33"/>
      <c r="E77" s="33"/>
      <c r="F77" s="33"/>
      <c r="G77" s="33"/>
      <c r="H77" s="33"/>
      <c r="I77" s="419"/>
      <c r="J77" s="419"/>
      <c r="K77" s="419"/>
      <c r="L77" s="419"/>
      <c r="M77" s="419"/>
      <c r="N77" s="419"/>
      <c r="O77" s="94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</row>
    <row r="78" spans="1:38" customFormat="1" x14ac:dyDescent="0.25">
      <c r="A78" s="30"/>
      <c r="B78" s="101" t="s">
        <v>301</v>
      </c>
      <c r="C78" s="113" t="s">
        <v>406</v>
      </c>
      <c r="D78" s="33" t="s">
        <v>395</v>
      </c>
      <c r="E78" s="62" t="s">
        <v>52</v>
      </c>
      <c r="F78" s="62"/>
      <c r="G78" s="100"/>
      <c r="H78" s="33"/>
      <c r="I78" s="474">
        <f>I73*$G$75</f>
        <v>5000</v>
      </c>
      <c r="J78" s="474">
        <f>J73*$G$75</f>
        <v>10000</v>
      </c>
      <c r="K78" s="474">
        <f>K73*$G$75</f>
        <v>36000</v>
      </c>
      <c r="L78" s="474">
        <f t="shared" ref="L78:N78" si="7">L73*$G$75</f>
        <v>140000</v>
      </c>
      <c r="M78" s="474">
        <f t="shared" si="7"/>
        <v>175200</v>
      </c>
      <c r="N78" s="474">
        <f t="shared" si="7"/>
        <v>234400</v>
      </c>
      <c r="O78" s="473">
        <f>SUM(I78:N78)</f>
        <v>600600</v>
      </c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</row>
    <row r="79" spans="1:38" customFormat="1" x14ac:dyDescent="0.25">
      <c r="A79" s="30"/>
      <c r="B79" s="101" t="s">
        <v>302</v>
      </c>
      <c r="C79" s="113" t="s">
        <v>407</v>
      </c>
      <c r="D79" s="33" t="s">
        <v>393</v>
      </c>
      <c r="E79" s="62" t="s">
        <v>52</v>
      </c>
      <c r="F79" s="62"/>
      <c r="G79" s="31"/>
      <c r="H79" s="33"/>
      <c r="I79" s="434">
        <f>I73/$G$74</f>
        <v>250</v>
      </c>
      <c r="J79" s="434">
        <f t="shared" ref="J79:M79" si="8">J73/$G$74</f>
        <v>500</v>
      </c>
      <c r="K79" s="434">
        <f>K73/$G$74</f>
        <v>1800</v>
      </c>
      <c r="L79" s="434">
        <f>L73/$G$74</f>
        <v>7000</v>
      </c>
      <c r="M79" s="434">
        <f t="shared" si="8"/>
        <v>8760</v>
      </c>
      <c r="N79" s="434">
        <f t="shared" ref="N79" si="9">N73/$G$74</f>
        <v>11720</v>
      </c>
      <c r="O79" s="473">
        <f>SUM(I79:N79)</f>
        <v>30030</v>
      </c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</row>
    <row r="80" spans="1:38" customFormat="1" x14ac:dyDescent="0.25">
      <c r="A80" s="30"/>
      <c r="B80" s="30"/>
      <c r="C80" s="70"/>
      <c r="D80" s="33"/>
      <c r="E80" s="33"/>
      <c r="F80" s="33"/>
      <c r="G80" s="33"/>
      <c r="H80" s="33"/>
      <c r="I80" s="94"/>
      <c r="J80" s="94"/>
      <c r="K80" s="31"/>
      <c r="L80" s="31"/>
      <c r="M80" s="31"/>
      <c r="N80" s="31"/>
      <c r="O80" s="94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</row>
    <row r="81" spans="1:38" customFormat="1" x14ac:dyDescent="0.25">
      <c r="A81" s="30"/>
      <c r="B81" s="30"/>
      <c r="C81" s="63" t="s">
        <v>391</v>
      </c>
      <c r="D81" s="62"/>
      <c r="E81" s="33" t="s">
        <v>307</v>
      </c>
      <c r="F81" s="33"/>
      <c r="G81" s="33"/>
      <c r="H81" s="48"/>
      <c r="I81" s="96">
        <f t="shared" ref="I81:N81" si="10">SUM(I82:I93)</f>
        <v>1</v>
      </c>
      <c r="J81" s="96">
        <f t="shared" si="10"/>
        <v>1</v>
      </c>
      <c r="K81" s="96">
        <f t="shared" si="10"/>
        <v>1</v>
      </c>
      <c r="L81" s="96">
        <f t="shared" si="10"/>
        <v>1</v>
      </c>
      <c r="M81" s="96">
        <f t="shared" si="10"/>
        <v>1</v>
      </c>
      <c r="N81" s="96">
        <f t="shared" si="10"/>
        <v>1</v>
      </c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</row>
    <row r="82" spans="1:38" customFormat="1" outlineLevel="1" x14ac:dyDescent="0.25">
      <c r="A82" s="30"/>
      <c r="B82" s="97">
        <v>1</v>
      </c>
      <c r="C82" s="64" t="s">
        <v>87</v>
      </c>
      <c r="D82" s="62" t="s">
        <v>338</v>
      </c>
      <c r="E82" s="62" t="s">
        <v>53</v>
      </c>
      <c r="F82" s="33"/>
      <c r="G82" s="33"/>
      <c r="H82" s="48"/>
      <c r="I82" s="79">
        <f t="shared" ref="I82:N93" si="11">100%/12</f>
        <v>8.3333333333333329E-2</v>
      </c>
      <c r="J82" s="79">
        <f t="shared" si="11"/>
        <v>8.3333333333333329E-2</v>
      </c>
      <c r="K82" s="79">
        <f t="shared" si="11"/>
        <v>8.3333333333333329E-2</v>
      </c>
      <c r="L82" s="79">
        <f t="shared" si="11"/>
        <v>8.3333333333333329E-2</v>
      </c>
      <c r="M82" s="79">
        <f t="shared" si="11"/>
        <v>8.3333333333333329E-2</v>
      </c>
      <c r="N82" s="79">
        <f t="shared" si="11"/>
        <v>8.3333333333333329E-2</v>
      </c>
      <c r="O82" s="94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</row>
    <row r="83" spans="1:38" customFormat="1" outlineLevel="1" x14ac:dyDescent="0.25">
      <c r="A83" s="30"/>
      <c r="B83" s="97">
        <v>2</v>
      </c>
      <c r="C83" s="64" t="s">
        <v>88</v>
      </c>
      <c r="D83" s="62" t="s">
        <v>338</v>
      </c>
      <c r="E83" s="62" t="s">
        <v>53</v>
      </c>
      <c r="F83" s="33"/>
      <c r="G83" s="33"/>
      <c r="H83" s="48"/>
      <c r="I83" s="79">
        <f t="shared" si="11"/>
        <v>8.3333333333333329E-2</v>
      </c>
      <c r="J83" s="79">
        <f t="shared" si="11"/>
        <v>8.3333333333333329E-2</v>
      </c>
      <c r="K83" s="79">
        <f t="shared" si="11"/>
        <v>8.3333333333333329E-2</v>
      </c>
      <c r="L83" s="79">
        <f t="shared" si="11"/>
        <v>8.3333333333333329E-2</v>
      </c>
      <c r="M83" s="79">
        <f t="shared" si="11"/>
        <v>8.3333333333333329E-2</v>
      </c>
      <c r="N83" s="79">
        <f t="shared" si="11"/>
        <v>8.3333333333333329E-2</v>
      </c>
      <c r="O83" s="94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</row>
    <row r="84" spans="1:38" customFormat="1" outlineLevel="1" x14ac:dyDescent="0.25">
      <c r="A84" s="30"/>
      <c r="B84" s="97">
        <v>3</v>
      </c>
      <c r="C84" s="64" t="s">
        <v>89</v>
      </c>
      <c r="D84" s="62" t="s">
        <v>338</v>
      </c>
      <c r="E84" s="62" t="s">
        <v>53</v>
      </c>
      <c r="F84" s="33"/>
      <c r="G84" s="33"/>
      <c r="H84" s="48"/>
      <c r="I84" s="79">
        <f t="shared" si="11"/>
        <v>8.3333333333333329E-2</v>
      </c>
      <c r="J84" s="79">
        <f t="shared" si="11"/>
        <v>8.3333333333333329E-2</v>
      </c>
      <c r="K84" s="79">
        <f t="shared" si="11"/>
        <v>8.3333333333333329E-2</v>
      </c>
      <c r="L84" s="79">
        <f t="shared" si="11"/>
        <v>8.3333333333333329E-2</v>
      </c>
      <c r="M84" s="79">
        <f t="shared" si="11"/>
        <v>8.3333333333333329E-2</v>
      </c>
      <c r="N84" s="79">
        <f t="shared" si="11"/>
        <v>8.3333333333333329E-2</v>
      </c>
      <c r="O84" s="94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</row>
    <row r="85" spans="1:38" customFormat="1" outlineLevel="1" x14ac:dyDescent="0.25">
      <c r="A85" s="30"/>
      <c r="B85" s="97">
        <v>4</v>
      </c>
      <c r="C85" s="64" t="s">
        <v>90</v>
      </c>
      <c r="D85" s="62" t="s">
        <v>338</v>
      </c>
      <c r="E85" s="62" t="s">
        <v>53</v>
      </c>
      <c r="F85" s="33"/>
      <c r="G85" s="33"/>
      <c r="H85" s="48"/>
      <c r="I85" s="79">
        <f t="shared" si="11"/>
        <v>8.3333333333333329E-2</v>
      </c>
      <c r="J85" s="79">
        <f t="shared" si="11"/>
        <v>8.3333333333333329E-2</v>
      </c>
      <c r="K85" s="79">
        <f t="shared" si="11"/>
        <v>8.3333333333333329E-2</v>
      </c>
      <c r="L85" s="79">
        <f t="shared" si="11"/>
        <v>8.3333333333333329E-2</v>
      </c>
      <c r="M85" s="79">
        <f t="shared" si="11"/>
        <v>8.3333333333333329E-2</v>
      </c>
      <c r="N85" s="79">
        <f t="shared" si="11"/>
        <v>8.3333333333333329E-2</v>
      </c>
      <c r="O85" s="94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</row>
    <row r="86" spans="1:38" customFormat="1" outlineLevel="1" x14ac:dyDescent="0.25">
      <c r="A86" s="30"/>
      <c r="B86" s="97">
        <v>5</v>
      </c>
      <c r="C86" s="64" t="s">
        <v>91</v>
      </c>
      <c r="D86" s="62" t="s">
        <v>338</v>
      </c>
      <c r="E86" s="62" t="s">
        <v>53</v>
      </c>
      <c r="F86" s="33"/>
      <c r="G86" s="33"/>
      <c r="H86" s="48"/>
      <c r="I86" s="79">
        <f t="shared" si="11"/>
        <v>8.3333333333333329E-2</v>
      </c>
      <c r="J86" s="79">
        <f t="shared" si="11"/>
        <v>8.3333333333333329E-2</v>
      </c>
      <c r="K86" s="79">
        <f t="shared" si="11"/>
        <v>8.3333333333333329E-2</v>
      </c>
      <c r="L86" s="79">
        <f t="shared" si="11"/>
        <v>8.3333333333333329E-2</v>
      </c>
      <c r="M86" s="79">
        <f t="shared" si="11"/>
        <v>8.3333333333333329E-2</v>
      </c>
      <c r="N86" s="79">
        <f t="shared" si="11"/>
        <v>8.3333333333333329E-2</v>
      </c>
      <c r="O86" s="94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</row>
    <row r="87" spans="1:38" customFormat="1" outlineLevel="1" x14ac:dyDescent="0.25">
      <c r="A87" s="30"/>
      <c r="B87" s="97">
        <v>6</v>
      </c>
      <c r="C87" s="64" t="s">
        <v>92</v>
      </c>
      <c r="D87" s="62" t="s">
        <v>338</v>
      </c>
      <c r="E87" s="62" t="s">
        <v>53</v>
      </c>
      <c r="F87" s="33"/>
      <c r="G87" s="33"/>
      <c r="H87" s="48"/>
      <c r="I87" s="79">
        <f t="shared" si="11"/>
        <v>8.3333333333333329E-2</v>
      </c>
      <c r="J87" s="79">
        <f t="shared" si="11"/>
        <v>8.3333333333333329E-2</v>
      </c>
      <c r="K87" s="79">
        <f t="shared" si="11"/>
        <v>8.3333333333333329E-2</v>
      </c>
      <c r="L87" s="79">
        <f t="shared" si="11"/>
        <v>8.3333333333333329E-2</v>
      </c>
      <c r="M87" s="79">
        <f t="shared" si="11"/>
        <v>8.3333333333333329E-2</v>
      </c>
      <c r="N87" s="79">
        <f t="shared" si="11"/>
        <v>8.3333333333333329E-2</v>
      </c>
      <c r="O87" s="94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</row>
    <row r="88" spans="1:38" customFormat="1" outlineLevel="1" x14ac:dyDescent="0.25">
      <c r="A88" s="30"/>
      <c r="B88" s="97">
        <v>7</v>
      </c>
      <c r="C88" s="64" t="s">
        <v>93</v>
      </c>
      <c r="D88" s="62" t="s">
        <v>338</v>
      </c>
      <c r="E88" s="62" t="s">
        <v>53</v>
      </c>
      <c r="F88" s="33"/>
      <c r="G88" s="33"/>
      <c r="H88" s="48"/>
      <c r="I88" s="79">
        <f t="shared" si="11"/>
        <v>8.3333333333333329E-2</v>
      </c>
      <c r="J88" s="79">
        <f t="shared" si="11"/>
        <v>8.3333333333333329E-2</v>
      </c>
      <c r="K88" s="79">
        <f t="shared" si="11"/>
        <v>8.3333333333333329E-2</v>
      </c>
      <c r="L88" s="79">
        <f t="shared" si="11"/>
        <v>8.3333333333333329E-2</v>
      </c>
      <c r="M88" s="79">
        <f t="shared" si="11"/>
        <v>8.3333333333333329E-2</v>
      </c>
      <c r="N88" s="79">
        <f t="shared" si="11"/>
        <v>8.3333333333333329E-2</v>
      </c>
      <c r="O88" s="94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</row>
    <row r="89" spans="1:38" customFormat="1" outlineLevel="1" x14ac:dyDescent="0.25">
      <c r="A89" s="30"/>
      <c r="B89" s="97">
        <v>8</v>
      </c>
      <c r="C89" s="64" t="s">
        <v>94</v>
      </c>
      <c r="D89" s="62" t="s">
        <v>338</v>
      </c>
      <c r="E89" s="62" t="s">
        <v>53</v>
      </c>
      <c r="F89" s="33"/>
      <c r="G89" s="33"/>
      <c r="H89" s="48"/>
      <c r="I89" s="79">
        <f t="shared" si="11"/>
        <v>8.3333333333333329E-2</v>
      </c>
      <c r="J89" s="79">
        <f t="shared" si="11"/>
        <v>8.3333333333333329E-2</v>
      </c>
      <c r="K89" s="79">
        <f t="shared" si="11"/>
        <v>8.3333333333333329E-2</v>
      </c>
      <c r="L89" s="79">
        <f t="shared" si="11"/>
        <v>8.3333333333333329E-2</v>
      </c>
      <c r="M89" s="79">
        <f t="shared" si="11"/>
        <v>8.3333333333333329E-2</v>
      </c>
      <c r="N89" s="79">
        <f t="shared" si="11"/>
        <v>8.3333333333333329E-2</v>
      </c>
      <c r="O89" s="94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</row>
    <row r="90" spans="1:38" customFormat="1" outlineLevel="1" x14ac:dyDescent="0.25">
      <c r="A90" s="30"/>
      <c r="B90" s="97">
        <v>9</v>
      </c>
      <c r="C90" s="64" t="s">
        <v>95</v>
      </c>
      <c r="D90" s="62" t="s">
        <v>338</v>
      </c>
      <c r="E90" s="62" t="s">
        <v>53</v>
      </c>
      <c r="F90" s="33"/>
      <c r="G90" s="33"/>
      <c r="H90" s="48"/>
      <c r="I90" s="79">
        <f t="shared" si="11"/>
        <v>8.3333333333333329E-2</v>
      </c>
      <c r="J90" s="79">
        <f t="shared" si="11"/>
        <v>8.3333333333333329E-2</v>
      </c>
      <c r="K90" s="79">
        <f t="shared" si="11"/>
        <v>8.3333333333333329E-2</v>
      </c>
      <c r="L90" s="79">
        <f t="shared" si="11"/>
        <v>8.3333333333333329E-2</v>
      </c>
      <c r="M90" s="79">
        <f t="shared" si="11"/>
        <v>8.3333333333333329E-2</v>
      </c>
      <c r="N90" s="79">
        <f t="shared" si="11"/>
        <v>8.3333333333333329E-2</v>
      </c>
      <c r="O90" s="94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</row>
    <row r="91" spans="1:38" customFormat="1" outlineLevel="1" x14ac:dyDescent="0.25">
      <c r="A91" s="30"/>
      <c r="B91" s="97">
        <v>10</v>
      </c>
      <c r="C91" s="64" t="s">
        <v>96</v>
      </c>
      <c r="D91" s="62" t="s">
        <v>338</v>
      </c>
      <c r="E91" s="62" t="s">
        <v>53</v>
      </c>
      <c r="F91" s="33"/>
      <c r="G91" s="33"/>
      <c r="H91" s="48"/>
      <c r="I91" s="79">
        <f t="shared" si="11"/>
        <v>8.3333333333333329E-2</v>
      </c>
      <c r="J91" s="79">
        <f t="shared" si="11"/>
        <v>8.3333333333333329E-2</v>
      </c>
      <c r="K91" s="79">
        <f t="shared" si="11"/>
        <v>8.3333333333333329E-2</v>
      </c>
      <c r="L91" s="79">
        <f t="shared" si="11"/>
        <v>8.3333333333333329E-2</v>
      </c>
      <c r="M91" s="79">
        <f t="shared" si="11"/>
        <v>8.3333333333333329E-2</v>
      </c>
      <c r="N91" s="79">
        <f t="shared" si="11"/>
        <v>8.3333333333333329E-2</v>
      </c>
      <c r="O91" s="94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</row>
    <row r="92" spans="1:38" customFormat="1" outlineLevel="1" x14ac:dyDescent="0.25">
      <c r="A92" s="30"/>
      <c r="B92" s="97">
        <v>11</v>
      </c>
      <c r="C92" s="64" t="s">
        <v>97</v>
      </c>
      <c r="D92" s="62" t="s">
        <v>338</v>
      </c>
      <c r="E92" s="62" t="s">
        <v>53</v>
      </c>
      <c r="F92" s="33"/>
      <c r="G92" s="33"/>
      <c r="H92" s="48"/>
      <c r="I92" s="79">
        <f t="shared" si="11"/>
        <v>8.3333333333333329E-2</v>
      </c>
      <c r="J92" s="79">
        <f t="shared" si="11"/>
        <v>8.3333333333333329E-2</v>
      </c>
      <c r="K92" s="79">
        <f t="shared" si="11"/>
        <v>8.3333333333333329E-2</v>
      </c>
      <c r="L92" s="79">
        <f t="shared" si="11"/>
        <v>8.3333333333333329E-2</v>
      </c>
      <c r="M92" s="79">
        <f t="shared" si="11"/>
        <v>8.3333333333333329E-2</v>
      </c>
      <c r="N92" s="79">
        <f t="shared" si="11"/>
        <v>8.3333333333333329E-2</v>
      </c>
      <c r="O92" s="94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</row>
    <row r="93" spans="1:38" customFormat="1" outlineLevel="1" x14ac:dyDescent="0.25">
      <c r="A93" s="30"/>
      <c r="B93" s="97">
        <v>12</v>
      </c>
      <c r="C93" s="64" t="s">
        <v>98</v>
      </c>
      <c r="D93" s="62" t="s">
        <v>338</v>
      </c>
      <c r="E93" s="62" t="s">
        <v>53</v>
      </c>
      <c r="F93" s="33"/>
      <c r="G93" s="33"/>
      <c r="H93" s="48"/>
      <c r="I93" s="79">
        <f t="shared" si="11"/>
        <v>8.3333333333333329E-2</v>
      </c>
      <c r="J93" s="79">
        <f t="shared" si="11"/>
        <v>8.3333333333333329E-2</v>
      </c>
      <c r="K93" s="79">
        <f t="shared" si="11"/>
        <v>8.3333333333333329E-2</v>
      </c>
      <c r="L93" s="79">
        <f t="shared" si="11"/>
        <v>8.3333333333333329E-2</v>
      </c>
      <c r="M93" s="79">
        <f t="shared" si="11"/>
        <v>8.3333333333333329E-2</v>
      </c>
      <c r="N93" s="79">
        <f t="shared" si="11"/>
        <v>8.3333333333333329E-2</v>
      </c>
      <c r="O93" s="94"/>
      <c r="P93" s="409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</row>
    <row r="94" spans="1:38" customFormat="1" outlineLevel="1" x14ac:dyDescent="0.25">
      <c r="A94" s="30"/>
      <c r="B94" s="97"/>
      <c r="C94" s="98"/>
      <c r="D94" s="62"/>
      <c r="E94" s="62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1"/>
      <c r="AE94" s="31"/>
      <c r="AF94" s="31"/>
      <c r="AG94" s="31"/>
      <c r="AH94" s="31"/>
      <c r="AI94" s="31"/>
      <c r="AJ94" s="31"/>
      <c r="AK94" s="31"/>
      <c r="AL94" s="31"/>
    </row>
    <row r="95" spans="1:38" customFormat="1" x14ac:dyDescent="0.25">
      <c r="A95" s="30"/>
      <c r="B95" s="56" t="s">
        <v>100</v>
      </c>
      <c r="C95" s="57"/>
      <c r="D95" s="58"/>
      <c r="E95" s="58"/>
      <c r="F95" s="58"/>
      <c r="G95" s="58"/>
      <c r="H95" s="48"/>
      <c r="I95" s="57"/>
      <c r="J95" s="57"/>
      <c r="K95" s="57"/>
      <c r="L95" s="57"/>
      <c r="M95" s="57"/>
      <c r="N95" s="57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</row>
    <row r="96" spans="1:38" customFormat="1" x14ac:dyDescent="0.25">
      <c r="A96" s="30"/>
      <c r="B96" s="81"/>
      <c r="C96" s="31"/>
      <c r="D96" s="33"/>
      <c r="E96" s="33"/>
      <c r="F96" s="33"/>
      <c r="G96" s="33"/>
      <c r="H96" s="48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</row>
    <row r="97" spans="1:38" customFormat="1" x14ac:dyDescent="0.25">
      <c r="A97" s="30"/>
      <c r="B97" s="81" t="s">
        <v>101</v>
      </c>
      <c r="C97" s="31"/>
      <c r="D97" s="33"/>
      <c r="E97" s="33"/>
      <c r="F97" s="33"/>
      <c r="G97" s="33"/>
      <c r="H97" s="48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</row>
    <row r="98" spans="1:38" customFormat="1" x14ac:dyDescent="0.25">
      <c r="A98" s="30"/>
      <c r="B98" s="70" t="s">
        <v>102</v>
      </c>
      <c r="C98" s="70" t="str">
        <f>C78</f>
        <v>Тренировки</v>
      </c>
      <c r="D98" s="62" t="s">
        <v>396</v>
      </c>
      <c r="E98" s="62" t="s">
        <v>53</v>
      </c>
      <c r="F98" s="33"/>
      <c r="G98" s="31"/>
      <c r="H98" s="33"/>
      <c r="I98" s="103">
        <v>39</v>
      </c>
      <c r="J98" s="533">
        <v>49</v>
      </c>
      <c r="K98" s="533">
        <v>59</v>
      </c>
      <c r="L98" s="533">
        <v>69</v>
      </c>
      <c r="M98" s="533">
        <v>79</v>
      </c>
      <c r="N98" s="533">
        <v>89</v>
      </c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</row>
    <row r="99" spans="1:38" customFormat="1" x14ac:dyDescent="0.25">
      <c r="A99" s="30"/>
      <c r="B99" s="70" t="s">
        <v>103</v>
      </c>
      <c r="C99" s="70" t="str">
        <f>C79</f>
        <v>Электронный тренажер</v>
      </c>
      <c r="D99" s="62" t="s">
        <v>397</v>
      </c>
      <c r="E99" s="62" t="s">
        <v>53</v>
      </c>
      <c r="F99" s="33"/>
      <c r="G99" s="31"/>
      <c r="H99" s="33"/>
      <c r="I99" s="103">
        <v>499</v>
      </c>
      <c r="J99" s="103">
        <v>499</v>
      </c>
      <c r="K99" s="103">
        <v>499</v>
      </c>
      <c r="L99" s="103">
        <v>499</v>
      </c>
      <c r="M99" s="103">
        <v>499</v>
      </c>
      <c r="N99" s="103">
        <v>499</v>
      </c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</row>
    <row r="100" spans="1:38" customFormat="1" x14ac:dyDescent="0.2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</row>
    <row r="101" spans="1:38" customFormat="1" x14ac:dyDescent="0.25">
      <c r="A101" s="30"/>
      <c r="B101" s="56" t="s">
        <v>33</v>
      </c>
      <c r="C101" s="57"/>
      <c r="D101" s="58"/>
      <c r="E101" s="58"/>
      <c r="F101" s="58"/>
      <c r="G101" s="58"/>
      <c r="H101" s="48"/>
      <c r="I101" s="57"/>
      <c r="J101" s="57"/>
      <c r="K101" s="57"/>
      <c r="L101" s="57"/>
      <c r="M101" s="57"/>
      <c r="N101" s="57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</row>
    <row r="102" spans="1:38" customFormat="1" x14ac:dyDescent="0.2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1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</row>
    <row r="103" spans="1:38" customFormat="1" x14ac:dyDescent="0.25">
      <c r="A103" s="30"/>
      <c r="B103" s="81" t="s">
        <v>339</v>
      </c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1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</row>
    <row r="104" spans="1:38" customFormat="1" x14ac:dyDescent="0.25">
      <c r="A104" s="30"/>
      <c r="B104" s="30"/>
      <c r="C104" s="64" t="str">
        <f>CONCATENATE("Себестоимость производства "&amp;C99)</f>
        <v>Себестоимость производства Электронный тренажер</v>
      </c>
      <c r="D104" s="62" t="s">
        <v>398</v>
      </c>
      <c r="E104" s="62" t="s">
        <v>52</v>
      </c>
      <c r="F104" s="30"/>
      <c r="G104" s="30"/>
      <c r="H104" s="30"/>
      <c r="I104" s="459">
        <f>I99*(1-I105)</f>
        <v>424.15</v>
      </c>
      <c r="J104" s="459">
        <f t="shared" ref="J104:M104" si="12">J99*(1-J105)</f>
        <v>424.15</v>
      </c>
      <c r="K104" s="459">
        <f t="shared" si="12"/>
        <v>424.15</v>
      </c>
      <c r="L104" s="459">
        <f t="shared" si="12"/>
        <v>424.15</v>
      </c>
      <c r="M104" s="459">
        <f t="shared" si="12"/>
        <v>424.15</v>
      </c>
      <c r="N104" s="459">
        <f t="shared" ref="N104" si="13">N99*(1-N105)</f>
        <v>424.15</v>
      </c>
      <c r="O104" s="30"/>
      <c r="P104" s="31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</row>
    <row r="105" spans="1:38" customFormat="1" x14ac:dyDescent="0.25">
      <c r="A105" s="30"/>
      <c r="B105" s="70"/>
      <c r="C105" s="457" t="s">
        <v>415</v>
      </c>
      <c r="D105" s="62" t="s">
        <v>328</v>
      </c>
      <c r="E105" s="62" t="s">
        <v>53</v>
      </c>
      <c r="F105" s="33"/>
      <c r="G105" s="31"/>
      <c r="H105" s="33"/>
      <c r="I105" s="462">
        <v>0.15</v>
      </c>
      <c r="J105" s="462">
        <f>I105</f>
        <v>0.15</v>
      </c>
      <c r="K105" s="462">
        <f>J105</f>
        <v>0.15</v>
      </c>
      <c r="L105" s="462">
        <f>K105</f>
        <v>0.15</v>
      </c>
      <c r="M105" s="462">
        <f>L105</f>
        <v>0.15</v>
      </c>
      <c r="N105" s="462">
        <f>M105</f>
        <v>0.15</v>
      </c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</row>
    <row r="106" spans="1:38" customFormat="1" x14ac:dyDescent="0.25">
      <c r="A106" s="30"/>
      <c r="B106" s="30"/>
      <c r="C106" s="64" t="s">
        <v>309</v>
      </c>
      <c r="D106" s="62" t="s">
        <v>376</v>
      </c>
      <c r="E106" s="62" t="s">
        <v>53</v>
      </c>
      <c r="F106" s="30"/>
      <c r="G106" s="30"/>
      <c r="H106" s="30"/>
      <c r="I106" s="533">
        <v>1000</v>
      </c>
      <c r="J106" s="533">
        <v>1000</v>
      </c>
      <c r="K106" s="533">
        <v>1500</v>
      </c>
      <c r="L106" s="533">
        <v>2000</v>
      </c>
      <c r="M106" s="533">
        <v>2500</v>
      </c>
      <c r="N106" s="533">
        <v>3000</v>
      </c>
      <c r="O106" s="30"/>
      <c r="P106" s="31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</row>
    <row r="107" spans="1:38" customFormat="1" x14ac:dyDescent="0.25">
      <c r="A107" s="30"/>
      <c r="B107" s="30"/>
      <c r="C107" s="64" t="s">
        <v>380</v>
      </c>
      <c r="D107" s="62" t="s">
        <v>414</v>
      </c>
      <c r="E107" s="62" t="s">
        <v>53</v>
      </c>
      <c r="F107" s="30"/>
      <c r="G107" s="30"/>
      <c r="H107" s="30"/>
      <c r="I107" s="79">
        <v>0</v>
      </c>
      <c r="J107" s="79">
        <f t="shared" ref="J107:J109" si="14">I107</f>
        <v>0</v>
      </c>
      <c r="K107" s="79">
        <f t="shared" ref="K107:K109" si="15">J107</f>
        <v>0</v>
      </c>
      <c r="L107" s="79">
        <f t="shared" ref="L107:L109" si="16">K107</f>
        <v>0</v>
      </c>
      <c r="M107" s="79">
        <f t="shared" ref="M107:N109" si="17">L107</f>
        <v>0</v>
      </c>
      <c r="N107" s="79">
        <f t="shared" si="17"/>
        <v>0</v>
      </c>
      <c r="O107" s="30"/>
      <c r="P107" s="31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</row>
    <row r="108" spans="1:38" customFormat="1" x14ac:dyDescent="0.25">
      <c r="A108" s="30"/>
      <c r="B108" s="30"/>
      <c r="C108" s="64" t="s">
        <v>381</v>
      </c>
      <c r="D108" s="62" t="s">
        <v>414</v>
      </c>
      <c r="E108" s="62" t="s">
        <v>53</v>
      </c>
      <c r="F108" s="30"/>
      <c r="G108" s="30"/>
      <c r="H108" s="30"/>
      <c r="I108" s="79">
        <v>0</v>
      </c>
      <c r="J108" s="79">
        <f t="shared" si="14"/>
        <v>0</v>
      </c>
      <c r="K108" s="79">
        <f t="shared" si="15"/>
        <v>0</v>
      </c>
      <c r="L108" s="79">
        <f t="shared" si="16"/>
        <v>0</v>
      </c>
      <c r="M108" s="79">
        <f t="shared" si="17"/>
        <v>0</v>
      </c>
      <c r="N108" s="79">
        <f t="shared" si="17"/>
        <v>0</v>
      </c>
      <c r="O108" s="30"/>
      <c r="P108" s="31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</row>
    <row r="109" spans="1:38" customFormat="1" x14ac:dyDescent="0.25">
      <c r="A109" s="30"/>
      <c r="B109" s="30"/>
      <c r="C109" s="64" t="s">
        <v>382</v>
      </c>
      <c r="D109" s="62" t="s">
        <v>414</v>
      </c>
      <c r="E109" s="62" t="s">
        <v>53</v>
      </c>
      <c r="F109" s="30"/>
      <c r="G109" s="30"/>
      <c r="H109" s="30"/>
      <c r="I109" s="79">
        <v>0</v>
      </c>
      <c r="J109" s="79">
        <f t="shared" si="14"/>
        <v>0</v>
      </c>
      <c r="K109" s="79">
        <f t="shared" si="15"/>
        <v>0</v>
      </c>
      <c r="L109" s="79">
        <f t="shared" si="16"/>
        <v>0</v>
      </c>
      <c r="M109" s="79">
        <f t="shared" si="17"/>
        <v>0</v>
      </c>
      <c r="N109" s="79">
        <f t="shared" si="17"/>
        <v>0</v>
      </c>
      <c r="O109" s="30"/>
      <c r="P109" s="31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</row>
    <row r="110" spans="1:38" customFormat="1" x14ac:dyDescent="0.25">
      <c r="A110" s="30"/>
      <c r="B110" s="30"/>
      <c r="C110" s="64" t="s">
        <v>340</v>
      </c>
      <c r="D110" s="62" t="s">
        <v>110</v>
      </c>
      <c r="E110" s="62" t="s">
        <v>53</v>
      </c>
      <c r="F110" s="30"/>
      <c r="G110" s="30"/>
      <c r="H110" s="30"/>
      <c r="I110" s="79">
        <v>0</v>
      </c>
      <c r="J110" s="79">
        <f>I110</f>
        <v>0</v>
      </c>
      <c r="K110" s="79">
        <f t="shared" ref="K110:N110" si="18">J110</f>
        <v>0</v>
      </c>
      <c r="L110" s="79">
        <f t="shared" si="18"/>
        <v>0</v>
      </c>
      <c r="M110" s="79">
        <f t="shared" si="18"/>
        <v>0</v>
      </c>
      <c r="N110" s="79">
        <f t="shared" si="18"/>
        <v>0</v>
      </c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</row>
    <row r="111" spans="1:38" customFormat="1" x14ac:dyDescent="0.2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</row>
    <row r="112" spans="1:38" customFormat="1" x14ac:dyDescent="0.25">
      <c r="A112" s="30"/>
      <c r="B112" s="56" t="s">
        <v>105</v>
      </c>
      <c r="C112" s="57"/>
      <c r="D112" s="58"/>
      <c r="E112" s="58"/>
      <c r="F112" s="58"/>
      <c r="G112" s="58"/>
      <c r="H112" s="48"/>
      <c r="I112" s="57"/>
      <c r="J112" s="57"/>
      <c r="K112" s="57"/>
      <c r="L112" s="57"/>
      <c r="M112" s="57"/>
      <c r="N112" s="57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</row>
    <row r="113" spans="1:38" customFormat="1" x14ac:dyDescent="0.25">
      <c r="A113" s="30"/>
      <c r="B113" s="30"/>
      <c r="C113" s="31"/>
      <c r="D113" s="33"/>
      <c r="E113" s="33"/>
      <c r="F113" s="33"/>
      <c r="G113" s="33"/>
      <c r="H113" s="48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</row>
    <row r="114" spans="1:38" customFormat="1" x14ac:dyDescent="0.25">
      <c r="A114" s="30"/>
      <c r="B114" s="30"/>
      <c r="C114" s="55" t="s">
        <v>106</v>
      </c>
      <c r="D114" s="33"/>
      <c r="E114" s="33"/>
      <c r="F114" s="33"/>
      <c r="G114" s="33"/>
      <c r="H114" s="33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</row>
    <row r="115" spans="1:38" customFormat="1" x14ac:dyDescent="0.25">
      <c r="A115" s="30"/>
      <c r="B115" s="31" t="s">
        <v>102</v>
      </c>
      <c r="C115" s="73" t="s">
        <v>308</v>
      </c>
      <c r="D115" s="62" t="s">
        <v>376</v>
      </c>
      <c r="E115" s="62" t="s">
        <v>53</v>
      </c>
      <c r="F115" s="33"/>
      <c r="G115" s="33"/>
      <c r="H115" s="33"/>
      <c r="I115" s="533">
        <v>2000</v>
      </c>
      <c r="J115" s="533">
        <v>2000</v>
      </c>
      <c r="K115" s="533">
        <v>3000</v>
      </c>
      <c r="L115" s="533">
        <v>5000</v>
      </c>
      <c r="M115" s="533">
        <v>5000</v>
      </c>
      <c r="N115" s="533">
        <v>7500</v>
      </c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</row>
    <row r="116" spans="1:38" customFormat="1" x14ac:dyDescent="0.25">
      <c r="A116" s="30"/>
      <c r="B116" s="31" t="s">
        <v>103</v>
      </c>
      <c r="C116" s="73" t="s">
        <v>341</v>
      </c>
      <c r="D116" s="62" t="s">
        <v>376</v>
      </c>
      <c r="E116" s="62" t="s">
        <v>53</v>
      </c>
      <c r="F116" s="33"/>
      <c r="G116" s="33"/>
      <c r="H116" s="33"/>
      <c r="I116" s="533">
        <v>2500</v>
      </c>
      <c r="J116" s="533">
        <v>2500</v>
      </c>
      <c r="K116" s="533">
        <v>5000</v>
      </c>
      <c r="L116" s="533">
        <v>5000</v>
      </c>
      <c r="M116" s="533">
        <v>7500</v>
      </c>
      <c r="N116" s="533">
        <v>10000</v>
      </c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</row>
    <row r="117" spans="1:38" customFormat="1" x14ac:dyDescent="0.25">
      <c r="A117" s="30"/>
      <c r="B117" s="31" t="s">
        <v>104</v>
      </c>
      <c r="C117" s="73" t="s">
        <v>379</v>
      </c>
      <c r="D117" s="33" t="s">
        <v>110</v>
      </c>
      <c r="E117" s="62" t="s">
        <v>53</v>
      </c>
      <c r="F117" s="33"/>
      <c r="G117" s="33"/>
      <c r="H117" s="33"/>
      <c r="I117" s="106">
        <v>0.03</v>
      </c>
      <c r="J117" s="106">
        <f>I117</f>
        <v>0.03</v>
      </c>
      <c r="K117" s="106">
        <f t="shared" ref="K117:N117" si="19">J117</f>
        <v>0.03</v>
      </c>
      <c r="L117" s="106">
        <f t="shared" si="19"/>
        <v>0.03</v>
      </c>
      <c r="M117" s="106">
        <f t="shared" si="19"/>
        <v>0.03</v>
      </c>
      <c r="N117" s="106">
        <f t="shared" si="19"/>
        <v>0.03</v>
      </c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</row>
    <row r="118" spans="1:38" customFormat="1" x14ac:dyDescent="0.25">
      <c r="A118" s="30"/>
      <c r="B118" s="31"/>
      <c r="C118" s="73"/>
      <c r="D118" s="33"/>
      <c r="E118" s="62"/>
      <c r="F118" s="33"/>
      <c r="G118" s="33"/>
      <c r="H118" s="48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</row>
    <row r="119" spans="1:38" customFormat="1" x14ac:dyDescent="0.25">
      <c r="A119" s="30"/>
      <c r="B119" s="30"/>
      <c r="C119" s="55" t="s">
        <v>107</v>
      </c>
      <c r="D119" s="62"/>
      <c r="E119" s="62"/>
      <c r="F119" s="33"/>
      <c r="G119" s="33"/>
      <c r="H119" s="48"/>
      <c r="I119" s="33"/>
      <c r="J119" s="33"/>
      <c r="K119" s="33"/>
      <c r="L119" s="33"/>
      <c r="M119" s="33"/>
      <c r="N119" s="33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</row>
    <row r="120" spans="1:38" customFormat="1" x14ac:dyDescent="0.25">
      <c r="A120" s="30"/>
      <c r="B120" s="30"/>
      <c r="C120" s="64" t="s">
        <v>108</v>
      </c>
      <c r="D120" s="62" t="s">
        <v>363</v>
      </c>
      <c r="E120" s="62" t="s">
        <v>53</v>
      </c>
      <c r="F120" s="104"/>
      <c r="G120" s="105"/>
      <c r="H120" s="105"/>
      <c r="I120" s="533">
        <v>1000</v>
      </c>
      <c r="J120" s="533">
        <v>1000</v>
      </c>
      <c r="K120" s="533">
        <v>3000</v>
      </c>
      <c r="L120" s="533">
        <v>5000</v>
      </c>
      <c r="M120" s="533">
        <v>10000</v>
      </c>
      <c r="N120" s="533">
        <v>10000</v>
      </c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</row>
    <row r="121" spans="1:38" customFormat="1" x14ac:dyDescent="0.25">
      <c r="A121" s="30"/>
      <c r="B121" s="30"/>
      <c r="C121" s="64" t="s">
        <v>109</v>
      </c>
      <c r="D121" s="33" t="s">
        <v>110</v>
      </c>
      <c r="E121" s="62" t="s">
        <v>53</v>
      </c>
      <c r="F121" s="33"/>
      <c r="G121" s="33"/>
      <c r="H121" s="33"/>
      <c r="I121" s="449">
        <v>3.630743319054091E-4</v>
      </c>
      <c r="J121" s="449">
        <v>4.0914726563970035E-4</v>
      </c>
      <c r="K121" s="449">
        <v>3.1320636432184576E-4</v>
      </c>
      <c r="L121" s="449">
        <v>2.8467744533071268E-4</v>
      </c>
      <c r="M121" s="449">
        <v>2.2685923084491801E-4</v>
      </c>
      <c r="N121" s="449">
        <v>2.2685923084491801E-4</v>
      </c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</row>
    <row r="122" spans="1:38" customFormat="1" x14ac:dyDescent="0.25">
      <c r="A122" s="30"/>
      <c r="B122" s="30"/>
      <c r="C122" s="64" t="s">
        <v>310</v>
      </c>
      <c r="D122" s="62" t="s">
        <v>363</v>
      </c>
      <c r="E122" s="62" t="s">
        <v>53</v>
      </c>
      <c r="F122" s="62"/>
      <c r="G122" s="62"/>
      <c r="H122" s="62"/>
      <c r="I122" s="103">
        <v>1500</v>
      </c>
      <c r="J122" s="533">
        <v>1500</v>
      </c>
      <c r="K122" s="103">
        <v>1500</v>
      </c>
      <c r="L122" s="103">
        <v>1500</v>
      </c>
      <c r="M122" s="103">
        <v>1500</v>
      </c>
      <c r="N122" s="103">
        <v>1500</v>
      </c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</row>
    <row r="123" spans="1:38" customFormat="1" x14ac:dyDescent="0.25">
      <c r="A123" s="30"/>
      <c r="B123" s="30"/>
      <c r="C123" s="64" t="s">
        <v>311</v>
      </c>
      <c r="D123" s="62" t="s">
        <v>363</v>
      </c>
      <c r="E123" s="62" t="s">
        <v>53</v>
      </c>
      <c r="F123" s="62"/>
      <c r="G123" s="62"/>
      <c r="H123" s="62"/>
      <c r="I123" s="103">
        <v>500</v>
      </c>
      <c r="J123" s="533">
        <v>1000</v>
      </c>
      <c r="K123" s="103">
        <v>1500</v>
      </c>
      <c r="L123" s="103">
        <v>1500</v>
      </c>
      <c r="M123" s="103">
        <v>1500</v>
      </c>
      <c r="N123" s="103">
        <v>1500</v>
      </c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</row>
    <row r="124" spans="1:38" customFormat="1" x14ac:dyDescent="0.25">
      <c r="A124" s="30"/>
      <c r="B124" s="30"/>
      <c r="C124" s="64" t="s">
        <v>111</v>
      </c>
      <c r="D124" s="33" t="s">
        <v>110</v>
      </c>
      <c r="E124" s="62" t="s">
        <v>53</v>
      </c>
      <c r="F124" s="33"/>
      <c r="G124" s="33"/>
      <c r="H124" s="33"/>
      <c r="I124" s="425">
        <v>0.01</v>
      </c>
      <c r="J124" s="425">
        <f>I124</f>
        <v>0.01</v>
      </c>
      <c r="K124" s="425">
        <f t="shared" ref="K124:N124" si="20">J124</f>
        <v>0.01</v>
      </c>
      <c r="L124" s="425">
        <f t="shared" si="20"/>
        <v>0.01</v>
      </c>
      <c r="M124" s="425">
        <f t="shared" si="20"/>
        <v>0.01</v>
      </c>
      <c r="N124" s="425">
        <f t="shared" si="20"/>
        <v>0.01</v>
      </c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</row>
    <row r="125" spans="1:38" customFormat="1" x14ac:dyDescent="0.25">
      <c r="A125" s="30"/>
      <c r="B125" s="30"/>
      <c r="C125" s="31"/>
      <c r="D125" s="33"/>
      <c r="E125" s="33"/>
      <c r="F125" s="33"/>
      <c r="G125" s="33"/>
      <c r="H125" s="33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</row>
    <row r="126" spans="1:38" customFormat="1" x14ac:dyDescent="0.25">
      <c r="A126" s="30"/>
      <c r="B126" s="56" t="s">
        <v>112</v>
      </c>
      <c r="C126" s="57"/>
      <c r="D126" s="58"/>
      <c r="E126" s="58"/>
      <c r="F126" s="58"/>
      <c r="G126" s="58"/>
      <c r="H126" s="33"/>
      <c r="I126" s="57"/>
      <c r="J126" s="57"/>
      <c r="K126" s="57"/>
      <c r="L126" s="57"/>
      <c r="M126" s="57"/>
      <c r="N126" s="57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</row>
    <row r="127" spans="1:38" customFormat="1" x14ac:dyDescent="0.25">
      <c r="A127" s="30"/>
      <c r="B127" s="30"/>
      <c r="C127" s="31"/>
      <c r="D127" s="33"/>
      <c r="E127" s="33"/>
      <c r="F127" s="33"/>
      <c r="G127" s="33"/>
      <c r="H127" s="33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</row>
    <row r="128" spans="1:38" customFormat="1" x14ac:dyDescent="0.25">
      <c r="A128" s="30"/>
      <c r="B128" s="30"/>
      <c r="C128" s="81" t="s">
        <v>112</v>
      </c>
      <c r="D128" s="107"/>
      <c r="E128" s="107"/>
      <c r="F128" s="108" t="s">
        <v>322</v>
      </c>
      <c r="G128" s="108" t="s">
        <v>383</v>
      </c>
      <c r="H128" s="109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</row>
    <row r="129" spans="1:38" customFormat="1" x14ac:dyDescent="0.25">
      <c r="A129" s="30"/>
      <c r="B129" s="30"/>
      <c r="C129" s="110" t="s">
        <v>113</v>
      </c>
      <c r="D129" s="33" t="s">
        <v>114</v>
      </c>
      <c r="E129" s="62" t="s">
        <v>53</v>
      </c>
      <c r="F129" s="460"/>
      <c r="G129" s="111" t="s">
        <v>27</v>
      </c>
      <c r="H129" s="54"/>
      <c r="I129" s="112">
        <f>SUMIF(Штат!$H$8:$BO$8,Вводные!I$4,Штат!$H13:$BO13)</f>
        <v>1</v>
      </c>
      <c r="J129" s="112">
        <f>SUMIF(Штат!$H$8:$BO$8,Вводные!J$4,Штат!$H13:$BO13)+I129</f>
        <v>1</v>
      </c>
      <c r="K129" s="112">
        <f>SUMIF(Штат!$H$8:$BO$8,Вводные!K$4,Штат!$H13:$BO13)+J129</f>
        <v>1</v>
      </c>
      <c r="L129" s="112">
        <f>SUMIF(Штат!$H$8:$BO$8,Вводные!L$4,Штат!$H13:$BO13)+K129</f>
        <v>1</v>
      </c>
      <c r="M129" s="112">
        <f>SUMIF(Штат!$H$8:$BO$8,Вводные!M$4,Штат!$H13:$BO13)+L129</f>
        <v>1</v>
      </c>
      <c r="N129" s="112">
        <f>SUMIF(Штат!$H$8:$BO$8,Вводные!N$4,Штат!$H13:$BO13)+M129</f>
        <v>1</v>
      </c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</row>
    <row r="130" spans="1:38" customFormat="1" x14ac:dyDescent="0.25">
      <c r="A130" s="30"/>
      <c r="B130" s="30"/>
      <c r="C130" s="113" t="s">
        <v>312</v>
      </c>
      <c r="D130" s="33" t="s">
        <v>114</v>
      </c>
      <c r="E130" s="62" t="s">
        <v>53</v>
      </c>
      <c r="F130" s="460"/>
      <c r="G130" s="111" t="s">
        <v>351</v>
      </c>
      <c r="H130" s="54"/>
      <c r="I130" s="112">
        <f>SUMIF(Штат!$H$8:$BO$8,Вводные!I$4,Штат!$H14:$BO14)</f>
        <v>1</v>
      </c>
      <c r="J130" s="112">
        <f>SUMIF(Штат!$H$8:$BO$8,Вводные!J$4,Штат!$H14:$BO14)+I130</f>
        <v>1</v>
      </c>
      <c r="K130" s="112">
        <f>SUMIF(Штат!$H$8:$BO$8,Вводные!K$4,Штат!$H14:$BO14)+J130</f>
        <v>1</v>
      </c>
      <c r="L130" s="112">
        <f>SUMIF(Штат!$H$8:$BO$8,Вводные!L$4,Штат!$H14:$BO14)+K130</f>
        <v>1</v>
      </c>
      <c r="M130" s="112">
        <f>SUMIF(Штат!$H$8:$BO$8,Вводные!M$4,Штат!$H14:$BO14)+L130</f>
        <v>1</v>
      </c>
      <c r="N130" s="112">
        <f>SUMIF(Штат!$H$8:$BO$8,Вводные!N$4,Штат!$H14:$BO14)+M130</f>
        <v>1</v>
      </c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</row>
    <row r="131" spans="1:38" customFormat="1" x14ac:dyDescent="0.25">
      <c r="A131" s="30"/>
      <c r="B131" s="30"/>
      <c r="C131" s="113" t="s">
        <v>313</v>
      </c>
      <c r="D131" s="33" t="s">
        <v>114</v>
      </c>
      <c r="E131" s="62" t="s">
        <v>53</v>
      </c>
      <c r="F131" s="460"/>
      <c r="G131" s="111" t="s">
        <v>351</v>
      </c>
      <c r="H131" s="54"/>
      <c r="I131" s="112">
        <f>SUMIF(Штат!$H$8:$BO$8,Вводные!I$4,Штат!$H15:$BO15)</f>
        <v>1</v>
      </c>
      <c r="J131" s="112">
        <f>SUMIF(Штат!$H$8:$BO$8,Вводные!J$4,Штат!$H15:$BO15)+I131</f>
        <v>1</v>
      </c>
      <c r="K131" s="112">
        <f>SUMIF(Штат!$H$8:$BO$8,Вводные!K$4,Штат!$H15:$BO15)+J131</f>
        <v>2</v>
      </c>
      <c r="L131" s="112">
        <f>SUMIF(Штат!$H$8:$BO$8,Вводные!L$4,Штат!$H15:$BO15)+K131</f>
        <v>2</v>
      </c>
      <c r="M131" s="112">
        <f>SUMIF(Штат!$H$8:$BO$8,Вводные!M$4,Штат!$H15:$BO15)+L131</f>
        <v>2</v>
      </c>
      <c r="N131" s="112">
        <f>SUMIF(Штат!$H$8:$BO$8,Вводные!N$4,Штат!$H15:$BO15)+M131</f>
        <v>2</v>
      </c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</row>
    <row r="132" spans="1:38" customFormat="1" x14ac:dyDescent="0.25">
      <c r="A132" s="30"/>
      <c r="B132" s="30"/>
      <c r="C132" s="113" t="s">
        <v>314</v>
      </c>
      <c r="D132" s="33" t="s">
        <v>114</v>
      </c>
      <c r="E132" s="33" t="s">
        <v>402</v>
      </c>
      <c r="F132" s="461">
        <v>1600</v>
      </c>
      <c r="G132" s="111" t="s">
        <v>27</v>
      </c>
      <c r="H132" s="54"/>
      <c r="I132" s="112">
        <f ca="1">SUMIF(Штат!$H$8:$BO$8,Вводные!I$4,Штат!$H16:$BO16)</f>
        <v>1</v>
      </c>
      <c r="J132" s="112">
        <f ca="1">SUMIF(Штат!$H$8:$BO$8,Вводные!J$4,Штат!$H16:$BO16)+I132</f>
        <v>1</v>
      </c>
      <c r="K132" s="112">
        <f ca="1">SUMIF(Штат!$H$8:$BO$8,Вводные!K$4,Штат!$H16:$BO16)+J132</f>
        <v>2</v>
      </c>
      <c r="L132" s="112">
        <f ca="1">SUMIF(Штат!$H$8:$BO$8,Вводные!L$4,Штат!$H16:$BO16)+K132</f>
        <v>8</v>
      </c>
      <c r="M132" s="112">
        <f ca="1">SUMIF(Штат!$H$8:$BO$8,Вводные!M$4,Штат!$H16:$BO16)+L132</f>
        <v>10</v>
      </c>
      <c r="N132" s="112">
        <f ca="1">SUMIF(Штат!$H$8:$BO$8,Вводные!N$4,Штат!$H16:$BO16)+M132</f>
        <v>10</v>
      </c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</row>
    <row r="133" spans="1:38" customFormat="1" x14ac:dyDescent="0.25">
      <c r="A133" s="30"/>
      <c r="B133" s="30"/>
      <c r="C133" s="113" t="s">
        <v>315</v>
      </c>
      <c r="D133" s="33" t="s">
        <v>114</v>
      </c>
      <c r="E133" s="33" t="s">
        <v>401</v>
      </c>
      <c r="F133" s="461">
        <v>40</v>
      </c>
      <c r="G133" s="111" t="s">
        <v>31</v>
      </c>
      <c r="H133" s="54"/>
      <c r="I133" s="112">
        <f ca="1">SUMIF(Штат!$H$8:$BO$8,Вводные!I$4,Штат!$H17:$BO17)</f>
        <v>1</v>
      </c>
      <c r="J133" s="112">
        <f ca="1">SUMIF(Штат!$H$8:$BO$8,Вводные!J$4,Штат!$H17:$BO17)+I133</f>
        <v>2</v>
      </c>
      <c r="K133" s="112">
        <f ca="1">SUMIF(Штат!$H$8:$BO$8,Вводные!K$4,Штат!$H17:$BO17)+J133</f>
        <v>4</v>
      </c>
      <c r="L133" s="112">
        <f ca="1">SUMIF(Штат!$H$8:$BO$8,Вводные!L$4,Штат!$H17:$BO17)+K133</f>
        <v>15</v>
      </c>
      <c r="M133" s="112">
        <f ca="1">SUMIF(Штат!$H$8:$BO$8,Вводные!M$4,Штат!$H17:$BO17)+L133</f>
        <v>19</v>
      </c>
      <c r="N133" s="112">
        <f ca="1">SUMIF(Штат!$H$8:$BO$8,Вводные!N$4,Штат!$H17:$BO17)+M133</f>
        <v>19</v>
      </c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</row>
    <row r="134" spans="1:38" customFormat="1" x14ac:dyDescent="0.25">
      <c r="A134" s="30"/>
      <c r="B134" s="30"/>
      <c r="C134" s="113" t="s">
        <v>316</v>
      </c>
      <c r="D134" s="33" t="s">
        <v>114</v>
      </c>
      <c r="E134" s="33" t="s">
        <v>401</v>
      </c>
      <c r="F134" s="461">
        <v>70</v>
      </c>
      <c r="G134" s="111" t="s">
        <v>33</v>
      </c>
      <c r="H134" s="54"/>
      <c r="I134" s="112">
        <f ca="1">SUMIF(Штат!$H$8:$BO$8,Вводные!I$4,Штат!$H18:$BO18)</f>
        <v>1</v>
      </c>
      <c r="J134" s="112">
        <f ca="1">SUMIF(Штат!$H$8:$BO$8,Вводные!J$4,Штат!$H18:$BO18)+I134</f>
        <v>1</v>
      </c>
      <c r="K134" s="112">
        <f ca="1">SUMIF(Штат!$H$8:$BO$8,Вводные!K$4,Штат!$H18:$BO18)+J134</f>
        <v>3</v>
      </c>
      <c r="L134" s="112">
        <f ca="1">SUMIF(Штат!$H$8:$BO$8,Вводные!L$4,Штат!$H18:$BO18)+K134</f>
        <v>9</v>
      </c>
      <c r="M134" s="112">
        <f ca="1">SUMIF(Штат!$H$8:$BO$8,Вводные!M$4,Штат!$H18:$BO18)+L134</f>
        <v>11</v>
      </c>
      <c r="N134" s="112">
        <f ca="1">SUMIF(Штат!$H$8:$BO$8,Вводные!N$4,Штат!$H18:$BO18)+M134</f>
        <v>11</v>
      </c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</row>
    <row r="135" spans="1:38" customFormat="1" x14ac:dyDescent="0.25">
      <c r="A135" s="30"/>
      <c r="B135" s="30"/>
      <c r="C135" s="113" t="s">
        <v>317</v>
      </c>
      <c r="D135" s="33" t="s">
        <v>114</v>
      </c>
      <c r="E135" s="62" t="s">
        <v>53</v>
      </c>
      <c r="F135" s="460"/>
      <c r="G135" s="111" t="s">
        <v>33</v>
      </c>
      <c r="H135" s="54"/>
      <c r="I135" s="112">
        <f>SUMIF(Штат!$H$8:$BO$8,Вводные!I$4,Штат!$H19:$BO19)</f>
        <v>1</v>
      </c>
      <c r="J135" s="112">
        <f>SUMIF(Штат!$H$8:$BO$8,Вводные!J$4,Штат!$H19:$BO19)+I135</f>
        <v>2</v>
      </c>
      <c r="K135" s="112">
        <f>SUMIF(Штат!$H$8:$BO$8,Вводные!K$4,Штат!$H19:$BO19)+J135</f>
        <v>3</v>
      </c>
      <c r="L135" s="112">
        <f>SUMIF(Штат!$H$8:$BO$8,Вводные!L$4,Штат!$H19:$BO19)+K135</f>
        <v>4</v>
      </c>
      <c r="M135" s="112">
        <f>SUMIF(Штат!$H$8:$BO$8,Вводные!M$4,Штат!$H19:$BO19)+L135</f>
        <v>6</v>
      </c>
      <c r="N135" s="112">
        <f>SUMIF(Штат!$H$8:$BO$8,Вводные!N$4,Штат!$H19:$BO19)+M135</f>
        <v>6</v>
      </c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</row>
    <row r="136" spans="1:38" customFormat="1" x14ac:dyDescent="0.25">
      <c r="A136" s="30"/>
      <c r="B136" s="30"/>
      <c r="C136" s="113" t="s">
        <v>318</v>
      </c>
      <c r="D136" s="33" t="s">
        <v>114</v>
      </c>
      <c r="E136" s="62" t="s">
        <v>53</v>
      </c>
      <c r="F136" s="460"/>
      <c r="G136" s="111" t="s">
        <v>27</v>
      </c>
      <c r="H136" s="54"/>
      <c r="I136" s="112">
        <f>SUMIF(Штат!$H$8:$BO$8,Вводные!I$4,Штат!$H20:$BO20)</f>
        <v>0</v>
      </c>
      <c r="J136" s="112">
        <f>SUMIF(Штат!$H$8:$BO$8,Вводные!J$4,Штат!$H20:$BO20)+I136</f>
        <v>0</v>
      </c>
      <c r="K136" s="112">
        <f>SUMIF(Штат!$H$8:$BO$8,Вводные!K$4,Штат!$H20:$BO20)+J136</f>
        <v>0</v>
      </c>
      <c r="L136" s="112">
        <f>SUMIF(Штат!$H$8:$BO$8,Вводные!L$4,Штат!$H20:$BO20)+K136</f>
        <v>0</v>
      </c>
      <c r="M136" s="112">
        <f>SUMIF(Штат!$H$8:$BO$8,Вводные!M$4,Штат!$H20:$BO20)+L136</f>
        <v>0</v>
      </c>
      <c r="N136" s="112">
        <f>SUMIF(Штат!$H$8:$BO$8,Вводные!N$4,Штат!$H20:$BO20)+M136</f>
        <v>0</v>
      </c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</row>
    <row r="137" spans="1:38" customFormat="1" x14ac:dyDescent="0.25">
      <c r="A137" s="30"/>
      <c r="B137" s="30"/>
      <c r="C137" s="113" t="s">
        <v>319</v>
      </c>
      <c r="D137" s="33" t="s">
        <v>114</v>
      </c>
      <c r="E137" s="62" t="s">
        <v>53</v>
      </c>
      <c r="F137" s="460"/>
      <c r="G137" s="111" t="s">
        <v>27</v>
      </c>
      <c r="H137" s="54"/>
      <c r="I137" s="112">
        <f>SUMIF(Штат!$H$8:$BO$8,Вводные!I$4,Штат!$H21:$BO21)</f>
        <v>0</v>
      </c>
      <c r="J137" s="112">
        <f>SUMIF(Штат!$H$8:$BO$8,Вводные!J$4,Штат!$H21:$BO21)+I137</f>
        <v>0</v>
      </c>
      <c r="K137" s="112">
        <f>SUMIF(Штат!$H$8:$BO$8,Вводные!K$4,Штат!$H21:$BO21)+J137</f>
        <v>0</v>
      </c>
      <c r="L137" s="112">
        <f>SUMIF(Штат!$H$8:$BO$8,Вводные!L$4,Штат!$H21:$BO21)+K137</f>
        <v>0</v>
      </c>
      <c r="M137" s="112">
        <f>SUMIF(Штат!$H$8:$BO$8,Вводные!M$4,Штат!$H21:$BO21)+L137</f>
        <v>0</v>
      </c>
      <c r="N137" s="112">
        <f>SUMIF(Штат!$H$8:$BO$8,Вводные!N$4,Штат!$H21:$BO21)+M137</f>
        <v>0</v>
      </c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</row>
    <row r="138" spans="1:38" customFormat="1" x14ac:dyDescent="0.25">
      <c r="A138" s="30"/>
      <c r="B138" s="30"/>
      <c r="C138" s="113" t="s">
        <v>320</v>
      </c>
      <c r="D138" s="33" t="s">
        <v>114</v>
      </c>
      <c r="E138" s="62" t="s">
        <v>53</v>
      </c>
      <c r="F138" s="460"/>
      <c r="G138" s="111" t="s">
        <v>27</v>
      </c>
      <c r="H138" s="54"/>
      <c r="I138" s="112">
        <f>SUMIF(Штат!$H$8:$BO$8,Вводные!I$4,Штат!$H22:$BO22)</f>
        <v>0</v>
      </c>
      <c r="J138" s="112">
        <f>SUMIF(Штат!$H$8:$BO$8,Вводные!J$4,Штат!$H22:$BO22)+I138</f>
        <v>0</v>
      </c>
      <c r="K138" s="112">
        <f>SUMIF(Штат!$H$8:$BO$8,Вводные!K$4,Штат!$H22:$BO22)+J138</f>
        <v>0</v>
      </c>
      <c r="L138" s="112">
        <f>SUMIF(Штат!$H$8:$BO$8,Вводные!L$4,Штат!$H22:$BO22)+K138</f>
        <v>0</v>
      </c>
      <c r="M138" s="112">
        <f>SUMIF(Штат!$H$8:$BO$8,Вводные!M$4,Штат!$H22:$BO22)+L138</f>
        <v>0</v>
      </c>
      <c r="N138" s="112">
        <f>SUMIF(Штат!$H$8:$BO$8,Вводные!N$4,Штат!$H22:$BO22)+M138</f>
        <v>0</v>
      </c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</row>
    <row r="139" spans="1:38" customFormat="1" x14ac:dyDescent="0.25">
      <c r="A139" s="30"/>
      <c r="B139" s="30"/>
      <c r="C139" s="113" t="s">
        <v>321</v>
      </c>
      <c r="D139" s="33" t="s">
        <v>114</v>
      </c>
      <c r="E139" s="62" t="s">
        <v>53</v>
      </c>
      <c r="F139" s="460"/>
      <c r="G139" s="111" t="s">
        <v>27</v>
      </c>
      <c r="H139" s="54"/>
      <c r="I139" s="112">
        <f>SUMIF(Штат!$H$8:$BO$8,Вводные!I$4,Штат!$H23:$BO23)</f>
        <v>0</v>
      </c>
      <c r="J139" s="112">
        <f>SUMIF(Штат!$H$8:$BO$8,Вводные!J$4,Штат!$H23:$BO23)+I139</f>
        <v>0</v>
      </c>
      <c r="K139" s="112">
        <f>SUMIF(Штат!$H$8:$BO$8,Вводные!K$4,Штат!$H23:$BO23)+J139</f>
        <v>0</v>
      </c>
      <c r="L139" s="112">
        <f>SUMIF(Штат!$H$8:$BO$8,Вводные!L$4,Штат!$H23:$BO23)+K139</f>
        <v>0</v>
      </c>
      <c r="M139" s="112">
        <f>SUMIF(Штат!$H$8:$BO$8,Вводные!M$4,Штат!$H23:$BO23)+L139</f>
        <v>0</v>
      </c>
      <c r="N139" s="112">
        <f>SUMIF(Штат!$H$8:$BO$8,Вводные!N$4,Штат!$H23:$BO23)+M139</f>
        <v>0</v>
      </c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</row>
    <row r="140" spans="1:38" customFormat="1" x14ac:dyDescent="0.25">
      <c r="A140" s="30"/>
      <c r="B140" s="30"/>
      <c r="C140" s="81" t="s">
        <v>115</v>
      </c>
      <c r="D140" s="33" t="s">
        <v>114</v>
      </c>
      <c r="E140" s="33" t="s">
        <v>52</v>
      </c>
      <c r="F140" s="31"/>
      <c r="G140" s="115"/>
      <c r="H140" s="115"/>
      <c r="I140" s="112">
        <f t="shared" ref="I140:N140" ca="1" si="21">SUM(I129:I139)</f>
        <v>7</v>
      </c>
      <c r="J140" s="112">
        <f t="shared" ca="1" si="21"/>
        <v>9</v>
      </c>
      <c r="K140" s="112">
        <f t="shared" ca="1" si="21"/>
        <v>16</v>
      </c>
      <c r="L140" s="112">
        <f t="shared" ca="1" si="21"/>
        <v>40</v>
      </c>
      <c r="M140" s="112">
        <f t="shared" ca="1" si="21"/>
        <v>50</v>
      </c>
      <c r="N140" s="112">
        <f t="shared" ca="1" si="21"/>
        <v>50</v>
      </c>
      <c r="O140" s="27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</row>
    <row r="141" spans="1:38" customFormat="1" x14ac:dyDescent="0.25">
      <c r="A141" s="30"/>
      <c r="B141" s="30"/>
      <c r="C141" s="31"/>
      <c r="D141" s="33"/>
      <c r="E141" s="33"/>
      <c r="F141" s="33"/>
      <c r="G141" s="115"/>
      <c r="H141" s="115"/>
      <c r="I141" s="115"/>
      <c r="J141" s="115"/>
      <c r="K141" s="115"/>
      <c r="L141" s="115"/>
      <c r="M141" s="115"/>
      <c r="N141" s="115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</row>
    <row r="142" spans="1:38" customFormat="1" x14ac:dyDescent="0.25">
      <c r="A142" s="30"/>
      <c r="B142" s="30"/>
      <c r="C142" s="81" t="s">
        <v>323</v>
      </c>
      <c r="D142" s="33"/>
      <c r="E142" s="33"/>
      <c r="F142" s="33"/>
      <c r="G142" s="31"/>
      <c r="H142" s="33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</row>
    <row r="143" spans="1:38" customFormat="1" x14ac:dyDescent="0.25">
      <c r="A143" s="30"/>
      <c r="B143" s="30"/>
      <c r="C143" s="110" t="s">
        <v>113</v>
      </c>
      <c r="D143" s="33" t="s">
        <v>377</v>
      </c>
      <c r="E143" s="62" t="s">
        <v>53</v>
      </c>
      <c r="F143" s="33"/>
      <c r="G143" s="460"/>
      <c r="H143" s="33"/>
      <c r="I143" s="103">
        <v>17000</v>
      </c>
      <c r="J143" s="103">
        <v>17000</v>
      </c>
      <c r="K143" s="103">
        <v>17000</v>
      </c>
      <c r="L143" s="103">
        <v>17000</v>
      </c>
      <c r="M143" s="103">
        <v>17000</v>
      </c>
      <c r="N143" s="103">
        <v>17000</v>
      </c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</row>
    <row r="144" spans="1:38" customFormat="1" x14ac:dyDescent="0.25">
      <c r="A144" s="30"/>
      <c r="B144" s="30"/>
      <c r="C144" s="110" t="str">
        <f>C130</f>
        <v>Главный разработчки Продукта</v>
      </c>
      <c r="D144" s="33" t="s">
        <v>377</v>
      </c>
      <c r="E144" s="62" t="s">
        <v>53</v>
      </c>
      <c r="F144" s="33"/>
      <c r="G144" s="460"/>
      <c r="H144" s="33"/>
      <c r="I144" s="103">
        <v>17000</v>
      </c>
      <c r="J144" s="103">
        <v>17000</v>
      </c>
      <c r="K144" s="103">
        <v>17000</v>
      </c>
      <c r="L144" s="103">
        <v>17000</v>
      </c>
      <c r="M144" s="103">
        <v>17000</v>
      </c>
      <c r="N144" s="103">
        <v>17000</v>
      </c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</row>
    <row r="145" spans="1:38" customFormat="1" x14ac:dyDescent="0.25">
      <c r="A145" s="30"/>
      <c r="B145" s="30"/>
      <c r="C145" s="110" t="str">
        <f>C131</f>
        <v>Разработчики продукта (ИТ)</v>
      </c>
      <c r="D145" s="33" t="s">
        <v>377</v>
      </c>
      <c r="E145" s="62" t="s">
        <v>53</v>
      </c>
      <c r="F145" s="33"/>
      <c r="G145" s="460"/>
      <c r="H145" s="33"/>
      <c r="I145" s="103">
        <v>17000</v>
      </c>
      <c r="J145" s="103">
        <v>17000</v>
      </c>
      <c r="K145" s="103">
        <v>17000</v>
      </c>
      <c r="L145" s="103">
        <v>17000</v>
      </c>
      <c r="M145" s="103">
        <v>17000</v>
      </c>
      <c r="N145" s="103">
        <v>17000</v>
      </c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</row>
    <row r="146" spans="1:38" customFormat="1" x14ac:dyDescent="0.25">
      <c r="A146" s="30"/>
      <c r="B146" s="30"/>
      <c r="C146" s="110" t="str">
        <f t="shared" ref="C146:C153" si="22">C132</f>
        <v xml:space="preserve">Техподдержка </v>
      </c>
      <c r="D146" s="33" t="s">
        <v>377</v>
      </c>
      <c r="E146" s="62" t="s">
        <v>53</v>
      </c>
      <c r="F146" s="33"/>
      <c r="G146" s="460"/>
      <c r="H146" s="33"/>
      <c r="I146" s="103">
        <v>10000</v>
      </c>
      <c r="J146" s="103">
        <v>10000</v>
      </c>
      <c r="K146" s="103">
        <v>10000</v>
      </c>
      <c r="L146" s="103">
        <v>10000</v>
      </c>
      <c r="M146" s="103">
        <v>10000</v>
      </c>
      <c r="N146" s="103">
        <v>10000</v>
      </c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</row>
    <row r="147" spans="1:38" customFormat="1" x14ac:dyDescent="0.25">
      <c r="A147" s="30"/>
      <c r="B147" s="30"/>
      <c r="C147" s="110" t="str">
        <f t="shared" si="22"/>
        <v>Менеджеры по продажам</v>
      </c>
      <c r="D147" s="33" t="s">
        <v>377</v>
      </c>
      <c r="E147" s="62" t="s">
        <v>53</v>
      </c>
      <c r="F147" s="33"/>
      <c r="G147" s="460"/>
      <c r="H147" s="33"/>
      <c r="I147" s="103">
        <v>6000</v>
      </c>
      <c r="J147" s="103">
        <v>6000</v>
      </c>
      <c r="K147" s="103">
        <v>6000</v>
      </c>
      <c r="L147" s="103">
        <v>6000</v>
      </c>
      <c r="M147" s="103">
        <v>6000</v>
      </c>
      <c r="N147" s="103">
        <v>6000</v>
      </c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</row>
    <row r="148" spans="1:38" customFormat="1" x14ac:dyDescent="0.25">
      <c r="A148" s="30"/>
      <c r="B148" s="30"/>
      <c r="C148" s="110" t="str">
        <f t="shared" si="22"/>
        <v>Производство</v>
      </c>
      <c r="D148" s="33" t="s">
        <v>377</v>
      </c>
      <c r="E148" s="62" t="s">
        <v>53</v>
      </c>
      <c r="F148" s="33"/>
      <c r="G148" s="460"/>
      <c r="H148" s="33"/>
      <c r="I148" s="103">
        <v>4500</v>
      </c>
      <c r="J148" s="103">
        <v>4500</v>
      </c>
      <c r="K148" s="103">
        <v>4500</v>
      </c>
      <c r="L148" s="103">
        <v>4500</v>
      </c>
      <c r="M148" s="103">
        <v>4500</v>
      </c>
      <c r="N148" s="103">
        <v>4500</v>
      </c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</row>
    <row r="149" spans="1:38" customFormat="1" x14ac:dyDescent="0.25">
      <c r="A149" s="30"/>
      <c r="B149" s="30"/>
      <c r="C149" s="110" t="str">
        <f t="shared" si="22"/>
        <v>Прочие сотрудники1</v>
      </c>
      <c r="D149" s="33" t="s">
        <v>377</v>
      </c>
      <c r="E149" s="62" t="s">
        <v>53</v>
      </c>
      <c r="F149" s="33"/>
      <c r="G149" s="460"/>
      <c r="H149" s="33"/>
      <c r="I149" s="103">
        <v>2500</v>
      </c>
      <c r="J149" s="103">
        <v>2500</v>
      </c>
      <c r="K149" s="103">
        <v>2500</v>
      </c>
      <c r="L149" s="103">
        <v>2500</v>
      </c>
      <c r="M149" s="103">
        <v>2500</v>
      </c>
      <c r="N149" s="103">
        <v>2500</v>
      </c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</row>
    <row r="150" spans="1:38" customFormat="1" x14ac:dyDescent="0.25">
      <c r="A150" s="30"/>
      <c r="B150" s="30"/>
      <c r="C150" s="110" t="str">
        <f t="shared" si="22"/>
        <v>Прочие сотрудники2</v>
      </c>
      <c r="D150" s="33" t="s">
        <v>377</v>
      </c>
      <c r="E150" s="62" t="s">
        <v>53</v>
      </c>
      <c r="F150" s="33"/>
      <c r="G150" s="460"/>
      <c r="H150" s="33"/>
      <c r="I150" s="102">
        <v>0</v>
      </c>
      <c r="J150" s="102">
        <v>0</v>
      </c>
      <c r="K150" s="102">
        <v>0</v>
      </c>
      <c r="L150" s="102">
        <v>0</v>
      </c>
      <c r="M150" s="102">
        <v>0</v>
      </c>
      <c r="N150" s="102">
        <v>0</v>
      </c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</row>
    <row r="151" spans="1:38" customFormat="1" x14ac:dyDescent="0.25">
      <c r="A151" s="30"/>
      <c r="B151" s="30"/>
      <c r="C151" s="110" t="str">
        <f t="shared" si="22"/>
        <v>Прочие сотрудники3</v>
      </c>
      <c r="D151" s="33" t="s">
        <v>377</v>
      </c>
      <c r="E151" s="62" t="s">
        <v>53</v>
      </c>
      <c r="F151" s="33"/>
      <c r="G151" s="460"/>
      <c r="H151" s="33"/>
      <c r="I151" s="102">
        <v>0</v>
      </c>
      <c r="J151" s="102">
        <v>0</v>
      </c>
      <c r="K151" s="102">
        <v>0</v>
      </c>
      <c r="L151" s="102">
        <v>0</v>
      </c>
      <c r="M151" s="102">
        <v>0</v>
      </c>
      <c r="N151" s="102">
        <v>0</v>
      </c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</row>
    <row r="152" spans="1:38" customFormat="1" x14ac:dyDescent="0.25">
      <c r="A152" s="30"/>
      <c r="B152" s="30"/>
      <c r="C152" s="110" t="str">
        <f t="shared" si="22"/>
        <v>Прочие сотрудники4</v>
      </c>
      <c r="D152" s="33" t="s">
        <v>377</v>
      </c>
      <c r="E152" s="62" t="s">
        <v>53</v>
      </c>
      <c r="F152" s="33"/>
      <c r="G152" s="460"/>
      <c r="H152" s="33"/>
      <c r="I152" s="102">
        <v>0</v>
      </c>
      <c r="J152" s="102">
        <v>0</v>
      </c>
      <c r="K152" s="102">
        <v>0</v>
      </c>
      <c r="L152" s="102">
        <v>0</v>
      </c>
      <c r="M152" s="102">
        <v>0</v>
      </c>
      <c r="N152" s="102">
        <v>0</v>
      </c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</row>
    <row r="153" spans="1:38" customFormat="1" x14ac:dyDescent="0.25">
      <c r="A153" s="30"/>
      <c r="B153" s="30"/>
      <c r="C153" s="110" t="str">
        <f t="shared" si="22"/>
        <v>Прочие сотрудники5</v>
      </c>
      <c r="D153" s="33" t="s">
        <v>377</v>
      </c>
      <c r="E153" s="62" t="s">
        <v>53</v>
      </c>
      <c r="F153" s="33"/>
      <c r="G153" s="460"/>
      <c r="H153" s="33"/>
      <c r="I153" s="102">
        <v>0</v>
      </c>
      <c r="J153" s="102">
        <v>0</v>
      </c>
      <c r="K153" s="102">
        <v>0</v>
      </c>
      <c r="L153" s="102">
        <v>0</v>
      </c>
      <c r="M153" s="102">
        <v>0</v>
      </c>
      <c r="N153" s="102">
        <v>0</v>
      </c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</row>
    <row r="154" spans="1:38" customFormat="1" x14ac:dyDescent="0.25">
      <c r="A154" s="30"/>
      <c r="B154" s="30"/>
      <c r="C154" s="116"/>
      <c r="D154" s="33"/>
      <c r="E154" s="62"/>
      <c r="F154" s="33"/>
      <c r="G154" s="33"/>
      <c r="H154" s="33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</row>
    <row r="155" spans="1:38" customFormat="1" x14ac:dyDescent="0.25">
      <c r="A155" s="30"/>
      <c r="B155" s="30"/>
      <c r="C155" s="73" t="s">
        <v>116</v>
      </c>
      <c r="D155" s="33" t="s">
        <v>54</v>
      </c>
      <c r="E155" s="62" t="s">
        <v>53</v>
      </c>
      <c r="F155" s="33"/>
      <c r="G155" s="33"/>
      <c r="H155" s="33"/>
      <c r="I155" s="68">
        <v>0</v>
      </c>
      <c r="J155" s="68">
        <v>0.05</v>
      </c>
      <c r="K155" s="68">
        <v>0.05</v>
      </c>
      <c r="L155" s="68">
        <v>0.05</v>
      </c>
      <c r="M155" s="68">
        <v>0.05</v>
      </c>
      <c r="N155" s="68">
        <v>0.05</v>
      </c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</row>
    <row r="156" spans="1:38" customFormat="1" x14ac:dyDescent="0.25">
      <c r="A156" s="30"/>
      <c r="B156" s="30"/>
      <c r="C156" s="73" t="s">
        <v>117</v>
      </c>
      <c r="D156" s="33"/>
      <c r="E156" s="62" t="s">
        <v>52</v>
      </c>
      <c r="F156" s="33"/>
      <c r="G156" s="33"/>
      <c r="H156" s="33"/>
      <c r="I156" s="69">
        <f>1*(1+I155)</f>
        <v>1</v>
      </c>
      <c r="J156" s="69">
        <f>I156*(1+J155)</f>
        <v>1.05</v>
      </c>
      <c r="K156" s="69">
        <f>J156*(1+K155)</f>
        <v>1.1025</v>
      </c>
      <c r="L156" s="69">
        <f>K156*(1+L155)</f>
        <v>1.1576250000000001</v>
      </c>
      <c r="M156" s="69">
        <f>L156*(1+M155)</f>
        <v>1.2155062500000002</v>
      </c>
      <c r="N156" s="69">
        <f>M156*(1+N155)</f>
        <v>1.2762815625000004</v>
      </c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</row>
    <row r="157" spans="1:38" customFormat="1" x14ac:dyDescent="0.25">
      <c r="A157" s="30"/>
      <c r="B157" s="30"/>
      <c r="C157" s="31"/>
      <c r="D157" s="33"/>
      <c r="E157" s="33"/>
      <c r="F157" s="33"/>
      <c r="G157" s="33"/>
      <c r="H157" s="33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</row>
    <row r="158" spans="1:38" customFormat="1" x14ac:dyDescent="0.25">
      <c r="A158" s="30"/>
      <c r="B158" s="56" t="s">
        <v>14</v>
      </c>
      <c r="C158" s="57"/>
      <c r="D158" s="58"/>
      <c r="E158" s="58"/>
      <c r="F158" s="58"/>
      <c r="G158" s="58"/>
      <c r="H158" s="33"/>
      <c r="I158" s="57"/>
      <c r="J158" s="57"/>
      <c r="K158" s="57"/>
      <c r="L158" s="57"/>
      <c r="M158" s="57"/>
      <c r="N158" s="57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</row>
    <row r="159" spans="1:38" customFormat="1" x14ac:dyDescent="0.25">
      <c r="A159" s="30"/>
      <c r="B159" s="30"/>
      <c r="C159" s="31"/>
      <c r="D159" s="33"/>
      <c r="E159" s="33"/>
      <c r="F159" s="33"/>
      <c r="G159" s="33"/>
      <c r="H159" s="33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</row>
    <row r="160" spans="1:38" customFormat="1" x14ac:dyDescent="0.25">
      <c r="A160" s="30"/>
      <c r="B160" s="30"/>
      <c r="C160" s="63" t="s">
        <v>118</v>
      </c>
      <c r="D160" s="117"/>
      <c r="E160" s="117"/>
      <c r="F160" s="117"/>
      <c r="G160" s="117"/>
      <c r="H160" s="117"/>
      <c r="I160" s="118"/>
      <c r="J160" s="118"/>
      <c r="K160" s="118"/>
      <c r="L160" s="118"/>
      <c r="M160" s="118"/>
      <c r="N160" s="118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</row>
    <row r="161" spans="1:38" customFormat="1" x14ac:dyDescent="0.25">
      <c r="A161" s="30"/>
      <c r="B161" s="30"/>
      <c r="C161" s="119" t="s">
        <v>119</v>
      </c>
      <c r="D161" s="117" t="s">
        <v>110</v>
      </c>
      <c r="E161" s="62" t="s">
        <v>53</v>
      </c>
      <c r="F161" s="514" t="s">
        <v>120</v>
      </c>
      <c r="G161" s="31"/>
      <c r="H161" s="31"/>
      <c r="I161" s="106">
        <v>1</v>
      </c>
      <c r="J161" s="106">
        <v>1</v>
      </c>
      <c r="K161" s="106">
        <v>1</v>
      </c>
      <c r="L161" s="106">
        <v>1</v>
      </c>
      <c r="M161" s="106">
        <v>1</v>
      </c>
      <c r="N161" s="106">
        <v>1</v>
      </c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</row>
    <row r="162" spans="1:38" customFormat="1" x14ac:dyDescent="0.25">
      <c r="A162" s="30"/>
      <c r="B162" s="30"/>
      <c r="C162" s="119" t="s">
        <v>121</v>
      </c>
      <c r="D162" s="117" t="s">
        <v>110</v>
      </c>
      <c r="E162" s="62" t="s">
        <v>52</v>
      </c>
      <c r="F162" s="514" t="s">
        <v>122</v>
      </c>
      <c r="G162" s="31"/>
      <c r="H162" s="117"/>
      <c r="I162" s="120">
        <f t="shared" ref="I162:N162" si="23">1-I161</f>
        <v>0</v>
      </c>
      <c r="J162" s="120">
        <f t="shared" si="23"/>
        <v>0</v>
      </c>
      <c r="K162" s="120">
        <f t="shared" si="23"/>
        <v>0</v>
      </c>
      <c r="L162" s="120">
        <f t="shared" si="23"/>
        <v>0</v>
      </c>
      <c r="M162" s="120">
        <f t="shared" si="23"/>
        <v>0</v>
      </c>
      <c r="N162" s="120">
        <f t="shared" si="23"/>
        <v>0</v>
      </c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</row>
    <row r="163" spans="1:38" customFormat="1" x14ac:dyDescent="0.25">
      <c r="A163" s="30"/>
      <c r="B163" s="30"/>
      <c r="C163" s="119" t="s">
        <v>123</v>
      </c>
      <c r="D163" s="117" t="s">
        <v>124</v>
      </c>
      <c r="E163" s="62" t="s">
        <v>53</v>
      </c>
      <c r="F163" s="514" t="s">
        <v>120</v>
      </c>
      <c r="G163" s="31"/>
      <c r="H163" s="31"/>
      <c r="I163" s="76">
        <v>15</v>
      </c>
      <c r="J163" s="71">
        <f t="shared" ref="J163:J164" si="24">I163</f>
        <v>15</v>
      </c>
      <c r="K163" s="71">
        <f t="shared" ref="K163:K164" si="25">J163</f>
        <v>15</v>
      </c>
      <c r="L163" s="71">
        <f t="shared" ref="L163:L164" si="26">K163</f>
        <v>15</v>
      </c>
      <c r="M163" s="71">
        <f t="shared" ref="M163:N164" si="27">L163</f>
        <v>15</v>
      </c>
      <c r="N163" s="71">
        <f t="shared" si="27"/>
        <v>15</v>
      </c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</row>
    <row r="164" spans="1:38" customFormat="1" x14ac:dyDescent="0.25">
      <c r="A164" s="30"/>
      <c r="B164" s="30"/>
      <c r="C164" s="119" t="s">
        <v>125</v>
      </c>
      <c r="D164" s="117" t="s">
        <v>124</v>
      </c>
      <c r="E164" s="62" t="s">
        <v>53</v>
      </c>
      <c r="F164" s="514" t="s">
        <v>122</v>
      </c>
      <c r="G164" s="31"/>
      <c r="H164" s="31"/>
      <c r="I164" s="71">
        <v>0</v>
      </c>
      <c r="J164" s="71">
        <f t="shared" si="24"/>
        <v>0</v>
      </c>
      <c r="K164" s="71">
        <f t="shared" si="25"/>
        <v>0</v>
      </c>
      <c r="L164" s="71">
        <f t="shared" si="26"/>
        <v>0</v>
      </c>
      <c r="M164" s="71">
        <f t="shared" si="27"/>
        <v>0</v>
      </c>
      <c r="N164" s="71">
        <f t="shared" si="27"/>
        <v>0</v>
      </c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</row>
    <row r="165" spans="1:38" customFormat="1" x14ac:dyDescent="0.25">
      <c r="A165" s="30"/>
      <c r="B165" s="30"/>
      <c r="C165" s="99"/>
      <c r="D165" s="33"/>
      <c r="E165" s="33"/>
      <c r="F165" s="514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</row>
    <row r="166" spans="1:38" customFormat="1" x14ac:dyDescent="0.25">
      <c r="A166" s="30"/>
      <c r="B166" s="30"/>
      <c r="C166" s="63" t="s">
        <v>126</v>
      </c>
      <c r="D166" s="117"/>
      <c r="E166" s="117"/>
      <c r="F166" s="514"/>
      <c r="G166" s="31"/>
      <c r="H166" s="31"/>
      <c r="I166" s="118"/>
      <c r="J166" s="118"/>
      <c r="K166" s="118"/>
      <c r="L166" s="118"/>
      <c r="M166" s="118"/>
      <c r="N166" s="118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</row>
    <row r="167" spans="1:38" customFormat="1" x14ac:dyDescent="0.25">
      <c r="A167" s="30"/>
      <c r="B167" s="30"/>
      <c r="C167" s="119" t="s">
        <v>119</v>
      </c>
      <c r="D167" s="117" t="s">
        <v>127</v>
      </c>
      <c r="E167" s="62" t="s">
        <v>53</v>
      </c>
      <c r="F167" s="514" t="s">
        <v>122</v>
      </c>
      <c r="G167" s="31"/>
      <c r="H167" s="31"/>
      <c r="I167" s="75">
        <v>1</v>
      </c>
      <c r="J167" s="75">
        <f>I167</f>
        <v>1</v>
      </c>
      <c r="K167" s="75">
        <f>J167</f>
        <v>1</v>
      </c>
      <c r="L167" s="75">
        <f>K167</f>
        <v>1</v>
      </c>
      <c r="M167" s="75">
        <f>L167</f>
        <v>1</v>
      </c>
      <c r="N167" s="75">
        <f>M167</f>
        <v>1</v>
      </c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</row>
    <row r="168" spans="1:38" customFormat="1" x14ac:dyDescent="0.25">
      <c r="A168" s="30"/>
      <c r="B168" s="30"/>
      <c r="C168" s="119" t="s">
        <v>121</v>
      </c>
      <c r="D168" s="117" t="s">
        <v>127</v>
      </c>
      <c r="E168" s="62" t="s">
        <v>52</v>
      </c>
      <c r="F168" s="514" t="s">
        <v>120</v>
      </c>
      <c r="G168" s="31"/>
      <c r="H168" s="31"/>
      <c r="I168" s="120">
        <f t="shared" ref="I168:N168" si="28">1-I167</f>
        <v>0</v>
      </c>
      <c r="J168" s="120">
        <f t="shared" si="28"/>
        <v>0</v>
      </c>
      <c r="K168" s="120">
        <f t="shared" si="28"/>
        <v>0</v>
      </c>
      <c r="L168" s="120">
        <f t="shared" si="28"/>
        <v>0</v>
      </c>
      <c r="M168" s="120">
        <f t="shared" si="28"/>
        <v>0</v>
      </c>
      <c r="N168" s="120">
        <f t="shared" si="28"/>
        <v>0</v>
      </c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</row>
    <row r="169" spans="1:38" customFormat="1" x14ac:dyDescent="0.25">
      <c r="A169" s="30"/>
      <c r="B169" s="30"/>
      <c r="C169" s="119" t="s">
        <v>123</v>
      </c>
      <c r="D169" s="117" t="s">
        <v>124</v>
      </c>
      <c r="E169" s="62" t="s">
        <v>53</v>
      </c>
      <c r="F169" s="514" t="s">
        <v>122</v>
      </c>
      <c r="G169" s="31"/>
      <c r="H169" s="31"/>
      <c r="I169" s="71">
        <v>60</v>
      </c>
      <c r="J169" s="71">
        <f t="shared" ref="J169:N169" si="29">I169</f>
        <v>60</v>
      </c>
      <c r="K169" s="71">
        <f t="shared" si="29"/>
        <v>60</v>
      </c>
      <c r="L169" s="71">
        <f t="shared" si="29"/>
        <v>60</v>
      </c>
      <c r="M169" s="71">
        <f t="shared" si="29"/>
        <v>60</v>
      </c>
      <c r="N169" s="71">
        <f t="shared" si="29"/>
        <v>60</v>
      </c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</row>
    <row r="170" spans="1:38" customFormat="1" x14ac:dyDescent="0.25">
      <c r="A170" s="30"/>
      <c r="B170" s="30"/>
      <c r="C170" s="119" t="s">
        <v>125</v>
      </c>
      <c r="D170" s="117" t="s">
        <v>124</v>
      </c>
      <c r="E170" s="62" t="s">
        <v>53</v>
      </c>
      <c r="F170" s="514" t="s">
        <v>120</v>
      </c>
      <c r="G170" s="31"/>
      <c r="H170" s="31"/>
      <c r="I170" s="71">
        <v>0</v>
      </c>
      <c r="J170" s="71">
        <f t="shared" ref="J170" si="30">I170</f>
        <v>0</v>
      </c>
      <c r="K170" s="71">
        <f t="shared" ref="K170" si="31">J170</f>
        <v>0</v>
      </c>
      <c r="L170" s="71">
        <f t="shared" ref="L170" si="32">K170</f>
        <v>0</v>
      </c>
      <c r="M170" s="71">
        <f t="shared" ref="M170:N170" si="33">L170</f>
        <v>0</v>
      </c>
      <c r="N170" s="71">
        <f t="shared" si="33"/>
        <v>0</v>
      </c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</row>
    <row r="171" spans="1:38" customFormat="1" x14ac:dyDescent="0.25">
      <c r="A171" s="30"/>
      <c r="B171" s="30"/>
      <c r="C171" s="31"/>
      <c r="D171" s="33"/>
      <c r="E171" s="33"/>
      <c r="F171" s="33"/>
      <c r="G171" s="33"/>
      <c r="H171" s="33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</row>
    <row r="172" spans="1:38" customFormat="1" x14ac:dyDescent="0.25">
      <c r="A172" s="30"/>
      <c r="B172" s="30"/>
      <c r="C172" s="81" t="s">
        <v>128</v>
      </c>
      <c r="D172" s="33"/>
      <c r="E172" s="33"/>
      <c r="F172" s="33"/>
      <c r="G172" s="33"/>
      <c r="H172" s="33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</row>
    <row r="173" spans="1:38" customFormat="1" x14ac:dyDescent="0.25">
      <c r="A173" s="30"/>
      <c r="B173" s="30"/>
      <c r="C173" s="119" t="s">
        <v>129</v>
      </c>
      <c r="D173" s="62" t="s">
        <v>306</v>
      </c>
      <c r="E173" s="62" t="s">
        <v>53</v>
      </c>
      <c r="F173" s="33"/>
      <c r="G173" s="71">
        <v>0</v>
      </c>
      <c r="H173" s="33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</row>
    <row r="174" spans="1:38" customFormat="1" x14ac:dyDescent="0.25">
      <c r="A174" s="30"/>
      <c r="B174" s="30"/>
      <c r="C174" s="119" t="s">
        <v>130</v>
      </c>
      <c r="D174" s="62" t="s">
        <v>306</v>
      </c>
      <c r="E174" s="62" t="s">
        <v>53</v>
      </c>
      <c r="F174" s="33"/>
      <c r="G174" s="71">
        <v>0</v>
      </c>
      <c r="H174" s="33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</row>
    <row r="175" spans="1:38" customFormat="1" x14ac:dyDescent="0.25">
      <c r="A175" s="30"/>
      <c r="B175" s="30"/>
      <c r="C175" s="119" t="s">
        <v>131</v>
      </c>
      <c r="D175" s="62" t="s">
        <v>306</v>
      </c>
      <c r="E175" s="62" t="s">
        <v>53</v>
      </c>
      <c r="F175" s="33"/>
      <c r="G175" s="71">
        <v>0</v>
      </c>
      <c r="H175" s="33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</row>
    <row r="176" spans="1:38" customFormat="1" x14ac:dyDescent="0.25">
      <c r="A176" s="30"/>
      <c r="B176" s="30"/>
      <c r="C176" s="31"/>
      <c r="D176" s="33"/>
      <c r="E176" s="33"/>
      <c r="F176" s="33"/>
      <c r="G176" s="80"/>
      <c r="H176" s="33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</row>
    <row r="177" spans="1:38" customFormat="1" x14ac:dyDescent="0.25">
      <c r="A177" s="121"/>
      <c r="B177" s="56" t="s">
        <v>132</v>
      </c>
      <c r="C177" s="56"/>
      <c r="D177" s="122"/>
      <c r="E177" s="122"/>
      <c r="F177" s="122"/>
      <c r="G177" s="122"/>
      <c r="H177" s="107"/>
      <c r="I177" s="56"/>
      <c r="J177" s="56"/>
      <c r="K177" s="56"/>
      <c r="L177" s="56"/>
      <c r="M177" s="56"/>
      <c r="N177" s="56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81"/>
      <c r="AH177" s="81"/>
      <c r="AI177" s="81"/>
      <c r="AJ177" s="81"/>
      <c r="AK177" s="81"/>
      <c r="AL177" s="81"/>
    </row>
    <row r="178" spans="1:38" customFormat="1" x14ac:dyDescent="0.25">
      <c r="A178" s="30"/>
      <c r="B178" s="30"/>
      <c r="C178" s="31"/>
      <c r="D178" s="33"/>
      <c r="E178" s="33"/>
      <c r="F178" s="33"/>
      <c r="G178" s="80"/>
      <c r="H178" s="33"/>
      <c r="I178" s="409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</row>
    <row r="179" spans="1:38" customFormat="1" x14ac:dyDescent="0.25">
      <c r="A179" s="30"/>
      <c r="B179" s="55" t="s">
        <v>133</v>
      </c>
      <c r="C179" s="27"/>
      <c r="D179" s="62" t="s">
        <v>54</v>
      </c>
      <c r="E179" s="62" t="s">
        <v>52</v>
      </c>
      <c r="F179" s="104"/>
      <c r="G179" s="123">
        <f>SUM(G181:G182)</f>
        <v>0.1525</v>
      </c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</row>
    <row r="180" spans="1:38" customFormat="1" x14ac:dyDescent="0.25">
      <c r="A180" s="30"/>
      <c r="B180" s="30"/>
      <c r="C180" s="31" t="s">
        <v>134</v>
      </c>
      <c r="D180" s="33"/>
      <c r="E180" s="104"/>
      <c r="F180" s="104"/>
      <c r="G180" s="74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</row>
    <row r="181" spans="1:38" customFormat="1" x14ac:dyDescent="0.25">
      <c r="A181" s="30"/>
      <c r="B181" s="30"/>
      <c r="C181" s="99" t="s">
        <v>370</v>
      </c>
      <c r="D181" s="33" t="s">
        <v>54</v>
      </c>
      <c r="E181" s="432" t="s">
        <v>85</v>
      </c>
      <c r="F181" s="124"/>
      <c r="G181" s="95">
        <v>4.2500000000000003E-2</v>
      </c>
      <c r="H181" s="33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</row>
    <row r="182" spans="1:38" customFormat="1" x14ac:dyDescent="0.25">
      <c r="A182" s="30"/>
      <c r="B182" s="30"/>
      <c r="C182" s="99" t="s">
        <v>135</v>
      </c>
      <c r="D182" s="33" t="s">
        <v>54</v>
      </c>
      <c r="E182" s="67"/>
      <c r="F182" s="33"/>
      <c r="G182" s="125">
        <f>SUM(G183:G186)</f>
        <v>0.11</v>
      </c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</row>
    <row r="183" spans="1:38" customFormat="1" x14ac:dyDescent="0.25">
      <c r="A183" s="30"/>
      <c r="B183" s="30"/>
      <c r="C183" s="99" t="s">
        <v>136</v>
      </c>
      <c r="D183" s="33" t="s">
        <v>54</v>
      </c>
      <c r="E183" s="114" t="s">
        <v>137</v>
      </c>
      <c r="F183" s="114"/>
      <c r="G183" s="79">
        <v>0</v>
      </c>
      <c r="H183" s="33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</row>
    <row r="184" spans="1:38" customFormat="1" x14ac:dyDescent="0.25">
      <c r="A184" s="30"/>
      <c r="B184" s="30"/>
      <c r="C184" s="99" t="s">
        <v>138</v>
      </c>
      <c r="D184" s="33" t="s">
        <v>54</v>
      </c>
      <c r="E184" s="114" t="s">
        <v>139</v>
      </c>
      <c r="F184" s="114"/>
      <c r="G184" s="79">
        <v>0</v>
      </c>
      <c r="H184" s="33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</row>
    <row r="185" spans="1:38" customFormat="1" x14ac:dyDescent="0.25">
      <c r="A185" s="30"/>
      <c r="B185" s="30"/>
      <c r="C185" s="99" t="s">
        <v>140</v>
      </c>
      <c r="D185" s="33" t="s">
        <v>54</v>
      </c>
      <c r="E185" s="114" t="s">
        <v>141</v>
      </c>
      <c r="F185" s="126"/>
      <c r="G185" s="95">
        <v>0.11</v>
      </c>
      <c r="H185" s="33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</row>
    <row r="186" spans="1:38" customFormat="1" x14ac:dyDescent="0.25">
      <c r="A186" s="30"/>
      <c r="B186" s="30"/>
      <c r="C186" s="99" t="s">
        <v>142</v>
      </c>
      <c r="D186" s="33" t="s">
        <v>54</v>
      </c>
      <c r="E186" s="114" t="s">
        <v>143</v>
      </c>
      <c r="F186" s="114"/>
      <c r="G186" s="79">
        <v>0</v>
      </c>
      <c r="H186" s="33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</row>
    <row r="187" spans="1:38" customFormat="1" x14ac:dyDescent="0.25">
      <c r="A187" s="30"/>
      <c r="B187" s="30"/>
      <c r="C187" s="99"/>
      <c r="D187" s="33"/>
      <c r="E187" s="33"/>
      <c r="F187" s="33"/>
      <c r="G187" s="74"/>
      <c r="H187" s="33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</row>
    <row r="188" spans="1:38" customFormat="1" x14ac:dyDescent="0.25">
      <c r="A188" s="30"/>
      <c r="B188" s="55" t="s">
        <v>144</v>
      </c>
      <c r="C188" s="27"/>
      <c r="D188" s="33" t="s">
        <v>54</v>
      </c>
      <c r="E188" s="62" t="s">
        <v>53</v>
      </c>
      <c r="F188" s="33"/>
      <c r="G188" s="79">
        <v>0.01</v>
      </c>
      <c r="H188" s="33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</row>
    <row r="189" spans="1:38" customFormat="1" x14ac:dyDescent="0.25">
      <c r="A189" s="30"/>
      <c r="B189" s="30"/>
      <c r="C189" s="61"/>
      <c r="D189" s="33"/>
      <c r="E189" s="62"/>
      <c r="F189" s="33"/>
      <c r="G189" s="31"/>
      <c r="H189" s="33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</row>
    <row r="190" spans="1:38" customFormat="1" x14ac:dyDescent="0.25">
      <c r="A190" s="30"/>
      <c r="B190" s="30"/>
      <c r="C190" s="63" t="s">
        <v>147</v>
      </c>
      <c r="D190" s="62" t="s">
        <v>146</v>
      </c>
      <c r="E190" s="62" t="s">
        <v>371</v>
      </c>
      <c r="F190" s="31"/>
      <c r="G190" s="71">
        <v>1</v>
      </c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</row>
    <row r="191" spans="1:38" customFormat="1" x14ac:dyDescent="0.25">
      <c r="A191" s="30"/>
      <c r="B191" s="30"/>
      <c r="C191" s="63" t="s">
        <v>148</v>
      </c>
      <c r="D191" s="62" t="s">
        <v>146</v>
      </c>
      <c r="E191" s="62" t="s">
        <v>371</v>
      </c>
      <c r="F191" s="31"/>
      <c r="G191" s="71">
        <v>6</v>
      </c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</row>
    <row r="192" spans="1:38" customFormat="1" x14ac:dyDescent="0.25">
      <c r="A192" s="30"/>
      <c r="B192" s="30"/>
      <c r="C192" s="61"/>
      <c r="D192" s="33"/>
      <c r="E192" s="62"/>
      <c r="F192" s="33"/>
      <c r="G192" s="74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</row>
    <row r="193" spans="1:38" customFormat="1" x14ac:dyDescent="0.25">
      <c r="A193" s="30"/>
      <c r="B193" s="56" t="s">
        <v>149</v>
      </c>
      <c r="C193" s="56"/>
      <c r="D193" s="58"/>
      <c r="E193" s="127"/>
      <c r="F193" s="128"/>
      <c r="G193" s="56"/>
      <c r="H193" s="33"/>
      <c r="I193" s="56"/>
      <c r="J193" s="56"/>
      <c r="K193" s="56"/>
      <c r="L193" s="56"/>
      <c r="M193" s="56"/>
      <c r="N193" s="56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</row>
    <row r="194" spans="1:38" customFormat="1" x14ac:dyDescent="0.25">
      <c r="A194" s="30"/>
      <c r="B194" s="30"/>
      <c r="C194" s="61"/>
      <c r="D194" s="33"/>
      <c r="E194" s="62"/>
      <c r="F194" s="33"/>
      <c r="G194" s="31"/>
      <c r="H194" s="33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</row>
    <row r="195" spans="1:38" customFormat="1" x14ac:dyDescent="0.25">
      <c r="A195" s="30"/>
      <c r="B195" s="30" t="s">
        <v>102</v>
      </c>
      <c r="C195" s="81" t="s">
        <v>150</v>
      </c>
      <c r="D195" s="33"/>
      <c r="E195" s="33"/>
      <c r="F195" s="33"/>
      <c r="G195" s="31"/>
      <c r="H195" s="33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</row>
    <row r="196" spans="1:38" customFormat="1" x14ac:dyDescent="0.25">
      <c r="A196" s="30"/>
      <c r="B196" s="30"/>
      <c r="C196" s="73" t="s">
        <v>151</v>
      </c>
      <c r="D196" s="33" t="s">
        <v>152</v>
      </c>
      <c r="E196" s="62" t="s">
        <v>53</v>
      </c>
      <c r="F196" s="31"/>
      <c r="G196" s="532">
        <v>0.45</v>
      </c>
      <c r="H196" s="33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</row>
    <row r="197" spans="1:38" customFormat="1" x14ac:dyDescent="0.25">
      <c r="A197" s="30"/>
      <c r="B197" s="30"/>
      <c r="C197" s="73" t="s">
        <v>153</v>
      </c>
      <c r="D197" s="33" t="s">
        <v>154</v>
      </c>
      <c r="E197" s="62" t="s">
        <v>53</v>
      </c>
      <c r="F197" s="31"/>
      <c r="G197" s="532">
        <v>1</v>
      </c>
      <c r="H197" s="33"/>
      <c r="I197" s="512" t="s">
        <v>389</v>
      </c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</row>
    <row r="198" spans="1:38" customFormat="1" x14ac:dyDescent="0.25">
      <c r="A198" s="30"/>
      <c r="B198" s="30"/>
      <c r="C198" s="73" t="s">
        <v>155</v>
      </c>
      <c r="D198" s="33" t="s">
        <v>156</v>
      </c>
      <c r="E198" s="62" t="s">
        <v>53</v>
      </c>
      <c r="F198" s="33"/>
      <c r="G198" s="71">
        <v>4</v>
      </c>
      <c r="H198" s="33"/>
      <c r="I198" s="513">
        <f ca="1">'Cash flow инвестора'!D50</f>
        <v>4</v>
      </c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</row>
    <row r="199" spans="1:38" customFormat="1" x14ac:dyDescent="0.25">
      <c r="A199" s="30"/>
      <c r="B199" s="30"/>
      <c r="C199" s="99"/>
      <c r="D199" s="33"/>
      <c r="E199" s="62"/>
      <c r="F199" s="33"/>
      <c r="G199" s="62"/>
      <c r="H199" s="33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</row>
    <row r="200" spans="1:38" s="29" customFormat="1" ht="14.25" x14ac:dyDescent="0.2">
      <c r="B200" s="30" t="s">
        <v>103</v>
      </c>
      <c r="C200" s="81" t="s">
        <v>159</v>
      </c>
      <c r="D200" s="33"/>
      <c r="E200" s="33"/>
      <c r="F200" s="33"/>
      <c r="G200" s="33"/>
      <c r="H200" s="33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</row>
    <row r="201" spans="1:38" s="29" customFormat="1" ht="14.25" x14ac:dyDescent="0.2">
      <c r="C201" s="31" t="s">
        <v>160</v>
      </c>
      <c r="D201" s="33" t="s">
        <v>152</v>
      </c>
      <c r="E201" s="33" t="s">
        <v>53</v>
      </c>
      <c r="F201" s="33"/>
      <c r="G201" s="75">
        <v>0.25</v>
      </c>
      <c r="H201" s="33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</row>
    <row r="202" spans="1:38" s="29" customFormat="1" ht="14.25" x14ac:dyDescent="0.2">
      <c r="C202" s="31" t="s">
        <v>157</v>
      </c>
      <c r="D202" s="33" t="s">
        <v>80</v>
      </c>
      <c r="E202" s="33" t="s">
        <v>53</v>
      </c>
      <c r="F202" s="33"/>
      <c r="G202" s="71">
        <v>60</v>
      </c>
      <c r="H202" s="33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</row>
    <row r="203" spans="1:38" s="29" customFormat="1" ht="14.25" x14ac:dyDescent="0.2">
      <c r="C203" s="31" t="s">
        <v>161</v>
      </c>
      <c r="D203" s="33" t="s">
        <v>158</v>
      </c>
      <c r="E203" s="33" t="s">
        <v>53</v>
      </c>
      <c r="F203" s="33"/>
      <c r="G203" s="75">
        <v>0.4</v>
      </c>
      <c r="H203" s="33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</row>
    <row r="204" spans="1:38" customFormat="1" x14ac:dyDescent="0.25">
      <c r="A204" s="30"/>
      <c r="B204" s="30"/>
      <c r="C204" s="31"/>
      <c r="D204" s="33"/>
      <c r="E204" s="33"/>
      <c r="F204" s="33"/>
      <c r="G204" s="80"/>
      <c r="H204" s="33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</row>
    <row r="205" spans="1:38" customFormat="1" x14ac:dyDescent="0.25">
      <c r="A205" s="30"/>
      <c r="B205" s="56" t="s">
        <v>162</v>
      </c>
      <c r="C205" s="57"/>
      <c r="D205" s="58"/>
      <c r="E205" s="58"/>
      <c r="F205" s="58"/>
      <c r="G205" s="130"/>
      <c r="H205" s="48"/>
      <c r="I205" s="131"/>
      <c r="J205" s="131"/>
      <c r="K205" s="131"/>
      <c r="L205" s="131"/>
      <c r="M205" s="131"/>
      <c r="N205" s="1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</row>
    <row r="206" spans="1:38" customFormat="1" x14ac:dyDescent="0.25">
      <c r="A206" s="30"/>
      <c r="B206" s="30"/>
      <c r="C206" s="31"/>
      <c r="D206" s="132"/>
      <c r="E206" s="32"/>
      <c r="F206" s="33"/>
      <c r="G206" s="33"/>
      <c r="H206" s="33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</row>
    <row r="207" spans="1:38" customFormat="1" x14ac:dyDescent="0.25">
      <c r="A207" s="30"/>
      <c r="B207" s="30"/>
      <c r="C207" s="31"/>
      <c r="D207" s="132"/>
      <c r="E207" s="32"/>
      <c r="F207" s="33"/>
      <c r="G207" s="33"/>
      <c r="H207" s="33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</row>
    <row r="208" spans="1:38" customFormat="1" x14ac:dyDescent="0.25">
      <c r="A208" s="30"/>
      <c r="B208" s="30"/>
      <c r="C208" s="31"/>
      <c r="D208" s="132"/>
      <c r="E208" s="32"/>
      <c r="F208" s="33"/>
      <c r="G208" s="33"/>
      <c r="H208" s="33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</row>
    <row r="209" spans="1:38" customFormat="1" x14ac:dyDescent="0.25">
      <c r="A209" s="30"/>
      <c r="B209" s="30"/>
      <c r="C209" s="31"/>
      <c r="D209" s="132"/>
      <c r="E209" s="32"/>
      <c r="F209" s="33"/>
      <c r="G209" s="33"/>
      <c r="H209" s="33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</row>
    <row r="210" spans="1:38" customFormat="1" x14ac:dyDescent="0.25">
      <c r="A210" s="30"/>
      <c r="B210" s="30"/>
      <c r="C210" s="31"/>
      <c r="D210" s="132"/>
      <c r="E210" s="32"/>
      <c r="F210" s="33"/>
      <c r="G210" s="33"/>
      <c r="H210" s="33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</row>
    <row r="211" spans="1:38" customFormat="1" x14ac:dyDescent="0.25">
      <c r="A211" s="30"/>
      <c r="B211" s="30"/>
      <c r="C211" s="31"/>
      <c r="D211" s="132"/>
      <c r="E211" s="32"/>
      <c r="F211" s="33"/>
      <c r="G211" s="33"/>
      <c r="H211" s="33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</row>
    <row r="212" spans="1:38" customFormat="1" x14ac:dyDescent="0.25">
      <c r="A212" s="30"/>
      <c r="B212" s="30"/>
      <c r="C212" s="31"/>
      <c r="D212" s="132"/>
      <c r="E212" s="32"/>
      <c r="F212" s="33"/>
      <c r="G212" s="33"/>
      <c r="H212" s="33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</row>
    <row r="213" spans="1:38" customFormat="1" x14ac:dyDescent="0.25">
      <c r="A213" s="30"/>
      <c r="B213" s="30"/>
      <c r="C213" s="31"/>
      <c r="D213" s="132"/>
      <c r="E213" s="32"/>
      <c r="F213" s="33"/>
      <c r="G213" s="33"/>
      <c r="H213" s="33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</row>
    <row r="214" spans="1:38" customFormat="1" x14ac:dyDescent="0.25">
      <c r="A214" s="30"/>
      <c r="B214" s="30"/>
      <c r="C214" s="31"/>
      <c r="D214" s="132"/>
      <c r="E214" s="32"/>
      <c r="F214" s="33"/>
      <c r="G214" s="33"/>
      <c r="H214" s="33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</row>
    <row r="215" spans="1:38" customFormat="1" x14ac:dyDescent="0.25">
      <c r="A215" s="30"/>
      <c r="B215" s="30"/>
      <c r="C215" s="31"/>
      <c r="D215" s="132"/>
      <c r="E215" s="32"/>
      <c r="F215" s="33"/>
      <c r="G215" s="33"/>
      <c r="H215" s="33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</row>
    <row r="216" spans="1:38" customFormat="1" x14ac:dyDescent="0.25">
      <c r="A216" s="30"/>
      <c r="B216" s="30"/>
      <c r="C216" s="31"/>
      <c r="D216" s="132"/>
      <c r="E216" s="32"/>
      <c r="F216" s="33"/>
      <c r="G216" s="33"/>
      <c r="H216" s="33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</row>
    <row r="217" spans="1:38" customFormat="1" x14ac:dyDescent="0.25">
      <c r="A217" s="30"/>
      <c r="B217" s="30"/>
      <c r="C217" s="31"/>
      <c r="D217" s="132"/>
      <c r="E217" s="32"/>
      <c r="F217" s="33"/>
      <c r="G217" s="33"/>
      <c r="H217" s="33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</row>
    <row r="218" spans="1:38" customFormat="1" x14ac:dyDescent="0.25">
      <c r="A218" s="30"/>
      <c r="B218" s="30"/>
      <c r="C218" s="31"/>
      <c r="D218" s="132"/>
      <c r="E218" s="32"/>
      <c r="F218" s="33"/>
      <c r="G218" s="33"/>
      <c r="H218" s="33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</row>
    <row r="219" spans="1:38" customFormat="1" x14ac:dyDescent="0.25">
      <c r="A219" s="30"/>
      <c r="B219" s="30"/>
      <c r="C219" s="31"/>
      <c r="D219" s="132"/>
      <c r="E219" s="32"/>
      <c r="F219" s="33"/>
      <c r="G219" s="33"/>
      <c r="H219" s="33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</row>
    <row r="220" spans="1:38" customFormat="1" x14ac:dyDescent="0.25">
      <c r="A220" s="30"/>
      <c r="B220" s="30"/>
      <c r="C220" s="31"/>
      <c r="D220" s="132"/>
      <c r="E220" s="32"/>
      <c r="F220" s="33"/>
      <c r="G220" s="33"/>
      <c r="H220" s="33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</row>
    <row r="221" spans="1:38" customFormat="1" x14ac:dyDescent="0.25">
      <c r="A221" s="30"/>
      <c r="B221" s="30"/>
      <c r="C221" s="31"/>
      <c r="D221" s="132"/>
      <c r="E221" s="32"/>
      <c r="F221" s="33"/>
      <c r="G221" s="33"/>
      <c r="H221" s="33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</row>
    <row r="222" spans="1:38" customFormat="1" x14ac:dyDescent="0.25">
      <c r="A222" s="30"/>
      <c r="B222" s="30"/>
      <c r="C222" s="31"/>
      <c r="D222" s="132"/>
      <c r="E222" s="32"/>
      <c r="F222" s="33"/>
      <c r="G222" s="33"/>
      <c r="H222" s="33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</row>
    <row r="223" spans="1:38" customFormat="1" x14ac:dyDescent="0.25">
      <c r="A223" s="30"/>
      <c r="B223" s="30"/>
      <c r="C223" s="31"/>
      <c r="D223" s="132"/>
      <c r="E223" s="32"/>
      <c r="F223" s="33"/>
      <c r="G223" s="33"/>
      <c r="H223" s="33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</row>
    <row r="224" spans="1:38" customFormat="1" x14ac:dyDescent="0.25">
      <c r="A224" s="30"/>
      <c r="B224" s="30"/>
      <c r="C224" s="31"/>
      <c r="D224" s="132"/>
      <c r="E224" s="32"/>
      <c r="F224" s="33"/>
      <c r="G224" s="33"/>
      <c r="H224" s="33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</row>
    <row r="225" spans="1:38" customFormat="1" x14ac:dyDescent="0.25">
      <c r="A225" s="30"/>
      <c r="B225" s="30"/>
      <c r="C225" s="31"/>
      <c r="D225" s="132"/>
      <c r="E225" s="32"/>
      <c r="F225" s="33"/>
      <c r="G225" s="33"/>
      <c r="H225" s="33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</row>
    <row r="226" spans="1:38" customFormat="1" x14ac:dyDescent="0.25">
      <c r="A226" s="30"/>
      <c r="B226" s="30"/>
      <c r="C226" s="31"/>
      <c r="D226" s="132"/>
      <c r="E226" s="32"/>
      <c r="F226" s="33"/>
      <c r="G226" s="33"/>
      <c r="H226" s="33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</row>
    <row r="227" spans="1:38" customFormat="1" x14ac:dyDescent="0.25">
      <c r="A227" s="30"/>
      <c r="B227" s="30"/>
      <c r="C227" s="31"/>
      <c r="D227" s="132"/>
      <c r="E227" s="32"/>
      <c r="F227" s="33"/>
      <c r="G227" s="33"/>
      <c r="H227" s="33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</row>
    <row r="228" spans="1:38" customFormat="1" x14ac:dyDescent="0.25">
      <c r="A228" s="30"/>
      <c r="B228" s="30"/>
      <c r="C228" s="31"/>
      <c r="D228" s="132"/>
      <c r="E228" s="32"/>
      <c r="F228" s="33"/>
      <c r="G228" s="33"/>
      <c r="H228" s="33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</row>
    <row r="229" spans="1:38" customFormat="1" x14ac:dyDescent="0.25">
      <c r="A229" s="30"/>
      <c r="B229" s="30"/>
      <c r="C229" s="31"/>
      <c r="D229" s="132"/>
      <c r="E229" s="32"/>
      <c r="F229" s="33"/>
      <c r="G229" s="33"/>
      <c r="H229" s="33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</row>
    <row r="230" spans="1:38" customFormat="1" x14ac:dyDescent="0.25">
      <c r="A230" s="30"/>
      <c r="B230" s="30"/>
      <c r="C230" s="31"/>
      <c r="D230" s="132"/>
      <c r="E230" s="32"/>
      <c r="F230" s="33"/>
      <c r="G230" s="33"/>
      <c r="H230" s="33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</row>
    <row r="231" spans="1:38" customFormat="1" x14ac:dyDescent="0.25">
      <c r="A231" s="30"/>
      <c r="B231" s="30"/>
      <c r="C231" s="31"/>
      <c r="D231" s="132"/>
      <c r="E231" s="32"/>
      <c r="F231" s="33"/>
      <c r="G231" s="33"/>
      <c r="H231" s="33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</row>
    <row r="232" spans="1:38" customFormat="1" x14ac:dyDescent="0.25">
      <c r="A232" s="30"/>
      <c r="B232" s="30"/>
      <c r="C232" s="31"/>
      <c r="D232" s="132"/>
      <c r="E232" s="32"/>
      <c r="F232" s="33"/>
      <c r="G232" s="33"/>
      <c r="H232" s="33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</row>
    <row r="233" spans="1:38" customFormat="1" x14ac:dyDescent="0.25">
      <c r="A233" s="30"/>
      <c r="B233" s="30"/>
      <c r="C233" s="31"/>
      <c r="D233" s="132"/>
      <c r="E233" s="32"/>
      <c r="F233" s="33"/>
      <c r="G233" s="33"/>
      <c r="H233" s="33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</row>
    <row r="234" spans="1:38" customFormat="1" x14ac:dyDescent="0.25">
      <c r="A234" s="30"/>
      <c r="B234" s="30"/>
      <c r="C234" s="31"/>
      <c r="D234" s="132"/>
      <c r="E234" s="32"/>
      <c r="F234" s="33"/>
      <c r="G234" s="33"/>
      <c r="H234" s="33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</row>
    <row r="235" spans="1:38" customFormat="1" x14ac:dyDescent="0.25">
      <c r="A235" s="30"/>
      <c r="B235" s="30"/>
      <c r="C235" s="31"/>
      <c r="D235" s="132"/>
      <c r="E235" s="32"/>
      <c r="F235" s="33"/>
      <c r="G235" s="33"/>
      <c r="H235" s="33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</row>
    <row r="236" spans="1:38" customFormat="1" x14ac:dyDescent="0.25">
      <c r="A236" s="30"/>
      <c r="B236" s="30"/>
      <c r="C236" s="31"/>
      <c r="D236" s="132"/>
      <c r="E236" s="32"/>
      <c r="F236" s="33"/>
      <c r="G236" s="33"/>
      <c r="H236" s="33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</row>
    <row r="237" spans="1:38" customFormat="1" x14ac:dyDescent="0.25">
      <c r="A237" s="30"/>
      <c r="B237" s="30"/>
      <c r="C237" s="31"/>
      <c r="D237" s="132"/>
      <c r="E237" s="32"/>
      <c r="F237" s="33"/>
      <c r="G237" s="33"/>
      <c r="H237" s="33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</row>
    <row r="238" spans="1:38" customFormat="1" x14ac:dyDescent="0.25">
      <c r="A238" s="30"/>
      <c r="B238" s="30"/>
      <c r="C238" s="31"/>
      <c r="D238" s="132"/>
      <c r="E238" s="32"/>
      <c r="F238" s="33"/>
      <c r="G238" s="33"/>
      <c r="H238" s="33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</row>
    <row r="239" spans="1:38" customFormat="1" x14ac:dyDescent="0.25">
      <c r="A239" s="30"/>
      <c r="B239" s="30"/>
      <c r="C239" s="31"/>
      <c r="D239" s="132"/>
      <c r="E239" s="32"/>
      <c r="F239" s="33"/>
      <c r="G239" s="33"/>
      <c r="H239" s="33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</row>
    <row r="240" spans="1:38" customFormat="1" x14ac:dyDescent="0.25">
      <c r="A240" s="30"/>
      <c r="B240" s="30"/>
      <c r="C240" s="31"/>
      <c r="D240" s="132"/>
      <c r="E240" s="32"/>
      <c r="F240" s="33"/>
      <c r="G240" s="33"/>
      <c r="H240" s="33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</row>
    <row r="241" spans="1:38" customFormat="1" x14ac:dyDescent="0.25">
      <c r="A241" s="30"/>
      <c r="B241" s="30"/>
      <c r="C241" s="31"/>
      <c r="D241" s="132"/>
      <c r="E241" s="32"/>
      <c r="F241" s="33"/>
      <c r="G241" s="33"/>
      <c r="H241" s="33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</row>
    <row r="242" spans="1:38" customFormat="1" x14ac:dyDescent="0.25">
      <c r="A242" s="30"/>
      <c r="B242" s="30"/>
      <c r="C242" s="31"/>
      <c r="D242" s="132"/>
      <c r="E242" s="32"/>
      <c r="F242" s="33"/>
      <c r="G242" s="33"/>
      <c r="H242" s="33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</row>
    <row r="243" spans="1:38" customFormat="1" x14ac:dyDescent="0.25">
      <c r="A243" s="30"/>
      <c r="B243" s="30"/>
      <c r="C243" s="31"/>
      <c r="D243" s="132"/>
      <c r="E243" s="32"/>
      <c r="F243" s="33"/>
      <c r="G243" s="33"/>
      <c r="H243" s="33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</row>
    <row r="244" spans="1:38" customFormat="1" x14ac:dyDescent="0.25">
      <c r="A244" s="30"/>
      <c r="B244" s="30"/>
      <c r="C244" s="31"/>
      <c r="D244" s="132"/>
      <c r="E244" s="32"/>
      <c r="F244" s="33"/>
      <c r="G244" s="33"/>
      <c r="H244" s="33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</row>
    <row r="245" spans="1:38" customFormat="1" x14ac:dyDescent="0.25">
      <c r="A245" s="30"/>
      <c r="B245" s="30"/>
      <c r="C245" s="31"/>
      <c r="D245" s="132"/>
      <c r="E245" s="32"/>
      <c r="F245" s="33"/>
      <c r="G245" s="33"/>
      <c r="H245" s="33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</row>
    <row r="246" spans="1:38" customFormat="1" x14ac:dyDescent="0.25">
      <c r="A246" s="30"/>
      <c r="B246" s="30"/>
      <c r="C246" s="31"/>
      <c r="D246" s="132"/>
      <c r="E246" s="32"/>
      <c r="F246" s="33"/>
      <c r="G246" s="33"/>
      <c r="H246" s="33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</row>
    <row r="247" spans="1:38" customFormat="1" x14ac:dyDescent="0.25">
      <c r="A247" s="30"/>
      <c r="B247" s="30"/>
      <c r="C247" s="31"/>
      <c r="D247" s="132"/>
      <c r="E247" s="32"/>
      <c r="F247" s="33"/>
      <c r="G247" s="33"/>
      <c r="H247" s="33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</row>
    <row r="248" spans="1:38" customFormat="1" x14ac:dyDescent="0.25">
      <c r="A248" s="30"/>
      <c r="B248" s="30"/>
      <c r="C248" s="31"/>
      <c r="D248" s="132"/>
      <c r="E248" s="32"/>
      <c r="F248" s="33"/>
      <c r="G248" s="33"/>
      <c r="H248" s="33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</row>
    <row r="249" spans="1:38" customFormat="1" x14ac:dyDescent="0.25">
      <c r="A249" s="30"/>
      <c r="B249" s="30"/>
      <c r="C249" s="31"/>
      <c r="D249" s="132"/>
      <c r="E249" s="32"/>
      <c r="F249" s="33"/>
      <c r="G249" s="33"/>
      <c r="H249" s="33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</row>
    <row r="250" spans="1:38" customFormat="1" x14ac:dyDescent="0.25">
      <c r="A250" s="30"/>
      <c r="B250" s="30"/>
      <c r="C250" s="31"/>
      <c r="D250" s="132"/>
      <c r="E250" s="32"/>
      <c r="F250" s="33"/>
      <c r="G250" s="33"/>
      <c r="H250" s="33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</row>
    <row r="251" spans="1:38" customFormat="1" x14ac:dyDescent="0.25">
      <c r="A251" s="30"/>
      <c r="B251" s="30"/>
      <c r="C251" s="31"/>
      <c r="D251" s="132"/>
      <c r="E251" s="32"/>
      <c r="F251" s="33"/>
      <c r="G251" s="33"/>
      <c r="H251" s="33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</row>
    <row r="252" spans="1:38" customFormat="1" x14ac:dyDescent="0.25">
      <c r="A252" s="30"/>
      <c r="B252" s="30"/>
      <c r="C252" s="31"/>
      <c r="D252" s="132"/>
      <c r="E252" s="32"/>
      <c r="F252" s="33"/>
      <c r="G252" s="33"/>
      <c r="H252" s="33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</row>
    <row r="253" spans="1:38" customFormat="1" x14ac:dyDescent="0.25">
      <c r="A253" s="30"/>
      <c r="B253" s="30"/>
      <c r="C253" s="31"/>
      <c r="D253" s="132"/>
      <c r="E253" s="32"/>
      <c r="F253" s="33"/>
      <c r="G253" s="33"/>
      <c r="H253" s="33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</row>
    <row r="254" spans="1:38" customFormat="1" x14ac:dyDescent="0.25">
      <c r="A254" s="30"/>
      <c r="B254" s="30"/>
      <c r="C254" s="31"/>
      <c r="D254" s="132"/>
      <c r="E254" s="32"/>
      <c r="F254" s="33"/>
      <c r="G254" s="33"/>
      <c r="H254" s="33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</row>
    <row r="255" spans="1:38" customFormat="1" x14ac:dyDescent="0.25">
      <c r="A255" s="30"/>
      <c r="B255" s="30"/>
      <c r="C255" s="31"/>
      <c r="D255" s="132"/>
      <c r="E255" s="32"/>
      <c r="F255" s="33"/>
      <c r="G255" s="33"/>
      <c r="H255" s="33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</row>
    <row r="256" spans="1:38" customFormat="1" x14ac:dyDescent="0.25">
      <c r="A256" s="30"/>
      <c r="B256" s="30"/>
      <c r="C256" s="31"/>
      <c r="D256" s="132"/>
      <c r="E256" s="32"/>
      <c r="F256" s="33"/>
      <c r="G256" s="33"/>
      <c r="H256" s="33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</row>
    <row r="257" spans="1:38" customFormat="1" x14ac:dyDescent="0.25">
      <c r="A257" s="30"/>
      <c r="B257" s="30"/>
      <c r="C257" s="31"/>
      <c r="D257" s="132"/>
      <c r="E257" s="32"/>
      <c r="F257" s="33"/>
      <c r="G257" s="33"/>
      <c r="H257" s="33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</row>
    <row r="258" spans="1:38" customFormat="1" x14ac:dyDescent="0.25">
      <c r="A258" s="30"/>
      <c r="B258" s="30"/>
      <c r="C258" s="31"/>
      <c r="D258" s="132"/>
      <c r="E258" s="32"/>
      <c r="F258" s="33"/>
      <c r="G258" s="33"/>
      <c r="H258" s="33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</row>
    <row r="259" spans="1:38" customFormat="1" x14ac:dyDescent="0.25">
      <c r="A259" s="30"/>
      <c r="B259" s="30"/>
      <c r="C259" s="31"/>
      <c r="D259" s="132"/>
      <c r="E259" s="32"/>
      <c r="F259" s="33"/>
      <c r="G259" s="33"/>
      <c r="H259" s="33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</row>
    <row r="260" spans="1:38" customFormat="1" x14ac:dyDescent="0.25">
      <c r="A260" s="30"/>
      <c r="B260" s="30"/>
      <c r="C260" s="31"/>
      <c r="D260" s="132"/>
      <c r="E260" s="32"/>
      <c r="F260" s="33"/>
      <c r="G260" s="33"/>
      <c r="H260" s="33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</row>
    <row r="261" spans="1:38" customFormat="1" x14ac:dyDescent="0.25">
      <c r="A261" s="30"/>
      <c r="B261" s="30"/>
      <c r="C261" s="31"/>
      <c r="D261" s="132"/>
      <c r="E261" s="32"/>
      <c r="F261" s="33"/>
      <c r="G261" s="33"/>
      <c r="H261" s="33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</row>
    <row r="262" spans="1:38" customFormat="1" x14ac:dyDescent="0.25">
      <c r="A262" s="30"/>
      <c r="B262" s="30"/>
      <c r="C262" s="31"/>
      <c r="D262" s="132"/>
      <c r="E262" s="32"/>
      <c r="F262" s="33"/>
      <c r="G262" s="33"/>
      <c r="H262" s="33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</row>
    <row r="263" spans="1:38" customFormat="1" x14ac:dyDescent="0.25">
      <c r="A263" s="30"/>
      <c r="B263" s="30"/>
      <c r="C263" s="31"/>
      <c r="D263" s="132"/>
      <c r="E263" s="32"/>
      <c r="F263" s="33"/>
      <c r="G263" s="33"/>
      <c r="H263" s="33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</row>
    <row r="264" spans="1:38" customFormat="1" x14ac:dyDescent="0.25">
      <c r="A264" s="30"/>
      <c r="B264" s="30"/>
      <c r="C264" s="31"/>
      <c r="D264" s="132"/>
      <c r="E264" s="32"/>
      <c r="F264" s="33"/>
      <c r="G264" s="33"/>
      <c r="H264" s="33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</row>
    <row r="265" spans="1:38" customFormat="1" x14ac:dyDescent="0.25">
      <c r="A265" s="30"/>
      <c r="B265" s="30"/>
      <c r="C265" s="31"/>
      <c r="D265" s="132"/>
      <c r="E265" s="32"/>
      <c r="F265" s="33"/>
      <c r="G265" s="33"/>
      <c r="H265" s="33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</row>
    <row r="266" spans="1:38" customFormat="1" x14ac:dyDescent="0.25">
      <c r="A266" s="30"/>
      <c r="B266" s="30"/>
      <c r="C266" s="31"/>
      <c r="D266" s="132"/>
      <c r="E266" s="32"/>
      <c r="F266" s="33"/>
      <c r="G266" s="33"/>
      <c r="H266" s="33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</row>
    <row r="267" spans="1:38" customFormat="1" x14ac:dyDescent="0.25">
      <c r="A267" s="30"/>
      <c r="B267" s="30"/>
      <c r="C267" s="31"/>
      <c r="D267" s="132"/>
      <c r="E267" s="32"/>
      <c r="F267" s="33"/>
      <c r="G267" s="33"/>
      <c r="H267" s="33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</row>
    <row r="268" spans="1:38" customFormat="1" x14ac:dyDescent="0.25">
      <c r="A268" s="30"/>
      <c r="B268" s="30"/>
      <c r="C268" s="31"/>
      <c r="D268" s="132"/>
      <c r="E268" s="32"/>
      <c r="F268" s="33"/>
      <c r="G268" s="33"/>
      <c r="H268" s="33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</row>
    <row r="269" spans="1:38" customFormat="1" x14ac:dyDescent="0.25">
      <c r="A269" s="30"/>
      <c r="B269" s="30"/>
      <c r="C269" s="31"/>
      <c r="D269" s="132"/>
      <c r="E269" s="32"/>
      <c r="F269" s="33"/>
      <c r="G269" s="33"/>
      <c r="H269" s="33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</row>
    <row r="270" spans="1:38" customFormat="1" x14ac:dyDescent="0.25">
      <c r="A270" s="30"/>
      <c r="B270" s="30"/>
      <c r="C270" s="31"/>
      <c r="D270" s="132"/>
      <c r="E270" s="32"/>
      <c r="F270" s="33"/>
      <c r="G270" s="33"/>
      <c r="H270" s="33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</row>
    <row r="271" spans="1:38" customFormat="1" x14ac:dyDescent="0.25">
      <c r="A271" s="30"/>
      <c r="B271" s="30"/>
      <c r="C271" s="31"/>
      <c r="D271" s="132"/>
      <c r="E271" s="32"/>
      <c r="F271" s="33"/>
      <c r="G271" s="33"/>
      <c r="H271" s="33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</row>
    <row r="272" spans="1:38" customFormat="1" x14ac:dyDescent="0.25">
      <c r="A272" s="30"/>
      <c r="B272" s="30"/>
      <c r="C272" s="31"/>
      <c r="D272" s="132"/>
      <c r="E272" s="32"/>
      <c r="F272" s="33"/>
      <c r="G272" s="33"/>
      <c r="H272" s="33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</row>
    <row r="273" spans="1:38" customFormat="1" x14ac:dyDescent="0.25">
      <c r="A273" s="30"/>
      <c r="B273" s="30"/>
      <c r="C273" s="31"/>
      <c r="D273" s="132"/>
      <c r="E273" s="32"/>
      <c r="F273" s="33"/>
      <c r="G273" s="33"/>
      <c r="H273" s="33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</row>
    <row r="274" spans="1:38" customFormat="1" x14ac:dyDescent="0.25">
      <c r="A274" s="30"/>
      <c r="B274" s="30"/>
      <c r="C274" s="31"/>
      <c r="D274" s="132"/>
      <c r="E274" s="32"/>
      <c r="F274" s="33"/>
      <c r="G274" s="33"/>
      <c r="H274" s="33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</row>
    <row r="275" spans="1:38" customFormat="1" x14ac:dyDescent="0.25">
      <c r="A275" s="30"/>
      <c r="B275" s="30"/>
      <c r="C275" s="31"/>
      <c r="D275" s="132"/>
      <c r="E275" s="32"/>
      <c r="F275" s="33"/>
      <c r="G275" s="33"/>
      <c r="H275" s="33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</row>
    <row r="276" spans="1:38" customFormat="1" x14ac:dyDescent="0.25">
      <c r="A276" s="30"/>
      <c r="B276" s="30"/>
      <c r="C276" s="31"/>
      <c r="D276" s="132"/>
      <c r="E276" s="32"/>
      <c r="F276" s="33"/>
      <c r="G276" s="33"/>
      <c r="H276" s="33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</row>
    <row r="277" spans="1:38" customFormat="1" x14ac:dyDescent="0.25">
      <c r="A277" s="30"/>
      <c r="B277" s="30"/>
      <c r="C277" s="31"/>
      <c r="D277" s="132"/>
      <c r="E277" s="32"/>
      <c r="F277" s="33"/>
      <c r="G277" s="33"/>
      <c r="H277" s="33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</row>
    <row r="278" spans="1:38" customFormat="1" x14ac:dyDescent="0.25">
      <c r="A278" s="30"/>
      <c r="B278" s="30"/>
      <c r="C278" s="31"/>
      <c r="D278" s="132"/>
      <c r="E278" s="32"/>
      <c r="F278" s="33"/>
      <c r="G278" s="33"/>
      <c r="H278" s="33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</row>
    <row r="279" spans="1:38" customFormat="1" x14ac:dyDescent="0.25">
      <c r="A279" s="30"/>
      <c r="B279" s="30"/>
      <c r="C279" s="31"/>
      <c r="D279" s="132"/>
      <c r="E279" s="32"/>
      <c r="F279" s="33"/>
      <c r="G279" s="33"/>
      <c r="H279" s="33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</row>
    <row r="280" spans="1:38" customFormat="1" x14ac:dyDescent="0.25">
      <c r="A280" s="30"/>
      <c r="B280" s="30"/>
      <c r="C280" s="31"/>
      <c r="D280" s="132"/>
      <c r="E280" s="32"/>
      <c r="F280" s="33"/>
      <c r="G280" s="33"/>
      <c r="H280" s="33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</row>
    <row r="281" spans="1:38" customFormat="1" x14ac:dyDescent="0.25">
      <c r="A281" s="30"/>
      <c r="B281" s="30"/>
      <c r="C281" s="31"/>
      <c r="D281" s="132"/>
      <c r="E281" s="32"/>
      <c r="F281" s="33"/>
      <c r="G281" s="33"/>
      <c r="H281" s="33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</row>
    <row r="282" spans="1:38" customFormat="1" x14ac:dyDescent="0.25">
      <c r="A282" s="30"/>
      <c r="B282" s="30"/>
      <c r="C282" s="31"/>
      <c r="D282" s="132"/>
      <c r="E282" s="32"/>
      <c r="F282" s="33"/>
      <c r="G282" s="33"/>
      <c r="H282" s="33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</row>
    <row r="283" spans="1:38" customFormat="1" x14ac:dyDescent="0.25">
      <c r="A283" s="30"/>
      <c r="B283" s="30"/>
      <c r="C283" s="31"/>
      <c r="D283" s="132"/>
      <c r="E283" s="32"/>
      <c r="F283" s="33"/>
      <c r="G283" s="33"/>
      <c r="H283" s="33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</row>
    <row r="284" spans="1:38" customFormat="1" x14ac:dyDescent="0.25">
      <c r="A284" s="30"/>
      <c r="B284" s="30"/>
      <c r="C284" s="31"/>
      <c r="D284" s="132"/>
      <c r="E284" s="32"/>
      <c r="F284" s="33"/>
      <c r="G284" s="33"/>
      <c r="H284" s="33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</row>
    <row r="285" spans="1:38" customFormat="1" x14ac:dyDescent="0.25">
      <c r="A285" s="30"/>
      <c r="B285" s="30"/>
      <c r="C285" s="31"/>
      <c r="D285" s="132"/>
      <c r="E285" s="32"/>
      <c r="F285" s="33"/>
      <c r="G285" s="33"/>
      <c r="H285" s="33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</row>
    <row r="286" spans="1:38" customFormat="1" x14ac:dyDescent="0.25">
      <c r="A286" s="30"/>
      <c r="B286" s="30"/>
      <c r="C286" s="31"/>
      <c r="D286" s="132"/>
      <c r="E286" s="32"/>
      <c r="F286" s="33"/>
      <c r="G286" s="33"/>
      <c r="H286" s="33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</row>
    <row r="287" spans="1:38" customFormat="1" x14ac:dyDescent="0.25">
      <c r="A287" s="30"/>
      <c r="B287" s="30"/>
      <c r="C287" s="31"/>
      <c r="D287" s="132"/>
      <c r="E287" s="32"/>
      <c r="F287" s="33"/>
      <c r="G287" s="33"/>
      <c r="H287" s="33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</row>
    <row r="288" spans="1:38" customFormat="1" x14ac:dyDescent="0.25">
      <c r="A288" s="30"/>
      <c r="B288" s="30"/>
      <c r="C288" s="31"/>
      <c r="D288" s="132"/>
      <c r="E288" s="32"/>
      <c r="F288" s="33"/>
      <c r="G288" s="33"/>
      <c r="H288" s="33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</row>
    <row r="289" spans="1:38" customFormat="1" x14ac:dyDescent="0.25">
      <c r="A289" s="30"/>
      <c r="B289" s="30"/>
      <c r="C289" s="31"/>
      <c r="D289" s="132"/>
      <c r="E289" s="32"/>
      <c r="F289" s="33"/>
      <c r="G289" s="33"/>
      <c r="H289" s="33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</row>
    <row r="290" spans="1:38" customFormat="1" x14ac:dyDescent="0.25">
      <c r="A290" s="30"/>
      <c r="B290" s="30"/>
      <c r="C290" s="31"/>
      <c r="D290" s="132"/>
      <c r="E290" s="32"/>
      <c r="F290" s="33"/>
      <c r="G290" s="33"/>
      <c r="H290" s="33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</row>
    <row r="291" spans="1:38" customFormat="1" x14ac:dyDescent="0.25">
      <c r="A291" s="30"/>
      <c r="B291" s="30"/>
      <c r="C291" s="31"/>
      <c r="D291" s="132"/>
      <c r="E291" s="32"/>
      <c r="F291" s="33"/>
      <c r="G291" s="33"/>
      <c r="H291" s="33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</row>
    <row r="292" spans="1:38" customFormat="1" x14ac:dyDescent="0.25">
      <c r="A292" s="30"/>
      <c r="B292" s="30"/>
      <c r="C292" s="31"/>
      <c r="D292" s="132"/>
      <c r="E292" s="32"/>
      <c r="F292" s="33"/>
      <c r="G292" s="33"/>
      <c r="H292" s="33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</row>
    <row r="293" spans="1:38" customFormat="1" x14ac:dyDescent="0.25">
      <c r="A293" s="30"/>
      <c r="B293" s="30"/>
      <c r="C293" s="31"/>
      <c r="D293" s="132"/>
      <c r="E293" s="32"/>
      <c r="F293" s="33"/>
      <c r="G293" s="33"/>
      <c r="H293" s="33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</row>
    <row r="294" spans="1:38" customFormat="1" x14ac:dyDescent="0.25">
      <c r="A294" s="30"/>
      <c r="B294" s="30"/>
      <c r="C294" s="31"/>
      <c r="D294" s="132"/>
      <c r="E294" s="32"/>
      <c r="F294" s="33"/>
      <c r="G294" s="33"/>
      <c r="H294" s="33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</row>
    <row r="295" spans="1:38" customFormat="1" x14ac:dyDescent="0.25">
      <c r="A295" s="30"/>
      <c r="B295" s="30"/>
      <c r="C295" s="31"/>
      <c r="D295" s="132"/>
      <c r="E295" s="32"/>
      <c r="F295" s="33"/>
      <c r="G295" s="33"/>
      <c r="H295" s="33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</row>
    <row r="296" spans="1:38" customFormat="1" x14ac:dyDescent="0.25">
      <c r="A296" s="30"/>
      <c r="B296" s="30"/>
      <c r="C296" s="31"/>
      <c r="D296" s="132"/>
      <c r="E296" s="32"/>
      <c r="F296" s="33"/>
      <c r="G296" s="33"/>
      <c r="H296" s="33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</row>
    <row r="297" spans="1:38" customFormat="1" x14ac:dyDescent="0.25">
      <c r="A297" s="30"/>
      <c r="B297" s="30"/>
      <c r="C297" s="31"/>
      <c r="D297" s="132"/>
      <c r="E297" s="32"/>
      <c r="F297" s="33"/>
      <c r="G297" s="33"/>
      <c r="H297" s="33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</row>
    <row r="298" spans="1:38" customFormat="1" x14ac:dyDescent="0.25">
      <c r="A298" s="30"/>
      <c r="B298" s="30"/>
      <c r="C298" s="31"/>
      <c r="D298" s="132"/>
      <c r="E298" s="32"/>
      <c r="F298" s="33"/>
      <c r="G298" s="33"/>
      <c r="H298" s="33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</row>
    <row r="299" spans="1:38" customFormat="1" x14ac:dyDescent="0.25">
      <c r="A299" s="30"/>
      <c r="B299" s="30"/>
      <c r="C299" s="31"/>
      <c r="D299" s="132"/>
      <c r="E299" s="32"/>
      <c r="F299" s="33"/>
      <c r="G299" s="33"/>
      <c r="H299" s="33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</row>
    <row r="300" spans="1:38" customFormat="1" x14ac:dyDescent="0.25">
      <c r="A300" s="30"/>
      <c r="B300" s="30"/>
      <c r="C300" s="31"/>
      <c r="D300" s="132"/>
      <c r="E300" s="32"/>
      <c r="F300" s="33"/>
      <c r="G300" s="33"/>
      <c r="H300" s="33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</row>
    <row r="301" spans="1:38" customFormat="1" x14ac:dyDescent="0.25">
      <c r="A301" s="30"/>
      <c r="B301" s="30"/>
      <c r="C301" s="31"/>
      <c r="D301" s="132"/>
      <c r="E301" s="32"/>
      <c r="F301" s="33"/>
      <c r="G301" s="33"/>
      <c r="H301" s="33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</row>
    <row r="302" spans="1:38" customFormat="1" x14ac:dyDescent="0.25">
      <c r="A302" s="30"/>
      <c r="B302" s="30"/>
      <c r="C302" s="31"/>
      <c r="D302" s="132"/>
      <c r="E302" s="32"/>
      <c r="F302" s="33"/>
      <c r="G302" s="33"/>
      <c r="H302" s="33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</row>
    <row r="303" spans="1:38" customFormat="1" x14ac:dyDescent="0.25">
      <c r="A303" s="30"/>
      <c r="B303" s="30"/>
      <c r="C303" s="31"/>
      <c r="D303" s="132"/>
      <c r="E303" s="32"/>
      <c r="F303" s="33"/>
      <c r="G303" s="33"/>
      <c r="H303" s="33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</row>
    <row r="304" spans="1:38" customFormat="1" x14ac:dyDescent="0.25">
      <c r="A304" s="30"/>
      <c r="B304" s="30"/>
      <c r="C304" s="31"/>
      <c r="D304" s="132"/>
      <c r="E304" s="32"/>
      <c r="F304" s="33"/>
      <c r="G304" s="33"/>
      <c r="H304" s="33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</row>
    <row r="305" spans="1:38" customFormat="1" x14ac:dyDescent="0.25">
      <c r="A305" s="30"/>
      <c r="B305" s="30"/>
      <c r="C305" s="31"/>
      <c r="D305" s="132"/>
      <c r="E305" s="32"/>
      <c r="F305" s="33"/>
      <c r="G305" s="33"/>
      <c r="H305" s="33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</row>
    <row r="306" spans="1:38" customFormat="1" x14ac:dyDescent="0.25">
      <c r="A306" s="30"/>
      <c r="B306" s="30"/>
      <c r="C306" s="31"/>
      <c r="D306" s="132"/>
      <c r="E306" s="32"/>
      <c r="F306" s="33"/>
      <c r="G306" s="33"/>
      <c r="H306" s="33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</row>
    <row r="307" spans="1:38" customFormat="1" x14ac:dyDescent="0.25">
      <c r="A307" s="30"/>
      <c r="B307" s="30"/>
      <c r="C307" s="31"/>
      <c r="D307" s="132"/>
      <c r="E307" s="32"/>
      <c r="F307" s="33"/>
      <c r="G307" s="33"/>
      <c r="H307" s="33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</row>
    <row r="308" spans="1:38" customFormat="1" x14ac:dyDescent="0.25">
      <c r="A308" s="30"/>
      <c r="B308" s="30"/>
      <c r="C308" s="31"/>
      <c r="D308" s="132"/>
      <c r="E308" s="32"/>
      <c r="F308" s="33"/>
      <c r="G308" s="33"/>
      <c r="H308" s="33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</row>
    <row r="309" spans="1:38" customFormat="1" x14ac:dyDescent="0.25">
      <c r="A309" s="30"/>
      <c r="B309" s="30"/>
      <c r="C309" s="31"/>
      <c r="D309" s="132"/>
      <c r="E309" s="32"/>
      <c r="F309" s="33"/>
      <c r="G309" s="33"/>
      <c r="H309" s="33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</row>
    <row r="310" spans="1:38" customFormat="1" x14ac:dyDescent="0.25">
      <c r="A310" s="30"/>
      <c r="B310" s="30"/>
      <c r="C310" s="31"/>
      <c r="D310" s="132"/>
      <c r="E310" s="32"/>
      <c r="F310" s="33"/>
      <c r="G310" s="33"/>
      <c r="H310" s="33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</row>
    <row r="311" spans="1:38" customFormat="1" x14ac:dyDescent="0.25">
      <c r="A311" s="30"/>
      <c r="B311" s="30"/>
      <c r="C311" s="31"/>
      <c r="D311" s="132"/>
      <c r="E311" s="32"/>
      <c r="F311" s="33"/>
      <c r="G311" s="33"/>
      <c r="H311" s="33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</row>
    <row r="312" spans="1:38" customFormat="1" x14ac:dyDescent="0.25">
      <c r="A312" s="30"/>
      <c r="B312" s="30"/>
      <c r="C312" s="31"/>
      <c r="D312" s="132"/>
      <c r="E312" s="32"/>
      <c r="F312" s="33"/>
      <c r="G312" s="33"/>
      <c r="H312" s="33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</row>
    <row r="313" spans="1:38" customFormat="1" x14ac:dyDescent="0.25">
      <c r="A313" s="30"/>
      <c r="B313" s="30"/>
      <c r="C313" s="31"/>
      <c r="D313" s="132"/>
      <c r="E313" s="32"/>
      <c r="F313" s="33"/>
      <c r="G313" s="33"/>
      <c r="H313" s="33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</row>
    <row r="314" spans="1:38" customFormat="1" x14ac:dyDescent="0.25">
      <c r="A314" s="30"/>
      <c r="B314" s="30"/>
      <c r="C314" s="31"/>
      <c r="D314" s="132"/>
      <c r="E314" s="32"/>
      <c r="F314" s="33"/>
      <c r="G314" s="33"/>
      <c r="H314" s="33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</row>
    <row r="315" spans="1:38" customFormat="1" x14ac:dyDescent="0.25">
      <c r="A315" s="30"/>
      <c r="B315" s="30"/>
      <c r="C315" s="31"/>
      <c r="D315" s="132"/>
      <c r="E315" s="32"/>
      <c r="F315" s="33"/>
      <c r="G315" s="33"/>
      <c r="H315" s="33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</row>
    <row r="316" spans="1:38" customFormat="1" x14ac:dyDescent="0.25">
      <c r="A316" s="30"/>
      <c r="B316" s="30"/>
      <c r="C316" s="31"/>
      <c r="D316" s="132"/>
      <c r="E316" s="32"/>
      <c r="F316" s="33"/>
      <c r="G316" s="33"/>
      <c r="H316" s="33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</row>
    <row r="317" spans="1:38" customFormat="1" x14ac:dyDescent="0.25">
      <c r="A317" s="30"/>
      <c r="B317" s="30"/>
      <c r="C317" s="31"/>
      <c r="D317" s="132"/>
      <c r="E317" s="32"/>
      <c r="F317" s="33"/>
      <c r="G317" s="33"/>
      <c r="H317" s="33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</row>
    <row r="318" spans="1:38" customFormat="1" x14ac:dyDescent="0.25">
      <c r="A318" s="30"/>
      <c r="B318" s="30"/>
      <c r="C318" s="31"/>
      <c r="D318" s="132"/>
      <c r="E318" s="32"/>
      <c r="F318" s="33"/>
      <c r="G318" s="33"/>
      <c r="H318" s="33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</row>
    <row r="319" spans="1:38" customFormat="1" x14ac:dyDescent="0.25">
      <c r="A319" s="30"/>
      <c r="B319" s="30"/>
      <c r="C319" s="31"/>
      <c r="D319" s="132"/>
      <c r="E319" s="32"/>
      <c r="F319" s="33"/>
      <c r="G319" s="33"/>
      <c r="H319" s="33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</row>
    <row r="320" spans="1:38" customFormat="1" x14ac:dyDescent="0.25">
      <c r="A320" s="30"/>
      <c r="B320" s="30"/>
      <c r="C320" s="31"/>
      <c r="D320" s="132"/>
      <c r="E320" s="32"/>
      <c r="F320" s="33"/>
      <c r="G320" s="33"/>
      <c r="H320" s="33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</row>
    <row r="321" spans="1:38" customFormat="1" x14ac:dyDescent="0.25">
      <c r="A321" s="30"/>
      <c r="B321" s="30"/>
      <c r="C321" s="31"/>
      <c r="D321" s="132"/>
      <c r="E321" s="32"/>
      <c r="F321" s="33"/>
      <c r="G321" s="33"/>
      <c r="H321" s="33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</row>
    <row r="322" spans="1:38" customFormat="1" x14ac:dyDescent="0.25">
      <c r="A322" s="30"/>
      <c r="B322" s="30"/>
      <c r="C322" s="31"/>
      <c r="D322" s="132"/>
      <c r="E322" s="32"/>
      <c r="F322" s="33"/>
      <c r="G322" s="33"/>
      <c r="H322" s="33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</row>
    <row r="323" spans="1:38" customFormat="1" x14ac:dyDescent="0.25">
      <c r="A323" s="30"/>
      <c r="B323" s="30"/>
      <c r="C323" s="31"/>
      <c r="D323" s="32"/>
      <c r="E323" s="32"/>
      <c r="F323" s="33"/>
      <c r="G323" s="33"/>
      <c r="H323" s="33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</row>
    <row r="324" spans="1:38" customFormat="1" x14ac:dyDescent="0.25">
      <c r="A324" s="30"/>
      <c r="B324" s="30"/>
      <c r="C324" s="31"/>
      <c r="D324" s="32"/>
      <c r="E324" s="32"/>
      <c r="F324" s="33"/>
      <c r="G324" s="33"/>
      <c r="H324" s="33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</row>
    <row r="325" spans="1:38" customFormat="1" x14ac:dyDescent="0.25">
      <c r="A325" s="30"/>
      <c r="B325" s="30"/>
      <c r="C325" s="31"/>
      <c r="D325" s="32"/>
      <c r="E325" s="32"/>
      <c r="F325" s="33"/>
      <c r="G325" s="33"/>
      <c r="H325" s="33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</row>
    <row r="326" spans="1:38" customFormat="1" x14ac:dyDescent="0.25">
      <c r="A326" s="30"/>
      <c r="B326" s="30"/>
      <c r="C326" s="31"/>
      <c r="D326" s="32"/>
      <c r="E326" s="32"/>
      <c r="F326" s="33"/>
      <c r="G326" s="33"/>
      <c r="H326" s="33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</row>
    <row r="327" spans="1:38" customFormat="1" x14ac:dyDescent="0.25">
      <c r="A327" s="30"/>
      <c r="B327" s="30"/>
      <c r="C327" s="31"/>
      <c r="D327" s="32"/>
      <c r="E327" s="32"/>
      <c r="F327" s="33"/>
      <c r="G327" s="33"/>
      <c r="H327" s="33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</row>
    <row r="328" spans="1:38" customFormat="1" x14ac:dyDescent="0.25">
      <c r="A328" s="30"/>
      <c r="B328" s="30"/>
      <c r="C328" s="31"/>
      <c r="D328" s="32"/>
      <c r="E328" s="32"/>
      <c r="F328" s="33"/>
      <c r="G328" s="33"/>
      <c r="H328" s="33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</row>
    <row r="329" spans="1:38" customFormat="1" x14ac:dyDescent="0.25">
      <c r="A329" s="30"/>
      <c r="B329" s="30"/>
      <c r="C329" s="31"/>
      <c r="D329" s="32"/>
      <c r="E329" s="32"/>
      <c r="F329" s="33"/>
      <c r="G329" s="33"/>
      <c r="H329" s="33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</row>
    <row r="330" spans="1:38" customFormat="1" x14ac:dyDescent="0.25">
      <c r="A330" s="30"/>
      <c r="B330" s="30"/>
      <c r="C330" s="31"/>
      <c r="D330" s="32"/>
      <c r="E330" s="32"/>
      <c r="F330" s="33"/>
      <c r="G330" s="33"/>
      <c r="H330" s="33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</row>
    <row r="331" spans="1:38" customFormat="1" x14ac:dyDescent="0.25">
      <c r="A331" s="30"/>
      <c r="B331" s="30"/>
      <c r="C331" s="31"/>
      <c r="D331" s="32"/>
      <c r="E331" s="32"/>
      <c r="F331" s="33"/>
      <c r="G331" s="33"/>
      <c r="H331" s="33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</row>
    <row r="332" spans="1:38" customFormat="1" x14ac:dyDescent="0.25">
      <c r="A332" s="30"/>
      <c r="B332" s="30"/>
      <c r="C332" s="31"/>
      <c r="D332" s="32"/>
      <c r="E332" s="32"/>
      <c r="F332" s="33"/>
      <c r="G332" s="33"/>
      <c r="H332" s="33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</row>
    <row r="333" spans="1:38" customFormat="1" x14ac:dyDescent="0.25">
      <c r="A333" s="30"/>
      <c r="B333" s="30"/>
      <c r="C333" s="31"/>
      <c r="D333" s="32"/>
      <c r="E333" s="32"/>
      <c r="F333" s="33"/>
      <c r="G333" s="33"/>
      <c r="H333" s="33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</row>
    <row r="334" spans="1:38" customFormat="1" x14ac:dyDescent="0.25">
      <c r="A334" s="30"/>
      <c r="B334" s="30"/>
      <c r="C334" s="31"/>
      <c r="D334" s="32"/>
      <c r="E334" s="32"/>
      <c r="F334" s="33"/>
      <c r="G334" s="33"/>
      <c r="H334" s="33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</row>
    <row r="335" spans="1:38" customFormat="1" x14ac:dyDescent="0.25">
      <c r="A335" s="30"/>
      <c r="B335" s="30"/>
      <c r="C335" s="31"/>
      <c r="D335" s="32"/>
      <c r="E335" s="32"/>
      <c r="F335" s="33"/>
      <c r="G335" s="33"/>
      <c r="H335" s="33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</row>
    <row r="336" spans="1:38" customFormat="1" x14ac:dyDescent="0.25">
      <c r="A336" s="30"/>
      <c r="B336" s="30"/>
      <c r="C336" s="31"/>
      <c r="D336" s="32"/>
      <c r="E336" s="32"/>
      <c r="F336" s="33"/>
      <c r="G336" s="33"/>
      <c r="H336" s="33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</row>
    <row r="337" spans="1:38" customFormat="1" x14ac:dyDescent="0.25">
      <c r="A337" s="30"/>
      <c r="B337" s="30"/>
      <c r="C337" s="31"/>
      <c r="D337" s="32"/>
      <c r="E337" s="32"/>
      <c r="F337" s="33"/>
      <c r="G337" s="33"/>
      <c r="H337" s="33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</row>
    <row r="338" spans="1:38" customFormat="1" x14ac:dyDescent="0.25">
      <c r="A338" s="30"/>
      <c r="B338" s="30"/>
      <c r="C338" s="31"/>
      <c r="D338" s="32"/>
      <c r="E338" s="32"/>
      <c r="F338" s="33"/>
      <c r="G338" s="33"/>
      <c r="H338" s="33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</row>
    <row r="339" spans="1:38" customFormat="1" x14ac:dyDescent="0.25">
      <c r="A339" s="30"/>
      <c r="B339" s="30"/>
      <c r="C339" s="31"/>
      <c r="D339" s="32"/>
      <c r="E339" s="32"/>
      <c r="F339" s="33"/>
      <c r="G339" s="33"/>
      <c r="H339" s="33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</row>
    <row r="340" spans="1:38" customFormat="1" x14ac:dyDescent="0.25">
      <c r="A340" s="30"/>
      <c r="B340" s="30"/>
      <c r="C340" s="31"/>
      <c r="D340" s="32"/>
      <c r="E340" s="32"/>
      <c r="F340" s="33"/>
      <c r="G340" s="33"/>
      <c r="H340" s="33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</row>
    <row r="341" spans="1:38" customFormat="1" x14ac:dyDescent="0.25">
      <c r="A341" s="30"/>
      <c r="B341" s="30"/>
      <c r="C341" s="31"/>
      <c r="D341" s="32"/>
      <c r="E341" s="32"/>
      <c r="F341" s="33"/>
      <c r="G341" s="33"/>
      <c r="H341" s="33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</row>
    <row r="342" spans="1:38" customFormat="1" x14ac:dyDescent="0.25">
      <c r="A342" s="30"/>
      <c r="B342" s="30"/>
      <c r="C342" s="31"/>
      <c r="D342" s="32"/>
      <c r="E342" s="32"/>
      <c r="F342" s="33"/>
      <c r="G342" s="33"/>
      <c r="H342" s="33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</row>
    <row r="343" spans="1:38" customFormat="1" x14ac:dyDescent="0.25">
      <c r="A343" s="30"/>
      <c r="B343" s="30"/>
      <c r="C343" s="31"/>
      <c r="D343" s="32"/>
      <c r="E343" s="32"/>
      <c r="F343" s="33"/>
      <c r="G343" s="33"/>
      <c r="H343" s="33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</row>
    <row r="344" spans="1:38" customFormat="1" x14ac:dyDescent="0.25">
      <c r="A344" s="30"/>
      <c r="B344" s="30"/>
      <c r="C344" s="31"/>
      <c r="D344" s="32"/>
      <c r="E344" s="32"/>
      <c r="F344" s="33"/>
      <c r="G344" s="33"/>
      <c r="H344" s="33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</row>
    <row r="345" spans="1:38" customFormat="1" x14ac:dyDescent="0.25">
      <c r="A345" s="30"/>
      <c r="B345" s="30"/>
      <c r="C345" s="31"/>
      <c r="D345" s="32"/>
      <c r="E345" s="32"/>
      <c r="F345" s="33"/>
      <c r="G345" s="33"/>
      <c r="H345" s="33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</row>
    <row r="346" spans="1:38" customFormat="1" x14ac:dyDescent="0.25">
      <c r="A346" s="30"/>
      <c r="B346" s="30"/>
      <c r="C346" s="31"/>
      <c r="D346" s="32"/>
      <c r="E346" s="32"/>
      <c r="F346" s="33"/>
      <c r="G346" s="33"/>
      <c r="H346" s="33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</row>
    <row r="347" spans="1:38" customFormat="1" x14ac:dyDescent="0.25">
      <c r="A347" s="30"/>
      <c r="B347" s="30"/>
      <c r="C347" s="31"/>
      <c r="D347" s="32"/>
      <c r="E347" s="32"/>
      <c r="F347" s="33"/>
      <c r="G347" s="33"/>
      <c r="H347" s="33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</row>
    <row r="348" spans="1:38" customFormat="1" x14ac:dyDescent="0.25">
      <c r="A348" s="30"/>
      <c r="B348" s="30"/>
      <c r="C348" s="31"/>
      <c r="D348" s="32"/>
      <c r="E348" s="32"/>
      <c r="F348" s="33"/>
      <c r="G348" s="33"/>
      <c r="H348" s="33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</row>
    <row r="349" spans="1:38" customFormat="1" x14ac:dyDescent="0.25">
      <c r="A349" s="30"/>
      <c r="B349" s="30"/>
      <c r="C349" s="31"/>
      <c r="D349" s="32"/>
      <c r="E349" s="32"/>
      <c r="F349" s="33"/>
      <c r="G349" s="33"/>
      <c r="H349" s="33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</row>
    <row r="350" spans="1:38" customFormat="1" x14ac:dyDescent="0.25">
      <c r="A350" s="30"/>
      <c r="B350" s="30"/>
      <c r="C350" s="31"/>
      <c r="D350" s="32"/>
      <c r="E350" s="32"/>
      <c r="F350" s="33"/>
      <c r="G350" s="33"/>
      <c r="H350" s="33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</row>
    <row r="351" spans="1:38" customFormat="1" x14ac:dyDescent="0.25">
      <c r="A351" s="30"/>
      <c r="B351" s="30"/>
      <c r="C351" s="31"/>
      <c r="D351" s="32"/>
      <c r="E351" s="32"/>
      <c r="F351" s="33"/>
      <c r="G351" s="33"/>
      <c r="H351" s="33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</row>
    <row r="352" spans="1:38" customFormat="1" x14ac:dyDescent="0.25">
      <c r="A352" s="30"/>
      <c r="B352" s="30"/>
      <c r="C352" s="31"/>
      <c r="D352" s="32"/>
      <c r="E352" s="32"/>
      <c r="F352" s="33"/>
      <c r="G352" s="33"/>
      <c r="H352" s="33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</row>
    <row r="353" spans="1:38" customFormat="1" x14ac:dyDescent="0.25">
      <c r="A353" s="30"/>
      <c r="B353" s="30"/>
      <c r="C353" s="31"/>
      <c r="D353" s="32"/>
      <c r="E353" s="32"/>
      <c r="F353" s="33"/>
      <c r="G353" s="33"/>
      <c r="H353" s="33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</row>
    <row r="354" spans="1:38" customFormat="1" x14ac:dyDescent="0.25">
      <c r="A354" s="30"/>
      <c r="B354" s="30"/>
      <c r="C354" s="31"/>
      <c r="D354" s="32"/>
      <c r="E354" s="32"/>
      <c r="F354" s="33"/>
      <c r="G354" s="33"/>
      <c r="H354" s="33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</row>
    <row r="355" spans="1:38" customFormat="1" x14ac:dyDescent="0.25">
      <c r="A355" s="30"/>
      <c r="B355" s="30"/>
      <c r="C355" s="31"/>
      <c r="D355" s="32"/>
      <c r="E355" s="32"/>
      <c r="F355" s="33"/>
      <c r="G355" s="33"/>
      <c r="H355" s="33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</row>
    <row r="356" spans="1:38" customFormat="1" x14ac:dyDescent="0.25">
      <c r="A356" s="30"/>
      <c r="B356" s="30"/>
      <c r="C356" s="31"/>
      <c r="D356" s="32"/>
      <c r="E356" s="32"/>
      <c r="F356" s="33"/>
      <c r="G356" s="33"/>
      <c r="H356" s="33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</row>
    <row r="357" spans="1:38" customFormat="1" x14ac:dyDescent="0.25">
      <c r="A357" s="30"/>
      <c r="B357" s="30"/>
      <c r="C357" s="31"/>
      <c r="D357" s="32"/>
      <c r="E357" s="32"/>
      <c r="F357" s="33"/>
      <c r="G357" s="33"/>
      <c r="H357" s="33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</row>
    <row r="358" spans="1:38" customFormat="1" x14ac:dyDescent="0.25">
      <c r="A358" s="30"/>
      <c r="B358" s="30"/>
      <c r="C358" s="31"/>
      <c r="D358" s="32"/>
      <c r="E358" s="32"/>
      <c r="F358" s="33"/>
      <c r="G358" s="33"/>
      <c r="H358" s="33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</row>
    <row r="359" spans="1:38" customFormat="1" x14ac:dyDescent="0.25">
      <c r="A359" s="30"/>
      <c r="B359" s="30"/>
      <c r="C359" s="31"/>
      <c r="D359" s="32"/>
      <c r="E359" s="32"/>
      <c r="F359" s="33"/>
      <c r="G359" s="33"/>
      <c r="H359" s="33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</row>
    <row r="360" spans="1:38" customFormat="1" x14ac:dyDescent="0.25">
      <c r="A360" s="30"/>
      <c r="B360" s="30"/>
      <c r="C360" s="31"/>
      <c r="D360" s="32"/>
      <c r="E360" s="32"/>
      <c r="F360" s="33"/>
      <c r="G360" s="33"/>
      <c r="H360" s="33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</row>
    <row r="361" spans="1:38" customFormat="1" x14ac:dyDescent="0.25">
      <c r="A361" s="30"/>
      <c r="B361" s="30"/>
      <c r="C361" s="31"/>
      <c r="D361" s="32"/>
      <c r="E361" s="32"/>
      <c r="F361" s="33"/>
      <c r="G361" s="33"/>
      <c r="H361" s="33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</row>
    <row r="362" spans="1:38" customFormat="1" x14ac:dyDescent="0.25">
      <c r="A362" s="30"/>
      <c r="B362" s="30"/>
      <c r="C362" s="31"/>
      <c r="D362" s="32"/>
      <c r="E362" s="32"/>
      <c r="F362" s="33"/>
      <c r="G362" s="33"/>
      <c r="H362" s="33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</row>
    <row r="363" spans="1:38" customFormat="1" x14ac:dyDescent="0.25">
      <c r="A363" s="30"/>
      <c r="B363" s="30"/>
      <c r="C363" s="31"/>
      <c r="D363" s="32"/>
      <c r="E363" s="32"/>
      <c r="F363" s="33"/>
      <c r="G363" s="33"/>
      <c r="H363" s="33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</row>
    <row r="364" spans="1:38" customFormat="1" x14ac:dyDescent="0.25">
      <c r="A364" s="30"/>
      <c r="B364" s="30"/>
      <c r="C364" s="31"/>
      <c r="D364" s="32"/>
      <c r="E364" s="32"/>
      <c r="F364" s="33"/>
      <c r="G364" s="33"/>
      <c r="H364" s="33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</row>
    <row r="365" spans="1:38" customFormat="1" x14ac:dyDescent="0.25">
      <c r="A365" s="30"/>
      <c r="B365" s="30"/>
      <c r="C365" s="31"/>
      <c r="D365" s="32"/>
      <c r="E365" s="32"/>
      <c r="F365" s="33"/>
      <c r="G365" s="33"/>
      <c r="H365" s="33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</row>
    <row r="366" spans="1:38" customFormat="1" x14ac:dyDescent="0.25">
      <c r="A366" s="30"/>
      <c r="B366" s="30"/>
      <c r="C366" s="31"/>
      <c r="D366" s="32"/>
      <c r="E366" s="32"/>
      <c r="F366" s="33"/>
      <c r="G366" s="33"/>
      <c r="H366" s="33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</row>
    <row r="367" spans="1:38" customFormat="1" x14ac:dyDescent="0.25">
      <c r="A367" s="30"/>
      <c r="B367" s="30"/>
      <c r="C367" s="31"/>
      <c r="D367" s="32"/>
      <c r="E367" s="32"/>
      <c r="F367" s="33"/>
      <c r="G367" s="33"/>
      <c r="H367" s="33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</row>
    <row r="368" spans="1:38" customFormat="1" x14ac:dyDescent="0.25">
      <c r="A368" s="30"/>
      <c r="B368" s="30"/>
      <c r="C368" s="31"/>
      <c r="D368" s="32"/>
      <c r="E368" s="32"/>
      <c r="F368" s="33"/>
      <c r="G368" s="33"/>
      <c r="H368" s="33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</row>
    <row r="369" spans="1:38" customFormat="1" x14ac:dyDescent="0.25">
      <c r="A369" s="30"/>
      <c r="B369" s="30"/>
      <c r="C369" s="31"/>
      <c r="D369" s="32"/>
      <c r="E369" s="32"/>
      <c r="F369" s="33"/>
      <c r="G369" s="33"/>
      <c r="H369" s="33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</row>
    <row r="370" spans="1:38" customFormat="1" x14ac:dyDescent="0.25">
      <c r="A370" s="30"/>
      <c r="B370" s="30"/>
      <c r="C370" s="31"/>
      <c r="D370" s="32"/>
      <c r="E370" s="32"/>
      <c r="F370" s="33"/>
      <c r="G370" s="33"/>
      <c r="H370" s="33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</row>
    <row r="371" spans="1:38" customFormat="1" x14ac:dyDescent="0.25">
      <c r="A371" s="30"/>
      <c r="B371" s="30"/>
      <c r="C371" s="31"/>
      <c r="D371" s="32"/>
      <c r="E371" s="32"/>
      <c r="F371" s="33"/>
      <c r="G371" s="33"/>
      <c r="H371" s="33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</row>
    <row r="372" spans="1:38" customFormat="1" x14ac:dyDescent="0.25">
      <c r="A372" s="30"/>
      <c r="B372" s="30"/>
      <c r="C372" s="31"/>
      <c r="D372" s="32"/>
      <c r="E372" s="32"/>
      <c r="F372" s="33"/>
      <c r="G372" s="33"/>
      <c r="H372" s="33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</row>
    <row r="373" spans="1:38" customFormat="1" x14ac:dyDescent="0.25">
      <c r="A373" s="30"/>
      <c r="B373" s="30"/>
      <c r="C373" s="31"/>
      <c r="D373" s="32"/>
      <c r="E373" s="32"/>
      <c r="F373" s="33"/>
      <c r="G373" s="33"/>
      <c r="H373" s="33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</row>
    <row r="374" spans="1:38" customFormat="1" x14ac:dyDescent="0.25">
      <c r="A374" s="30"/>
      <c r="B374" s="30"/>
      <c r="C374" s="31"/>
      <c r="D374" s="32"/>
      <c r="E374" s="32"/>
      <c r="F374" s="33"/>
      <c r="G374" s="33"/>
      <c r="H374" s="33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</row>
    <row r="375" spans="1:38" customFormat="1" x14ac:dyDescent="0.25">
      <c r="A375" s="30"/>
      <c r="B375" s="30"/>
      <c r="C375" s="31"/>
      <c r="D375" s="32"/>
      <c r="E375" s="32"/>
      <c r="F375" s="33"/>
      <c r="G375" s="33"/>
      <c r="H375" s="33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</row>
    <row r="376" spans="1:38" customFormat="1" x14ac:dyDescent="0.25">
      <c r="A376" s="30"/>
      <c r="B376" s="30"/>
      <c r="C376" s="31"/>
      <c r="D376" s="32"/>
      <c r="E376" s="32"/>
      <c r="F376" s="33"/>
      <c r="G376" s="33"/>
      <c r="H376" s="33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</row>
    <row r="377" spans="1:38" customFormat="1" x14ac:dyDescent="0.25">
      <c r="A377" s="30"/>
      <c r="B377" s="30"/>
      <c r="C377" s="31"/>
      <c r="D377" s="32"/>
      <c r="E377" s="32"/>
      <c r="F377" s="33"/>
      <c r="G377" s="33"/>
      <c r="H377" s="33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</row>
    <row r="378" spans="1:38" customFormat="1" x14ac:dyDescent="0.25">
      <c r="A378" s="30"/>
      <c r="B378" s="30"/>
      <c r="C378" s="31"/>
      <c r="D378" s="32"/>
      <c r="E378" s="32"/>
      <c r="F378" s="33"/>
      <c r="G378" s="33"/>
      <c r="H378" s="33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</row>
    <row r="379" spans="1:38" customFormat="1" x14ac:dyDescent="0.25">
      <c r="A379" s="30"/>
      <c r="B379" s="30"/>
      <c r="C379" s="31"/>
      <c r="D379" s="32"/>
      <c r="E379" s="32"/>
      <c r="F379" s="33"/>
      <c r="G379" s="33"/>
      <c r="H379" s="33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</row>
    <row r="380" spans="1:38" customFormat="1" x14ac:dyDescent="0.25">
      <c r="A380" s="30"/>
      <c r="B380" s="30"/>
      <c r="C380" s="31"/>
      <c r="D380" s="32"/>
      <c r="E380" s="32"/>
      <c r="F380" s="33"/>
      <c r="G380" s="33"/>
      <c r="H380" s="33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</row>
    <row r="381" spans="1:38" customFormat="1" x14ac:dyDescent="0.25">
      <c r="A381" s="30"/>
      <c r="B381" s="30"/>
      <c r="C381" s="31"/>
      <c r="D381" s="32"/>
      <c r="E381" s="32"/>
      <c r="F381" s="33"/>
      <c r="G381" s="33"/>
      <c r="H381" s="33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</row>
    <row r="382" spans="1:38" customFormat="1" x14ac:dyDescent="0.25">
      <c r="A382" s="30"/>
      <c r="B382" s="30"/>
      <c r="C382" s="31"/>
      <c r="D382" s="32"/>
      <c r="E382" s="32"/>
      <c r="F382" s="33"/>
      <c r="G382" s="33"/>
      <c r="H382" s="33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</row>
    <row r="383" spans="1:38" customFormat="1" x14ac:dyDescent="0.25">
      <c r="A383" s="30"/>
      <c r="B383" s="30"/>
      <c r="C383" s="31"/>
      <c r="D383" s="32"/>
      <c r="E383" s="32"/>
      <c r="F383" s="33"/>
      <c r="G383" s="33"/>
      <c r="H383" s="33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</row>
    <row r="384" spans="1:38" customFormat="1" x14ac:dyDescent="0.25">
      <c r="A384" s="30"/>
      <c r="B384" s="30"/>
      <c r="C384" s="31"/>
      <c r="D384" s="32"/>
      <c r="E384" s="32"/>
      <c r="F384" s="33"/>
      <c r="G384" s="33"/>
      <c r="H384" s="33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</row>
    <row r="385" spans="1:38" customFormat="1" x14ac:dyDescent="0.25">
      <c r="A385" s="30"/>
      <c r="B385" s="30"/>
      <c r="C385" s="31"/>
      <c r="D385" s="32"/>
      <c r="E385" s="32"/>
      <c r="F385" s="33"/>
      <c r="G385" s="33"/>
      <c r="H385" s="33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</row>
    <row r="386" spans="1:38" customFormat="1" x14ac:dyDescent="0.25">
      <c r="A386" s="30"/>
      <c r="B386" s="30"/>
      <c r="C386" s="31"/>
      <c r="D386" s="32"/>
      <c r="E386" s="32"/>
      <c r="F386" s="33"/>
      <c r="G386" s="33"/>
      <c r="H386" s="33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</row>
    <row r="387" spans="1:38" customFormat="1" x14ac:dyDescent="0.25">
      <c r="A387" s="30"/>
      <c r="B387" s="30"/>
      <c r="C387" s="31"/>
      <c r="D387" s="32"/>
      <c r="E387" s="32"/>
      <c r="F387" s="33"/>
      <c r="G387" s="33"/>
      <c r="H387" s="33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</row>
    <row r="388" spans="1:38" customFormat="1" x14ac:dyDescent="0.25">
      <c r="A388" s="30"/>
      <c r="B388" s="30"/>
      <c r="C388" s="31"/>
      <c r="D388" s="32"/>
      <c r="E388" s="32"/>
      <c r="F388" s="33"/>
      <c r="G388" s="33"/>
      <c r="H388" s="33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</row>
    <row r="389" spans="1:38" customFormat="1" x14ac:dyDescent="0.25">
      <c r="A389" s="30"/>
      <c r="B389" s="30"/>
      <c r="C389" s="31"/>
      <c r="D389" s="32"/>
      <c r="E389" s="32"/>
      <c r="F389" s="33"/>
      <c r="G389" s="33"/>
      <c r="H389" s="33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</row>
    <row r="390" spans="1:38" customFormat="1" x14ac:dyDescent="0.25">
      <c r="A390" s="30"/>
      <c r="B390" s="30"/>
      <c r="C390" s="31"/>
      <c r="D390" s="32"/>
      <c r="E390" s="32"/>
      <c r="F390" s="33"/>
      <c r="G390" s="33"/>
      <c r="H390" s="33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</row>
    <row r="391" spans="1:38" customFormat="1" x14ac:dyDescent="0.25">
      <c r="A391" s="30"/>
      <c r="B391" s="30"/>
      <c r="C391" s="31"/>
      <c r="D391" s="32"/>
      <c r="E391" s="32"/>
      <c r="F391" s="33"/>
      <c r="G391" s="33"/>
      <c r="H391" s="33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</row>
    <row r="392" spans="1:38" customFormat="1" x14ac:dyDescent="0.25">
      <c r="A392" s="30"/>
      <c r="B392" s="30"/>
      <c r="C392" s="31"/>
      <c r="D392" s="32"/>
      <c r="E392" s="32"/>
      <c r="F392" s="33"/>
      <c r="G392" s="33"/>
      <c r="H392" s="33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</row>
    <row r="393" spans="1:38" customFormat="1" x14ac:dyDescent="0.25">
      <c r="A393" s="30"/>
      <c r="B393" s="30"/>
      <c r="C393" s="31"/>
      <c r="D393" s="32"/>
      <c r="E393" s="32"/>
      <c r="F393" s="33"/>
      <c r="G393" s="33"/>
      <c r="H393" s="33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</row>
    <row r="394" spans="1:38" customFormat="1" x14ac:dyDescent="0.25">
      <c r="A394" s="30"/>
      <c r="B394" s="30"/>
      <c r="C394" s="31"/>
      <c r="D394" s="32"/>
      <c r="E394" s="32"/>
      <c r="F394" s="33"/>
      <c r="G394" s="33"/>
      <c r="H394" s="33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</row>
    <row r="395" spans="1:38" customFormat="1" x14ac:dyDescent="0.25">
      <c r="A395" s="30"/>
      <c r="B395" s="30"/>
      <c r="C395" s="31"/>
      <c r="D395" s="32"/>
      <c r="E395" s="32"/>
      <c r="F395" s="33"/>
      <c r="G395" s="33"/>
      <c r="H395" s="33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</row>
    <row r="396" spans="1:38" customFormat="1" x14ac:dyDescent="0.25">
      <c r="A396" s="30"/>
      <c r="B396" s="30"/>
      <c r="C396" s="31"/>
      <c r="D396" s="32"/>
      <c r="E396" s="32"/>
      <c r="F396" s="33"/>
      <c r="G396" s="33"/>
      <c r="H396" s="33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</row>
    <row r="397" spans="1:38" customFormat="1" x14ac:dyDescent="0.25">
      <c r="A397" s="30"/>
      <c r="B397" s="30"/>
      <c r="C397" s="31"/>
      <c r="D397" s="32"/>
      <c r="E397" s="32"/>
      <c r="F397" s="33"/>
      <c r="G397" s="33"/>
      <c r="H397" s="33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</row>
    <row r="398" spans="1:38" customFormat="1" x14ac:dyDescent="0.25">
      <c r="A398" s="30"/>
      <c r="B398" s="30"/>
      <c r="C398" s="31"/>
      <c r="D398" s="32"/>
      <c r="E398" s="32"/>
      <c r="F398" s="33"/>
      <c r="G398" s="33"/>
      <c r="H398" s="33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</row>
    <row r="399" spans="1:38" customFormat="1" x14ac:dyDescent="0.25">
      <c r="A399" s="30"/>
      <c r="B399" s="30"/>
      <c r="C399" s="31"/>
      <c r="D399" s="32"/>
      <c r="E399" s="32"/>
      <c r="F399" s="33"/>
      <c r="G399" s="33"/>
      <c r="H399" s="33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</row>
    <row r="400" spans="1:38" customFormat="1" x14ac:dyDescent="0.25">
      <c r="A400" s="30"/>
      <c r="B400" s="30"/>
      <c r="C400" s="31"/>
      <c r="D400" s="32"/>
      <c r="E400" s="32"/>
      <c r="F400" s="33"/>
      <c r="G400" s="33"/>
      <c r="H400" s="33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</row>
    <row r="401" spans="1:38" customFormat="1" x14ac:dyDescent="0.25">
      <c r="A401" s="30"/>
      <c r="B401" s="30"/>
      <c r="C401" s="31"/>
      <c r="D401" s="32"/>
      <c r="E401" s="32"/>
      <c r="F401" s="33"/>
      <c r="G401" s="33"/>
      <c r="H401" s="33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</row>
    <row r="402" spans="1:38" customFormat="1" x14ac:dyDescent="0.25">
      <c r="A402" s="30"/>
      <c r="B402" s="30"/>
      <c r="C402" s="31"/>
      <c r="D402" s="32"/>
      <c r="E402" s="32"/>
      <c r="F402" s="33"/>
      <c r="G402" s="33"/>
      <c r="H402" s="33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</row>
    <row r="403" spans="1:38" customFormat="1" x14ac:dyDescent="0.25">
      <c r="A403" s="30"/>
      <c r="B403" s="30"/>
      <c r="C403" s="31"/>
      <c r="D403" s="32"/>
      <c r="E403" s="32"/>
      <c r="F403" s="33"/>
      <c r="G403" s="33"/>
      <c r="H403" s="33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</row>
    <row r="404" spans="1:38" customFormat="1" x14ac:dyDescent="0.25">
      <c r="A404" s="30"/>
      <c r="B404" s="30"/>
      <c r="C404" s="31"/>
      <c r="D404" s="32"/>
      <c r="E404" s="32"/>
      <c r="F404" s="33"/>
      <c r="G404" s="33"/>
      <c r="H404" s="33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</row>
    <row r="405" spans="1:38" customFormat="1" x14ac:dyDescent="0.25">
      <c r="A405" s="30"/>
      <c r="B405" s="30"/>
      <c r="C405" s="31"/>
      <c r="D405" s="32"/>
      <c r="E405" s="32"/>
      <c r="F405" s="33"/>
      <c r="G405" s="33"/>
      <c r="H405" s="33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</row>
    <row r="406" spans="1:38" customFormat="1" x14ac:dyDescent="0.25">
      <c r="A406" s="133"/>
      <c r="B406" s="133"/>
      <c r="C406" s="134"/>
      <c r="D406" s="135"/>
      <c r="E406" s="135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  <c r="AE406" s="134"/>
      <c r="AF406" s="134"/>
      <c r="AG406" s="134"/>
      <c r="AH406" s="134"/>
      <c r="AI406" s="134"/>
      <c r="AJ406" s="134"/>
      <c r="AK406" s="134"/>
      <c r="AL406" s="134"/>
    </row>
    <row r="407" spans="1:38" customFormat="1" x14ac:dyDescent="0.25">
      <c r="A407" s="133"/>
      <c r="B407" s="133"/>
      <c r="C407" s="134"/>
      <c r="D407" s="135"/>
      <c r="E407" s="135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  <c r="AE407" s="134"/>
      <c r="AF407" s="134"/>
      <c r="AG407" s="134"/>
      <c r="AH407" s="134"/>
      <c r="AI407" s="134"/>
      <c r="AJ407" s="134"/>
      <c r="AK407" s="134"/>
      <c r="AL407" s="134"/>
    </row>
    <row r="408" spans="1:38" customFormat="1" x14ac:dyDescent="0.25">
      <c r="A408" s="133"/>
      <c r="B408" s="133"/>
      <c r="C408" s="134"/>
      <c r="D408" s="135"/>
      <c r="E408" s="135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  <c r="AE408" s="134"/>
      <c r="AF408" s="134"/>
      <c r="AG408" s="134"/>
      <c r="AH408" s="134"/>
      <c r="AI408" s="134"/>
      <c r="AJ408" s="134"/>
      <c r="AK408" s="134"/>
      <c r="AL408" s="134"/>
    </row>
    <row r="409" spans="1:38" customFormat="1" x14ac:dyDescent="0.25">
      <c r="A409" s="133"/>
      <c r="B409" s="133"/>
      <c r="C409" s="134"/>
      <c r="D409" s="135"/>
      <c r="E409" s="135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  <c r="AE409" s="134"/>
      <c r="AF409" s="134"/>
      <c r="AG409" s="134"/>
      <c r="AH409" s="134"/>
      <c r="AI409" s="134"/>
      <c r="AJ409" s="134"/>
      <c r="AK409" s="134"/>
      <c r="AL409" s="134"/>
    </row>
    <row r="410" spans="1:38" customFormat="1" x14ac:dyDescent="0.25">
      <c r="A410" s="133"/>
      <c r="B410" s="133"/>
      <c r="C410" s="134"/>
      <c r="D410" s="135"/>
      <c r="E410" s="135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  <c r="AE410" s="134"/>
      <c r="AF410" s="134"/>
      <c r="AG410" s="134"/>
      <c r="AH410" s="134"/>
      <c r="AI410" s="134"/>
      <c r="AJ410" s="134"/>
      <c r="AK410" s="134"/>
      <c r="AL410" s="134"/>
    </row>
    <row r="411" spans="1:38" customFormat="1" x14ac:dyDescent="0.25">
      <c r="A411" s="133"/>
      <c r="B411" s="133"/>
      <c r="C411" s="134"/>
      <c r="D411" s="135"/>
      <c r="E411" s="135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  <c r="AE411" s="134"/>
      <c r="AF411" s="134"/>
      <c r="AG411" s="134"/>
      <c r="AH411" s="134"/>
      <c r="AI411" s="134"/>
      <c r="AJ411" s="134"/>
      <c r="AK411" s="134"/>
      <c r="AL411" s="134"/>
    </row>
    <row r="412" spans="1:38" customFormat="1" x14ac:dyDescent="0.25">
      <c r="A412" s="133"/>
      <c r="B412" s="133"/>
      <c r="C412" s="134"/>
      <c r="D412" s="135"/>
      <c r="E412" s="135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  <c r="AE412" s="134"/>
      <c r="AF412" s="134"/>
      <c r="AG412" s="134"/>
      <c r="AH412" s="134"/>
      <c r="AI412" s="134"/>
      <c r="AJ412" s="134"/>
      <c r="AK412" s="134"/>
      <c r="AL412" s="134"/>
    </row>
    <row r="413" spans="1:38" customFormat="1" x14ac:dyDescent="0.25">
      <c r="A413" s="133"/>
      <c r="B413" s="133"/>
      <c r="C413" s="134"/>
      <c r="D413" s="135"/>
      <c r="E413" s="135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  <c r="AE413" s="134"/>
      <c r="AF413" s="134"/>
      <c r="AG413" s="134"/>
      <c r="AH413" s="134"/>
      <c r="AI413" s="134"/>
      <c r="AJ413" s="134"/>
      <c r="AK413" s="134"/>
      <c r="AL413" s="134"/>
    </row>
    <row r="414" spans="1:38" customFormat="1" x14ac:dyDescent="0.25">
      <c r="A414" s="133"/>
      <c r="B414" s="133"/>
      <c r="C414" s="134"/>
      <c r="D414" s="135"/>
      <c r="E414" s="135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  <c r="AE414" s="134"/>
      <c r="AF414" s="134"/>
      <c r="AG414" s="134"/>
      <c r="AH414" s="134"/>
      <c r="AI414" s="134"/>
      <c r="AJ414" s="134"/>
      <c r="AK414" s="134"/>
      <c r="AL414" s="134"/>
    </row>
    <row r="415" spans="1:38" customFormat="1" x14ac:dyDescent="0.25">
      <c r="A415" s="133"/>
      <c r="B415" s="133"/>
      <c r="C415" s="134"/>
      <c r="D415" s="135"/>
      <c r="E415" s="135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  <c r="AE415" s="134"/>
      <c r="AF415" s="134"/>
      <c r="AG415" s="134"/>
      <c r="AH415" s="134"/>
      <c r="AI415" s="134"/>
      <c r="AJ415" s="134"/>
      <c r="AK415" s="134"/>
      <c r="AL415" s="134"/>
    </row>
    <row r="416" spans="1:38" customFormat="1" x14ac:dyDescent="0.25">
      <c r="A416" s="133"/>
      <c r="B416" s="133"/>
      <c r="C416" s="134"/>
      <c r="D416" s="135"/>
      <c r="E416" s="135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  <c r="AE416" s="134"/>
      <c r="AF416" s="134"/>
      <c r="AG416" s="134"/>
      <c r="AH416" s="134"/>
      <c r="AI416" s="134"/>
      <c r="AJ416" s="134"/>
      <c r="AK416" s="134"/>
      <c r="AL416" s="134"/>
    </row>
    <row r="417" spans="1:38" customFormat="1" x14ac:dyDescent="0.25">
      <c r="A417" s="133"/>
      <c r="B417" s="133"/>
      <c r="C417" s="134"/>
      <c r="D417" s="135"/>
      <c r="E417" s="135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  <c r="AE417" s="134"/>
      <c r="AF417" s="134"/>
      <c r="AG417" s="134"/>
      <c r="AH417" s="134"/>
      <c r="AI417" s="134"/>
      <c r="AJ417" s="134"/>
      <c r="AK417" s="134"/>
      <c r="AL417" s="134"/>
    </row>
    <row r="418" spans="1:38" customFormat="1" x14ac:dyDescent="0.25">
      <c r="A418" s="133"/>
      <c r="B418" s="133"/>
      <c r="C418" s="134"/>
      <c r="D418" s="135"/>
      <c r="E418" s="135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  <c r="AE418" s="134"/>
      <c r="AF418" s="134"/>
      <c r="AG418" s="134"/>
      <c r="AH418" s="134"/>
      <c r="AI418" s="134"/>
      <c r="AJ418" s="134"/>
      <c r="AK418" s="134"/>
      <c r="AL418" s="134"/>
    </row>
    <row r="419" spans="1:38" customFormat="1" x14ac:dyDescent="0.25">
      <c r="A419" s="133"/>
      <c r="B419" s="133"/>
      <c r="C419" s="134"/>
      <c r="D419" s="135"/>
      <c r="E419" s="135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  <c r="AE419" s="134"/>
      <c r="AF419" s="134"/>
      <c r="AG419" s="134"/>
      <c r="AH419" s="134"/>
      <c r="AI419" s="134"/>
      <c r="AJ419" s="134"/>
      <c r="AK419" s="134"/>
      <c r="AL419" s="134"/>
    </row>
    <row r="420" spans="1:38" customFormat="1" x14ac:dyDescent="0.25">
      <c r="A420" s="133"/>
      <c r="B420" s="133"/>
      <c r="C420" s="134"/>
      <c r="D420" s="135"/>
      <c r="E420" s="135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  <c r="AE420" s="134"/>
      <c r="AF420" s="134"/>
      <c r="AG420" s="134"/>
      <c r="AH420" s="134"/>
      <c r="AI420" s="134"/>
      <c r="AJ420" s="134"/>
      <c r="AK420" s="134"/>
      <c r="AL420" s="134"/>
    </row>
    <row r="421" spans="1:38" customFormat="1" x14ac:dyDescent="0.25">
      <c r="A421" s="133"/>
      <c r="B421" s="133"/>
      <c r="C421" s="134"/>
      <c r="D421" s="135"/>
      <c r="E421" s="135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  <c r="AE421" s="134"/>
      <c r="AF421" s="134"/>
      <c r="AG421" s="134"/>
      <c r="AH421" s="134"/>
      <c r="AI421" s="134"/>
      <c r="AJ421" s="134"/>
      <c r="AK421" s="134"/>
      <c r="AL421" s="134"/>
    </row>
    <row r="422" spans="1:38" customFormat="1" x14ac:dyDescent="0.25">
      <c r="A422" s="133"/>
      <c r="B422" s="133"/>
      <c r="C422" s="134"/>
      <c r="D422" s="135"/>
      <c r="E422" s="135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  <c r="AE422" s="134"/>
      <c r="AF422" s="134"/>
      <c r="AG422" s="134"/>
      <c r="AH422" s="134"/>
      <c r="AI422" s="134"/>
      <c r="AJ422" s="134"/>
      <c r="AK422" s="134"/>
      <c r="AL422" s="134"/>
    </row>
    <row r="423" spans="1:38" customFormat="1" x14ac:dyDescent="0.25">
      <c r="A423" s="133"/>
      <c r="B423" s="133"/>
      <c r="C423" s="134"/>
      <c r="D423" s="135"/>
      <c r="E423" s="135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  <c r="AE423" s="134"/>
      <c r="AF423" s="134"/>
      <c r="AG423" s="134"/>
      <c r="AH423" s="134"/>
      <c r="AI423" s="134"/>
      <c r="AJ423" s="134"/>
      <c r="AK423" s="134"/>
      <c r="AL423" s="134"/>
    </row>
    <row r="424" spans="1:38" customFormat="1" x14ac:dyDescent="0.25">
      <c r="A424" s="133"/>
      <c r="B424" s="133"/>
      <c r="C424" s="134"/>
      <c r="D424" s="135"/>
      <c r="E424" s="135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  <c r="AE424" s="134"/>
      <c r="AF424" s="134"/>
      <c r="AG424" s="134"/>
      <c r="AH424" s="134"/>
      <c r="AI424" s="134"/>
      <c r="AJ424" s="134"/>
      <c r="AK424" s="134"/>
      <c r="AL424" s="134"/>
    </row>
    <row r="425" spans="1:38" customFormat="1" x14ac:dyDescent="0.25">
      <c r="A425" s="133"/>
      <c r="B425" s="133"/>
      <c r="C425" s="134"/>
      <c r="D425" s="135"/>
      <c r="E425" s="135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  <c r="AE425" s="134"/>
      <c r="AF425" s="134"/>
      <c r="AG425" s="134"/>
      <c r="AH425" s="134"/>
      <c r="AI425" s="134"/>
      <c r="AJ425" s="134"/>
      <c r="AK425" s="134"/>
      <c r="AL425" s="134"/>
    </row>
    <row r="426" spans="1:38" customFormat="1" x14ac:dyDescent="0.25">
      <c r="A426" s="133"/>
      <c r="B426" s="133"/>
      <c r="C426" s="134"/>
      <c r="D426" s="135"/>
      <c r="E426" s="135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  <c r="AE426" s="134"/>
      <c r="AF426" s="134"/>
      <c r="AG426" s="134"/>
      <c r="AH426" s="134"/>
      <c r="AI426" s="134"/>
      <c r="AJ426" s="134"/>
      <c r="AK426" s="134"/>
      <c r="AL426" s="134"/>
    </row>
    <row r="427" spans="1:38" customFormat="1" x14ac:dyDescent="0.25">
      <c r="A427" s="133"/>
      <c r="B427" s="133"/>
      <c r="C427" s="134"/>
      <c r="D427" s="135"/>
      <c r="E427" s="135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  <c r="AE427" s="134"/>
      <c r="AF427" s="134"/>
      <c r="AG427" s="134"/>
      <c r="AH427" s="134"/>
      <c r="AI427" s="134"/>
      <c r="AJ427" s="134"/>
      <c r="AK427" s="134"/>
      <c r="AL427" s="134"/>
    </row>
    <row r="428" spans="1:38" customFormat="1" x14ac:dyDescent="0.25">
      <c r="A428" s="133"/>
      <c r="B428" s="133"/>
      <c r="C428" s="134"/>
      <c r="D428" s="135"/>
      <c r="E428" s="135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  <c r="AE428" s="134"/>
      <c r="AF428" s="134"/>
      <c r="AG428" s="134"/>
      <c r="AH428" s="134"/>
      <c r="AI428" s="134"/>
      <c r="AJ428" s="134"/>
      <c r="AK428" s="134"/>
      <c r="AL428" s="134"/>
    </row>
    <row r="429" spans="1:38" customFormat="1" x14ac:dyDescent="0.25">
      <c r="A429" s="133"/>
      <c r="B429" s="133"/>
      <c r="C429" s="134"/>
      <c r="D429" s="135"/>
      <c r="E429" s="135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  <c r="AE429" s="134"/>
      <c r="AF429" s="134"/>
      <c r="AG429" s="134"/>
      <c r="AH429" s="134"/>
      <c r="AI429" s="134"/>
      <c r="AJ429" s="134"/>
      <c r="AK429" s="134"/>
      <c r="AL429" s="134"/>
    </row>
    <row r="430" spans="1:38" customFormat="1" x14ac:dyDescent="0.25">
      <c r="A430" s="133"/>
      <c r="B430" s="133"/>
      <c r="C430" s="134"/>
      <c r="D430" s="135"/>
      <c r="E430" s="135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  <c r="AE430" s="134"/>
      <c r="AF430" s="134"/>
      <c r="AG430" s="134"/>
      <c r="AH430" s="134"/>
      <c r="AI430" s="134"/>
      <c r="AJ430" s="134"/>
      <c r="AK430" s="134"/>
      <c r="AL430" s="134"/>
    </row>
    <row r="431" spans="1:38" customFormat="1" x14ac:dyDescent="0.25">
      <c r="A431" s="133"/>
      <c r="B431" s="133"/>
      <c r="C431" s="134"/>
      <c r="D431" s="135"/>
      <c r="E431" s="135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  <c r="AE431" s="134"/>
      <c r="AF431" s="134"/>
      <c r="AG431" s="134"/>
      <c r="AH431" s="134"/>
      <c r="AI431" s="134"/>
      <c r="AJ431" s="134"/>
      <c r="AK431" s="134"/>
      <c r="AL431" s="134"/>
    </row>
    <row r="432" spans="1:38" customFormat="1" x14ac:dyDescent="0.25">
      <c r="A432" s="133"/>
      <c r="B432" s="133"/>
      <c r="C432" s="134"/>
      <c r="D432" s="135"/>
      <c r="E432" s="135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  <c r="AE432" s="134"/>
      <c r="AF432" s="134"/>
      <c r="AG432" s="134"/>
      <c r="AH432" s="134"/>
      <c r="AI432" s="134"/>
      <c r="AJ432" s="134"/>
      <c r="AK432" s="134"/>
      <c r="AL432" s="134"/>
    </row>
    <row r="433" spans="1:38" customFormat="1" x14ac:dyDescent="0.25">
      <c r="A433" s="133"/>
      <c r="B433" s="133"/>
      <c r="C433" s="134"/>
      <c r="D433" s="135"/>
      <c r="E433" s="135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  <c r="AE433" s="134"/>
      <c r="AF433" s="134"/>
      <c r="AG433" s="134"/>
      <c r="AH433" s="134"/>
      <c r="AI433" s="134"/>
      <c r="AJ433" s="134"/>
      <c r="AK433" s="134"/>
      <c r="AL433" s="134"/>
    </row>
    <row r="434" spans="1:38" customFormat="1" x14ac:dyDescent="0.25">
      <c r="A434" s="133"/>
      <c r="B434" s="133"/>
      <c r="C434" s="134"/>
      <c r="D434" s="135"/>
      <c r="E434" s="135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  <c r="AE434" s="134"/>
      <c r="AF434" s="134"/>
      <c r="AG434" s="134"/>
      <c r="AH434" s="134"/>
      <c r="AI434" s="134"/>
      <c r="AJ434" s="134"/>
      <c r="AK434" s="134"/>
      <c r="AL434" s="134"/>
    </row>
    <row r="435" spans="1:38" customFormat="1" x14ac:dyDescent="0.25">
      <c r="A435" s="133"/>
      <c r="B435" s="133"/>
      <c r="C435" s="134"/>
      <c r="D435" s="135"/>
      <c r="E435" s="135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  <c r="AE435" s="134"/>
      <c r="AF435" s="134"/>
      <c r="AG435" s="134"/>
      <c r="AH435" s="134"/>
      <c r="AI435" s="134"/>
      <c r="AJ435" s="134"/>
      <c r="AK435" s="134"/>
      <c r="AL435" s="134"/>
    </row>
    <row r="436" spans="1:38" customFormat="1" x14ac:dyDescent="0.25">
      <c r="A436" s="133"/>
      <c r="B436" s="133"/>
      <c r="C436" s="134"/>
      <c r="D436" s="135"/>
      <c r="E436" s="135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  <c r="AE436" s="134"/>
      <c r="AF436" s="134"/>
      <c r="AG436" s="134"/>
      <c r="AH436" s="134"/>
      <c r="AI436" s="134"/>
      <c r="AJ436" s="134"/>
      <c r="AK436" s="134"/>
      <c r="AL436" s="134"/>
    </row>
    <row r="437" spans="1:38" customFormat="1" x14ac:dyDescent="0.25">
      <c r="A437" s="133"/>
      <c r="B437" s="133"/>
      <c r="C437" s="134"/>
      <c r="D437" s="135"/>
      <c r="E437" s="135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  <c r="AE437" s="134"/>
      <c r="AF437" s="134"/>
      <c r="AG437" s="134"/>
      <c r="AH437" s="134"/>
      <c r="AI437" s="134"/>
      <c r="AJ437" s="134"/>
      <c r="AK437" s="134"/>
      <c r="AL437" s="134"/>
    </row>
    <row r="438" spans="1:38" customFormat="1" x14ac:dyDescent="0.25">
      <c r="A438" s="133"/>
      <c r="B438" s="133"/>
      <c r="C438" s="134"/>
      <c r="D438" s="135"/>
      <c r="E438" s="135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  <c r="AE438" s="134"/>
      <c r="AF438" s="134"/>
      <c r="AG438" s="134"/>
      <c r="AH438" s="134"/>
      <c r="AI438" s="134"/>
      <c r="AJ438" s="134"/>
      <c r="AK438" s="134"/>
      <c r="AL438" s="134"/>
    </row>
    <row r="439" spans="1:38" customFormat="1" x14ac:dyDescent="0.25">
      <c r="A439" s="133"/>
      <c r="B439" s="133"/>
      <c r="C439" s="134"/>
      <c r="D439" s="135"/>
      <c r="E439" s="135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  <c r="AE439" s="134"/>
      <c r="AF439" s="134"/>
      <c r="AG439" s="134"/>
      <c r="AH439" s="134"/>
      <c r="AI439" s="134"/>
      <c r="AJ439" s="134"/>
      <c r="AK439" s="134"/>
      <c r="AL439" s="134"/>
    </row>
    <row r="440" spans="1:38" customFormat="1" x14ac:dyDescent="0.25">
      <c r="A440" s="133"/>
      <c r="B440" s="133"/>
      <c r="C440" s="134"/>
      <c r="D440" s="135"/>
      <c r="E440" s="135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  <c r="AE440" s="134"/>
      <c r="AF440" s="134"/>
      <c r="AG440" s="134"/>
      <c r="AH440" s="134"/>
      <c r="AI440" s="134"/>
      <c r="AJ440" s="134"/>
      <c r="AK440" s="134"/>
      <c r="AL440" s="134"/>
    </row>
    <row r="441" spans="1:38" customFormat="1" x14ac:dyDescent="0.25">
      <c r="A441" s="133"/>
      <c r="B441" s="133"/>
      <c r="C441" s="134"/>
      <c r="D441" s="135"/>
      <c r="E441" s="135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  <c r="AE441" s="134"/>
      <c r="AF441" s="134"/>
      <c r="AG441" s="134"/>
      <c r="AH441" s="134"/>
      <c r="AI441" s="134"/>
      <c r="AJ441" s="134"/>
      <c r="AK441" s="134"/>
      <c r="AL441" s="134"/>
    </row>
    <row r="442" spans="1:38" customFormat="1" x14ac:dyDescent="0.25">
      <c r="A442" s="133"/>
      <c r="B442" s="133"/>
      <c r="C442" s="134"/>
      <c r="D442" s="135"/>
      <c r="E442" s="135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  <c r="AE442" s="134"/>
      <c r="AF442" s="134"/>
      <c r="AG442" s="134"/>
      <c r="AH442" s="134"/>
      <c r="AI442" s="134"/>
      <c r="AJ442" s="134"/>
      <c r="AK442" s="134"/>
      <c r="AL442" s="134"/>
    </row>
    <row r="443" spans="1:38" customFormat="1" x14ac:dyDescent="0.25">
      <c r="A443" s="133"/>
      <c r="B443" s="133"/>
      <c r="C443" s="134"/>
      <c r="D443" s="135"/>
      <c r="E443" s="135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  <c r="AE443" s="134"/>
      <c r="AF443" s="134"/>
      <c r="AG443" s="134"/>
      <c r="AH443" s="134"/>
      <c r="AI443" s="134"/>
      <c r="AJ443" s="134"/>
      <c r="AK443" s="134"/>
      <c r="AL443" s="134"/>
    </row>
    <row r="444" spans="1:38" customFormat="1" x14ac:dyDescent="0.25">
      <c r="A444" s="133"/>
      <c r="B444" s="133"/>
      <c r="C444" s="134"/>
      <c r="D444" s="135"/>
      <c r="E444" s="135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  <c r="AE444" s="134"/>
      <c r="AF444" s="134"/>
      <c r="AG444" s="134"/>
      <c r="AH444" s="134"/>
      <c r="AI444" s="134"/>
      <c r="AJ444" s="134"/>
      <c r="AK444" s="134"/>
      <c r="AL444" s="134"/>
    </row>
    <row r="445" spans="1:38" customFormat="1" x14ac:dyDescent="0.25">
      <c r="A445" s="133"/>
      <c r="B445" s="133"/>
      <c r="C445" s="134"/>
      <c r="D445" s="135"/>
      <c r="E445" s="135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  <c r="AE445" s="134"/>
      <c r="AF445" s="134"/>
      <c r="AG445" s="134"/>
      <c r="AH445" s="134"/>
      <c r="AI445" s="134"/>
      <c r="AJ445" s="134"/>
      <c r="AK445" s="134"/>
      <c r="AL445" s="134"/>
    </row>
    <row r="446" spans="1:38" customFormat="1" x14ac:dyDescent="0.25">
      <c r="A446" s="133"/>
      <c r="B446" s="133"/>
      <c r="C446" s="134"/>
      <c r="D446" s="135"/>
      <c r="E446" s="135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  <c r="AE446" s="134"/>
      <c r="AF446" s="134"/>
      <c r="AG446" s="134"/>
      <c r="AH446" s="134"/>
      <c r="AI446" s="134"/>
      <c r="AJ446" s="134"/>
      <c r="AK446" s="134"/>
      <c r="AL446" s="134"/>
    </row>
    <row r="447" spans="1:38" customFormat="1" x14ac:dyDescent="0.25">
      <c r="A447" s="133"/>
      <c r="B447" s="133"/>
      <c r="C447" s="134"/>
      <c r="D447" s="135"/>
      <c r="E447" s="135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  <c r="AE447" s="134"/>
      <c r="AF447" s="134"/>
      <c r="AG447" s="134"/>
      <c r="AH447" s="134"/>
      <c r="AI447" s="134"/>
      <c r="AJ447" s="134"/>
      <c r="AK447" s="134"/>
      <c r="AL447" s="134"/>
    </row>
    <row r="448" spans="1:38" customFormat="1" x14ac:dyDescent="0.25">
      <c r="A448" s="133"/>
      <c r="B448" s="133"/>
      <c r="C448" s="134"/>
      <c r="D448" s="135"/>
      <c r="E448" s="135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  <c r="AE448" s="134"/>
      <c r="AF448" s="134"/>
      <c r="AG448" s="134"/>
      <c r="AH448" s="134"/>
      <c r="AI448" s="134"/>
      <c r="AJ448" s="134"/>
      <c r="AK448" s="134"/>
      <c r="AL448" s="134"/>
    </row>
    <row r="449" spans="1:38" customFormat="1" x14ac:dyDescent="0.25">
      <c r="A449" s="133"/>
      <c r="B449" s="133"/>
      <c r="C449" s="134"/>
      <c r="D449" s="135"/>
      <c r="E449" s="135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  <c r="AE449" s="134"/>
      <c r="AF449" s="134"/>
      <c r="AG449" s="134"/>
      <c r="AH449" s="134"/>
      <c r="AI449" s="134"/>
      <c r="AJ449" s="134"/>
      <c r="AK449" s="134"/>
      <c r="AL449" s="134"/>
    </row>
    <row r="450" spans="1:38" customFormat="1" x14ac:dyDescent="0.25">
      <c r="A450" s="133"/>
      <c r="B450" s="133"/>
      <c r="C450" s="134"/>
      <c r="D450" s="135"/>
      <c r="E450" s="135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  <c r="AE450" s="134"/>
      <c r="AF450" s="134"/>
      <c r="AG450" s="134"/>
      <c r="AH450" s="134"/>
      <c r="AI450" s="134"/>
      <c r="AJ450" s="134"/>
      <c r="AK450" s="134"/>
      <c r="AL450" s="134"/>
    </row>
    <row r="451" spans="1:38" customFormat="1" x14ac:dyDescent="0.25">
      <c r="A451" s="133"/>
      <c r="B451" s="133"/>
      <c r="C451" s="134"/>
      <c r="D451" s="135"/>
      <c r="E451" s="135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  <c r="AE451" s="134"/>
      <c r="AF451" s="134"/>
      <c r="AG451" s="134"/>
      <c r="AH451" s="134"/>
      <c r="AI451" s="134"/>
      <c r="AJ451" s="134"/>
      <c r="AK451" s="134"/>
      <c r="AL451" s="134"/>
    </row>
    <row r="452" spans="1:38" customFormat="1" x14ac:dyDescent="0.25">
      <c r="A452" s="133"/>
      <c r="B452" s="133"/>
      <c r="C452" s="134"/>
      <c r="D452" s="135"/>
      <c r="E452" s="135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  <c r="AE452" s="134"/>
      <c r="AF452" s="134"/>
      <c r="AG452" s="134"/>
      <c r="AH452" s="134"/>
      <c r="AI452" s="134"/>
      <c r="AJ452" s="134"/>
      <c r="AK452" s="134"/>
      <c r="AL452" s="134"/>
    </row>
    <row r="453" spans="1:38" customFormat="1" x14ac:dyDescent="0.25">
      <c r="A453" s="133"/>
      <c r="B453" s="133"/>
      <c r="C453" s="134"/>
      <c r="D453" s="135"/>
      <c r="E453" s="135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  <c r="AE453" s="134"/>
      <c r="AF453" s="134"/>
      <c r="AG453" s="134"/>
      <c r="AH453" s="134"/>
      <c r="AI453" s="134"/>
      <c r="AJ453" s="134"/>
      <c r="AK453" s="134"/>
      <c r="AL453" s="134"/>
    </row>
    <row r="454" spans="1:38" customFormat="1" x14ac:dyDescent="0.25">
      <c r="A454" s="133"/>
      <c r="B454" s="133"/>
      <c r="C454" s="134"/>
      <c r="D454" s="135"/>
      <c r="E454" s="135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  <c r="AE454" s="134"/>
      <c r="AF454" s="134"/>
      <c r="AG454" s="134"/>
      <c r="AH454" s="134"/>
      <c r="AI454" s="134"/>
      <c r="AJ454" s="134"/>
      <c r="AK454" s="134"/>
      <c r="AL454" s="134"/>
    </row>
    <row r="455" spans="1:38" customFormat="1" x14ac:dyDescent="0.25">
      <c r="A455" s="133"/>
      <c r="B455" s="133"/>
      <c r="C455" s="134"/>
      <c r="D455" s="135"/>
      <c r="E455" s="135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  <c r="AE455" s="134"/>
      <c r="AF455" s="134"/>
      <c r="AG455" s="134"/>
      <c r="AH455" s="134"/>
      <c r="AI455" s="134"/>
      <c r="AJ455" s="134"/>
      <c r="AK455" s="134"/>
      <c r="AL455" s="134"/>
    </row>
    <row r="456" spans="1:38" customFormat="1" x14ac:dyDescent="0.25">
      <c r="A456" s="133"/>
      <c r="B456" s="133"/>
      <c r="C456" s="134"/>
      <c r="D456" s="135"/>
      <c r="E456" s="135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  <c r="AE456" s="134"/>
      <c r="AF456" s="134"/>
      <c r="AG456" s="134"/>
      <c r="AH456" s="134"/>
      <c r="AI456" s="134"/>
      <c r="AJ456" s="134"/>
      <c r="AK456" s="134"/>
      <c r="AL456" s="134"/>
    </row>
    <row r="457" spans="1:38" customFormat="1" x14ac:dyDescent="0.25">
      <c r="A457" s="133"/>
      <c r="B457" s="133"/>
      <c r="C457" s="134"/>
      <c r="D457" s="135"/>
      <c r="E457" s="135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  <c r="AE457" s="134"/>
      <c r="AF457" s="134"/>
      <c r="AG457" s="134"/>
      <c r="AH457" s="134"/>
      <c r="AI457" s="134"/>
      <c r="AJ457" s="134"/>
      <c r="AK457" s="134"/>
      <c r="AL457" s="134"/>
    </row>
    <row r="458" spans="1:38" customFormat="1" x14ac:dyDescent="0.25">
      <c r="A458" s="133"/>
      <c r="B458" s="133"/>
      <c r="C458" s="134"/>
      <c r="D458" s="135"/>
      <c r="E458" s="135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  <c r="AE458" s="134"/>
      <c r="AF458" s="134"/>
      <c r="AG458" s="134"/>
      <c r="AH458" s="134"/>
      <c r="AI458" s="134"/>
      <c r="AJ458" s="134"/>
      <c r="AK458" s="134"/>
      <c r="AL458" s="134"/>
    </row>
    <row r="459" spans="1:38" customFormat="1" x14ac:dyDescent="0.25">
      <c r="A459" s="133"/>
      <c r="B459" s="133"/>
      <c r="C459" s="134"/>
      <c r="D459" s="135"/>
      <c r="E459" s="135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  <c r="AE459" s="134"/>
      <c r="AF459" s="134"/>
      <c r="AG459" s="134"/>
      <c r="AH459" s="134"/>
      <c r="AI459" s="134"/>
      <c r="AJ459" s="134"/>
      <c r="AK459" s="134"/>
      <c r="AL459" s="134"/>
    </row>
    <row r="460" spans="1:38" customFormat="1" x14ac:dyDescent="0.25">
      <c r="A460" s="133"/>
      <c r="B460" s="133"/>
      <c r="C460" s="134"/>
      <c r="D460" s="135"/>
      <c r="E460" s="135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  <c r="AE460" s="134"/>
      <c r="AF460" s="134"/>
      <c r="AG460" s="134"/>
      <c r="AH460" s="134"/>
      <c r="AI460" s="134"/>
      <c r="AJ460" s="134"/>
      <c r="AK460" s="134"/>
      <c r="AL460" s="134"/>
    </row>
    <row r="461" spans="1:38" customFormat="1" x14ac:dyDescent="0.25">
      <c r="A461" s="133"/>
      <c r="B461" s="133"/>
      <c r="C461" s="134"/>
      <c r="D461" s="135"/>
      <c r="E461" s="135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  <c r="AE461" s="134"/>
      <c r="AF461" s="134"/>
      <c r="AG461" s="134"/>
      <c r="AH461" s="134"/>
      <c r="AI461" s="134"/>
      <c r="AJ461" s="134"/>
      <c r="AK461" s="134"/>
      <c r="AL461" s="134"/>
    </row>
    <row r="462" spans="1:38" customFormat="1" x14ac:dyDescent="0.25">
      <c r="A462" s="133"/>
      <c r="B462" s="133"/>
      <c r="C462" s="134"/>
      <c r="D462" s="135"/>
      <c r="E462" s="135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  <c r="AE462" s="134"/>
      <c r="AF462" s="134"/>
      <c r="AG462" s="134"/>
      <c r="AH462" s="134"/>
      <c r="AI462" s="134"/>
      <c r="AJ462" s="134"/>
      <c r="AK462" s="134"/>
      <c r="AL462" s="134"/>
    </row>
    <row r="463" spans="1:38" customFormat="1" x14ac:dyDescent="0.25">
      <c r="A463" s="133"/>
      <c r="B463" s="133"/>
      <c r="C463" s="134"/>
      <c r="D463" s="135"/>
      <c r="E463" s="135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  <c r="AE463" s="134"/>
      <c r="AF463" s="134"/>
      <c r="AG463" s="134"/>
      <c r="AH463" s="134"/>
      <c r="AI463" s="134"/>
      <c r="AJ463" s="134"/>
      <c r="AK463" s="134"/>
      <c r="AL463" s="134"/>
    </row>
    <row r="464" spans="1:38" customFormat="1" x14ac:dyDescent="0.25">
      <c r="A464" s="133"/>
      <c r="B464" s="133"/>
      <c r="C464" s="134"/>
      <c r="D464" s="135"/>
      <c r="E464" s="135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  <c r="AE464" s="134"/>
      <c r="AF464" s="134"/>
      <c r="AG464" s="134"/>
      <c r="AH464" s="134"/>
      <c r="AI464" s="134"/>
      <c r="AJ464" s="134"/>
      <c r="AK464" s="134"/>
      <c r="AL464" s="134"/>
    </row>
    <row r="465" spans="1:38" customFormat="1" x14ac:dyDescent="0.25">
      <c r="A465" s="133"/>
      <c r="B465" s="133"/>
      <c r="C465" s="134"/>
      <c r="D465" s="135"/>
      <c r="E465" s="135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  <c r="AE465" s="134"/>
      <c r="AF465" s="134"/>
      <c r="AG465" s="134"/>
      <c r="AH465" s="134"/>
      <c r="AI465" s="134"/>
      <c r="AJ465" s="134"/>
      <c r="AK465" s="134"/>
      <c r="AL465" s="134"/>
    </row>
    <row r="466" spans="1:38" customFormat="1" x14ac:dyDescent="0.25">
      <c r="A466" s="133"/>
      <c r="B466" s="133"/>
      <c r="C466" s="134"/>
      <c r="D466" s="135"/>
      <c r="E466" s="135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  <c r="AE466" s="134"/>
      <c r="AF466" s="134"/>
      <c r="AG466" s="134"/>
      <c r="AH466" s="134"/>
      <c r="AI466" s="134"/>
      <c r="AJ466" s="134"/>
      <c r="AK466" s="134"/>
      <c r="AL466" s="134"/>
    </row>
    <row r="467" spans="1:38" customFormat="1" x14ac:dyDescent="0.25">
      <c r="A467" s="133"/>
      <c r="B467" s="133"/>
      <c r="C467" s="134"/>
      <c r="D467" s="135"/>
      <c r="E467" s="135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  <c r="AE467" s="134"/>
      <c r="AF467" s="134"/>
      <c r="AG467" s="134"/>
      <c r="AH467" s="134"/>
      <c r="AI467" s="134"/>
      <c r="AJ467" s="134"/>
      <c r="AK467" s="134"/>
      <c r="AL467" s="134"/>
    </row>
    <row r="468" spans="1:38" customFormat="1" x14ac:dyDescent="0.25">
      <c r="A468" s="133"/>
      <c r="B468" s="133"/>
      <c r="C468" s="134"/>
      <c r="D468" s="135"/>
      <c r="E468" s="135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  <c r="AE468" s="134"/>
      <c r="AF468" s="134"/>
      <c r="AG468" s="134"/>
      <c r="AH468" s="134"/>
      <c r="AI468" s="134"/>
      <c r="AJ468" s="134"/>
      <c r="AK468" s="134"/>
      <c r="AL468" s="134"/>
    </row>
    <row r="469" spans="1:38" customFormat="1" x14ac:dyDescent="0.25">
      <c r="A469" s="133"/>
      <c r="B469" s="133"/>
      <c r="C469" s="134"/>
      <c r="D469" s="135"/>
      <c r="E469" s="135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  <c r="AE469" s="134"/>
      <c r="AF469" s="134"/>
      <c r="AG469" s="134"/>
      <c r="AH469" s="134"/>
      <c r="AI469" s="134"/>
      <c r="AJ469" s="134"/>
      <c r="AK469" s="134"/>
      <c r="AL469" s="134"/>
    </row>
    <row r="470" spans="1:38" customFormat="1" x14ac:dyDescent="0.25">
      <c r="A470" s="133"/>
      <c r="B470" s="133"/>
      <c r="C470" s="134"/>
      <c r="D470" s="135"/>
      <c r="E470" s="135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  <c r="AE470" s="134"/>
      <c r="AF470" s="134"/>
      <c r="AG470" s="134"/>
      <c r="AH470" s="134"/>
      <c r="AI470" s="134"/>
      <c r="AJ470" s="134"/>
      <c r="AK470" s="134"/>
      <c r="AL470" s="134"/>
    </row>
    <row r="471" spans="1:38" customFormat="1" x14ac:dyDescent="0.25">
      <c r="A471" s="133"/>
      <c r="B471" s="133"/>
      <c r="C471" s="134"/>
      <c r="D471" s="135"/>
      <c r="E471" s="135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  <c r="AE471" s="134"/>
      <c r="AF471" s="134"/>
      <c r="AG471" s="134"/>
      <c r="AH471" s="134"/>
      <c r="AI471" s="134"/>
      <c r="AJ471" s="134"/>
      <c r="AK471" s="134"/>
      <c r="AL471" s="134"/>
    </row>
    <row r="472" spans="1:38" customFormat="1" x14ac:dyDescent="0.25">
      <c r="A472" s="133"/>
      <c r="B472" s="133"/>
      <c r="C472" s="134"/>
      <c r="D472" s="135"/>
      <c r="E472" s="135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  <c r="AE472" s="134"/>
      <c r="AF472" s="134"/>
      <c r="AG472" s="134"/>
      <c r="AH472" s="134"/>
      <c r="AI472" s="134"/>
      <c r="AJ472" s="134"/>
      <c r="AK472" s="134"/>
      <c r="AL472" s="134"/>
    </row>
    <row r="473" spans="1:38" customFormat="1" x14ac:dyDescent="0.25">
      <c r="A473" s="133"/>
      <c r="B473" s="133"/>
      <c r="C473" s="134"/>
      <c r="D473" s="135"/>
      <c r="E473" s="135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  <c r="AE473" s="134"/>
      <c r="AF473" s="134"/>
      <c r="AG473" s="134"/>
      <c r="AH473" s="134"/>
      <c r="AI473" s="134"/>
      <c r="AJ473" s="134"/>
      <c r="AK473" s="134"/>
      <c r="AL473" s="134"/>
    </row>
    <row r="474" spans="1:38" customFormat="1" x14ac:dyDescent="0.25">
      <c r="A474" s="133"/>
      <c r="B474" s="133"/>
      <c r="C474" s="134"/>
      <c r="D474" s="135"/>
      <c r="E474" s="135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  <c r="AE474" s="134"/>
      <c r="AF474" s="134"/>
      <c r="AG474" s="134"/>
      <c r="AH474" s="134"/>
      <c r="AI474" s="134"/>
      <c r="AJ474" s="134"/>
      <c r="AK474" s="134"/>
      <c r="AL474" s="134"/>
    </row>
    <row r="475" spans="1:38" customFormat="1" x14ac:dyDescent="0.25">
      <c r="A475" s="133"/>
      <c r="B475" s="133"/>
      <c r="C475" s="134"/>
      <c r="D475" s="135"/>
      <c r="E475" s="135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  <c r="AE475" s="134"/>
      <c r="AF475" s="134"/>
      <c r="AG475" s="134"/>
      <c r="AH475" s="134"/>
      <c r="AI475" s="134"/>
      <c r="AJ475" s="134"/>
      <c r="AK475" s="134"/>
      <c r="AL475" s="134"/>
    </row>
    <row r="476" spans="1:38" customFormat="1" x14ac:dyDescent="0.25">
      <c r="A476" s="133"/>
      <c r="B476" s="133"/>
      <c r="C476" s="134"/>
      <c r="D476" s="135"/>
      <c r="E476" s="135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  <c r="AE476" s="134"/>
      <c r="AF476" s="134"/>
      <c r="AG476" s="134"/>
      <c r="AH476" s="134"/>
      <c r="AI476" s="134"/>
      <c r="AJ476" s="134"/>
      <c r="AK476" s="134"/>
      <c r="AL476" s="134"/>
    </row>
    <row r="477" spans="1:38" customFormat="1" x14ac:dyDescent="0.25">
      <c r="A477" s="133"/>
      <c r="B477" s="133"/>
      <c r="C477" s="134"/>
      <c r="D477" s="135"/>
      <c r="E477" s="135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  <c r="AE477" s="134"/>
      <c r="AF477" s="134"/>
      <c r="AG477" s="134"/>
      <c r="AH477" s="134"/>
      <c r="AI477" s="134"/>
      <c r="AJ477" s="134"/>
      <c r="AK477" s="134"/>
      <c r="AL477" s="134"/>
    </row>
    <row r="478" spans="1:38" customFormat="1" x14ac:dyDescent="0.25">
      <c r="A478" s="133"/>
      <c r="B478" s="133"/>
      <c r="C478" s="134"/>
      <c r="D478" s="135"/>
      <c r="E478" s="135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  <c r="AE478" s="134"/>
      <c r="AF478" s="134"/>
      <c r="AG478" s="134"/>
      <c r="AH478" s="134"/>
      <c r="AI478" s="134"/>
      <c r="AJ478" s="134"/>
      <c r="AK478" s="134"/>
      <c r="AL478" s="134"/>
    </row>
    <row r="479" spans="1:38" customFormat="1" x14ac:dyDescent="0.25">
      <c r="A479" s="133"/>
      <c r="B479" s="133"/>
      <c r="C479" s="134"/>
      <c r="D479" s="135"/>
      <c r="E479" s="135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  <c r="AE479" s="134"/>
      <c r="AF479" s="134"/>
      <c r="AG479" s="134"/>
      <c r="AH479" s="134"/>
      <c r="AI479" s="134"/>
      <c r="AJ479" s="134"/>
      <c r="AK479" s="134"/>
      <c r="AL479" s="134"/>
    </row>
    <row r="480" spans="1:38" customFormat="1" x14ac:dyDescent="0.25">
      <c r="A480" s="133"/>
      <c r="B480" s="133"/>
      <c r="C480" s="134"/>
      <c r="D480" s="135"/>
      <c r="E480" s="135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  <c r="AE480" s="134"/>
      <c r="AF480" s="134"/>
      <c r="AG480" s="134"/>
      <c r="AH480" s="134"/>
      <c r="AI480" s="134"/>
      <c r="AJ480" s="134"/>
      <c r="AK480" s="134"/>
      <c r="AL480" s="134"/>
    </row>
    <row r="481" spans="1:38" customFormat="1" x14ac:dyDescent="0.25">
      <c r="A481" s="133"/>
      <c r="B481" s="133"/>
      <c r="C481" s="134"/>
      <c r="D481" s="135"/>
      <c r="E481" s="135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  <c r="AE481" s="134"/>
      <c r="AF481" s="134"/>
      <c r="AG481" s="134"/>
      <c r="AH481" s="134"/>
      <c r="AI481" s="134"/>
      <c r="AJ481" s="134"/>
      <c r="AK481" s="134"/>
      <c r="AL481" s="134"/>
    </row>
    <row r="482" spans="1:38" customFormat="1" x14ac:dyDescent="0.25">
      <c r="A482" s="133"/>
      <c r="B482" s="133"/>
      <c r="C482" s="134"/>
      <c r="D482" s="135"/>
      <c r="E482" s="135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  <c r="AE482" s="134"/>
      <c r="AF482" s="134"/>
      <c r="AG482" s="134"/>
      <c r="AH482" s="134"/>
      <c r="AI482" s="134"/>
      <c r="AJ482" s="134"/>
      <c r="AK482" s="134"/>
      <c r="AL482" s="134"/>
    </row>
    <row r="483" spans="1:38" customFormat="1" x14ac:dyDescent="0.25">
      <c r="A483" s="133"/>
      <c r="B483" s="133"/>
      <c r="C483" s="134"/>
      <c r="D483" s="135"/>
      <c r="E483" s="135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  <c r="AE483" s="134"/>
      <c r="AF483" s="134"/>
      <c r="AG483" s="134"/>
      <c r="AH483" s="134"/>
      <c r="AI483" s="134"/>
      <c r="AJ483" s="134"/>
      <c r="AK483" s="134"/>
      <c r="AL483" s="134"/>
    </row>
    <row r="484" spans="1:38" customFormat="1" x14ac:dyDescent="0.25">
      <c r="A484" s="133"/>
      <c r="B484" s="133"/>
      <c r="C484" s="134"/>
      <c r="D484" s="135"/>
      <c r="E484" s="135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  <c r="AE484" s="134"/>
      <c r="AF484" s="134"/>
      <c r="AG484" s="134"/>
      <c r="AH484" s="134"/>
      <c r="AI484" s="134"/>
      <c r="AJ484" s="134"/>
      <c r="AK484" s="134"/>
      <c r="AL484" s="134"/>
    </row>
    <row r="485" spans="1:38" customFormat="1" x14ac:dyDescent="0.25">
      <c r="A485" s="133"/>
      <c r="B485" s="133"/>
      <c r="C485" s="134"/>
      <c r="D485" s="135"/>
      <c r="E485" s="135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  <c r="AE485" s="134"/>
      <c r="AF485" s="134"/>
      <c r="AG485" s="134"/>
      <c r="AH485" s="134"/>
      <c r="AI485" s="134"/>
      <c r="AJ485" s="134"/>
      <c r="AK485" s="134"/>
      <c r="AL485" s="134"/>
    </row>
    <row r="486" spans="1:38" customFormat="1" x14ac:dyDescent="0.25">
      <c r="A486" s="133"/>
      <c r="B486" s="133"/>
      <c r="C486" s="134"/>
      <c r="D486" s="135"/>
      <c r="E486" s="135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  <c r="AE486" s="134"/>
      <c r="AF486" s="134"/>
      <c r="AG486" s="134"/>
      <c r="AH486" s="134"/>
      <c r="AI486" s="134"/>
      <c r="AJ486" s="134"/>
      <c r="AK486" s="134"/>
      <c r="AL486" s="134"/>
    </row>
    <row r="487" spans="1:38" customFormat="1" x14ac:dyDescent="0.25">
      <c r="A487" s="133"/>
      <c r="B487" s="133"/>
      <c r="C487" s="134"/>
      <c r="D487" s="135"/>
      <c r="E487" s="135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  <c r="AE487" s="134"/>
      <c r="AF487" s="134"/>
      <c r="AG487" s="134"/>
      <c r="AH487" s="134"/>
      <c r="AI487" s="134"/>
      <c r="AJ487" s="134"/>
      <c r="AK487" s="134"/>
      <c r="AL487" s="134"/>
    </row>
    <row r="488" spans="1:38" customFormat="1" x14ac:dyDescent="0.25">
      <c r="A488" s="133"/>
      <c r="B488" s="133"/>
      <c r="C488" s="134"/>
      <c r="D488" s="135"/>
      <c r="E488" s="135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  <c r="AE488" s="134"/>
      <c r="AF488" s="134"/>
      <c r="AG488" s="134"/>
      <c r="AH488" s="134"/>
      <c r="AI488" s="134"/>
      <c r="AJ488" s="134"/>
      <c r="AK488" s="134"/>
      <c r="AL488" s="134"/>
    </row>
    <row r="489" spans="1:38" customFormat="1" x14ac:dyDescent="0.25">
      <c r="A489" s="133"/>
      <c r="B489" s="133"/>
      <c r="C489" s="134"/>
      <c r="D489" s="135"/>
      <c r="E489" s="135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  <c r="AE489" s="134"/>
      <c r="AF489" s="134"/>
      <c r="AG489" s="134"/>
      <c r="AH489" s="134"/>
      <c r="AI489" s="134"/>
      <c r="AJ489" s="134"/>
      <c r="AK489" s="134"/>
      <c r="AL489" s="134"/>
    </row>
    <row r="490" spans="1:38" customFormat="1" x14ac:dyDescent="0.25">
      <c r="A490" s="133"/>
      <c r="B490" s="133"/>
      <c r="C490" s="134"/>
      <c r="D490" s="135"/>
      <c r="E490" s="135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  <c r="AB490" s="134"/>
      <c r="AC490" s="134"/>
      <c r="AD490" s="134"/>
      <c r="AE490" s="134"/>
      <c r="AF490" s="134"/>
      <c r="AG490" s="134"/>
      <c r="AH490" s="134"/>
      <c r="AI490" s="134"/>
      <c r="AJ490" s="134"/>
      <c r="AK490" s="134"/>
      <c r="AL490" s="134"/>
    </row>
    <row r="491" spans="1:38" customFormat="1" x14ac:dyDescent="0.25">
      <c r="A491" s="133"/>
      <c r="B491" s="133"/>
      <c r="C491" s="134"/>
      <c r="D491" s="135"/>
      <c r="E491" s="135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  <c r="AD491" s="134"/>
      <c r="AE491" s="134"/>
      <c r="AF491" s="134"/>
      <c r="AG491" s="134"/>
      <c r="AH491" s="134"/>
      <c r="AI491" s="134"/>
      <c r="AJ491" s="134"/>
      <c r="AK491" s="134"/>
      <c r="AL491" s="134"/>
    </row>
    <row r="492" spans="1:38" customFormat="1" x14ac:dyDescent="0.25">
      <c r="A492" s="133"/>
      <c r="B492" s="133"/>
      <c r="C492" s="134"/>
      <c r="D492" s="135"/>
      <c r="E492" s="135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  <c r="AD492" s="134"/>
      <c r="AE492" s="134"/>
      <c r="AF492" s="134"/>
      <c r="AG492" s="134"/>
      <c r="AH492" s="134"/>
      <c r="AI492" s="134"/>
      <c r="AJ492" s="134"/>
      <c r="AK492" s="134"/>
      <c r="AL492" s="134"/>
    </row>
    <row r="493" spans="1:38" customFormat="1" x14ac:dyDescent="0.25">
      <c r="A493" s="133"/>
      <c r="B493" s="133"/>
      <c r="C493" s="134"/>
      <c r="D493" s="135"/>
      <c r="E493" s="135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  <c r="AD493" s="134"/>
      <c r="AE493" s="134"/>
      <c r="AF493" s="134"/>
      <c r="AG493" s="134"/>
      <c r="AH493" s="134"/>
      <c r="AI493" s="134"/>
      <c r="AJ493" s="134"/>
      <c r="AK493" s="134"/>
      <c r="AL493" s="134"/>
    </row>
    <row r="494" spans="1:38" customFormat="1" x14ac:dyDescent="0.25">
      <c r="A494" s="133"/>
      <c r="B494" s="133"/>
      <c r="C494" s="134"/>
      <c r="D494" s="135"/>
      <c r="E494" s="135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  <c r="AD494" s="134"/>
      <c r="AE494" s="134"/>
      <c r="AF494" s="134"/>
      <c r="AG494" s="134"/>
      <c r="AH494" s="134"/>
      <c r="AI494" s="134"/>
      <c r="AJ494" s="134"/>
      <c r="AK494" s="134"/>
      <c r="AL494" s="134"/>
    </row>
    <row r="495" spans="1:38" customFormat="1" x14ac:dyDescent="0.25">
      <c r="A495" s="133"/>
      <c r="B495" s="133"/>
      <c r="C495" s="134"/>
      <c r="D495" s="135"/>
      <c r="E495" s="135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  <c r="AD495" s="134"/>
      <c r="AE495" s="134"/>
      <c r="AF495" s="134"/>
      <c r="AG495" s="134"/>
      <c r="AH495" s="134"/>
      <c r="AI495" s="134"/>
      <c r="AJ495" s="134"/>
      <c r="AK495" s="134"/>
      <c r="AL495" s="134"/>
    </row>
    <row r="496" spans="1:38" customFormat="1" x14ac:dyDescent="0.25">
      <c r="A496" s="133"/>
      <c r="B496" s="133"/>
      <c r="C496" s="134"/>
      <c r="D496" s="135"/>
      <c r="E496" s="135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  <c r="AD496" s="134"/>
      <c r="AE496" s="134"/>
      <c r="AF496" s="134"/>
      <c r="AG496" s="134"/>
      <c r="AH496" s="134"/>
      <c r="AI496" s="134"/>
      <c r="AJ496" s="134"/>
      <c r="AK496" s="134"/>
      <c r="AL496" s="134"/>
    </row>
    <row r="497" spans="1:38" customFormat="1" x14ac:dyDescent="0.25">
      <c r="A497" s="133"/>
      <c r="B497" s="133"/>
      <c r="C497" s="134"/>
      <c r="D497" s="135"/>
      <c r="E497" s="135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  <c r="AB497" s="134"/>
      <c r="AC497" s="134"/>
      <c r="AD497" s="134"/>
      <c r="AE497" s="134"/>
      <c r="AF497" s="134"/>
      <c r="AG497" s="134"/>
      <c r="AH497" s="134"/>
      <c r="AI497" s="134"/>
      <c r="AJ497" s="134"/>
      <c r="AK497" s="134"/>
      <c r="AL497" s="134"/>
    </row>
    <row r="498" spans="1:38" customFormat="1" x14ac:dyDescent="0.25">
      <c r="A498" s="133"/>
      <c r="B498" s="133"/>
      <c r="C498" s="134"/>
      <c r="D498" s="135"/>
      <c r="E498" s="135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  <c r="AB498" s="134"/>
      <c r="AC498" s="134"/>
      <c r="AD498" s="134"/>
      <c r="AE498" s="134"/>
      <c r="AF498" s="134"/>
      <c r="AG498" s="134"/>
      <c r="AH498" s="134"/>
      <c r="AI498" s="134"/>
      <c r="AJ498" s="134"/>
      <c r="AK498" s="134"/>
      <c r="AL498" s="134"/>
    </row>
    <row r="499" spans="1:38" customFormat="1" x14ac:dyDescent="0.25">
      <c r="A499" s="133"/>
      <c r="B499" s="133"/>
      <c r="C499" s="134"/>
      <c r="D499" s="135"/>
      <c r="E499" s="135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  <c r="AD499" s="134"/>
      <c r="AE499" s="134"/>
      <c r="AF499" s="134"/>
      <c r="AG499" s="134"/>
      <c r="AH499" s="134"/>
      <c r="AI499" s="134"/>
      <c r="AJ499" s="134"/>
      <c r="AK499" s="134"/>
      <c r="AL499" s="134"/>
    </row>
    <row r="500" spans="1:38" customFormat="1" x14ac:dyDescent="0.25">
      <c r="A500" s="133"/>
      <c r="B500" s="133"/>
      <c r="C500" s="134"/>
      <c r="D500" s="135"/>
      <c r="E500" s="135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  <c r="AD500" s="134"/>
      <c r="AE500" s="134"/>
      <c r="AF500" s="134"/>
      <c r="AG500" s="134"/>
      <c r="AH500" s="134"/>
      <c r="AI500" s="134"/>
      <c r="AJ500" s="134"/>
      <c r="AK500" s="134"/>
      <c r="AL500" s="134"/>
    </row>
    <row r="501" spans="1:38" customFormat="1" x14ac:dyDescent="0.25">
      <c r="A501" s="133"/>
      <c r="B501" s="133"/>
      <c r="C501" s="134"/>
      <c r="D501" s="135"/>
      <c r="E501" s="135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  <c r="AD501" s="134"/>
      <c r="AE501" s="134"/>
      <c r="AF501" s="134"/>
      <c r="AG501" s="134"/>
      <c r="AH501" s="134"/>
      <c r="AI501" s="134"/>
      <c r="AJ501" s="134"/>
      <c r="AK501" s="134"/>
      <c r="AL501" s="134"/>
    </row>
    <row r="502" spans="1:38" customFormat="1" x14ac:dyDescent="0.25">
      <c r="A502" s="133"/>
      <c r="B502" s="133"/>
      <c r="C502" s="134"/>
      <c r="D502" s="135"/>
      <c r="E502" s="135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  <c r="AB502" s="134"/>
      <c r="AC502" s="134"/>
      <c r="AD502" s="134"/>
      <c r="AE502" s="134"/>
      <c r="AF502" s="134"/>
      <c r="AG502" s="134"/>
      <c r="AH502" s="134"/>
      <c r="AI502" s="134"/>
      <c r="AJ502" s="134"/>
      <c r="AK502" s="134"/>
      <c r="AL502" s="134"/>
    </row>
    <row r="503" spans="1:38" customFormat="1" x14ac:dyDescent="0.25">
      <c r="A503" s="133"/>
      <c r="B503" s="133"/>
      <c r="C503" s="134"/>
      <c r="D503" s="135"/>
      <c r="E503" s="135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  <c r="AB503" s="134"/>
      <c r="AC503" s="134"/>
      <c r="AD503" s="134"/>
      <c r="AE503" s="134"/>
      <c r="AF503" s="134"/>
      <c r="AG503" s="134"/>
      <c r="AH503" s="134"/>
      <c r="AI503" s="134"/>
      <c r="AJ503" s="134"/>
      <c r="AK503" s="134"/>
      <c r="AL503" s="134"/>
    </row>
    <row r="504" spans="1:38" customFormat="1" x14ac:dyDescent="0.25">
      <c r="A504" s="133"/>
      <c r="B504" s="133"/>
      <c r="C504" s="134"/>
      <c r="D504" s="135"/>
      <c r="E504" s="135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  <c r="AB504" s="134"/>
      <c r="AC504" s="134"/>
      <c r="AD504" s="134"/>
      <c r="AE504" s="134"/>
      <c r="AF504" s="134"/>
      <c r="AG504" s="134"/>
      <c r="AH504" s="134"/>
      <c r="AI504" s="134"/>
      <c r="AJ504" s="134"/>
      <c r="AK504" s="134"/>
      <c r="AL504" s="134"/>
    </row>
    <row r="505" spans="1:38" customFormat="1" x14ac:dyDescent="0.25">
      <c r="A505" s="133"/>
      <c r="B505" s="133"/>
      <c r="C505" s="134"/>
      <c r="D505" s="135"/>
      <c r="E505" s="135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  <c r="AD505" s="134"/>
      <c r="AE505" s="134"/>
      <c r="AF505" s="134"/>
      <c r="AG505" s="134"/>
      <c r="AH505" s="134"/>
      <c r="AI505" s="134"/>
      <c r="AJ505" s="134"/>
      <c r="AK505" s="134"/>
      <c r="AL505" s="134"/>
    </row>
    <row r="506" spans="1:38" customFormat="1" x14ac:dyDescent="0.25">
      <c r="A506" s="133"/>
      <c r="B506" s="133"/>
      <c r="C506" s="134"/>
      <c r="D506" s="135"/>
      <c r="E506" s="135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  <c r="AB506" s="134"/>
      <c r="AC506" s="134"/>
      <c r="AD506" s="134"/>
      <c r="AE506" s="134"/>
      <c r="AF506" s="134"/>
      <c r="AG506" s="134"/>
      <c r="AH506" s="134"/>
      <c r="AI506" s="134"/>
      <c r="AJ506" s="134"/>
      <c r="AK506" s="134"/>
      <c r="AL506" s="134"/>
    </row>
    <row r="507" spans="1:38" customFormat="1" x14ac:dyDescent="0.25">
      <c r="A507" s="133"/>
      <c r="B507" s="133"/>
      <c r="C507" s="134"/>
      <c r="D507" s="135"/>
      <c r="E507" s="135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  <c r="AE507" s="134"/>
      <c r="AF507" s="134"/>
      <c r="AG507" s="134"/>
      <c r="AH507" s="134"/>
      <c r="AI507" s="134"/>
      <c r="AJ507" s="134"/>
      <c r="AK507" s="134"/>
      <c r="AL507" s="134"/>
    </row>
    <row r="508" spans="1:38" customFormat="1" x14ac:dyDescent="0.25">
      <c r="A508" s="133"/>
      <c r="B508" s="133"/>
      <c r="C508" s="134"/>
      <c r="D508" s="135"/>
      <c r="E508" s="135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  <c r="AE508" s="134"/>
      <c r="AF508" s="134"/>
      <c r="AG508" s="134"/>
      <c r="AH508" s="134"/>
      <c r="AI508" s="134"/>
      <c r="AJ508" s="134"/>
      <c r="AK508" s="134"/>
      <c r="AL508" s="134"/>
    </row>
    <row r="509" spans="1:38" customFormat="1" x14ac:dyDescent="0.25">
      <c r="A509" s="133"/>
      <c r="B509" s="133"/>
      <c r="C509" s="134"/>
      <c r="D509" s="135"/>
      <c r="E509" s="135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  <c r="AD509" s="134"/>
      <c r="AE509" s="134"/>
      <c r="AF509" s="134"/>
      <c r="AG509" s="134"/>
      <c r="AH509" s="134"/>
      <c r="AI509" s="134"/>
      <c r="AJ509" s="134"/>
      <c r="AK509" s="134"/>
      <c r="AL509" s="134"/>
    </row>
    <row r="510" spans="1:38" customFormat="1" x14ac:dyDescent="0.25">
      <c r="A510" s="133"/>
      <c r="B510" s="133"/>
      <c r="C510" s="134"/>
      <c r="D510" s="135"/>
      <c r="E510" s="135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  <c r="AD510" s="134"/>
      <c r="AE510" s="134"/>
      <c r="AF510" s="134"/>
      <c r="AG510" s="134"/>
      <c r="AH510" s="134"/>
      <c r="AI510" s="134"/>
      <c r="AJ510" s="134"/>
      <c r="AK510" s="134"/>
      <c r="AL510" s="134"/>
    </row>
    <row r="511" spans="1:38" customFormat="1" x14ac:dyDescent="0.25">
      <c r="A511" s="133"/>
      <c r="B511" s="133"/>
      <c r="C511" s="134"/>
      <c r="D511" s="135"/>
      <c r="E511" s="135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  <c r="AD511" s="134"/>
      <c r="AE511" s="134"/>
      <c r="AF511" s="134"/>
      <c r="AG511" s="134"/>
      <c r="AH511" s="134"/>
      <c r="AI511" s="134"/>
      <c r="AJ511" s="134"/>
      <c r="AK511" s="134"/>
      <c r="AL511" s="134"/>
    </row>
    <row r="512" spans="1:38" customFormat="1" x14ac:dyDescent="0.25">
      <c r="A512" s="133"/>
      <c r="B512" s="133"/>
      <c r="C512" s="134"/>
      <c r="D512" s="135"/>
      <c r="E512" s="135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  <c r="AD512" s="134"/>
      <c r="AE512" s="134"/>
      <c r="AF512" s="134"/>
      <c r="AG512" s="134"/>
      <c r="AH512" s="134"/>
      <c r="AI512" s="134"/>
      <c r="AJ512" s="134"/>
      <c r="AK512" s="134"/>
      <c r="AL512" s="134"/>
    </row>
    <row r="513" spans="1:38" customFormat="1" x14ac:dyDescent="0.25">
      <c r="A513" s="133"/>
      <c r="B513" s="133"/>
      <c r="C513" s="134"/>
      <c r="D513" s="135"/>
      <c r="E513" s="135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  <c r="AD513" s="134"/>
      <c r="AE513" s="134"/>
      <c r="AF513" s="134"/>
      <c r="AG513" s="134"/>
      <c r="AH513" s="134"/>
      <c r="AI513" s="134"/>
      <c r="AJ513" s="134"/>
      <c r="AK513" s="134"/>
      <c r="AL513" s="134"/>
    </row>
    <row r="514" spans="1:38" customFormat="1" x14ac:dyDescent="0.25">
      <c r="A514" s="133"/>
      <c r="B514" s="133"/>
      <c r="C514" s="134"/>
      <c r="D514" s="135"/>
      <c r="E514" s="135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  <c r="AD514" s="134"/>
      <c r="AE514" s="134"/>
      <c r="AF514" s="134"/>
      <c r="AG514" s="134"/>
      <c r="AH514" s="134"/>
      <c r="AI514" s="134"/>
      <c r="AJ514" s="134"/>
      <c r="AK514" s="134"/>
      <c r="AL514" s="134"/>
    </row>
    <row r="515" spans="1:38" customFormat="1" x14ac:dyDescent="0.25">
      <c r="A515" s="133"/>
      <c r="B515" s="133"/>
      <c r="C515" s="134"/>
      <c r="D515" s="135"/>
      <c r="E515" s="135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  <c r="AD515" s="134"/>
      <c r="AE515" s="134"/>
      <c r="AF515" s="134"/>
      <c r="AG515" s="134"/>
      <c r="AH515" s="134"/>
      <c r="AI515" s="134"/>
      <c r="AJ515" s="134"/>
      <c r="AK515" s="134"/>
      <c r="AL515" s="134"/>
    </row>
    <row r="516" spans="1:38" customFormat="1" x14ac:dyDescent="0.25">
      <c r="A516" s="133"/>
      <c r="B516" s="133"/>
      <c r="C516" s="134"/>
      <c r="D516" s="135"/>
      <c r="E516" s="135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  <c r="AD516" s="134"/>
      <c r="AE516" s="134"/>
      <c r="AF516" s="134"/>
      <c r="AG516" s="134"/>
      <c r="AH516" s="134"/>
      <c r="AI516" s="134"/>
      <c r="AJ516" s="134"/>
      <c r="AK516" s="134"/>
      <c r="AL516" s="134"/>
    </row>
    <row r="517" spans="1:38" customFormat="1" x14ac:dyDescent="0.25">
      <c r="A517" s="133"/>
      <c r="B517" s="133"/>
      <c r="C517" s="134"/>
      <c r="D517" s="135"/>
      <c r="E517" s="135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  <c r="AD517" s="134"/>
      <c r="AE517" s="134"/>
      <c r="AF517" s="134"/>
      <c r="AG517" s="134"/>
      <c r="AH517" s="134"/>
      <c r="AI517" s="134"/>
      <c r="AJ517" s="134"/>
      <c r="AK517" s="134"/>
      <c r="AL517" s="134"/>
    </row>
    <row r="518" spans="1:38" customFormat="1" x14ac:dyDescent="0.25">
      <c r="A518" s="133"/>
      <c r="B518" s="133"/>
      <c r="C518" s="134"/>
      <c r="D518" s="135"/>
      <c r="E518" s="135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  <c r="AD518" s="134"/>
      <c r="AE518" s="134"/>
      <c r="AF518" s="134"/>
      <c r="AG518" s="134"/>
      <c r="AH518" s="134"/>
      <c r="AI518" s="134"/>
      <c r="AJ518" s="134"/>
      <c r="AK518" s="134"/>
      <c r="AL518" s="134"/>
    </row>
    <row r="519" spans="1:38" customFormat="1" x14ac:dyDescent="0.25">
      <c r="A519" s="133"/>
      <c r="B519" s="133"/>
      <c r="C519" s="134"/>
      <c r="D519" s="135"/>
      <c r="E519" s="135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  <c r="AD519" s="134"/>
      <c r="AE519" s="134"/>
      <c r="AF519" s="134"/>
      <c r="AG519" s="134"/>
      <c r="AH519" s="134"/>
      <c r="AI519" s="134"/>
      <c r="AJ519" s="134"/>
      <c r="AK519" s="134"/>
      <c r="AL519" s="134"/>
    </row>
    <row r="520" spans="1:38" customFormat="1" x14ac:dyDescent="0.25">
      <c r="A520" s="133"/>
      <c r="B520" s="133"/>
      <c r="C520" s="134"/>
      <c r="D520" s="135"/>
      <c r="E520" s="135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  <c r="AB520" s="134"/>
      <c r="AC520" s="134"/>
      <c r="AD520" s="134"/>
      <c r="AE520" s="134"/>
      <c r="AF520" s="134"/>
      <c r="AG520" s="134"/>
      <c r="AH520" s="134"/>
      <c r="AI520" s="134"/>
      <c r="AJ520" s="134"/>
      <c r="AK520" s="134"/>
      <c r="AL520" s="134"/>
    </row>
    <row r="521" spans="1:38" customFormat="1" x14ac:dyDescent="0.25">
      <c r="A521" s="133"/>
      <c r="B521" s="133"/>
      <c r="C521" s="134"/>
      <c r="D521" s="135"/>
      <c r="E521" s="135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  <c r="AB521" s="134"/>
      <c r="AC521" s="134"/>
      <c r="AD521" s="134"/>
      <c r="AE521" s="134"/>
      <c r="AF521" s="134"/>
      <c r="AG521" s="134"/>
      <c r="AH521" s="134"/>
      <c r="AI521" s="134"/>
      <c r="AJ521" s="134"/>
      <c r="AK521" s="134"/>
      <c r="AL521" s="134"/>
    </row>
    <row r="522" spans="1:38" customFormat="1" x14ac:dyDescent="0.25">
      <c r="A522" s="133"/>
      <c r="B522" s="133"/>
      <c r="C522" s="134"/>
      <c r="D522" s="135"/>
      <c r="E522" s="135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  <c r="AB522" s="134"/>
      <c r="AC522" s="134"/>
      <c r="AD522" s="134"/>
      <c r="AE522" s="134"/>
      <c r="AF522" s="134"/>
      <c r="AG522" s="134"/>
      <c r="AH522" s="134"/>
      <c r="AI522" s="134"/>
      <c r="AJ522" s="134"/>
      <c r="AK522" s="134"/>
      <c r="AL522" s="134"/>
    </row>
    <row r="523" spans="1:38" customFormat="1" x14ac:dyDescent="0.25">
      <c r="A523" s="133"/>
      <c r="B523" s="133"/>
      <c r="C523" s="134"/>
      <c r="D523" s="135"/>
      <c r="E523" s="135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  <c r="AB523" s="134"/>
      <c r="AC523" s="134"/>
      <c r="AD523" s="134"/>
      <c r="AE523" s="134"/>
      <c r="AF523" s="134"/>
      <c r="AG523" s="134"/>
      <c r="AH523" s="134"/>
      <c r="AI523" s="134"/>
      <c r="AJ523" s="134"/>
      <c r="AK523" s="134"/>
      <c r="AL523" s="134"/>
    </row>
    <row r="524" spans="1:38" customFormat="1" x14ac:dyDescent="0.25">
      <c r="A524" s="133"/>
      <c r="B524" s="133"/>
      <c r="C524" s="134"/>
      <c r="D524" s="135"/>
      <c r="E524" s="135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  <c r="AB524" s="134"/>
      <c r="AC524" s="134"/>
      <c r="AD524" s="134"/>
      <c r="AE524" s="134"/>
      <c r="AF524" s="134"/>
      <c r="AG524" s="134"/>
      <c r="AH524" s="134"/>
      <c r="AI524" s="134"/>
      <c r="AJ524" s="134"/>
      <c r="AK524" s="134"/>
      <c r="AL524" s="134"/>
    </row>
    <row r="525" spans="1:38" customFormat="1" x14ac:dyDescent="0.25">
      <c r="A525" s="133"/>
      <c r="B525" s="133"/>
      <c r="C525" s="134"/>
      <c r="D525" s="135"/>
      <c r="E525" s="135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  <c r="AB525" s="134"/>
      <c r="AC525" s="134"/>
      <c r="AD525" s="134"/>
      <c r="AE525" s="134"/>
      <c r="AF525" s="134"/>
      <c r="AG525" s="134"/>
      <c r="AH525" s="134"/>
      <c r="AI525" s="134"/>
      <c r="AJ525" s="134"/>
      <c r="AK525" s="134"/>
      <c r="AL525" s="134"/>
    </row>
    <row r="526" spans="1:38" customFormat="1" x14ac:dyDescent="0.25">
      <c r="A526" s="133"/>
      <c r="B526" s="133"/>
      <c r="C526" s="134"/>
      <c r="D526" s="135"/>
      <c r="E526" s="135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  <c r="AB526" s="134"/>
      <c r="AC526" s="134"/>
      <c r="AD526" s="134"/>
      <c r="AE526" s="134"/>
      <c r="AF526" s="134"/>
      <c r="AG526" s="134"/>
      <c r="AH526" s="134"/>
      <c r="AI526" s="134"/>
      <c r="AJ526" s="134"/>
      <c r="AK526" s="134"/>
      <c r="AL526" s="134"/>
    </row>
    <row r="527" spans="1:38" customFormat="1" x14ac:dyDescent="0.25">
      <c r="A527" s="133"/>
      <c r="B527" s="133"/>
      <c r="C527" s="134"/>
      <c r="D527" s="135"/>
      <c r="E527" s="135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  <c r="AB527" s="134"/>
      <c r="AC527" s="134"/>
      <c r="AD527" s="134"/>
      <c r="AE527" s="134"/>
      <c r="AF527" s="134"/>
      <c r="AG527" s="134"/>
      <c r="AH527" s="134"/>
      <c r="AI527" s="134"/>
      <c r="AJ527" s="134"/>
      <c r="AK527" s="134"/>
      <c r="AL527" s="134"/>
    </row>
    <row r="528" spans="1:38" customFormat="1" x14ac:dyDescent="0.25">
      <c r="A528" s="133"/>
      <c r="B528" s="133"/>
      <c r="C528" s="134"/>
      <c r="D528" s="135"/>
      <c r="E528" s="135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  <c r="AB528" s="134"/>
      <c r="AC528" s="134"/>
      <c r="AD528" s="134"/>
      <c r="AE528" s="134"/>
      <c r="AF528" s="134"/>
      <c r="AG528" s="134"/>
      <c r="AH528" s="134"/>
      <c r="AI528" s="134"/>
      <c r="AJ528" s="134"/>
      <c r="AK528" s="134"/>
      <c r="AL528" s="134"/>
    </row>
    <row r="529" spans="1:38" customFormat="1" x14ac:dyDescent="0.25">
      <c r="A529" s="133"/>
      <c r="B529" s="133"/>
      <c r="C529" s="134"/>
      <c r="D529" s="135"/>
      <c r="E529" s="135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  <c r="AB529" s="134"/>
      <c r="AC529" s="134"/>
      <c r="AD529" s="134"/>
      <c r="AE529" s="134"/>
      <c r="AF529" s="134"/>
      <c r="AG529" s="134"/>
      <c r="AH529" s="134"/>
      <c r="AI529" s="134"/>
      <c r="AJ529" s="134"/>
      <c r="AK529" s="134"/>
      <c r="AL529" s="134"/>
    </row>
    <row r="530" spans="1:38" customFormat="1" x14ac:dyDescent="0.25">
      <c r="A530" s="133"/>
      <c r="B530" s="133"/>
      <c r="C530" s="134"/>
      <c r="D530" s="135"/>
      <c r="E530" s="135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  <c r="AB530" s="134"/>
      <c r="AC530" s="134"/>
      <c r="AD530" s="134"/>
      <c r="AE530" s="134"/>
      <c r="AF530" s="134"/>
      <c r="AG530" s="134"/>
      <c r="AH530" s="134"/>
      <c r="AI530" s="134"/>
      <c r="AJ530" s="134"/>
      <c r="AK530" s="134"/>
      <c r="AL530" s="134"/>
    </row>
    <row r="531" spans="1:38" customFormat="1" x14ac:dyDescent="0.25">
      <c r="A531" s="133"/>
      <c r="B531" s="133"/>
      <c r="C531" s="134"/>
      <c r="D531" s="135"/>
      <c r="E531" s="135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  <c r="AB531" s="134"/>
      <c r="AC531" s="134"/>
      <c r="AD531" s="134"/>
      <c r="AE531" s="134"/>
      <c r="AF531" s="134"/>
      <c r="AG531" s="134"/>
      <c r="AH531" s="134"/>
      <c r="AI531" s="134"/>
      <c r="AJ531" s="134"/>
      <c r="AK531" s="134"/>
      <c r="AL531" s="134"/>
    </row>
    <row r="532" spans="1:38" customFormat="1" x14ac:dyDescent="0.25">
      <c r="A532" s="133"/>
      <c r="B532" s="133"/>
      <c r="C532" s="134"/>
      <c r="D532" s="135"/>
      <c r="E532" s="135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  <c r="AD532" s="134"/>
      <c r="AE532" s="134"/>
      <c r="AF532" s="134"/>
      <c r="AG532" s="134"/>
      <c r="AH532" s="134"/>
      <c r="AI532" s="134"/>
      <c r="AJ532" s="134"/>
      <c r="AK532" s="134"/>
      <c r="AL532" s="134"/>
    </row>
    <row r="533" spans="1:38" customFormat="1" x14ac:dyDescent="0.25">
      <c r="A533" s="133"/>
      <c r="B533" s="133"/>
      <c r="C533" s="134"/>
      <c r="D533" s="135"/>
      <c r="E533" s="135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  <c r="AD533" s="134"/>
      <c r="AE533" s="134"/>
      <c r="AF533" s="134"/>
      <c r="AG533" s="134"/>
      <c r="AH533" s="134"/>
      <c r="AI533" s="134"/>
      <c r="AJ533" s="134"/>
      <c r="AK533" s="134"/>
      <c r="AL533" s="134"/>
    </row>
    <row r="534" spans="1:38" customFormat="1" x14ac:dyDescent="0.25">
      <c r="A534" s="133"/>
      <c r="B534" s="133"/>
      <c r="C534" s="134"/>
      <c r="D534" s="135"/>
      <c r="E534" s="135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  <c r="AD534" s="134"/>
      <c r="AE534" s="134"/>
      <c r="AF534" s="134"/>
      <c r="AG534" s="134"/>
      <c r="AH534" s="134"/>
      <c r="AI534" s="134"/>
      <c r="AJ534" s="134"/>
      <c r="AK534" s="134"/>
      <c r="AL534" s="134"/>
    </row>
    <row r="535" spans="1:38" customFormat="1" x14ac:dyDescent="0.25">
      <c r="A535" s="133"/>
      <c r="B535" s="133"/>
      <c r="C535" s="134"/>
      <c r="D535" s="135"/>
      <c r="E535" s="135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  <c r="AD535" s="134"/>
      <c r="AE535" s="134"/>
      <c r="AF535" s="134"/>
      <c r="AG535" s="134"/>
      <c r="AH535" s="134"/>
      <c r="AI535" s="134"/>
      <c r="AJ535" s="134"/>
      <c r="AK535" s="134"/>
      <c r="AL535" s="134"/>
    </row>
    <row r="536" spans="1:38" customFormat="1" x14ac:dyDescent="0.25">
      <c r="A536" s="133"/>
      <c r="B536" s="133"/>
      <c r="C536" s="134"/>
      <c r="D536" s="135"/>
      <c r="E536" s="135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  <c r="AD536" s="134"/>
      <c r="AE536" s="134"/>
      <c r="AF536" s="134"/>
      <c r="AG536" s="134"/>
      <c r="AH536" s="134"/>
      <c r="AI536" s="134"/>
      <c r="AJ536" s="134"/>
      <c r="AK536" s="134"/>
      <c r="AL536" s="134"/>
    </row>
    <row r="537" spans="1:38" customFormat="1" x14ac:dyDescent="0.25">
      <c r="A537" s="133"/>
      <c r="B537" s="133"/>
      <c r="C537" s="134"/>
      <c r="D537" s="135"/>
      <c r="E537" s="135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  <c r="AD537" s="134"/>
      <c r="AE537" s="134"/>
      <c r="AF537" s="134"/>
      <c r="AG537" s="134"/>
      <c r="AH537" s="134"/>
      <c r="AI537" s="134"/>
      <c r="AJ537" s="134"/>
      <c r="AK537" s="134"/>
      <c r="AL537" s="134"/>
    </row>
    <row r="538" spans="1:38" customFormat="1" x14ac:dyDescent="0.25">
      <c r="A538" s="133"/>
      <c r="B538" s="133"/>
      <c r="C538" s="134"/>
      <c r="D538" s="135"/>
      <c r="E538" s="135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  <c r="AD538" s="134"/>
      <c r="AE538" s="134"/>
      <c r="AF538" s="134"/>
      <c r="AG538" s="134"/>
      <c r="AH538" s="134"/>
      <c r="AI538" s="134"/>
      <c r="AJ538" s="134"/>
      <c r="AK538" s="134"/>
      <c r="AL538" s="134"/>
    </row>
    <row r="539" spans="1:38" customFormat="1" x14ac:dyDescent="0.25">
      <c r="A539" s="133"/>
      <c r="B539" s="133"/>
      <c r="C539" s="134"/>
      <c r="D539" s="135"/>
      <c r="E539" s="135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  <c r="AB539" s="134"/>
      <c r="AC539" s="134"/>
      <c r="AD539" s="134"/>
      <c r="AE539" s="134"/>
      <c r="AF539" s="134"/>
      <c r="AG539" s="134"/>
      <c r="AH539" s="134"/>
      <c r="AI539" s="134"/>
      <c r="AJ539" s="134"/>
      <c r="AK539" s="134"/>
      <c r="AL539" s="134"/>
    </row>
    <row r="540" spans="1:38" customFormat="1" x14ac:dyDescent="0.25">
      <c r="A540" s="133"/>
      <c r="B540" s="133"/>
      <c r="C540" s="134"/>
      <c r="D540" s="135"/>
      <c r="E540" s="135"/>
      <c r="F540" s="134"/>
      <c r="G540" s="134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  <c r="AB540" s="134"/>
      <c r="AC540" s="134"/>
      <c r="AD540" s="134"/>
      <c r="AE540" s="134"/>
      <c r="AF540" s="134"/>
      <c r="AG540" s="134"/>
      <c r="AH540" s="134"/>
      <c r="AI540" s="134"/>
      <c r="AJ540" s="134"/>
      <c r="AK540" s="134"/>
      <c r="AL540" s="134"/>
    </row>
    <row r="541" spans="1:38" customFormat="1" x14ac:dyDescent="0.25">
      <c r="A541" s="133"/>
      <c r="B541" s="133"/>
      <c r="C541" s="134"/>
      <c r="D541" s="135"/>
      <c r="E541" s="135"/>
      <c r="F541" s="134"/>
      <c r="G541" s="134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  <c r="AB541" s="134"/>
      <c r="AC541" s="134"/>
      <c r="AD541" s="134"/>
      <c r="AE541" s="134"/>
      <c r="AF541" s="134"/>
      <c r="AG541" s="134"/>
      <c r="AH541" s="134"/>
      <c r="AI541" s="134"/>
      <c r="AJ541" s="134"/>
      <c r="AK541" s="134"/>
      <c r="AL541" s="134"/>
    </row>
    <row r="542" spans="1:38" customFormat="1" x14ac:dyDescent="0.25">
      <c r="A542" s="133"/>
      <c r="B542" s="133"/>
      <c r="C542" s="134"/>
      <c r="D542" s="135"/>
      <c r="E542" s="135"/>
      <c r="F542" s="134"/>
      <c r="G542" s="134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  <c r="AB542" s="134"/>
      <c r="AC542" s="134"/>
      <c r="AD542" s="134"/>
      <c r="AE542" s="134"/>
      <c r="AF542" s="134"/>
      <c r="AG542" s="134"/>
      <c r="AH542" s="134"/>
      <c r="AI542" s="134"/>
      <c r="AJ542" s="134"/>
      <c r="AK542" s="134"/>
      <c r="AL542" s="134"/>
    </row>
    <row r="543" spans="1:38" customFormat="1" x14ac:dyDescent="0.25">
      <c r="A543" s="133"/>
      <c r="B543" s="133"/>
      <c r="C543" s="134"/>
      <c r="D543" s="135"/>
      <c r="E543" s="135"/>
      <c r="F543" s="134"/>
      <c r="G543" s="134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  <c r="AB543" s="134"/>
      <c r="AC543" s="134"/>
      <c r="AD543" s="134"/>
      <c r="AE543" s="134"/>
      <c r="AF543" s="134"/>
      <c r="AG543" s="134"/>
      <c r="AH543" s="134"/>
      <c r="AI543" s="134"/>
      <c r="AJ543" s="134"/>
      <c r="AK543" s="134"/>
      <c r="AL543" s="134"/>
    </row>
    <row r="544" spans="1:38" customFormat="1" x14ac:dyDescent="0.25">
      <c r="A544" s="133"/>
      <c r="B544" s="133"/>
      <c r="C544" s="134"/>
      <c r="D544" s="135"/>
      <c r="E544" s="135"/>
      <c r="F544" s="134"/>
      <c r="G544" s="134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  <c r="AB544" s="134"/>
      <c r="AC544" s="134"/>
      <c r="AD544" s="134"/>
      <c r="AE544" s="134"/>
      <c r="AF544" s="134"/>
      <c r="AG544" s="134"/>
      <c r="AH544" s="134"/>
      <c r="AI544" s="134"/>
      <c r="AJ544" s="134"/>
      <c r="AK544" s="134"/>
      <c r="AL544" s="134"/>
    </row>
    <row r="545" spans="1:38" customFormat="1" x14ac:dyDescent="0.25">
      <c r="A545" s="133"/>
      <c r="B545" s="133"/>
      <c r="C545" s="134"/>
      <c r="D545" s="135"/>
      <c r="E545" s="135"/>
      <c r="F545" s="134"/>
      <c r="G545" s="134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  <c r="AB545" s="134"/>
      <c r="AC545" s="134"/>
      <c r="AD545" s="134"/>
      <c r="AE545" s="134"/>
      <c r="AF545" s="134"/>
      <c r="AG545" s="134"/>
      <c r="AH545" s="134"/>
      <c r="AI545" s="134"/>
      <c r="AJ545" s="134"/>
      <c r="AK545" s="134"/>
      <c r="AL545" s="134"/>
    </row>
    <row r="546" spans="1:38" customFormat="1" x14ac:dyDescent="0.25">
      <c r="A546" s="133"/>
      <c r="B546" s="133"/>
      <c r="C546" s="134"/>
      <c r="D546" s="135"/>
      <c r="E546" s="135"/>
      <c r="F546" s="134"/>
      <c r="G546" s="134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  <c r="AB546" s="134"/>
      <c r="AC546" s="134"/>
      <c r="AD546" s="134"/>
      <c r="AE546" s="134"/>
      <c r="AF546" s="134"/>
      <c r="AG546" s="134"/>
      <c r="AH546" s="134"/>
      <c r="AI546" s="134"/>
      <c r="AJ546" s="134"/>
      <c r="AK546" s="134"/>
      <c r="AL546" s="134"/>
    </row>
    <row r="547" spans="1:38" customFormat="1" x14ac:dyDescent="0.25">
      <c r="A547" s="133"/>
      <c r="B547" s="133"/>
      <c r="C547" s="134"/>
      <c r="D547" s="135"/>
      <c r="E547" s="135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  <c r="AB547" s="134"/>
      <c r="AC547" s="134"/>
      <c r="AD547" s="134"/>
      <c r="AE547" s="134"/>
      <c r="AF547" s="134"/>
      <c r="AG547" s="134"/>
      <c r="AH547" s="134"/>
      <c r="AI547" s="134"/>
      <c r="AJ547" s="134"/>
      <c r="AK547" s="134"/>
      <c r="AL547" s="134"/>
    </row>
    <row r="548" spans="1:38" customFormat="1" x14ac:dyDescent="0.25">
      <c r="A548" s="133"/>
      <c r="B548" s="133"/>
      <c r="C548" s="134"/>
      <c r="D548" s="135"/>
      <c r="E548" s="135"/>
      <c r="F548" s="134"/>
      <c r="G548" s="134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  <c r="AB548" s="134"/>
      <c r="AC548" s="134"/>
      <c r="AD548" s="134"/>
      <c r="AE548" s="134"/>
      <c r="AF548" s="134"/>
      <c r="AG548" s="134"/>
      <c r="AH548" s="134"/>
      <c r="AI548" s="134"/>
      <c r="AJ548" s="134"/>
      <c r="AK548" s="134"/>
      <c r="AL548" s="134"/>
    </row>
    <row r="549" spans="1:38" customFormat="1" x14ac:dyDescent="0.25">
      <c r="A549" s="133"/>
      <c r="B549" s="133"/>
      <c r="C549" s="134"/>
      <c r="D549" s="135"/>
      <c r="E549" s="135"/>
      <c r="F549" s="134"/>
      <c r="G549" s="134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  <c r="AB549" s="134"/>
      <c r="AC549" s="134"/>
      <c r="AD549" s="134"/>
      <c r="AE549" s="134"/>
      <c r="AF549" s="134"/>
      <c r="AG549" s="134"/>
      <c r="AH549" s="134"/>
      <c r="AI549" s="134"/>
      <c r="AJ549" s="134"/>
      <c r="AK549" s="134"/>
      <c r="AL549" s="134"/>
    </row>
    <row r="550" spans="1:38" customFormat="1" x14ac:dyDescent="0.25">
      <c r="A550" s="133"/>
      <c r="B550" s="133"/>
      <c r="C550" s="134"/>
      <c r="D550" s="135"/>
      <c r="E550" s="135"/>
      <c r="F550" s="134"/>
      <c r="G550" s="134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  <c r="AB550" s="134"/>
      <c r="AC550" s="134"/>
      <c r="AD550" s="134"/>
      <c r="AE550" s="134"/>
      <c r="AF550" s="134"/>
      <c r="AG550" s="134"/>
      <c r="AH550" s="134"/>
      <c r="AI550" s="134"/>
      <c r="AJ550" s="134"/>
      <c r="AK550" s="134"/>
      <c r="AL550" s="134"/>
    </row>
    <row r="551" spans="1:38" customFormat="1" x14ac:dyDescent="0.25">
      <c r="A551" s="133"/>
      <c r="B551" s="133"/>
      <c r="C551" s="134"/>
      <c r="D551" s="135"/>
      <c r="E551" s="135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  <c r="AB551" s="134"/>
      <c r="AC551" s="134"/>
      <c r="AD551" s="134"/>
      <c r="AE551" s="134"/>
      <c r="AF551" s="134"/>
      <c r="AG551" s="134"/>
      <c r="AH551" s="134"/>
      <c r="AI551" s="134"/>
      <c r="AJ551" s="134"/>
      <c r="AK551" s="134"/>
      <c r="AL551" s="134"/>
    </row>
    <row r="552" spans="1:38" customFormat="1" x14ac:dyDescent="0.25">
      <c r="A552" s="133"/>
      <c r="B552" s="133"/>
      <c r="C552" s="134"/>
      <c r="D552" s="135"/>
      <c r="E552" s="135"/>
      <c r="F552" s="134"/>
      <c r="G552" s="134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  <c r="AB552" s="134"/>
      <c r="AC552" s="134"/>
      <c r="AD552" s="134"/>
      <c r="AE552" s="134"/>
      <c r="AF552" s="134"/>
      <c r="AG552" s="134"/>
      <c r="AH552" s="134"/>
      <c r="AI552" s="134"/>
      <c r="AJ552" s="134"/>
      <c r="AK552" s="134"/>
      <c r="AL552" s="134"/>
    </row>
    <row r="553" spans="1:38" customFormat="1" x14ac:dyDescent="0.25">
      <c r="A553" s="133"/>
      <c r="B553" s="133"/>
      <c r="C553" s="134"/>
      <c r="D553" s="135"/>
      <c r="E553" s="135"/>
      <c r="F553" s="134"/>
      <c r="G553" s="134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  <c r="AB553" s="134"/>
      <c r="AC553" s="134"/>
      <c r="AD553" s="134"/>
      <c r="AE553" s="134"/>
      <c r="AF553" s="134"/>
      <c r="AG553" s="134"/>
      <c r="AH553" s="134"/>
      <c r="AI553" s="134"/>
      <c r="AJ553" s="134"/>
      <c r="AK553" s="134"/>
      <c r="AL553" s="134"/>
    </row>
    <row r="554" spans="1:38" customFormat="1" x14ac:dyDescent="0.25">
      <c r="A554" s="133"/>
      <c r="B554" s="133"/>
      <c r="C554" s="134"/>
      <c r="D554" s="135"/>
      <c r="E554" s="135"/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  <c r="AB554" s="134"/>
      <c r="AC554" s="134"/>
      <c r="AD554" s="134"/>
      <c r="AE554" s="134"/>
      <c r="AF554" s="134"/>
      <c r="AG554" s="134"/>
      <c r="AH554" s="134"/>
      <c r="AI554" s="134"/>
      <c r="AJ554" s="134"/>
      <c r="AK554" s="134"/>
      <c r="AL554" s="134"/>
    </row>
    <row r="555" spans="1:38" customFormat="1" x14ac:dyDescent="0.25">
      <c r="A555" s="133"/>
      <c r="B555" s="133"/>
      <c r="C555" s="134"/>
      <c r="D555" s="135"/>
      <c r="E555" s="135"/>
      <c r="F555" s="134"/>
      <c r="G555" s="134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  <c r="AB555" s="134"/>
      <c r="AC555" s="134"/>
      <c r="AD555" s="134"/>
      <c r="AE555" s="134"/>
      <c r="AF555" s="134"/>
      <c r="AG555" s="134"/>
      <c r="AH555" s="134"/>
      <c r="AI555" s="134"/>
      <c r="AJ555" s="134"/>
      <c r="AK555" s="134"/>
      <c r="AL555" s="134"/>
    </row>
    <row r="556" spans="1:38" customFormat="1" x14ac:dyDescent="0.25">
      <c r="A556" s="133"/>
      <c r="B556" s="133"/>
      <c r="C556" s="134"/>
      <c r="D556" s="135"/>
      <c r="E556" s="135"/>
      <c r="F556" s="134"/>
      <c r="G556" s="134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  <c r="AB556" s="134"/>
      <c r="AC556" s="134"/>
      <c r="AD556" s="134"/>
      <c r="AE556" s="134"/>
      <c r="AF556" s="134"/>
      <c r="AG556" s="134"/>
      <c r="AH556" s="134"/>
      <c r="AI556" s="134"/>
      <c r="AJ556" s="134"/>
      <c r="AK556" s="134"/>
      <c r="AL556" s="134"/>
    </row>
    <row r="557" spans="1:38" customFormat="1" x14ac:dyDescent="0.25">
      <c r="A557" s="133"/>
      <c r="B557" s="133"/>
      <c r="C557" s="134"/>
      <c r="D557" s="135"/>
      <c r="E557" s="135"/>
      <c r="F557" s="134"/>
      <c r="G557" s="134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  <c r="AB557" s="134"/>
      <c r="AC557" s="134"/>
      <c r="AD557" s="134"/>
      <c r="AE557" s="134"/>
      <c r="AF557" s="134"/>
      <c r="AG557" s="134"/>
      <c r="AH557" s="134"/>
      <c r="AI557" s="134"/>
      <c r="AJ557" s="134"/>
      <c r="AK557" s="134"/>
      <c r="AL557" s="134"/>
    </row>
    <row r="558" spans="1:38" customFormat="1" x14ac:dyDescent="0.25">
      <c r="A558" s="133"/>
      <c r="B558" s="133"/>
      <c r="C558" s="134"/>
      <c r="D558" s="135"/>
      <c r="E558" s="135"/>
      <c r="F558" s="134"/>
      <c r="G558" s="134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  <c r="AB558" s="134"/>
      <c r="AC558" s="134"/>
      <c r="AD558" s="134"/>
      <c r="AE558" s="134"/>
      <c r="AF558" s="134"/>
      <c r="AG558" s="134"/>
      <c r="AH558" s="134"/>
      <c r="AI558" s="134"/>
      <c r="AJ558" s="134"/>
      <c r="AK558" s="134"/>
      <c r="AL558" s="134"/>
    </row>
    <row r="559" spans="1:38" customFormat="1" x14ac:dyDescent="0.25">
      <c r="A559" s="133"/>
      <c r="B559" s="133"/>
      <c r="C559" s="134"/>
      <c r="D559" s="135"/>
      <c r="E559" s="135"/>
      <c r="F559" s="134"/>
      <c r="G559" s="134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  <c r="AB559" s="134"/>
      <c r="AC559" s="134"/>
      <c r="AD559" s="134"/>
      <c r="AE559" s="134"/>
      <c r="AF559" s="134"/>
      <c r="AG559" s="134"/>
      <c r="AH559" s="134"/>
      <c r="AI559" s="134"/>
      <c r="AJ559" s="134"/>
      <c r="AK559" s="134"/>
      <c r="AL559" s="134"/>
    </row>
    <row r="560" spans="1:38" customFormat="1" x14ac:dyDescent="0.25">
      <c r="A560" s="133"/>
      <c r="B560" s="133"/>
      <c r="C560" s="134"/>
      <c r="D560" s="135"/>
      <c r="E560" s="135"/>
      <c r="F560" s="134"/>
      <c r="G560" s="134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  <c r="AB560" s="134"/>
      <c r="AC560" s="134"/>
      <c r="AD560" s="134"/>
      <c r="AE560" s="134"/>
      <c r="AF560" s="134"/>
      <c r="AG560" s="134"/>
      <c r="AH560" s="134"/>
      <c r="AI560" s="134"/>
      <c r="AJ560" s="134"/>
      <c r="AK560" s="134"/>
      <c r="AL560" s="134"/>
    </row>
    <row r="561" spans="1:38" customFormat="1" x14ac:dyDescent="0.25">
      <c r="A561" s="133"/>
      <c r="B561" s="133"/>
      <c r="C561" s="134"/>
      <c r="D561" s="135"/>
      <c r="E561" s="135"/>
      <c r="F561" s="134"/>
      <c r="G561" s="134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  <c r="AB561" s="134"/>
      <c r="AC561" s="134"/>
      <c r="AD561" s="134"/>
      <c r="AE561" s="134"/>
      <c r="AF561" s="134"/>
      <c r="AG561" s="134"/>
      <c r="AH561" s="134"/>
      <c r="AI561" s="134"/>
      <c r="AJ561" s="134"/>
      <c r="AK561" s="134"/>
      <c r="AL561" s="134"/>
    </row>
    <row r="562" spans="1:38" customFormat="1" x14ac:dyDescent="0.25">
      <c r="A562" s="133"/>
      <c r="B562" s="133"/>
      <c r="C562" s="134"/>
      <c r="D562" s="135"/>
      <c r="E562" s="135"/>
      <c r="F562" s="134"/>
      <c r="G562" s="134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  <c r="AB562" s="134"/>
      <c r="AC562" s="134"/>
      <c r="AD562" s="134"/>
      <c r="AE562" s="134"/>
      <c r="AF562" s="134"/>
      <c r="AG562" s="134"/>
      <c r="AH562" s="134"/>
      <c r="AI562" s="134"/>
      <c r="AJ562" s="134"/>
      <c r="AK562" s="134"/>
      <c r="AL562" s="134"/>
    </row>
    <row r="563" spans="1:38" customFormat="1" x14ac:dyDescent="0.25">
      <c r="A563" s="133"/>
      <c r="B563" s="133"/>
      <c r="C563" s="134"/>
      <c r="D563" s="135"/>
      <c r="E563" s="135"/>
      <c r="F563" s="134"/>
      <c r="G563" s="134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  <c r="AB563" s="134"/>
      <c r="AC563" s="134"/>
      <c r="AD563" s="134"/>
      <c r="AE563" s="134"/>
      <c r="AF563" s="134"/>
      <c r="AG563" s="134"/>
      <c r="AH563" s="134"/>
      <c r="AI563" s="134"/>
      <c r="AJ563" s="134"/>
      <c r="AK563" s="134"/>
      <c r="AL563" s="134"/>
    </row>
    <row r="564" spans="1:38" customFormat="1" x14ac:dyDescent="0.25">
      <c r="A564" s="133"/>
      <c r="B564" s="133"/>
      <c r="C564" s="134"/>
      <c r="D564" s="135"/>
      <c r="E564" s="135"/>
      <c r="F564" s="134"/>
      <c r="G564" s="134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  <c r="AB564" s="134"/>
      <c r="AC564" s="134"/>
      <c r="AD564" s="134"/>
      <c r="AE564" s="134"/>
      <c r="AF564" s="134"/>
      <c r="AG564" s="134"/>
      <c r="AH564" s="134"/>
      <c r="AI564" s="134"/>
      <c r="AJ564" s="134"/>
      <c r="AK564" s="134"/>
      <c r="AL564" s="134"/>
    </row>
    <row r="565" spans="1:38" customFormat="1" x14ac:dyDescent="0.25">
      <c r="A565" s="133"/>
      <c r="B565" s="133"/>
      <c r="C565" s="134"/>
      <c r="D565" s="135"/>
      <c r="E565" s="135"/>
      <c r="F565" s="134"/>
      <c r="G565" s="134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  <c r="AB565" s="134"/>
      <c r="AC565" s="134"/>
      <c r="AD565" s="134"/>
      <c r="AE565" s="134"/>
      <c r="AF565" s="134"/>
      <c r="AG565" s="134"/>
      <c r="AH565" s="134"/>
      <c r="AI565" s="134"/>
      <c r="AJ565" s="134"/>
      <c r="AK565" s="134"/>
      <c r="AL565" s="134"/>
    </row>
    <row r="566" spans="1:38" customFormat="1" x14ac:dyDescent="0.25">
      <c r="A566" s="133"/>
      <c r="B566" s="133"/>
      <c r="C566" s="134"/>
      <c r="D566" s="135"/>
      <c r="E566" s="135"/>
      <c r="F566" s="134"/>
      <c r="G566" s="134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  <c r="AB566" s="134"/>
      <c r="AC566" s="134"/>
      <c r="AD566" s="134"/>
      <c r="AE566" s="134"/>
      <c r="AF566" s="134"/>
      <c r="AG566" s="134"/>
      <c r="AH566" s="134"/>
      <c r="AI566" s="134"/>
      <c r="AJ566" s="134"/>
      <c r="AK566" s="134"/>
      <c r="AL566" s="134"/>
    </row>
    <row r="567" spans="1:38" customFormat="1" x14ac:dyDescent="0.25">
      <c r="A567" s="133"/>
      <c r="B567" s="133"/>
      <c r="C567" s="134"/>
      <c r="D567" s="135"/>
      <c r="E567" s="135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  <c r="AB567" s="134"/>
      <c r="AC567" s="134"/>
      <c r="AD567" s="134"/>
      <c r="AE567" s="134"/>
      <c r="AF567" s="134"/>
      <c r="AG567" s="134"/>
      <c r="AH567" s="134"/>
      <c r="AI567" s="134"/>
      <c r="AJ567" s="134"/>
      <c r="AK567" s="134"/>
      <c r="AL567" s="134"/>
    </row>
    <row r="568" spans="1:38" customFormat="1" x14ac:dyDescent="0.25">
      <c r="A568" s="133"/>
      <c r="B568" s="133"/>
      <c r="C568" s="134"/>
      <c r="D568" s="135"/>
      <c r="E568" s="135"/>
      <c r="F568" s="134"/>
      <c r="G568" s="134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  <c r="AB568" s="134"/>
      <c r="AC568" s="134"/>
      <c r="AD568" s="134"/>
      <c r="AE568" s="134"/>
      <c r="AF568" s="134"/>
      <c r="AG568" s="134"/>
      <c r="AH568" s="134"/>
      <c r="AI568" s="134"/>
      <c r="AJ568" s="134"/>
      <c r="AK568" s="134"/>
      <c r="AL568" s="134"/>
    </row>
    <row r="569" spans="1:38" customFormat="1" x14ac:dyDescent="0.25">
      <c r="A569" s="133"/>
      <c r="B569" s="133"/>
      <c r="C569" s="134"/>
      <c r="D569" s="135"/>
      <c r="E569" s="135"/>
      <c r="F569" s="134"/>
      <c r="G569" s="134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  <c r="AB569" s="134"/>
      <c r="AC569" s="134"/>
      <c r="AD569" s="134"/>
      <c r="AE569" s="134"/>
      <c r="AF569" s="134"/>
      <c r="AG569" s="134"/>
      <c r="AH569" s="134"/>
      <c r="AI569" s="134"/>
      <c r="AJ569" s="134"/>
      <c r="AK569" s="134"/>
      <c r="AL569" s="134"/>
    </row>
    <row r="570" spans="1:38" customFormat="1" x14ac:dyDescent="0.25">
      <c r="A570" s="133"/>
      <c r="B570" s="133"/>
      <c r="C570" s="134"/>
      <c r="D570" s="135"/>
      <c r="E570" s="135"/>
      <c r="F570" s="134"/>
      <c r="G570" s="134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  <c r="AB570" s="134"/>
      <c r="AC570" s="134"/>
      <c r="AD570" s="134"/>
      <c r="AE570" s="134"/>
      <c r="AF570" s="134"/>
      <c r="AG570" s="134"/>
      <c r="AH570" s="134"/>
      <c r="AI570" s="134"/>
      <c r="AJ570" s="134"/>
      <c r="AK570" s="134"/>
      <c r="AL570" s="134"/>
    </row>
    <row r="571" spans="1:38" customFormat="1" x14ac:dyDescent="0.25">
      <c r="A571" s="133"/>
      <c r="B571" s="133"/>
      <c r="C571" s="134"/>
      <c r="D571" s="135"/>
      <c r="E571" s="135"/>
      <c r="F571" s="134"/>
      <c r="G571" s="134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  <c r="AB571" s="134"/>
      <c r="AC571" s="134"/>
      <c r="AD571" s="134"/>
      <c r="AE571" s="134"/>
      <c r="AF571" s="134"/>
      <c r="AG571" s="134"/>
      <c r="AH571" s="134"/>
      <c r="AI571" s="134"/>
      <c r="AJ571" s="134"/>
      <c r="AK571" s="134"/>
      <c r="AL571" s="134"/>
    </row>
    <row r="572" spans="1:38" customFormat="1" x14ac:dyDescent="0.25">
      <c r="A572" s="133"/>
      <c r="B572" s="133"/>
      <c r="C572" s="134"/>
      <c r="D572" s="135"/>
      <c r="E572" s="135"/>
      <c r="F572" s="134"/>
      <c r="G572" s="134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  <c r="AB572" s="134"/>
      <c r="AC572" s="134"/>
      <c r="AD572" s="134"/>
      <c r="AE572" s="134"/>
      <c r="AF572" s="134"/>
      <c r="AG572" s="134"/>
      <c r="AH572" s="134"/>
      <c r="AI572" s="134"/>
      <c r="AJ572" s="134"/>
      <c r="AK572" s="134"/>
      <c r="AL572" s="134"/>
    </row>
    <row r="573" spans="1:38" customFormat="1" x14ac:dyDescent="0.25">
      <c r="A573" s="133"/>
      <c r="B573" s="133"/>
      <c r="C573" s="134"/>
      <c r="D573" s="135"/>
      <c r="E573" s="135"/>
      <c r="F573" s="134"/>
      <c r="G573" s="134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  <c r="AB573" s="134"/>
      <c r="AC573" s="134"/>
      <c r="AD573" s="134"/>
      <c r="AE573" s="134"/>
      <c r="AF573" s="134"/>
      <c r="AG573" s="134"/>
      <c r="AH573" s="134"/>
      <c r="AI573" s="134"/>
      <c r="AJ573" s="134"/>
      <c r="AK573" s="134"/>
      <c r="AL573" s="134"/>
    </row>
    <row r="574" spans="1:38" customFormat="1" x14ac:dyDescent="0.25">
      <c r="A574" s="133"/>
      <c r="B574" s="133"/>
      <c r="C574" s="134"/>
      <c r="D574" s="135"/>
      <c r="E574" s="135"/>
      <c r="F574" s="134"/>
      <c r="G574" s="134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  <c r="AB574" s="134"/>
      <c r="AC574" s="134"/>
      <c r="AD574" s="134"/>
      <c r="AE574" s="134"/>
      <c r="AF574" s="134"/>
      <c r="AG574" s="134"/>
      <c r="AH574" s="134"/>
      <c r="AI574" s="134"/>
      <c r="AJ574" s="134"/>
      <c r="AK574" s="134"/>
      <c r="AL574" s="134"/>
    </row>
    <row r="575" spans="1:38" customFormat="1" x14ac:dyDescent="0.25">
      <c r="A575" s="133"/>
      <c r="B575" s="133"/>
      <c r="C575" s="134"/>
      <c r="D575" s="135"/>
      <c r="E575" s="135"/>
      <c r="F575" s="134"/>
      <c r="G575" s="134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  <c r="AB575" s="134"/>
      <c r="AC575" s="134"/>
      <c r="AD575" s="134"/>
      <c r="AE575" s="134"/>
      <c r="AF575" s="134"/>
      <c r="AG575" s="134"/>
      <c r="AH575" s="134"/>
      <c r="AI575" s="134"/>
      <c r="AJ575" s="134"/>
      <c r="AK575" s="134"/>
      <c r="AL575" s="134"/>
    </row>
    <row r="576" spans="1:38" customFormat="1" x14ac:dyDescent="0.25">
      <c r="A576" s="133"/>
      <c r="B576" s="133"/>
      <c r="C576" s="134"/>
      <c r="D576" s="135"/>
      <c r="E576" s="135"/>
      <c r="F576" s="134"/>
      <c r="G576" s="134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  <c r="AB576" s="134"/>
      <c r="AC576" s="134"/>
      <c r="AD576" s="134"/>
      <c r="AE576" s="134"/>
      <c r="AF576" s="134"/>
      <c r="AG576" s="134"/>
      <c r="AH576" s="134"/>
      <c r="AI576" s="134"/>
      <c r="AJ576" s="134"/>
      <c r="AK576" s="134"/>
      <c r="AL576" s="134"/>
    </row>
    <row r="577" spans="1:38" customFormat="1" x14ac:dyDescent="0.25">
      <c r="A577" s="133"/>
      <c r="B577" s="133"/>
      <c r="C577" s="134"/>
      <c r="D577" s="135"/>
      <c r="E577" s="135"/>
      <c r="F577" s="134"/>
      <c r="G577" s="134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  <c r="AD577" s="134"/>
      <c r="AE577" s="134"/>
      <c r="AF577" s="134"/>
      <c r="AG577" s="134"/>
      <c r="AH577" s="134"/>
      <c r="AI577" s="134"/>
      <c r="AJ577" s="134"/>
      <c r="AK577" s="134"/>
      <c r="AL577" s="134"/>
    </row>
    <row r="578" spans="1:38" customFormat="1" x14ac:dyDescent="0.25">
      <c r="A578" s="133"/>
      <c r="B578" s="133"/>
      <c r="C578" s="134"/>
      <c r="D578" s="135"/>
      <c r="E578" s="135"/>
      <c r="F578" s="134"/>
      <c r="G578" s="134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  <c r="AB578" s="134"/>
      <c r="AC578" s="134"/>
      <c r="AD578" s="134"/>
      <c r="AE578" s="134"/>
      <c r="AF578" s="134"/>
      <c r="AG578" s="134"/>
      <c r="AH578" s="134"/>
      <c r="AI578" s="134"/>
      <c r="AJ578" s="134"/>
      <c r="AK578" s="134"/>
      <c r="AL578" s="134"/>
    </row>
    <row r="579" spans="1:38" customFormat="1" x14ac:dyDescent="0.25">
      <c r="A579" s="133"/>
      <c r="B579" s="133"/>
      <c r="C579" s="134"/>
      <c r="D579" s="135"/>
      <c r="E579" s="135"/>
      <c r="F579" s="134"/>
      <c r="G579" s="134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  <c r="AB579" s="134"/>
      <c r="AC579" s="134"/>
      <c r="AD579" s="134"/>
      <c r="AE579" s="134"/>
      <c r="AF579" s="134"/>
      <c r="AG579" s="134"/>
      <c r="AH579" s="134"/>
      <c r="AI579" s="134"/>
      <c r="AJ579" s="134"/>
      <c r="AK579" s="134"/>
      <c r="AL579" s="134"/>
    </row>
    <row r="580" spans="1:38" customFormat="1" x14ac:dyDescent="0.25">
      <c r="A580" s="133"/>
      <c r="B580" s="133"/>
      <c r="C580" s="134"/>
      <c r="D580" s="135"/>
      <c r="E580" s="135"/>
      <c r="F580" s="134"/>
      <c r="G580" s="134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  <c r="AB580" s="134"/>
      <c r="AC580" s="134"/>
      <c r="AD580" s="134"/>
      <c r="AE580" s="134"/>
      <c r="AF580" s="134"/>
      <c r="AG580" s="134"/>
      <c r="AH580" s="134"/>
      <c r="AI580" s="134"/>
      <c r="AJ580" s="134"/>
      <c r="AK580" s="134"/>
      <c r="AL580" s="134"/>
    </row>
    <row r="581" spans="1:38" customFormat="1" x14ac:dyDescent="0.25">
      <c r="A581" s="133"/>
      <c r="B581" s="133"/>
      <c r="C581" s="134"/>
      <c r="D581" s="135"/>
      <c r="E581" s="135"/>
      <c r="F581" s="134"/>
      <c r="G581" s="134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  <c r="AB581" s="134"/>
      <c r="AC581" s="134"/>
      <c r="AD581" s="134"/>
      <c r="AE581" s="134"/>
      <c r="AF581" s="134"/>
      <c r="AG581" s="134"/>
      <c r="AH581" s="134"/>
      <c r="AI581" s="134"/>
      <c r="AJ581" s="134"/>
      <c r="AK581" s="134"/>
      <c r="AL581" s="134"/>
    </row>
    <row r="582" spans="1:38" customFormat="1" x14ac:dyDescent="0.25">
      <c r="A582" s="133"/>
      <c r="B582" s="133"/>
      <c r="C582" s="134"/>
      <c r="D582" s="135"/>
      <c r="E582" s="135"/>
      <c r="F582" s="134"/>
      <c r="G582" s="134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  <c r="AB582" s="134"/>
      <c r="AC582" s="134"/>
      <c r="AD582" s="134"/>
      <c r="AE582" s="134"/>
      <c r="AF582" s="134"/>
      <c r="AG582" s="134"/>
      <c r="AH582" s="134"/>
      <c r="AI582" s="134"/>
      <c r="AJ582" s="134"/>
      <c r="AK582" s="134"/>
      <c r="AL582" s="134"/>
    </row>
    <row r="583" spans="1:38" customFormat="1" x14ac:dyDescent="0.25">
      <c r="A583" s="133"/>
      <c r="B583" s="133"/>
      <c r="C583" s="134"/>
      <c r="D583" s="135"/>
      <c r="E583" s="135"/>
      <c r="F583" s="134"/>
      <c r="G583" s="134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  <c r="AB583" s="134"/>
      <c r="AC583" s="134"/>
      <c r="AD583" s="134"/>
      <c r="AE583" s="134"/>
      <c r="AF583" s="134"/>
      <c r="AG583" s="134"/>
      <c r="AH583" s="134"/>
      <c r="AI583" s="134"/>
      <c r="AJ583" s="134"/>
      <c r="AK583" s="134"/>
      <c r="AL583" s="134"/>
    </row>
    <row r="584" spans="1:38" customFormat="1" x14ac:dyDescent="0.25">
      <c r="A584" s="133"/>
      <c r="B584" s="133"/>
      <c r="C584" s="134"/>
      <c r="D584" s="135"/>
      <c r="E584" s="135"/>
      <c r="F584" s="134"/>
      <c r="G584" s="134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  <c r="AB584" s="134"/>
      <c r="AC584" s="134"/>
      <c r="AD584" s="134"/>
      <c r="AE584" s="134"/>
      <c r="AF584" s="134"/>
      <c r="AG584" s="134"/>
      <c r="AH584" s="134"/>
      <c r="AI584" s="134"/>
      <c r="AJ584" s="134"/>
      <c r="AK584" s="134"/>
      <c r="AL584" s="134"/>
    </row>
    <row r="585" spans="1:38" customFormat="1" x14ac:dyDescent="0.25">
      <c r="A585" s="133"/>
      <c r="B585" s="133"/>
      <c r="C585" s="134"/>
      <c r="D585" s="135"/>
      <c r="E585" s="135"/>
      <c r="F585" s="134"/>
      <c r="G585" s="134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  <c r="AB585" s="134"/>
      <c r="AC585" s="134"/>
      <c r="AD585" s="134"/>
      <c r="AE585" s="134"/>
      <c r="AF585" s="134"/>
      <c r="AG585" s="134"/>
      <c r="AH585" s="134"/>
      <c r="AI585" s="134"/>
      <c r="AJ585" s="134"/>
      <c r="AK585" s="134"/>
      <c r="AL585" s="134"/>
    </row>
    <row r="586" spans="1:38" customFormat="1" x14ac:dyDescent="0.25">
      <c r="A586" s="133"/>
      <c r="B586" s="133"/>
      <c r="C586" s="134"/>
      <c r="D586" s="135"/>
      <c r="E586" s="135"/>
      <c r="F586" s="134"/>
      <c r="G586" s="134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  <c r="AB586" s="134"/>
      <c r="AC586" s="134"/>
      <c r="AD586" s="134"/>
      <c r="AE586" s="134"/>
      <c r="AF586" s="134"/>
      <c r="AG586" s="134"/>
      <c r="AH586" s="134"/>
      <c r="AI586" s="134"/>
      <c r="AJ586" s="134"/>
      <c r="AK586" s="134"/>
      <c r="AL586" s="134"/>
    </row>
    <row r="587" spans="1:38" customFormat="1" x14ac:dyDescent="0.25">
      <c r="A587" s="133"/>
      <c r="B587" s="133"/>
      <c r="C587" s="134"/>
      <c r="D587" s="135"/>
      <c r="E587" s="135"/>
      <c r="F587" s="134"/>
      <c r="G587" s="134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  <c r="AB587" s="134"/>
      <c r="AC587" s="134"/>
      <c r="AD587" s="134"/>
      <c r="AE587" s="134"/>
      <c r="AF587" s="134"/>
      <c r="AG587" s="134"/>
      <c r="AH587" s="134"/>
      <c r="AI587" s="134"/>
      <c r="AJ587" s="134"/>
      <c r="AK587" s="134"/>
      <c r="AL587" s="134"/>
    </row>
    <row r="588" spans="1:38" customFormat="1" x14ac:dyDescent="0.25">
      <c r="A588" s="133"/>
      <c r="B588" s="133"/>
      <c r="C588" s="134"/>
      <c r="D588" s="135"/>
      <c r="E588" s="135"/>
      <c r="F588" s="134"/>
      <c r="G588" s="134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  <c r="AB588" s="134"/>
      <c r="AC588" s="134"/>
      <c r="AD588" s="134"/>
      <c r="AE588" s="134"/>
      <c r="AF588" s="134"/>
      <c r="AG588" s="134"/>
      <c r="AH588" s="134"/>
      <c r="AI588" s="134"/>
      <c r="AJ588" s="134"/>
      <c r="AK588" s="134"/>
      <c r="AL588" s="134"/>
    </row>
    <row r="589" spans="1:38" customFormat="1" x14ac:dyDescent="0.25">
      <c r="A589" s="133"/>
      <c r="B589" s="133"/>
      <c r="C589" s="134"/>
      <c r="D589" s="135"/>
      <c r="E589" s="135"/>
      <c r="F589" s="134"/>
      <c r="G589" s="134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  <c r="AD589" s="134"/>
      <c r="AE589" s="134"/>
      <c r="AF589" s="134"/>
      <c r="AG589" s="134"/>
      <c r="AH589" s="134"/>
      <c r="AI589" s="134"/>
      <c r="AJ589" s="134"/>
      <c r="AK589" s="134"/>
      <c r="AL589" s="134"/>
    </row>
    <row r="590" spans="1:38" customFormat="1" x14ac:dyDescent="0.25">
      <c r="A590" s="133"/>
      <c r="B590" s="133"/>
      <c r="C590" s="134"/>
      <c r="D590" s="135"/>
      <c r="E590" s="135"/>
      <c r="F590" s="134"/>
      <c r="G590" s="134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  <c r="AD590" s="134"/>
      <c r="AE590" s="134"/>
      <c r="AF590" s="134"/>
      <c r="AG590" s="134"/>
      <c r="AH590" s="134"/>
      <c r="AI590" s="134"/>
      <c r="AJ590" s="134"/>
      <c r="AK590" s="134"/>
      <c r="AL590" s="134"/>
    </row>
    <row r="591" spans="1:38" customFormat="1" x14ac:dyDescent="0.25">
      <c r="A591" s="133"/>
      <c r="B591" s="133"/>
      <c r="C591" s="134"/>
      <c r="D591" s="135"/>
      <c r="E591" s="135"/>
      <c r="F591" s="134"/>
      <c r="G591" s="134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  <c r="AD591" s="134"/>
      <c r="AE591" s="134"/>
      <c r="AF591" s="134"/>
      <c r="AG591" s="134"/>
      <c r="AH591" s="134"/>
      <c r="AI591" s="134"/>
      <c r="AJ591" s="134"/>
      <c r="AK591" s="134"/>
      <c r="AL591" s="134"/>
    </row>
    <row r="592" spans="1:38" customFormat="1" x14ac:dyDescent="0.25">
      <c r="A592" s="133"/>
      <c r="B592" s="133"/>
      <c r="C592" s="134"/>
      <c r="D592" s="135"/>
      <c r="E592" s="135"/>
      <c r="F592" s="134"/>
      <c r="G592" s="134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  <c r="AD592" s="134"/>
      <c r="AE592" s="134"/>
      <c r="AF592" s="134"/>
      <c r="AG592" s="134"/>
      <c r="AH592" s="134"/>
      <c r="AI592" s="134"/>
      <c r="AJ592" s="134"/>
      <c r="AK592" s="134"/>
      <c r="AL592" s="134"/>
    </row>
    <row r="593" spans="1:38" customFormat="1" x14ac:dyDescent="0.25">
      <c r="A593" s="133"/>
      <c r="B593" s="133"/>
      <c r="C593" s="134"/>
      <c r="D593" s="135"/>
      <c r="E593" s="135"/>
      <c r="F593" s="134"/>
      <c r="G593" s="134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  <c r="AD593" s="134"/>
      <c r="AE593" s="134"/>
      <c r="AF593" s="134"/>
      <c r="AG593" s="134"/>
      <c r="AH593" s="134"/>
      <c r="AI593" s="134"/>
      <c r="AJ593" s="134"/>
      <c r="AK593" s="134"/>
      <c r="AL593" s="134"/>
    </row>
    <row r="594" spans="1:38" customFormat="1" x14ac:dyDescent="0.25">
      <c r="A594" s="133"/>
      <c r="B594" s="133"/>
      <c r="C594" s="134"/>
      <c r="D594" s="135"/>
      <c r="E594" s="135"/>
      <c r="F594" s="134"/>
      <c r="G594" s="134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  <c r="AD594" s="134"/>
      <c r="AE594" s="134"/>
      <c r="AF594" s="134"/>
      <c r="AG594" s="134"/>
      <c r="AH594" s="134"/>
      <c r="AI594" s="134"/>
      <c r="AJ594" s="134"/>
      <c r="AK594" s="134"/>
      <c r="AL594" s="134"/>
    </row>
    <row r="595" spans="1:38" customFormat="1" x14ac:dyDescent="0.25">
      <c r="A595" s="133"/>
      <c r="B595" s="133"/>
      <c r="C595" s="134"/>
      <c r="D595" s="135"/>
      <c r="E595" s="135"/>
      <c r="F595" s="134"/>
      <c r="G595" s="134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  <c r="AD595" s="134"/>
      <c r="AE595" s="134"/>
      <c r="AF595" s="134"/>
      <c r="AG595" s="134"/>
      <c r="AH595" s="134"/>
      <c r="AI595" s="134"/>
      <c r="AJ595" s="134"/>
      <c r="AK595" s="134"/>
      <c r="AL595" s="134"/>
    </row>
    <row r="596" spans="1:38" customFormat="1" x14ac:dyDescent="0.25">
      <c r="A596" s="133"/>
      <c r="B596" s="133"/>
      <c r="C596" s="134"/>
      <c r="D596" s="135"/>
      <c r="E596" s="135"/>
      <c r="F596" s="134"/>
      <c r="G596" s="134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  <c r="AD596" s="134"/>
      <c r="AE596" s="134"/>
      <c r="AF596" s="134"/>
      <c r="AG596" s="134"/>
      <c r="AH596" s="134"/>
      <c r="AI596" s="134"/>
      <c r="AJ596" s="134"/>
      <c r="AK596" s="134"/>
      <c r="AL596" s="134"/>
    </row>
    <row r="597" spans="1:38" customFormat="1" x14ac:dyDescent="0.25">
      <c r="A597" s="133"/>
      <c r="B597" s="133"/>
      <c r="C597" s="134"/>
      <c r="D597" s="135"/>
      <c r="E597" s="135"/>
      <c r="F597" s="134"/>
      <c r="G597" s="134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  <c r="AD597" s="134"/>
      <c r="AE597" s="134"/>
      <c r="AF597" s="134"/>
      <c r="AG597" s="134"/>
      <c r="AH597" s="134"/>
      <c r="AI597" s="134"/>
      <c r="AJ597" s="134"/>
      <c r="AK597" s="134"/>
      <c r="AL597" s="134"/>
    </row>
    <row r="598" spans="1:38" customFormat="1" x14ac:dyDescent="0.25">
      <c r="A598" s="133"/>
      <c r="B598" s="133"/>
      <c r="C598" s="134"/>
      <c r="D598" s="135"/>
      <c r="E598" s="135"/>
      <c r="F598" s="134"/>
      <c r="G598" s="134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  <c r="AD598" s="134"/>
      <c r="AE598" s="134"/>
      <c r="AF598" s="134"/>
      <c r="AG598" s="134"/>
      <c r="AH598" s="134"/>
      <c r="AI598" s="134"/>
      <c r="AJ598" s="134"/>
      <c r="AK598" s="134"/>
      <c r="AL598" s="134"/>
    </row>
    <row r="599" spans="1:38" customFormat="1" x14ac:dyDescent="0.25">
      <c r="A599" s="133"/>
      <c r="B599" s="133"/>
      <c r="C599" s="134"/>
      <c r="D599" s="135"/>
      <c r="E599" s="135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  <c r="AD599" s="134"/>
      <c r="AE599" s="134"/>
      <c r="AF599" s="134"/>
      <c r="AG599" s="134"/>
      <c r="AH599" s="134"/>
      <c r="AI599" s="134"/>
      <c r="AJ599" s="134"/>
      <c r="AK599" s="134"/>
      <c r="AL599" s="134"/>
    </row>
    <row r="600" spans="1:38" customFormat="1" x14ac:dyDescent="0.25">
      <c r="A600" s="133"/>
      <c r="B600" s="133"/>
      <c r="C600" s="134"/>
      <c r="D600" s="135"/>
      <c r="E600" s="135"/>
      <c r="F600" s="134"/>
      <c r="G600" s="134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  <c r="AD600" s="134"/>
      <c r="AE600" s="134"/>
      <c r="AF600" s="134"/>
      <c r="AG600" s="134"/>
      <c r="AH600" s="134"/>
      <c r="AI600" s="134"/>
      <c r="AJ600" s="134"/>
      <c r="AK600" s="134"/>
      <c r="AL600" s="134"/>
    </row>
    <row r="601" spans="1:38" customFormat="1" x14ac:dyDescent="0.25">
      <c r="A601" s="133"/>
      <c r="B601" s="133"/>
      <c r="C601" s="134"/>
      <c r="D601" s="135"/>
      <c r="E601" s="135"/>
      <c r="F601" s="134"/>
      <c r="G601" s="134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  <c r="AD601" s="134"/>
      <c r="AE601" s="134"/>
      <c r="AF601" s="134"/>
      <c r="AG601" s="134"/>
      <c r="AH601" s="134"/>
      <c r="AI601" s="134"/>
      <c r="AJ601" s="134"/>
      <c r="AK601" s="134"/>
      <c r="AL601" s="134"/>
    </row>
    <row r="602" spans="1:38" customFormat="1" x14ac:dyDescent="0.25">
      <c r="A602" s="133"/>
      <c r="B602" s="133"/>
      <c r="C602" s="134"/>
      <c r="D602" s="135"/>
      <c r="E602" s="135"/>
      <c r="F602" s="134"/>
      <c r="G602" s="134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  <c r="AD602" s="134"/>
      <c r="AE602" s="134"/>
      <c r="AF602" s="134"/>
      <c r="AG602" s="134"/>
      <c r="AH602" s="134"/>
      <c r="AI602" s="134"/>
      <c r="AJ602" s="134"/>
      <c r="AK602" s="134"/>
      <c r="AL602" s="134"/>
    </row>
    <row r="603" spans="1:38" customFormat="1" x14ac:dyDescent="0.25">
      <c r="A603" s="133"/>
      <c r="B603" s="133"/>
      <c r="C603" s="134"/>
      <c r="D603" s="135"/>
      <c r="E603" s="135"/>
      <c r="F603" s="134"/>
      <c r="G603" s="134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  <c r="AD603" s="134"/>
      <c r="AE603" s="134"/>
      <c r="AF603" s="134"/>
      <c r="AG603" s="134"/>
      <c r="AH603" s="134"/>
      <c r="AI603" s="134"/>
      <c r="AJ603" s="134"/>
      <c r="AK603" s="134"/>
      <c r="AL603" s="134"/>
    </row>
    <row r="604" spans="1:38" customFormat="1" x14ac:dyDescent="0.25">
      <c r="A604" s="133"/>
      <c r="B604" s="133"/>
      <c r="C604" s="134"/>
      <c r="D604" s="135"/>
      <c r="E604" s="135"/>
      <c r="F604" s="134"/>
      <c r="G604" s="134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  <c r="AD604" s="134"/>
      <c r="AE604" s="134"/>
      <c r="AF604" s="134"/>
      <c r="AG604" s="134"/>
      <c r="AH604" s="134"/>
      <c r="AI604" s="134"/>
      <c r="AJ604" s="134"/>
      <c r="AK604" s="134"/>
      <c r="AL604" s="134"/>
    </row>
    <row r="605" spans="1:38" customFormat="1" x14ac:dyDescent="0.25">
      <c r="A605" s="133"/>
      <c r="B605" s="133"/>
      <c r="C605" s="134"/>
      <c r="D605" s="135"/>
      <c r="E605" s="135"/>
      <c r="F605" s="134"/>
      <c r="G605" s="134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  <c r="AD605" s="134"/>
      <c r="AE605" s="134"/>
      <c r="AF605" s="134"/>
      <c r="AG605" s="134"/>
      <c r="AH605" s="134"/>
      <c r="AI605" s="134"/>
      <c r="AJ605" s="134"/>
      <c r="AK605" s="134"/>
      <c r="AL605" s="134"/>
    </row>
    <row r="606" spans="1:38" customFormat="1" x14ac:dyDescent="0.25">
      <c r="A606" s="133"/>
      <c r="B606" s="133"/>
      <c r="C606" s="134"/>
      <c r="D606" s="135"/>
      <c r="E606" s="135"/>
      <c r="F606" s="134"/>
      <c r="G606" s="134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  <c r="AB606" s="134"/>
      <c r="AC606" s="134"/>
      <c r="AD606" s="134"/>
      <c r="AE606" s="134"/>
      <c r="AF606" s="134"/>
      <c r="AG606" s="134"/>
      <c r="AH606" s="134"/>
      <c r="AI606" s="134"/>
      <c r="AJ606" s="134"/>
      <c r="AK606" s="134"/>
      <c r="AL606" s="134"/>
    </row>
    <row r="607" spans="1:38" customFormat="1" x14ac:dyDescent="0.25">
      <c r="A607" s="133"/>
      <c r="B607" s="133"/>
      <c r="C607" s="134"/>
      <c r="D607" s="135"/>
      <c r="E607" s="135"/>
      <c r="F607" s="134"/>
      <c r="G607" s="134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  <c r="AB607" s="134"/>
      <c r="AC607" s="134"/>
      <c r="AD607" s="134"/>
      <c r="AE607" s="134"/>
      <c r="AF607" s="134"/>
      <c r="AG607" s="134"/>
      <c r="AH607" s="134"/>
      <c r="AI607" s="134"/>
      <c r="AJ607" s="134"/>
      <c r="AK607" s="134"/>
      <c r="AL607" s="134"/>
    </row>
    <row r="608" spans="1:38" customFormat="1" x14ac:dyDescent="0.25">
      <c r="A608" s="133"/>
      <c r="B608" s="133"/>
      <c r="C608" s="134"/>
      <c r="D608" s="135"/>
      <c r="E608" s="135"/>
      <c r="F608" s="134"/>
      <c r="G608" s="134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  <c r="AB608" s="134"/>
      <c r="AC608" s="134"/>
      <c r="AD608" s="134"/>
      <c r="AE608" s="134"/>
      <c r="AF608" s="134"/>
      <c r="AG608" s="134"/>
      <c r="AH608" s="134"/>
      <c r="AI608" s="134"/>
      <c r="AJ608" s="134"/>
      <c r="AK608" s="134"/>
      <c r="AL608" s="134"/>
    </row>
    <row r="609" spans="1:38" customFormat="1" x14ac:dyDescent="0.25">
      <c r="A609" s="133"/>
      <c r="B609" s="133"/>
      <c r="C609" s="134"/>
      <c r="D609" s="135"/>
      <c r="E609" s="135"/>
      <c r="F609" s="134"/>
      <c r="G609" s="134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  <c r="AB609" s="134"/>
      <c r="AC609" s="134"/>
      <c r="AD609" s="134"/>
      <c r="AE609" s="134"/>
      <c r="AF609" s="134"/>
      <c r="AG609" s="134"/>
      <c r="AH609" s="134"/>
      <c r="AI609" s="134"/>
      <c r="AJ609" s="134"/>
      <c r="AK609" s="134"/>
      <c r="AL609" s="134"/>
    </row>
    <row r="610" spans="1:38" customFormat="1" x14ac:dyDescent="0.25">
      <c r="A610" s="133"/>
      <c r="B610" s="133"/>
      <c r="C610" s="134"/>
      <c r="D610" s="135"/>
      <c r="E610" s="135"/>
      <c r="F610" s="134"/>
      <c r="G610" s="134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  <c r="AB610" s="134"/>
      <c r="AC610" s="134"/>
      <c r="AD610" s="134"/>
      <c r="AE610" s="134"/>
      <c r="AF610" s="134"/>
      <c r="AG610" s="134"/>
      <c r="AH610" s="134"/>
      <c r="AI610" s="134"/>
      <c r="AJ610" s="134"/>
      <c r="AK610" s="134"/>
      <c r="AL610" s="134"/>
    </row>
    <row r="611" spans="1:38" customFormat="1" x14ac:dyDescent="0.25">
      <c r="A611" s="133"/>
      <c r="B611" s="133"/>
      <c r="C611" s="134"/>
      <c r="D611" s="135"/>
      <c r="E611" s="135"/>
      <c r="F611" s="134"/>
      <c r="G611" s="134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  <c r="AB611" s="134"/>
      <c r="AC611" s="134"/>
      <c r="AD611" s="134"/>
      <c r="AE611" s="134"/>
      <c r="AF611" s="134"/>
      <c r="AG611" s="134"/>
      <c r="AH611" s="134"/>
      <c r="AI611" s="134"/>
      <c r="AJ611" s="134"/>
      <c r="AK611" s="134"/>
      <c r="AL611" s="134"/>
    </row>
    <row r="612" spans="1:38" customFormat="1" x14ac:dyDescent="0.25">
      <c r="A612" s="133"/>
      <c r="B612" s="133"/>
      <c r="C612" s="134"/>
      <c r="D612" s="135"/>
      <c r="E612" s="135"/>
      <c r="F612" s="134"/>
      <c r="G612" s="134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  <c r="AB612" s="134"/>
      <c r="AC612" s="134"/>
      <c r="AD612" s="134"/>
      <c r="AE612" s="134"/>
      <c r="AF612" s="134"/>
      <c r="AG612" s="134"/>
      <c r="AH612" s="134"/>
      <c r="AI612" s="134"/>
      <c r="AJ612" s="134"/>
      <c r="AK612" s="134"/>
      <c r="AL612" s="134"/>
    </row>
    <row r="613" spans="1:38" customFormat="1" x14ac:dyDescent="0.25">
      <c r="A613" s="133"/>
      <c r="B613" s="133"/>
      <c r="C613" s="134"/>
      <c r="D613" s="135"/>
      <c r="E613" s="135"/>
      <c r="F613" s="134"/>
      <c r="G613" s="134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  <c r="AB613" s="134"/>
      <c r="AC613" s="134"/>
      <c r="AD613" s="134"/>
      <c r="AE613" s="134"/>
      <c r="AF613" s="134"/>
      <c r="AG613" s="134"/>
      <c r="AH613" s="134"/>
      <c r="AI613" s="134"/>
      <c r="AJ613" s="134"/>
      <c r="AK613" s="134"/>
      <c r="AL613" s="134"/>
    </row>
    <row r="614" spans="1:38" customFormat="1" x14ac:dyDescent="0.25">
      <c r="A614" s="133"/>
      <c r="B614" s="133"/>
      <c r="C614" s="134"/>
      <c r="D614" s="135"/>
      <c r="E614" s="135"/>
      <c r="F614" s="134"/>
      <c r="G614" s="134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  <c r="AB614" s="134"/>
      <c r="AC614" s="134"/>
      <c r="AD614" s="134"/>
      <c r="AE614" s="134"/>
      <c r="AF614" s="134"/>
      <c r="AG614" s="134"/>
      <c r="AH614" s="134"/>
      <c r="AI614" s="134"/>
      <c r="AJ614" s="134"/>
      <c r="AK614" s="134"/>
      <c r="AL614" s="134"/>
    </row>
    <row r="615" spans="1:38" customFormat="1" x14ac:dyDescent="0.25">
      <c r="A615" s="133"/>
      <c r="B615" s="133"/>
      <c r="C615" s="134"/>
      <c r="D615" s="135"/>
      <c r="E615" s="135"/>
      <c r="F615" s="134"/>
      <c r="G615" s="134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  <c r="AB615" s="134"/>
      <c r="AC615" s="134"/>
      <c r="AD615" s="134"/>
      <c r="AE615" s="134"/>
      <c r="AF615" s="134"/>
      <c r="AG615" s="134"/>
      <c r="AH615" s="134"/>
      <c r="AI615" s="134"/>
      <c r="AJ615" s="134"/>
      <c r="AK615" s="134"/>
      <c r="AL615" s="134"/>
    </row>
    <row r="616" spans="1:38" customFormat="1" x14ac:dyDescent="0.25">
      <c r="A616" s="133"/>
      <c r="B616" s="133"/>
      <c r="C616" s="134"/>
      <c r="D616" s="135"/>
      <c r="E616" s="135"/>
      <c r="F616" s="134"/>
      <c r="G616" s="134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  <c r="AB616" s="134"/>
      <c r="AC616" s="134"/>
      <c r="AD616" s="134"/>
      <c r="AE616" s="134"/>
      <c r="AF616" s="134"/>
      <c r="AG616" s="134"/>
      <c r="AH616" s="134"/>
      <c r="AI616" s="134"/>
      <c r="AJ616" s="134"/>
      <c r="AK616" s="134"/>
      <c r="AL616" s="134"/>
    </row>
    <row r="617" spans="1:38" customFormat="1" x14ac:dyDescent="0.25">
      <c r="A617" s="133"/>
      <c r="B617" s="133"/>
      <c r="C617" s="134"/>
      <c r="D617" s="135"/>
      <c r="E617" s="135"/>
      <c r="F617" s="134"/>
      <c r="G617" s="134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  <c r="AB617" s="134"/>
      <c r="AC617" s="134"/>
      <c r="AD617" s="134"/>
      <c r="AE617" s="134"/>
      <c r="AF617" s="134"/>
      <c r="AG617" s="134"/>
      <c r="AH617" s="134"/>
      <c r="AI617" s="134"/>
      <c r="AJ617" s="134"/>
      <c r="AK617" s="134"/>
      <c r="AL617" s="134"/>
    </row>
    <row r="618" spans="1:38" customFormat="1" x14ac:dyDescent="0.25">
      <c r="A618" s="133"/>
      <c r="B618" s="133"/>
      <c r="C618" s="134"/>
      <c r="D618" s="135"/>
      <c r="E618" s="135"/>
      <c r="F618" s="134"/>
      <c r="G618" s="134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  <c r="AB618" s="134"/>
      <c r="AC618" s="134"/>
      <c r="AD618" s="134"/>
      <c r="AE618" s="134"/>
      <c r="AF618" s="134"/>
      <c r="AG618" s="134"/>
      <c r="AH618" s="134"/>
      <c r="AI618" s="134"/>
      <c r="AJ618" s="134"/>
      <c r="AK618" s="134"/>
      <c r="AL618" s="134"/>
    </row>
    <row r="619" spans="1:38" customFormat="1" x14ac:dyDescent="0.25">
      <c r="A619" s="133"/>
      <c r="B619" s="133"/>
      <c r="C619" s="134"/>
      <c r="D619" s="135"/>
      <c r="E619" s="135"/>
      <c r="F619" s="134"/>
      <c r="G619" s="134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  <c r="AB619" s="134"/>
      <c r="AC619" s="134"/>
      <c r="AD619" s="134"/>
      <c r="AE619" s="134"/>
      <c r="AF619" s="134"/>
      <c r="AG619" s="134"/>
      <c r="AH619" s="134"/>
      <c r="AI619" s="134"/>
      <c r="AJ619" s="134"/>
      <c r="AK619" s="134"/>
      <c r="AL619" s="134"/>
    </row>
    <row r="620" spans="1:38" customFormat="1" x14ac:dyDescent="0.25">
      <c r="A620" s="133"/>
      <c r="B620" s="133"/>
      <c r="C620" s="134"/>
      <c r="D620" s="135"/>
      <c r="E620" s="135"/>
      <c r="F620" s="134"/>
      <c r="G620" s="134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  <c r="AB620" s="134"/>
      <c r="AC620" s="134"/>
      <c r="AD620" s="134"/>
      <c r="AE620" s="134"/>
      <c r="AF620" s="134"/>
      <c r="AG620" s="134"/>
      <c r="AH620" s="134"/>
      <c r="AI620" s="134"/>
      <c r="AJ620" s="134"/>
      <c r="AK620" s="134"/>
      <c r="AL620" s="134"/>
    </row>
    <row r="621" spans="1:38" customFormat="1" x14ac:dyDescent="0.25">
      <c r="A621" s="133"/>
      <c r="B621" s="133"/>
      <c r="C621" s="134"/>
      <c r="D621" s="135"/>
      <c r="E621" s="135"/>
      <c r="F621" s="134"/>
      <c r="G621" s="134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  <c r="AB621" s="134"/>
      <c r="AC621" s="134"/>
      <c r="AD621" s="134"/>
      <c r="AE621" s="134"/>
      <c r="AF621" s="134"/>
      <c r="AG621" s="134"/>
      <c r="AH621" s="134"/>
      <c r="AI621" s="134"/>
      <c r="AJ621" s="134"/>
      <c r="AK621" s="134"/>
      <c r="AL621" s="134"/>
    </row>
    <row r="622" spans="1:38" customFormat="1" x14ac:dyDescent="0.25">
      <c r="A622" s="133"/>
      <c r="B622" s="133"/>
      <c r="C622" s="134"/>
      <c r="D622" s="135"/>
      <c r="E622" s="135"/>
      <c r="F622" s="134"/>
      <c r="G622" s="134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  <c r="AB622" s="134"/>
      <c r="AC622" s="134"/>
      <c r="AD622" s="134"/>
      <c r="AE622" s="134"/>
      <c r="AF622" s="134"/>
      <c r="AG622" s="134"/>
      <c r="AH622" s="134"/>
      <c r="AI622" s="134"/>
      <c r="AJ622" s="134"/>
      <c r="AK622" s="134"/>
      <c r="AL622" s="134"/>
    </row>
    <row r="623" spans="1:38" customFormat="1" x14ac:dyDescent="0.25">
      <c r="A623" s="133"/>
      <c r="B623" s="133"/>
      <c r="C623" s="134"/>
      <c r="D623" s="135"/>
      <c r="E623" s="135"/>
      <c r="F623" s="134"/>
      <c r="G623" s="134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  <c r="AB623" s="134"/>
      <c r="AC623" s="134"/>
      <c r="AD623" s="134"/>
      <c r="AE623" s="134"/>
      <c r="AF623" s="134"/>
      <c r="AG623" s="134"/>
      <c r="AH623" s="134"/>
      <c r="AI623" s="134"/>
      <c r="AJ623" s="134"/>
      <c r="AK623" s="134"/>
      <c r="AL623" s="134"/>
    </row>
    <row r="624" spans="1:38" customFormat="1" x14ac:dyDescent="0.25">
      <c r="A624" s="133"/>
      <c r="B624" s="133"/>
      <c r="C624" s="134"/>
      <c r="D624" s="135"/>
      <c r="E624" s="135"/>
      <c r="F624" s="134"/>
      <c r="G624" s="134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  <c r="AB624" s="134"/>
      <c r="AC624" s="134"/>
      <c r="AD624" s="134"/>
      <c r="AE624" s="134"/>
      <c r="AF624" s="134"/>
      <c r="AG624" s="134"/>
      <c r="AH624" s="134"/>
      <c r="AI624" s="134"/>
      <c r="AJ624" s="134"/>
      <c r="AK624" s="134"/>
      <c r="AL624" s="134"/>
    </row>
    <row r="625" spans="1:38" customFormat="1" x14ac:dyDescent="0.25">
      <c r="A625" s="133"/>
      <c r="B625" s="133"/>
      <c r="C625" s="134"/>
      <c r="D625" s="135"/>
      <c r="E625" s="135"/>
      <c r="F625" s="134"/>
      <c r="G625" s="134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  <c r="AB625" s="134"/>
      <c r="AC625" s="134"/>
      <c r="AD625" s="134"/>
      <c r="AE625" s="134"/>
      <c r="AF625" s="134"/>
      <c r="AG625" s="134"/>
      <c r="AH625" s="134"/>
      <c r="AI625" s="134"/>
      <c r="AJ625" s="134"/>
      <c r="AK625" s="134"/>
      <c r="AL625" s="134"/>
    </row>
    <row r="626" spans="1:38" customFormat="1" x14ac:dyDescent="0.25">
      <c r="A626" s="133"/>
      <c r="B626" s="133"/>
      <c r="C626" s="134"/>
      <c r="D626" s="135"/>
      <c r="E626" s="135"/>
      <c r="F626" s="134"/>
      <c r="G626" s="134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  <c r="AB626" s="134"/>
      <c r="AC626" s="134"/>
      <c r="AD626" s="134"/>
      <c r="AE626" s="134"/>
      <c r="AF626" s="134"/>
      <c r="AG626" s="134"/>
      <c r="AH626" s="134"/>
      <c r="AI626" s="134"/>
      <c r="AJ626" s="134"/>
      <c r="AK626" s="134"/>
      <c r="AL626" s="134"/>
    </row>
    <row r="627" spans="1:38" customFormat="1" x14ac:dyDescent="0.25">
      <c r="A627" s="133"/>
      <c r="B627" s="133"/>
      <c r="C627" s="134"/>
      <c r="D627" s="135"/>
      <c r="E627" s="135"/>
      <c r="F627" s="134"/>
      <c r="G627" s="134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  <c r="AB627" s="134"/>
      <c r="AC627" s="134"/>
      <c r="AD627" s="134"/>
      <c r="AE627" s="134"/>
      <c r="AF627" s="134"/>
      <c r="AG627" s="134"/>
      <c r="AH627" s="134"/>
      <c r="AI627" s="134"/>
      <c r="AJ627" s="134"/>
      <c r="AK627" s="134"/>
      <c r="AL627" s="134"/>
    </row>
    <row r="628" spans="1:38" customFormat="1" x14ac:dyDescent="0.25">
      <c r="A628" s="133"/>
      <c r="B628" s="133"/>
      <c r="C628" s="134"/>
      <c r="D628" s="135"/>
      <c r="E628" s="135"/>
      <c r="F628" s="134"/>
      <c r="G628" s="134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  <c r="AB628" s="134"/>
      <c r="AC628" s="134"/>
      <c r="AD628" s="134"/>
      <c r="AE628" s="134"/>
      <c r="AF628" s="134"/>
      <c r="AG628" s="134"/>
      <c r="AH628" s="134"/>
      <c r="AI628" s="134"/>
      <c r="AJ628" s="134"/>
      <c r="AK628" s="134"/>
      <c r="AL628" s="134"/>
    </row>
    <row r="629" spans="1:38" customFormat="1" x14ac:dyDescent="0.25">
      <c r="A629" s="133"/>
      <c r="B629" s="133"/>
      <c r="C629" s="134"/>
      <c r="D629" s="135"/>
      <c r="E629" s="135"/>
      <c r="F629" s="134"/>
      <c r="G629" s="134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  <c r="AB629" s="134"/>
      <c r="AC629" s="134"/>
      <c r="AD629" s="134"/>
      <c r="AE629" s="134"/>
      <c r="AF629" s="134"/>
      <c r="AG629" s="134"/>
      <c r="AH629" s="134"/>
      <c r="AI629" s="134"/>
      <c r="AJ629" s="134"/>
      <c r="AK629" s="134"/>
      <c r="AL629" s="134"/>
    </row>
    <row r="630" spans="1:38" customFormat="1" x14ac:dyDescent="0.25">
      <c r="A630" s="133"/>
      <c r="B630" s="133"/>
      <c r="C630" s="134"/>
      <c r="D630" s="135"/>
      <c r="E630" s="135"/>
      <c r="F630" s="134"/>
      <c r="G630" s="134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  <c r="AB630" s="134"/>
      <c r="AC630" s="134"/>
      <c r="AD630" s="134"/>
      <c r="AE630" s="134"/>
      <c r="AF630" s="134"/>
      <c r="AG630" s="134"/>
      <c r="AH630" s="134"/>
      <c r="AI630" s="134"/>
      <c r="AJ630" s="134"/>
      <c r="AK630" s="134"/>
      <c r="AL630" s="134"/>
    </row>
    <row r="631" spans="1:38" customFormat="1" x14ac:dyDescent="0.25">
      <c r="A631" s="133"/>
      <c r="B631" s="133"/>
      <c r="C631" s="134"/>
      <c r="D631" s="135"/>
      <c r="E631" s="135"/>
      <c r="F631" s="134"/>
      <c r="G631" s="134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  <c r="AB631" s="134"/>
      <c r="AC631" s="134"/>
      <c r="AD631" s="134"/>
      <c r="AE631" s="134"/>
      <c r="AF631" s="134"/>
      <c r="AG631" s="134"/>
      <c r="AH631" s="134"/>
      <c r="AI631" s="134"/>
      <c r="AJ631" s="134"/>
      <c r="AK631" s="134"/>
      <c r="AL631" s="134"/>
    </row>
    <row r="632" spans="1:38" customFormat="1" x14ac:dyDescent="0.25">
      <c r="A632" s="133"/>
      <c r="B632" s="133"/>
      <c r="C632" s="134"/>
      <c r="D632" s="135"/>
      <c r="E632" s="135"/>
      <c r="F632" s="134"/>
      <c r="G632" s="134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  <c r="AB632" s="134"/>
      <c r="AC632" s="134"/>
      <c r="AD632" s="134"/>
      <c r="AE632" s="134"/>
      <c r="AF632" s="134"/>
      <c r="AG632" s="134"/>
      <c r="AH632" s="134"/>
      <c r="AI632" s="134"/>
      <c r="AJ632" s="134"/>
      <c r="AK632" s="134"/>
      <c r="AL632" s="134"/>
    </row>
    <row r="633" spans="1:38" customFormat="1" x14ac:dyDescent="0.25">
      <c r="A633" s="133"/>
      <c r="B633" s="133"/>
      <c r="C633" s="134"/>
      <c r="D633" s="135"/>
      <c r="E633" s="135"/>
      <c r="F633" s="134"/>
      <c r="G633" s="134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  <c r="AB633" s="134"/>
      <c r="AC633" s="134"/>
      <c r="AD633" s="134"/>
      <c r="AE633" s="134"/>
      <c r="AF633" s="134"/>
      <c r="AG633" s="134"/>
      <c r="AH633" s="134"/>
      <c r="AI633" s="134"/>
      <c r="AJ633" s="134"/>
      <c r="AK633" s="134"/>
      <c r="AL633" s="134"/>
    </row>
    <row r="634" spans="1:38" customFormat="1" x14ac:dyDescent="0.25">
      <c r="A634" s="133"/>
      <c r="B634" s="133"/>
      <c r="C634" s="134"/>
      <c r="D634" s="135"/>
      <c r="E634" s="135"/>
      <c r="F634" s="134"/>
      <c r="G634" s="134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  <c r="AB634" s="134"/>
      <c r="AC634" s="134"/>
      <c r="AD634" s="134"/>
      <c r="AE634" s="134"/>
      <c r="AF634" s="134"/>
      <c r="AG634" s="134"/>
      <c r="AH634" s="134"/>
      <c r="AI634" s="134"/>
      <c r="AJ634" s="134"/>
      <c r="AK634" s="134"/>
      <c r="AL634" s="134"/>
    </row>
    <row r="635" spans="1:38" customFormat="1" x14ac:dyDescent="0.25">
      <c r="A635" s="133"/>
      <c r="B635" s="133"/>
      <c r="C635" s="134"/>
      <c r="D635" s="135"/>
      <c r="E635" s="135"/>
      <c r="F635" s="134"/>
      <c r="G635" s="134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  <c r="AB635" s="134"/>
      <c r="AC635" s="134"/>
      <c r="AD635" s="134"/>
      <c r="AE635" s="134"/>
      <c r="AF635" s="134"/>
      <c r="AG635" s="134"/>
      <c r="AH635" s="134"/>
      <c r="AI635" s="134"/>
      <c r="AJ635" s="134"/>
      <c r="AK635" s="134"/>
      <c r="AL635" s="134"/>
    </row>
    <row r="636" spans="1:38" customFormat="1" x14ac:dyDescent="0.25">
      <c r="A636" s="133"/>
      <c r="B636" s="133"/>
      <c r="C636" s="134"/>
      <c r="D636" s="135"/>
      <c r="E636" s="135"/>
      <c r="F636" s="134"/>
      <c r="G636" s="134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  <c r="AB636" s="134"/>
      <c r="AC636" s="134"/>
      <c r="AD636" s="134"/>
      <c r="AE636" s="134"/>
      <c r="AF636" s="134"/>
      <c r="AG636" s="134"/>
      <c r="AH636" s="134"/>
      <c r="AI636" s="134"/>
      <c r="AJ636" s="134"/>
      <c r="AK636" s="134"/>
      <c r="AL636" s="134"/>
    </row>
    <row r="637" spans="1:38" customFormat="1" x14ac:dyDescent="0.25">
      <c r="A637" s="133"/>
      <c r="B637" s="133"/>
      <c r="C637" s="134"/>
      <c r="D637" s="135"/>
      <c r="E637" s="135"/>
      <c r="F637" s="134"/>
      <c r="G637" s="134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  <c r="AB637" s="134"/>
      <c r="AC637" s="134"/>
      <c r="AD637" s="134"/>
      <c r="AE637" s="134"/>
      <c r="AF637" s="134"/>
      <c r="AG637" s="134"/>
      <c r="AH637" s="134"/>
      <c r="AI637" s="134"/>
      <c r="AJ637" s="134"/>
      <c r="AK637" s="134"/>
      <c r="AL637" s="134"/>
    </row>
    <row r="638" spans="1:38" customFormat="1" x14ac:dyDescent="0.25">
      <c r="A638" s="133"/>
      <c r="B638" s="133"/>
      <c r="C638" s="134"/>
      <c r="D638" s="135"/>
      <c r="E638" s="135"/>
      <c r="F638" s="134"/>
      <c r="G638" s="134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  <c r="AB638" s="134"/>
      <c r="AC638" s="134"/>
      <c r="AD638" s="134"/>
      <c r="AE638" s="134"/>
      <c r="AF638" s="134"/>
      <c r="AG638" s="134"/>
      <c r="AH638" s="134"/>
      <c r="AI638" s="134"/>
      <c r="AJ638" s="134"/>
      <c r="AK638" s="134"/>
      <c r="AL638" s="134"/>
    </row>
    <row r="639" spans="1:38" customFormat="1" x14ac:dyDescent="0.25">
      <c r="A639" s="133"/>
      <c r="B639" s="133"/>
      <c r="C639" s="134"/>
      <c r="D639" s="135"/>
      <c r="E639" s="135"/>
      <c r="F639" s="134"/>
      <c r="G639" s="134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  <c r="AB639" s="134"/>
      <c r="AC639" s="134"/>
      <c r="AD639" s="134"/>
      <c r="AE639" s="134"/>
      <c r="AF639" s="134"/>
      <c r="AG639" s="134"/>
      <c r="AH639" s="134"/>
      <c r="AI639" s="134"/>
      <c r="AJ639" s="134"/>
      <c r="AK639" s="134"/>
      <c r="AL639" s="134"/>
    </row>
    <row r="640" spans="1:38" customFormat="1" x14ac:dyDescent="0.25">
      <c r="A640" s="133"/>
      <c r="B640" s="133"/>
      <c r="C640" s="134"/>
      <c r="D640" s="135"/>
      <c r="E640" s="135"/>
      <c r="F640" s="134"/>
      <c r="G640" s="134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  <c r="AB640" s="134"/>
      <c r="AC640" s="134"/>
      <c r="AD640" s="134"/>
      <c r="AE640" s="134"/>
      <c r="AF640" s="134"/>
      <c r="AG640" s="134"/>
      <c r="AH640" s="134"/>
      <c r="AI640" s="134"/>
      <c r="AJ640" s="134"/>
      <c r="AK640" s="134"/>
      <c r="AL640" s="134"/>
    </row>
    <row r="641" spans="1:38" customFormat="1" x14ac:dyDescent="0.25">
      <c r="A641" s="133"/>
      <c r="B641" s="133"/>
      <c r="C641" s="134"/>
      <c r="D641" s="135"/>
      <c r="E641" s="135"/>
      <c r="F641" s="134"/>
      <c r="G641" s="134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  <c r="AB641" s="134"/>
      <c r="AC641" s="134"/>
      <c r="AD641" s="134"/>
      <c r="AE641" s="134"/>
      <c r="AF641" s="134"/>
      <c r="AG641" s="134"/>
      <c r="AH641" s="134"/>
      <c r="AI641" s="134"/>
      <c r="AJ641" s="134"/>
      <c r="AK641" s="134"/>
      <c r="AL641" s="134"/>
    </row>
    <row r="642" spans="1:38" customFormat="1" x14ac:dyDescent="0.25">
      <c r="A642" s="133"/>
      <c r="B642" s="133"/>
      <c r="C642" s="134"/>
      <c r="D642" s="135"/>
      <c r="E642" s="135"/>
      <c r="F642" s="134"/>
      <c r="G642" s="134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  <c r="AB642" s="134"/>
      <c r="AC642" s="134"/>
      <c r="AD642" s="134"/>
      <c r="AE642" s="134"/>
      <c r="AF642" s="134"/>
      <c r="AG642" s="134"/>
      <c r="AH642" s="134"/>
      <c r="AI642" s="134"/>
      <c r="AJ642" s="134"/>
      <c r="AK642" s="134"/>
      <c r="AL642" s="134"/>
    </row>
    <row r="643" spans="1:38" customFormat="1" x14ac:dyDescent="0.25">
      <c r="A643" s="133"/>
      <c r="B643" s="133"/>
      <c r="C643" s="134"/>
      <c r="D643" s="135"/>
      <c r="E643" s="135"/>
      <c r="F643" s="134"/>
      <c r="G643" s="134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  <c r="AB643" s="134"/>
      <c r="AC643" s="134"/>
      <c r="AD643" s="134"/>
      <c r="AE643" s="134"/>
      <c r="AF643" s="134"/>
      <c r="AG643" s="134"/>
      <c r="AH643" s="134"/>
      <c r="AI643" s="134"/>
      <c r="AJ643" s="134"/>
      <c r="AK643" s="134"/>
      <c r="AL643" s="134"/>
    </row>
    <row r="644" spans="1:38" customFormat="1" x14ac:dyDescent="0.25">
      <c r="A644" s="133"/>
      <c r="B644" s="133"/>
      <c r="C644" s="134"/>
      <c r="D644" s="135"/>
      <c r="E644" s="135"/>
      <c r="F644" s="134"/>
      <c r="G644" s="134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  <c r="AB644" s="134"/>
      <c r="AC644" s="134"/>
      <c r="AD644" s="134"/>
      <c r="AE644" s="134"/>
      <c r="AF644" s="134"/>
      <c r="AG644" s="134"/>
      <c r="AH644" s="134"/>
      <c r="AI644" s="134"/>
      <c r="AJ644" s="134"/>
      <c r="AK644" s="134"/>
      <c r="AL644" s="134"/>
    </row>
    <row r="645" spans="1:38" customFormat="1" x14ac:dyDescent="0.25">
      <c r="A645" s="133"/>
      <c r="B645" s="133"/>
      <c r="C645" s="134"/>
      <c r="D645" s="135"/>
      <c r="E645" s="135"/>
      <c r="F645" s="134"/>
      <c r="G645" s="134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  <c r="AB645" s="134"/>
      <c r="AC645" s="134"/>
      <c r="AD645" s="134"/>
      <c r="AE645" s="134"/>
      <c r="AF645" s="134"/>
      <c r="AG645" s="134"/>
      <c r="AH645" s="134"/>
      <c r="AI645" s="134"/>
      <c r="AJ645" s="134"/>
      <c r="AK645" s="134"/>
      <c r="AL645" s="134"/>
    </row>
    <row r="646" spans="1:38" customFormat="1" x14ac:dyDescent="0.25">
      <c r="A646" s="133"/>
      <c r="B646" s="133"/>
      <c r="C646" s="134"/>
      <c r="D646" s="135"/>
      <c r="E646" s="135"/>
      <c r="F646" s="134"/>
      <c r="G646" s="134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  <c r="AB646" s="134"/>
      <c r="AC646" s="134"/>
      <c r="AD646" s="134"/>
      <c r="AE646" s="134"/>
      <c r="AF646" s="134"/>
      <c r="AG646" s="134"/>
      <c r="AH646" s="134"/>
      <c r="AI646" s="134"/>
      <c r="AJ646" s="134"/>
      <c r="AK646" s="134"/>
      <c r="AL646" s="134"/>
    </row>
    <row r="647" spans="1:38" customFormat="1" x14ac:dyDescent="0.25">
      <c r="A647" s="133"/>
      <c r="B647" s="133"/>
      <c r="C647" s="134"/>
      <c r="D647" s="135"/>
      <c r="E647" s="135"/>
      <c r="F647" s="134"/>
      <c r="G647" s="134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  <c r="AB647" s="134"/>
      <c r="AC647" s="134"/>
      <c r="AD647" s="134"/>
      <c r="AE647" s="134"/>
      <c r="AF647" s="134"/>
      <c r="AG647" s="134"/>
      <c r="AH647" s="134"/>
      <c r="AI647" s="134"/>
      <c r="AJ647" s="134"/>
      <c r="AK647" s="134"/>
      <c r="AL647" s="134"/>
    </row>
    <row r="648" spans="1:38" customFormat="1" x14ac:dyDescent="0.25">
      <c r="A648" s="133"/>
      <c r="B648" s="133"/>
      <c r="C648" s="134"/>
      <c r="D648" s="135"/>
      <c r="E648" s="135"/>
      <c r="F648" s="134"/>
      <c r="G648" s="134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  <c r="AB648" s="134"/>
      <c r="AC648" s="134"/>
      <c r="AD648" s="134"/>
      <c r="AE648" s="134"/>
      <c r="AF648" s="134"/>
      <c r="AG648" s="134"/>
      <c r="AH648" s="134"/>
      <c r="AI648" s="134"/>
      <c r="AJ648" s="134"/>
      <c r="AK648" s="134"/>
      <c r="AL648" s="134"/>
    </row>
    <row r="649" spans="1:38" customFormat="1" x14ac:dyDescent="0.25">
      <c r="A649" s="133"/>
      <c r="B649" s="133"/>
      <c r="C649" s="134"/>
      <c r="D649" s="135"/>
      <c r="E649" s="135"/>
      <c r="F649" s="134"/>
      <c r="G649" s="134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  <c r="AB649" s="134"/>
      <c r="AC649" s="134"/>
      <c r="AD649" s="134"/>
      <c r="AE649" s="134"/>
      <c r="AF649" s="134"/>
      <c r="AG649" s="134"/>
      <c r="AH649" s="134"/>
      <c r="AI649" s="134"/>
      <c r="AJ649" s="134"/>
      <c r="AK649" s="134"/>
      <c r="AL649" s="134"/>
    </row>
    <row r="650" spans="1:38" customFormat="1" x14ac:dyDescent="0.25">
      <c r="A650" s="133"/>
      <c r="B650" s="133"/>
      <c r="C650" s="134"/>
      <c r="D650" s="135"/>
      <c r="E650" s="135"/>
      <c r="F650" s="134"/>
      <c r="G650" s="134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  <c r="AB650" s="134"/>
      <c r="AC650" s="134"/>
      <c r="AD650" s="134"/>
      <c r="AE650" s="134"/>
      <c r="AF650" s="134"/>
      <c r="AG650" s="134"/>
      <c r="AH650" s="134"/>
      <c r="AI650" s="134"/>
      <c r="AJ650" s="134"/>
      <c r="AK650" s="134"/>
      <c r="AL650" s="134"/>
    </row>
    <row r="651" spans="1:38" customFormat="1" x14ac:dyDescent="0.25">
      <c r="A651" s="133"/>
      <c r="B651" s="133"/>
      <c r="C651" s="134"/>
      <c r="D651" s="135"/>
      <c r="E651" s="135"/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  <c r="AB651" s="134"/>
      <c r="AC651" s="134"/>
      <c r="AD651" s="134"/>
      <c r="AE651" s="134"/>
      <c r="AF651" s="134"/>
      <c r="AG651" s="134"/>
      <c r="AH651" s="134"/>
      <c r="AI651" s="134"/>
      <c r="AJ651" s="134"/>
      <c r="AK651" s="134"/>
      <c r="AL651" s="134"/>
    </row>
    <row r="652" spans="1:38" customFormat="1" x14ac:dyDescent="0.25">
      <c r="A652" s="133"/>
      <c r="B652" s="133"/>
      <c r="C652" s="134"/>
      <c r="D652" s="135"/>
      <c r="E652" s="135"/>
      <c r="F652" s="134"/>
      <c r="G652" s="134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  <c r="AB652" s="134"/>
      <c r="AC652" s="134"/>
      <c r="AD652" s="134"/>
      <c r="AE652" s="134"/>
      <c r="AF652" s="134"/>
      <c r="AG652" s="134"/>
      <c r="AH652" s="134"/>
      <c r="AI652" s="134"/>
      <c r="AJ652" s="134"/>
      <c r="AK652" s="134"/>
      <c r="AL652" s="134"/>
    </row>
    <row r="653" spans="1:38" customFormat="1" x14ac:dyDescent="0.25">
      <c r="A653" s="133"/>
      <c r="B653" s="133"/>
      <c r="C653" s="134"/>
      <c r="D653" s="135"/>
      <c r="E653" s="135"/>
      <c r="F653" s="134"/>
      <c r="G653" s="134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  <c r="AB653" s="134"/>
      <c r="AC653" s="134"/>
      <c r="AD653" s="134"/>
      <c r="AE653" s="134"/>
      <c r="AF653" s="134"/>
      <c r="AG653" s="134"/>
      <c r="AH653" s="134"/>
      <c r="AI653" s="134"/>
      <c r="AJ653" s="134"/>
      <c r="AK653" s="134"/>
      <c r="AL653" s="134"/>
    </row>
    <row r="654" spans="1:38" customFormat="1" x14ac:dyDescent="0.25">
      <c r="A654" s="133"/>
      <c r="B654" s="133"/>
      <c r="C654" s="134"/>
      <c r="D654" s="135"/>
      <c r="E654" s="135"/>
      <c r="F654" s="134"/>
      <c r="G654" s="134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  <c r="AB654" s="134"/>
      <c r="AC654" s="134"/>
      <c r="AD654" s="134"/>
      <c r="AE654" s="134"/>
      <c r="AF654" s="134"/>
      <c r="AG654" s="134"/>
      <c r="AH654" s="134"/>
      <c r="AI654" s="134"/>
      <c r="AJ654" s="134"/>
      <c r="AK654" s="134"/>
      <c r="AL654" s="134"/>
    </row>
    <row r="655" spans="1:38" customFormat="1" x14ac:dyDescent="0.25">
      <c r="A655" s="133"/>
      <c r="B655" s="133"/>
      <c r="C655" s="134"/>
      <c r="D655" s="135"/>
      <c r="E655" s="135"/>
      <c r="F655" s="134"/>
      <c r="G655" s="134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  <c r="AB655" s="134"/>
      <c r="AC655" s="134"/>
      <c r="AD655" s="134"/>
      <c r="AE655" s="134"/>
      <c r="AF655" s="134"/>
      <c r="AG655" s="134"/>
      <c r="AH655" s="134"/>
      <c r="AI655" s="134"/>
      <c r="AJ655" s="134"/>
      <c r="AK655" s="134"/>
      <c r="AL655" s="134"/>
    </row>
    <row r="656" spans="1:38" customFormat="1" x14ac:dyDescent="0.25">
      <c r="A656" s="133"/>
      <c r="B656" s="133"/>
      <c r="C656" s="134"/>
      <c r="D656" s="135"/>
      <c r="E656" s="135"/>
      <c r="F656" s="134"/>
      <c r="G656" s="134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  <c r="AB656" s="134"/>
      <c r="AC656" s="134"/>
      <c r="AD656" s="134"/>
      <c r="AE656" s="134"/>
      <c r="AF656" s="134"/>
      <c r="AG656" s="134"/>
      <c r="AH656" s="134"/>
      <c r="AI656" s="134"/>
      <c r="AJ656" s="134"/>
      <c r="AK656" s="134"/>
      <c r="AL656" s="134"/>
    </row>
    <row r="657" spans="1:38" customFormat="1" x14ac:dyDescent="0.25">
      <c r="A657" s="133"/>
      <c r="B657" s="133"/>
      <c r="C657" s="134"/>
      <c r="D657" s="135"/>
      <c r="E657" s="135"/>
      <c r="F657" s="134"/>
      <c r="G657" s="134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  <c r="AB657" s="134"/>
      <c r="AC657" s="134"/>
      <c r="AD657" s="134"/>
      <c r="AE657" s="134"/>
      <c r="AF657" s="134"/>
      <c r="AG657" s="134"/>
      <c r="AH657" s="134"/>
      <c r="AI657" s="134"/>
      <c r="AJ657" s="134"/>
      <c r="AK657" s="134"/>
      <c r="AL657" s="134"/>
    </row>
    <row r="658" spans="1:38" customFormat="1" x14ac:dyDescent="0.25">
      <c r="A658" s="133"/>
      <c r="B658" s="133"/>
      <c r="C658" s="134"/>
      <c r="D658" s="135"/>
      <c r="E658" s="135"/>
      <c r="F658" s="134"/>
      <c r="G658" s="134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  <c r="AB658" s="134"/>
      <c r="AC658" s="134"/>
      <c r="AD658" s="134"/>
      <c r="AE658" s="134"/>
      <c r="AF658" s="134"/>
      <c r="AG658" s="134"/>
      <c r="AH658" s="134"/>
      <c r="AI658" s="134"/>
      <c r="AJ658" s="134"/>
      <c r="AK658" s="134"/>
      <c r="AL658" s="134"/>
    </row>
    <row r="659" spans="1:38" customFormat="1" x14ac:dyDescent="0.25">
      <c r="A659" s="133"/>
      <c r="B659" s="133"/>
      <c r="C659" s="134"/>
      <c r="D659" s="135"/>
      <c r="E659" s="135"/>
      <c r="F659" s="134"/>
      <c r="G659" s="134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  <c r="AB659" s="134"/>
      <c r="AC659" s="134"/>
      <c r="AD659" s="134"/>
      <c r="AE659" s="134"/>
      <c r="AF659" s="134"/>
      <c r="AG659" s="134"/>
      <c r="AH659" s="134"/>
      <c r="AI659" s="134"/>
      <c r="AJ659" s="134"/>
      <c r="AK659" s="134"/>
      <c r="AL659" s="134"/>
    </row>
    <row r="660" spans="1:38" customFormat="1" x14ac:dyDescent="0.25">
      <c r="A660" s="133"/>
      <c r="B660" s="133"/>
      <c r="C660" s="134"/>
      <c r="D660" s="135"/>
      <c r="E660" s="135"/>
      <c r="F660" s="134"/>
      <c r="G660" s="134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  <c r="AB660" s="134"/>
      <c r="AC660" s="134"/>
      <c r="AD660" s="134"/>
      <c r="AE660" s="134"/>
      <c r="AF660" s="134"/>
      <c r="AG660" s="134"/>
      <c r="AH660" s="134"/>
      <c r="AI660" s="134"/>
      <c r="AJ660" s="134"/>
      <c r="AK660" s="134"/>
      <c r="AL660" s="134"/>
    </row>
    <row r="661" spans="1:38" customFormat="1" x14ac:dyDescent="0.25">
      <c r="A661" s="133"/>
      <c r="B661" s="133"/>
      <c r="C661" s="134"/>
      <c r="D661" s="135"/>
      <c r="E661" s="135"/>
      <c r="F661" s="134"/>
      <c r="G661" s="134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  <c r="AB661" s="134"/>
      <c r="AC661" s="134"/>
      <c r="AD661" s="134"/>
      <c r="AE661" s="134"/>
      <c r="AF661" s="134"/>
      <c r="AG661" s="134"/>
      <c r="AH661" s="134"/>
      <c r="AI661" s="134"/>
      <c r="AJ661" s="134"/>
      <c r="AK661" s="134"/>
      <c r="AL661" s="134"/>
    </row>
    <row r="662" spans="1:38" customFormat="1" x14ac:dyDescent="0.25">
      <c r="A662" s="133"/>
      <c r="B662" s="133"/>
      <c r="C662" s="134"/>
      <c r="D662" s="135"/>
      <c r="E662" s="135"/>
      <c r="F662" s="134"/>
      <c r="G662" s="134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  <c r="AB662" s="134"/>
      <c r="AC662" s="134"/>
      <c r="AD662" s="134"/>
      <c r="AE662" s="134"/>
      <c r="AF662" s="134"/>
      <c r="AG662" s="134"/>
      <c r="AH662" s="134"/>
      <c r="AI662" s="134"/>
      <c r="AJ662" s="134"/>
      <c r="AK662" s="134"/>
      <c r="AL662" s="134"/>
    </row>
    <row r="663" spans="1:38" customFormat="1" x14ac:dyDescent="0.25">
      <c r="A663" s="133"/>
      <c r="B663" s="133"/>
      <c r="C663" s="134"/>
      <c r="D663" s="135"/>
      <c r="E663" s="135"/>
      <c r="F663" s="134"/>
      <c r="G663" s="134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  <c r="AB663" s="134"/>
      <c r="AC663" s="134"/>
      <c r="AD663" s="134"/>
      <c r="AE663" s="134"/>
      <c r="AF663" s="134"/>
      <c r="AG663" s="134"/>
      <c r="AH663" s="134"/>
      <c r="AI663" s="134"/>
      <c r="AJ663" s="134"/>
      <c r="AK663" s="134"/>
      <c r="AL663" s="134"/>
    </row>
    <row r="664" spans="1:38" customFormat="1" x14ac:dyDescent="0.25">
      <c r="A664" s="133"/>
      <c r="B664" s="133"/>
      <c r="C664" s="134"/>
      <c r="D664" s="135"/>
      <c r="E664" s="135"/>
      <c r="F664" s="134"/>
      <c r="G664" s="134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  <c r="AB664" s="134"/>
      <c r="AC664" s="134"/>
      <c r="AD664" s="134"/>
      <c r="AE664" s="134"/>
      <c r="AF664" s="134"/>
      <c r="AG664" s="134"/>
      <c r="AH664" s="134"/>
      <c r="AI664" s="134"/>
      <c r="AJ664" s="134"/>
      <c r="AK664" s="134"/>
      <c r="AL664" s="134"/>
    </row>
    <row r="665" spans="1:38" customFormat="1" x14ac:dyDescent="0.25">
      <c r="A665" s="133"/>
      <c r="B665" s="133"/>
      <c r="C665" s="134"/>
      <c r="D665" s="135"/>
      <c r="E665" s="135"/>
      <c r="F665" s="134"/>
      <c r="G665" s="134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  <c r="AB665" s="134"/>
      <c r="AC665" s="134"/>
      <c r="AD665" s="134"/>
      <c r="AE665" s="134"/>
      <c r="AF665" s="134"/>
      <c r="AG665" s="134"/>
      <c r="AH665" s="134"/>
      <c r="AI665" s="134"/>
      <c r="AJ665" s="134"/>
      <c r="AK665" s="134"/>
      <c r="AL665" s="134"/>
    </row>
    <row r="666" spans="1:38" customFormat="1" x14ac:dyDescent="0.25">
      <c r="A666" s="133"/>
      <c r="B666" s="133"/>
      <c r="C666" s="134"/>
      <c r="D666" s="135"/>
      <c r="E666" s="135"/>
      <c r="F666" s="134"/>
      <c r="G666" s="134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  <c r="AB666" s="134"/>
      <c r="AC666" s="134"/>
      <c r="AD666" s="134"/>
      <c r="AE666" s="134"/>
      <c r="AF666" s="134"/>
      <c r="AG666" s="134"/>
      <c r="AH666" s="134"/>
      <c r="AI666" s="134"/>
      <c r="AJ666" s="134"/>
      <c r="AK666" s="134"/>
      <c r="AL666" s="134"/>
    </row>
    <row r="667" spans="1:38" customFormat="1" x14ac:dyDescent="0.25">
      <c r="A667" s="133"/>
      <c r="B667" s="133"/>
      <c r="C667" s="134"/>
      <c r="D667" s="135"/>
      <c r="E667" s="135"/>
      <c r="F667" s="134"/>
      <c r="G667" s="134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  <c r="AB667" s="134"/>
      <c r="AC667" s="134"/>
      <c r="AD667" s="134"/>
      <c r="AE667" s="134"/>
      <c r="AF667" s="134"/>
      <c r="AG667" s="134"/>
      <c r="AH667" s="134"/>
      <c r="AI667" s="134"/>
      <c r="AJ667" s="134"/>
      <c r="AK667" s="134"/>
      <c r="AL667" s="134"/>
    </row>
    <row r="668" spans="1:38" customFormat="1" x14ac:dyDescent="0.25">
      <c r="A668" s="133"/>
      <c r="B668" s="133"/>
      <c r="C668" s="134"/>
      <c r="D668" s="135"/>
      <c r="E668" s="135"/>
      <c r="F668" s="134"/>
      <c r="G668" s="134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  <c r="AB668" s="134"/>
      <c r="AC668" s="134"/>
      <c r="AD668" s="134"/>
      <c r="AE668" s="134"/>
      <c r="AF668" s="134"/>
      <c r="AG668" s="134"/>
      <c r="AH668" s="134"/>
      <c r="AI668" s="134"/>
      <c r="AJ668" s="134"/>
      <c r="AK668" s="134"/>
      <c r="AL668" s="134"/>
    </row>
    <row r="669" spans="1:38" customFormat="1" x14ac:dyDescent="0.25">
      <c r="A669" s="133"/>
      <c r="B669" s="133"/>
      <c r="C669" s="134"/>
      <c r="D669" s="135"/>
      <c r="E669" s="135"/>
      <c r="F669" s="134"/>
      <c r="G669" s="134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  <c r="AB669" s="134"/>
      <c r="AC669" s="134"/>
      <c r="AD669" s="134"/>
      <c r="AE669" s="134"/>
      <c r="AF669" s="134"/>
      <c r="AG669" s="134"/>
      <c r="AH669" s="134"/>
      <c r="AI669" s="134"/>
      <c r="AJ669" s="134"/>
      <c r="AK669" s="134"/>
      <c r="AL669" s="134"/>
    </row>
    <row r="670" spans="1:38" customFormat="1" x14ac:dyDescent="0.25">
      <c r="A670" s="133"/>
      <c r="B670" s="133"/>
      <c r="C670" s="134"/>
      <c r="D670" s="135"/>
      <c r="E670" s="135"/>
      <c r="F670" s="134"/>
      <c r="G670" s="134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  <c r="AB670" s="134"/>
      <c r="AC670" s="134"/>
      <c r="AD670" s="134"/>
      <c r="AE670" s="134"/>
      <c r="AF670" s="134"/>
      <c r="AG670" s="134"/>
      <c r="AH670" s="134"/>
      <c r="AI670" s="134"/>
      <c r="AJ670" s="134"/>
      <c r="AK670" s="134"/>
      <c r="AL670" s="134"/>
    </row>
    <row r="671" spans="1:38" customFormat="1" x14ac:dyDescent="0.25">
      <c r="A671" s="133"/>
      <c r="B671" s="133"/>
      <c r="C671" s="134"/>
      <c r="D671" s="135"/>
      <c r="E671" s="135"/>
      <c r="F671" s="134"/>
      <c r="G671" s="134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  <c r="AB671" s="134"/>
      <c r="AC671" s="134"/>
      <c r="AD671" s="134"/>
      <c r="AE671" s="134"/>
      <c r="AF671" s="134"/>
      <c r="AG671" s="134"/>
      <c r="AH671" s="134"/>
      <c r="AI671" s="134"/>
      <c r="AJ671" s="134"/>
      <c r="AK671" s="134"/>
      <c r="AL671" s="134"/>
    </row>
    <row r="672" spans="1:38" customFormat="1" x14ac:dyDescent="0.25">
      <c r="A672" s="133"/>
      <c r="B672" s="133"/>
      <c r="C672" s="134"/>
      <c r="D672" s="135"/>
      <c r="E672" s="135"/>
      <c r="F672" s="134"/>
      <c r="G672" s="134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  <c r="AB672" s="134"/>
      <c r="AC672" s="134"/>
      <c r="AD672" s="134"/>
      <c r="AE672" s="134"/>
      <c r="AF672" s="134"/>
      <c r="AG672" s="134"/>
      <c r="AH672" s="134"/>
      <c r="AI672" s="134"/>
      <c r="AJ672" s="134"/>
      <c r="AK672" s="134"/>
      <c r="AL672" s="134"/>
    </row>
    <row r="673" spans="1:38" customFormat="1" x14ac:dyDescent="0.25">
      <c r="A673" s="133"/>
      <c r="B673" s="133"/>
      <c r="C673" s="134"/>
      <c r="D673" s="135"/>
      <c r="E673" s="135"/>
      <c r="F673" s="134"/>
      <c r="G673" s="134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  <c r="AB673" s="134"/>
      <c r="AC673" s="134"/>
      <c r="AD673" s="134"/>
      <c r="AE673" s="134"/>
      <c r="AF673" s="134"/>
      <c r="AG673" s="134"/>
      <c r="AH673" s="134"/>
      <c r="AI673" s="134"/>
      <c r="AJ673" s="134"/>
      <c r="AK673" s="134"/>
      <c r="AL673" s="134"/>
    </row>
    <row r="674" spans="1:38" customFormat="1" x14ac:dyDescent="0.25">
      <c r="A674" s="133"/>
      <c r="B674" s="133"/>
      <c r="C674" s="134"/>
      <c r="D674" s="135"/>
      <c r="E674" s="135"/>
      <c r="F674" s="134"/>
      <c r="G674" s="134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  <c r="AB674" s="134"/>
      <c r="AC674" s="134"/>
      <c r="AD674" s="134"/>
      <c r="AE674" s="134"/>
      <c r="AF674" s="134"/>
      <c r="AG674" s="134"/>
      <c r="AH674" s="134"/>
      <c r="AI674" s="134"/>
      <c r="AJ674" s="134"/>
      <c r="AK674" s="134"/>
      <c r="AL674" s="134"/>
    </row>
    <row r="675" spans="1:38" customFormat="1" x14ac:dyDescent="0.25">
      <c r="A675" s="133"/>
      <c r="B675" s="133"/>
      <c r="C675" s="134"/>
      <c r="D675" s="135"/>
      <c r="E675" s="135"/>
      <c r="F675" s="134"/>
      <c r="G675" s="134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  <c r="AB675" s="134"/>
      <c r="AC675" s="134"/>
      <c r="AD675" s="134"/>
      <c r="AE675" s="134"/>
      <c r="AF675" s="134"/>
      <c r="AG675" s="134"/>
      <c r="AH675" s="134"/>
      <c r="AI675" s="134"/>
      <c r="AJ675" s="134"/>
      <c r="AK675" s="134"/>
      <c r="AL675" s="134"/>
    </row>
    <row r="676" spans="1:38" customFormat="1" x14ac:dyDescent="0.25">
      <c r="A676" s="133"/>
      <c r="B676" s="133"/>
      <c r="C676" s="134"/>
      <c r="D676" s="135"/>
      <c r="E676" s="135"/>
      <c r="F676" s="134"/>
      <c r="G676" s="134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  <c r="AB676" s="134"/>
      <c r="AC676" s="134"/>
      <c r="AD676" s="134"/>
      <c r="AE676" s="134"/>
      <c r="AF676" s="134"/>
      <c r="AG676" s="134"/>
      <c r="AH676" s="134"/>
      <c r="AI676" s="134"/>
      <c r="AJ676" s="134"/>
      <c r="AK676" s="134"/>
      <c r="AL676" s="134"/>
    </row>
    <row r="677" spans="1:38" customFormat="1" x14ac:dyDescent="0.25">
      <c r="A677" s="133"/>
      <c r="B677" s="133"/>
      <c r="C677" s="134"/>
      <c r="D677" s="135"/>
      <c r="E677" s="135"/>
      <c r="F677" s="134"/>
      <c r="G677" s="134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  <c r="AB677" s="134"/>
      <c r="AC677" s="134"/>
      <c r="AD677" s="134"/>
      <c r="AE677" s="134"/>
      <c r="AF677" s="134"/>
      <c r="AG677" s="134"/>
      <c r="AH677" s="134"/>
      <c r="AI677" s="134"/>
      <c r="AJ677" s="134"/>
      <c r="AK677" s="134"/>
      <c r="AL677" s="134"/>
    </row>
    <row r="678" spans="1:38" customFormat="1" x14ac:dyDescent="0.25">
      <c r="A678" s="133"/>
      <c r="B678" s="133"/>
      <c r="C678" s="134"/>
      <c r="D678" s="135"/>
      <c r="E678" s="135"/>
      <c r="F678" s="134"/>
      <c r="G678" s="134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  <c r="AB678" s="134"/>
      <c r="AC678" s="134"/>
      <c r="AD678" s="134"/>
      <c r="AE678" s="134"/>
      <c r="AF678" s="134"/>
      <c r="AG678" s="134"/>
      <c r="AH678" s="134"/>
      <c r="AI678" s="134"/>
      <c r="AJ678" s="134"/>
      <c r="AK678" s="134"/>
      <c r="AL678" s="134"/>
    </row>
    <row r="679" spans="1:38" customFormat="1" x14ac:dyDescent="0.25">
      <c r="A679" s="133"/>
      <c r="B679" s="133"/>
      <c r="C679" s="134"/>
      <c r="D679" s="135"/>
      <c r="E679" s="135"/>
      <c r="F679" s="134"/>
      <c r="G679" s="134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  <c r="AB679" s="134"/>
      <c r="AC679" s="134"/>
      <c r="AD679" s="134"/>
      <c r="AE679" s="134"/>
      <c r="AF679" s="134"/>
      <c r="AG679" s="134"/>
      <c r="AH679" s="134"/>
      <c r="AI679" s="134"/>
      <c r="AJ679" s="134"/>
      <c r="AK679" s="134"/>
      <c r="AL679" s="134"/>
    </row>
    <row r="680" spans="1:38" customFormat="1" x14ac:dyDescent="0.25">
      <c r="A680" s="133"/>
      <c r="B680" s="133"/>
      <c r="C680" s="134"/>
      <c r="D680" s="135"/>
      <c r="E680" s="135"/>
      <c r="F680" s="134"/>
      <c r="G680" s="134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  <c r="AB680" s="134"/>
      <c r="AC680" s="134"/>
      <c r="AD680" s="134"/>
      <c r="AE680" s="134"/>
      <c r="AF680" s="134"/>
      <c r="AG680" s="134"/>
      <c r="AH680" s="134"/>
      <c r="AI680" s="134"/>
      <c r="AJ680" s="134"/>
      <c r="AK680" s="134"/>
      <c r="AL680" s="134"/>
    </row>
    <row r="681" spans="1:38" customFormat="1" x14ac:dyDescent="0.25">
      <c r="A681" s="133"/>
      <c r="B681" s="133"/>
      <c r="C681" s="134"/>
      <c r="D681" s="135"/>
      <c r="E681" s="135"/>
      <c r="F681" s="134"/>
      <c r="G681" s="134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  <c r="AB681" s="134"/>
      <c r="AC681" s="134"/>
      <c r="AD681" s="134"/>
      <c r="AE681" s="134"/>
      <c r="AF681" s="134"/>
      <c r="AG681" s="134"/>
      <c r="AH681" s="134"/>
      <c r="AI681" s="134"/>
      <c r="AJ681" s="134"/>
      <c r="AK681" s="134"/>
      <c r="AL681" s="134"/>
    </row>
    <row r="682" spans="1:38" customFormat="1" x14ac:dyDescent="0.25">
      <c r="A682" s="133"/>
      <c r="B682" s="133"/>
      <c r="C682" s="134"/>
      <c r="D682" s="135"/>
      <c r="E682" s="135"/>
      <c r="F682" s="134"/>
      <c r="G682" s="134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  <c r="AB682" s="134"/>
      <c r="AC682" s="134"/>
      <c r="AD682" s="134"/>
      <c r="AE682" s="134"/>
      <c r="AF682" s="134"/>
      <c r="AG682" s="134"/>
      <c r="AH682" s="134"/>
      <c r="AI682" s="134"/>
      <c r="AJ682" s="134"/>
      <c r="AK682" s="134"/>
      <c r="AL682" s="134"/>
    </row>
    <row r="683" spans="1:38" customFormat="1" x14ac:dyDescent="0.25">
      <c r="A683" s="133"/>
      <c r="B683" s="133"/>
      <c r="C683" s="134"/>
      <c r="D683" s="135"/>
      <c r="E683" s="135"/>
      <c r="F683" s="134"/>
      <c r="G683" s="134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  <c r="AB683" s="134"/>
      <c r="AC683" s="134"/>
      <c r="AD683" s="134"/>
      <c r="AE683" s="134"/>
      <c r="AF683" s="134"/>
      <c r="AG683" s="134"/>
      <c r="AH683" s="134"/>
      <c r="AI683" s="134"/>
      <c r="AJ683" s="134"/>
      <c r="AK683" s="134"/>
      <c r="AL683" s="134"/>
    </row>
    <row r="684" spans="1:38" customFormat="1" x14ac:dyDescent="0.25">
      <c r="A684" s="133"/>
      <c r="B684" s="133"/>
      <c r="C684" s="134"/>
      <c r="D684" s="135"/>
      <c r="E684" s="135"/>
      <c r="F684" s="134"/>
      <c r="G684" s="134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  <c r="AB684" s="134"/>
      <c r="AC684" s="134"/>
      <c r="AD684" s="134"/>
      <c r="AE684" s="134"/>
      <c r="AF684" s="134"/>
      <c r="AG684" s="134"/>
      <c r="AH684" s="134"/>
      <c r="AI684" s="134"/>
      <c r="AJ684" s="134"/>
      <c r="AK684" s="134"/>
      <c r="AL684" s="134"/>
    </row>
    <row r="685" spans="1:38" customFormat="1" x14ac:dyDescent="0.25">
      <c r="A685" s="133"/>
      <c r="B685" s="133"/>
      <c r="C685" s="134"/>
      <c r="D685" s="135"/>
      <c r="E685" s="135"/>
      <c r="F685" s="134"/>
      <c r="G685" s="134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  <c r="AB685" s="134"/>
      <c r="AC685" s="134"/>
      <c r="AD685" s="134"/>
      <c r="AE685" s="134"/>
      <c r="AF685" s="134"/>
      <c r="AG685" s="134"/>
      <c r="AH685" s="134"/>
      <c r="AI685" s="134"/>
      <c r="AJ685" s="134"/>
      <c r="AK685" s="134"/>
      <c r="AL685" s="134"/>
    </row>
    <row r="686" spans="1:38" customFormat="1" x14ac:dyDescent="0.25">
      <c r="A686" s="133"/>
      <c r="B686" s="133"/>
      <c r="C686" s="134"/>
      <c r="D686" s="135"/>
      <c r="E686" s="135"/>
      <c r="F686" s="134"/>
      <c r="G686" s="134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  <c r="AB686" s="134"/>
      <c r="AC686" s="134"/>
      <c r="AD686" s="134"/>
      <c r="AE686" s="134"/>
      <c r="AF686" s="134"/>
      <c r="AG686" s="134"/>
      <c r="AH686" s="134"/>
      <c r="AI686" s="134"/>
      <c r="AJ686" s="134"/>
      <c r="AK686" s="134"/>
      <c r="AL686" s="134"/>
    </row>
    <row r="687" spans="1:38" customFormat="1" x14ac:dyDescent="0.25">
      <c r="A687" s="133"/>
      <c r="B687" s="133"/>
      <c r="C687" s="134"/>
      <c r="D687" s="135"/>
      <c r="E687" s="135"/>
      <c r="F687" s="134"/>
      <c r="G687" s="134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  <c r="AB687" s="134"/>
      <c r="AC687" s="134"/>
      <c r="AD687" s="134"/>
      <c r="AE687" s="134"/>
      <c r="AF687" s="134"/>
      <c r="AG687" s="134"/>
      <c r="AH687" s="134"/>
      <c r="AI687" s="134"/>
      <c r="AJ687" s="134"/>
      <c r="AK687" s="134"/>
      <c r="AL687" s="134"/>
    </row>
    <row r="688" spans="1:38" customFormat="1" x14ac:dyDescent="0.25">
      <c r="A688" s="133"/>
      <c r="B688" s="133"/>
      <c r="C688" s="134"/>
      <c r="D688" s="135"/>
      <c r="E688" s="135"/>
      <c r="F688" s="134"/>
      <c r="G688" s="134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  <c r="AB688" s="134"/>
      <c r="AC688" s="134"/>
      <c r="AD688" s="134"/>
      <c r="AE688" s="134"/>
      <c r="AF688" s="134"/>
      <c r="AG688" s="134"/>
      <c r="AH688" s="134"/>
      <c r="AI688" s="134"/>
      <c r="AJ688" s="134"/>
      <c r="AK688" s="134"/>
      <c r="AL688" s="134"/>
    </row>
    <row r="689" spans="1:38" customFormat="1" x14ac:dyDescent="0.25">
      <c r="A689" s="133"/>
      <c r="B689" s="133"/>
      <c r="C689" s="134"/>
      <c r="D689" s="135"/>
      <c r="E689" s="135"/>
      <c r="F689" s="134"/>
      <c r="G689" s="134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  <c r="AB689" s="134"/>
      <c r="AC689" s="134"/>
      <c r="AD689" s="134"/>
      <c r="AE689" s="134"/>
      <c r="AF689" s="134"/>
      <c r="AG689" s="134"/>
      <c r="AH689" s="134"/>
      <c r="AI689" s="134"/>
      <c r="AJ689" s="134"/>
      <c r="AK689" s="134"/>
      <c r="AL689" s="134"/>
    </row>
    <row r="690" spans="1:38" customFormat="1" x14ac:dyDescent="0.25">
      <c r="A690" s="133"/>
      <c r="B690" s="133"/>
      <c r="C690" s="134"/>
      <c r="D690" s="135"/>
      <c r="E690" s="135"/>
      <c r="F690" s="134"/>
      <c r="G690" s="134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  <c r="AB690" s="134"/>
      <c r="AC690" s="134"/>
      <c r="AD690" s="134"/>
      <c r="AE690" s="134"/>
      <c r="AF690" s="134"/>
      <c r="AG690" s="134"/>
      <c r="AH690" s="134"/>
      <c r="AI690" s="134"/>
      <c r="AJ690" s="134"/>
      <c r="AK690" s="134"/>
      <c r="AL690" s="134"/>
    </row>
    <row r="691" spans="1:38" customFormat="1" x14ac:dyDescent="0.25">
      <c r="A691" s="133"/>
      <c r="B691" s="133"/>
      <c r="C691" s="134"/>
      <c r="D691" s="135"/>
      <c r="E691" s="135"/>
      <c r="F691" s="134"/>
      <c r="G691" s="134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  <c r="AB691" s="134"/>
      <c r="AC691" s="134"/>
      <c r="AD691" s="134"/>
      <c r="AE691" s="134"/>
      <c r="AF691" s="134"/>
      <c r="AG691" s="134"/>
      <c r="AH691" s="134"/>
      <c r="AI691" s="134"/>
      <c r="AJ691" s="134"/>
      <c r="AK691" s="134"/>
      <c r="AL691" s="134"/>
    </row>
    <row r="692" spans="1:38" customFormat="1" x14ac:dyDescent="0.25">
      <c r="A692" s="133"/>
      <c r="B692" s="133"/>
      <c r="C692" s="134"/>
      <c r="D692" s="135"/>
      <c r="E692" s="135"/>
      <c r="F692" s="134"/>
      <c r="G692" s="134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  <c r="AB692" s="134"/>
      <c r="AC692" s="134"/>
      <c r="AD692" s="134"/>
      <c r="AE692" s="134"/>
      <c r="AF692" s="134"/>
      <c r="AG692" s="134"/>
      <c r="AH692" s="134"/>
      <c r="AI692" s="134"/>
      <c r="AJ692" s="134"/>
      <c r="AK692" s="134"/>
      <c r="AL692" s="134"/>
    </row>
    <row r="693" spans="1:38" customFormat="1" x14ac:dyDescent="0.25">
      <c r="A693" s="133"/>
      <c r="B693" s="133"/>
      <c r="C693" s="134"/>
      <c r="D693" s="135"/>
      <c r="E693" s="135"/>
      <c r="F693" s="134"/>
      <c r="G693" s="134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  <c r="AB693" s="134"/>
      <c r="AC693" s="134"/>
      <c r="AD693" s="134"/>
      <c r="AE693" s="134"/>
      <c r="AF693" s="134"/>
      <c r="AG693" s="134"/>
      <c r="AH693" s="134"/>
      <c r="AI693" s="134"/>
      <c r="AJ693" s="134"/>
      <c r="AK693" s="134"/>
      <c r="AL693" s="134"/>
    </row>
    <row r="694" spans="1:38" customFormat="1" x14ac:dyDescent="0.25">
      <c r="A694" s="133"/>
      <c r="B694" s="133"/>
      <c r="C694" s="134"/>
      <c r="D694" s="135"/>
      <c r="E694" s="135"/>
      <c r="F694" s="134"/>
      <c r="G694" s="134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  <c r="AB694" s="134"/>
      <c r="AC694" s="134"/>
      <c r="AD694" s="134"/>
      <c r="AE694" s="134"/>
      <c r="AF694" s="134"/>
      <c r="AG694" s="134"/>
      <c r="AH694" s="134"/>
      <c r="AI694" s="134"/>
      <c r="AJ694" s="134"/>
      <c r="AK694" s="134"/>
      <c r="AL694" s="134"/>
    </row>
    <row r="695" spans="1:38" customFormat="1" x14ac:dyDescent="0.25">
      <c r="A695" s="133"/>
      <c r="B695" s="133"/>
      <c r="C695" s="134"/>
      <c r="D695" s="135"/>
      <c r="E695" s="135"/>
      <c r="F695" s="134"/>
      <c r="G695" s="134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  <c r="AB695" s="134"/>
      <c r="AC695" s="134"/>
      <c r="AD695" s="134"/>
      <c r="AE695" s="134"/>
      <c r="AF695" s="134"/>
      <c r="AG695" s="134"/>
      <c r="AH695" s="134"/>
      <c r="AI695" s="134"/>
      <c r="AJ695" s="134"/>
      <c r="AK695" s="134"/>
      <c r="AL695" s="134"/>
    </row>
    <row r="696" spans="1:38" customFormat="1" x14ac:dyDescent="0.25">
      <c r="A696" s="133"/>
      <c r="B696" s="133"/>
      <c r="C696" s="134"/>
      <c r="D696" s="135"/>
      <c r="E696" s="135"/>
      <c r="F696" s="134"/>
      <c r="G696" s="134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  <c r="AB696" s="134"/>
      <c r="AC696" s="134"/>
      <c r="AD696" s="134"/>
      <c r="AE696" s="134"/>
      <c r="AF696" s="134"/>
      <c r="AG696" s="134"/>
      <c r="AH696" s="134"/>
      <c r="AI696" s="134"/>
      <c r="AJ696" s="134"/>
      <c r="AK696" s="134"/>
      <c r="AL696" s="134"/>
    </row>
    <row r="697" spans="1:38" customFormat="1" x14ac:dyDescent="0.25">
      <c r="A697" s="133"/>
      <c r="B697" s="133"/>
      <c r="C697" s="134"/>
      <c r="D697" s="135"/>
      <c r="E697" s="135"/>
      <c r="F697" s="134"/>
      <c r="G697" s="134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  <c r="AB697" s="134"/>
      <c r="AC697" s="134"/>
      <c r="AD697" s="134"/>
      <c r="AE697" s="134"/>
      <c r="AF697" s="134"/>
      <c r="AG697" s="134"/>
      <c r="AH697" s="134"/>
      <c r="AI697" s="134"/>
      <c r="AJ697" s="134"/>
      <c r="AK697" s="134"/>
      <c r="AL697" s="134"/>
    </row>
    <row r="698" spans="1:38" customFormat="1" x14ac:dyDescent="0.25">
      <c r="A698" s="133"/>
      <c r="B698" s="133"/>
      <c r="C698" s="134"/>
      <c r="D698" s="135"/>
      <c r="E698" s="135"/>
      <c r="F698" s="134"/>
      <c r="G698" s="134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  <c r="AB698" s="134"/>
      <c r="AC698" s="134"/>
      <c r="AD698" s="134"/>
      <c r="AE698" s="134"/>
      <c r="AF698" s="134"/>
      <c r="AG698" s="134"/>
      <c r="AH698" s="134"/>
      <c r="AI698" s="134"/>
      <c r="AJ698" s="134"/>
      <c r="AK698" s="134"/>
      <c r="AL698" s="134"/>
    </row>
    <row r="699" spans="1:38" customFormat="1" x14ac:dyDescent="0.25">
      <c r="A699" s="133"/>
      <c r="B699" s="133"/>
      <c r="C699" s="134"/>
      <c r="D699" s="135"/>
      <c r="E699" s="135"/>
      <c r="F699" s="134"/>
      <c r="G699" s="134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  <c r="AB699" s="134"/>
      <c r="AC699" s="134"/>
      <c r="AD699" s="134"/>
      <c r="AE699" s="134"/>
      <c r="AF699" s="134"/>
      <c r="AG699" s="134"/>
      <c r="AH699" s="134"/>
      <c r="AI699" s="134"/>
      <c r="AJ699" s="134"/>
      <c r="AK699" s="134"/>
      <c r="AL699" s="134"/>
    </row>
    <row r="700" spans="1:38" customFormat="1" x14ac:dyDescent="0.25">
      <c r="A700" s="133"/>
      <c r="B700" s="133"/>
      <c r="C700" s="134"/>
      <c r="D700" s="135"/>
      <c r="E700" s="135"/>
      <c r="F700" s="134"/>
      <c r="G700" s="134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  <c r="AB700" s="134"/>
      <c r="AC700" s="134"/>
      <c r="AD700" s="134"/>
      <c r="AE700" s="134"/>
      <c r="AF700" s="134"/>
      <c r="AG700" s="134"/>
      <c r="AH700" s="134"/>
      <c r="AI700" s="134"/>
      <c r="AJ700" s="134"/>
      <c r="AK700" s="134"/>
      <c r="AL700" s="134"/>
    </row>
    <row r="701" spans="1:38" customFormat="1" x14ac:dyDescent="0.25">
      <c r="A701" s="133"/>
      <c r="B701" s="133"/>
      <c r="C701" s="134"/>
      <c r="D701" s="135"/>
      <c r="E701" s="135"/>
      <c r="F701" s="134"/>
      <c r="G701" s="134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  <c r="AB701" s="134"/>
      <c r="AC701" s="134"/>
      <c r="AD701" s="134"/>
      <c r="AE701" s="134"/>
      <c r="AF701" s="134"/>
      <c r="AG701" s="134"/>
      <c r="AH701" s="134"/>
      <c r="AI701" s="134"/>
      <c r="AJ701" s="134"/>
      <c r="AK701" s="134"/>
      <c r="AL701" s="134"/>
    </row>
    <row r="702" spans="1:38" customFormat="1" x14ac:dyDescent="0.25">
      <c r="A702" s="133"/>
      <c r="B702" s="133"/>
      <c r="C702" s="134"/>
      <c r="D702" s="135"/>
      <c r="E702" s="135"/>
      <c r="F702" s="134"/>
      <c r="G702" s="134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  <c r="AB702" s="134"/>
      <c r="AC702" s="134"/>
      <c r="AD702" s="134"/>
      <c r="AE702" s="134"/>
      <c r="AF702" s="134"/>
      <c r="AG702" s="134"/>
      <c r="AH702" s="134"/>
      <c r="AI702" s="134"/>
      <c r="AJ702" s="134"/>
      <c r="AK702" s="134"/>
      <c r="AL702" s="134"/>
    </row>
    <row r="703" spans="1:38" customFormat="1" x14ac:dyDescent="0.25">
      <c r="A703" s="133"/>
      <c r="B703" s="133"/>
      <c r="C703" s="134"/>
      <c r="D703" s="135"/>
      <c r="E703" s="135"/>
      <c r="F703" s="134"/>
      <c r="G703" s="134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  <c r="AB703" s="134"/>
      <c r="AC703" s="134"/>
      <c r="AD703" s="134"/>
      <c r="AE703" s="134"/>
      <c r="AF703" s="134"/>
      <c r="AG703" s="134"/>
      <c r="AH703" s="134"/>
      <c r="AI703" s="134"/>
      <c r="AJ703" s="134"/>
      <c r="AK703" s="134"/>
      <c r="AL703" s="134"/>
    </row>
    <row r="704" spans="1:38" customFormat="1" x14ac:dyDescent="0.25">
      <c r="A704" s="133"/>
      <c r="B704" s="133"/>
      <c r="C704" s="134"/>
      <c r="D704" s="135"/>
      <c r="E704" s="135"/>
      <c r="F704" s="134"/>
      <c r="G704" s="134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  <c r="AB704" s="134"/>
      <c r="AC704" s="134"/>
      <c r="AD704" s="134"/>
      <c r="AE704" s="134"/>
      <c r="AF704" s="134"/>
      <c r="AG704" s="134"/>
      <c r="AH704" s="134"/>
      <c r="AI704" s="134"/>
      <c r="AJ704" s="134"/>
      <c r="AK704" s="134"/>
      <c r="AL704" s="134"/>
    </row>
    <row r="705" spans="1:38" customFormat="1" x14ac:dyDescent="0.25">
      <c r="A705" s="133"/>
      <c r="B705" s="133"/>
      <c r="C705" s="134"/>
      <c r="D705" s="135"/>
      <c r="E705" s="135"/>
      <c r="F705" s="134"/>
      <c r="G705" s="134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  <c r="AB705" s="134"/>
      <c r="AC705" s="134"/>
      <c r="AD705" s="134"/>
      <c r="AE705" s="134"/>
      <c r="AF705" s="134"/>
      <c r="AG705" s="134"/>
      <c r="AH705" s="134"/>
      <c r="AI705" s="134"/>
      <c r="AJ705" s="134"/>
      <c r="AK705" s="134"/>
      <c r="AL705" s="134"/>
    </row>
    <row r="706" spans="1:38" customFormat="1" x14ac:dyDescent="0.25">
      <c r="A706" s="133"/>
      <c r="B706" s="133"/>
      <c r="C706" s="134"/>
      <c r="D706" s="135"/>
      <c r="E706" s="135"/>
      <c r="F706" s="134"/>
      <c r="G706" s="134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  <c r="AB706" s="134"/>
      <c r="AC706" s="134"/>
      <c r="AD706" s="134"/>
      <c r="AE706" s="134"/>
      <c r="AF706" s="134"/>
      <c r="AG706" s="134"/>
      <c r="AH706" s="134"/>
      <c r="AI706" s="134"/>
      <c r="AJ706" s="134"/>
      <c r="AK706" s="134"/>
      <c r="AL706" s="134"/>
    </row>
    <row r="707" spans="1:38" customFormat="1" x14ac:dyDescent="0.25">
      <c r="A707" s="133"/>
      <c r="B707" s="133"/>
      <c r="C707" s="134"/>
      <c r="D707" s="135"/>
      <c r="E707" s="135"/>
      <c r="F707" s="134"/>
      <c r="G707" s="134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  <c r="AB707" s="134"/>
      <c r="AC707" s="134"/>
      <c r="AD707" s="134"/>
      <c r="AE707" s="134"/>
      <c r="AF707" s="134"/>
      <c r="AG707" s="134"/>
      <c r="AH707" s="134"/>
      <c r="AI707" s="134"/>
      <c r="AJ707" s="134"/>
      <c r="AK707" s="134"/>
      <c r="AL707" s="134"/>
    </row>
    <row r="708" spans="1:38" customFormat="1" x14ac:dyDescent="0.25">
      <c r="A708" s="133"/>
      <c r="B708" s="133"/>
      <c r="C708" s="134"/>
      <c r="D708" s="135"/>
      <c r="E708" s="135"/>
      <c r="F708" s="134"/>
      <c r="G708" s="134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  <c r="AB708" s="134"/>
      <c r="AC708" s="134"/>
      <c r="AD708" s="134"/>
      <c r="AE708" s="134"/>
      <c r="AF708" s="134"/>
      <c r="AG708" s="134"/>
      <c r="AH708" s="134"/>
      <c r="AI708" s="134"/>
      <c r="AJ708" s="134"/>
      <c r="AK708" s="134"/>
      <c r="AL708" s="134"/>
    </row>
    <row r="709" spans="1:38" customFormat="1" x14ac:dyDescent="0.25">
      <c r="A709" s="133"/>
      <c r="B709" s="133"/>
      <c r="C709" s="134"/>
      <c r="D709" s="135"/>
      <c r="E709" s="135"/>
      <c r="F709" s="134"/>
      <c r="G709" s="134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  <c r="AB709" s="134"/>
      <c r="AC709" s="134"/>
      <c r="AD709" s="134"/>
      <c r="AE709" s="134"/>
      <c r="AF709" s="134"/>
      <c r="AG709" s="134"/>
      <c r="AH709" s="134"/>
      <c r="AI709" s="134"/>
      <c r="AJ709" s="134"/>
      <c r="AK709" s="134"/>
      <c r="AL709" s="134"/>
    </row>
    <row r="710" spans="1:38" customFormat="1" x14ac:dyDescent="0.25">
      <c r="A710" s="133"/>
      <c r="B710" s="133"/>
      <c r="C710" s="134"/>
      <c r="D710" s="135"/>
      <c r="E710" s="135"/>
      <c r="F710" s="134"/>
      <c r="G710" s="134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  <c r="AB710" s="134"/>
      <c r="AC710" s="134"/>
      <c r="AD710" s="134"/>
      <c r="AE710" s="134"/>
      <c r="AF710" s="134"/>
      <c r="AG710" s="134"/>
      <c r="AH710" s="134"/>
      <c r="AI710" s="134"/>
      <c r="AJ710" s="134"/>
      <c r="AK710" s="134"/>
      <c r="AL710" s="134"/>
    </row>
    <row r="711" spans="1:38" customFormat="1" x14ac:dyDescent="0.25">
      <c r="A711" s="133"/>
      <c r="B711" s="133"/>
      <c r="C711" s="134"/>
      <c r="D711" s="135"/>
      <c r="E711" s="135"/>
      <c r="F711" s="134"/>
      <c r="G711" s="134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  <c r="AD711" s="134"/>
      <c r="AE711" s="134"/>
      <c r="AF711" s="134"/>
      <c r="AG711" s="134"/>
      <c r="AH711" s="134"/>
      <c r="AI711" s="134"/>
      <c r="AJ711" s="134"/>
      <c r="AK711" s="134"/>
      <c r="AL711" s="134"/>
    </row>
    <row r="712" spans="1:38" customFormat="1" x14ac:dyDescent="0.25">
      <c r="A712" s="133"/>
      <c r="B712" s="133"/>
      <c r="C712" s="134"/>
      <c r="D712" s="135"/>
      <c r="E712" s="135"/>
      <c r="F712" s="134"/>
      <c r="G712" s="134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  <c r="AB712" s="134"/>
      <c r="AC712" s="134"/>
      <c r="AD712" s="134"/>
      <c r="AE712" s="134"/>
      <c r="AF712" s="134"/>
      <c r="AG712" s="134"/>
      <c r="AH712" s="134"/>
      <c r="AI712" s="134"/>
      <c r="AJ712" s="134"/>
      <c r="AK712" s="134"/>
      <c r="AL712" s="134"/>
    </row>
    <row r="713" spans="1:38" customFormat="1" x14ac:dyDescent="0.25">
      <c r="A713" s="133"/>
      <c r="B713" s="133"/>
      <c r="C713" s="134"/>
      <c r="D713" s="135"/>
      <c r="E713" s="135"/>
      <c r="F713" s="134"/>
      <c r="G713" s="134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  <c r="AE713" s="134"/>
      <c r="AF713" s="134"/>
      <c r="AG713" s="134"/>
      <c r="AH713" s="134"/>
      <c r="AI713" s="134"/>
      <c r="AJ713" s="134"/>
      <c r="AK713" s="134"/>
      <c r="AL713" s="134"/>
    </row>
    <row r="714" spans="1:38" customFormat="1" x14ac:dyDescent="0.25">
      <c r="A714" s="133"/>
      <c r="B714" s="133"/>
      <c r="C714" s="134"/>
      <c r="D714" s="135"/>
      <c r="E714" s="135"/>
      <c r="F714" s="134"/>
      <c r="G714" s="134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  <c r="AB714" s="134"/>
      <c r="AC714" s="134"/>
      <c r="AD714" s="134"/>
      <c r="AE714" s="134"/>
      <c r="AF714" s="134"/>
      <c r="AG714" s="134"/>
      <c r="AH714" s="134"/>
      <c r="AI714" s="134"/>
      <c r="AJ714" s="134"/>
      <c r="AK714" s="134"/>
      <c r="AL714" s="134"/>
    </row>
    <row r="715" spans="1:38" customFormat="1" x14ac:dyDescent="0.25">
      <c r="A715" s="133"/>
      <c r="B715" s="133"/>
      <c r="C715" s="134"/>
      <c r="D715" s="135"/>
      <c r="E715" s="135"/>
      <c r="F715" s="134"/>
      <c r="G715" s="134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  <c r="AB715" s="134"/>
      <c r="AC715" s="134"/>
      <c r="AD715" s="134"/>
      <c r="AE715" s="134"/>
      <c r="AF715" s="134"/>
      <c r="AG715" s="134"/>
      <c r="AH715" s="134"/>
      <c r="AI715" s="134"/>
      <c r="AJ715" s="134"/>
      <c r="AK715" s="134"/>
      <c r="AL715" s="134"/>
    </row>
    <row r="716" spans="1:38" customFormat="1" x14ac:dyDescent="0.25">
      <c r="A716" s="133"/>
      <c r="B716" s="133"/>
      <c r="C716" s="134"/>
      <c r="D716" s="135"/>
      <c r="E716" s="135"/>
      <c r="F716" s="134"/>
      <c r="G716" s="134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  <c r="AB716" s="134"/>
      <c r="AC716" s="134"/>
      <c r="AD716" s="134"/>
      <c r="AE716" s="134"/>
      <c r="AF716" s="134"/>
      <c r="AG716" s="134"/>
      <c r="AH716" s="134"/>
      <c r="AI716" s="134"/>
      <c r="AJ716" s="134"/>
      <c r="AK716" s="134"/>
      <c r="AL716" s="134"/>
    </row>
    <row r="717" spans="1:38" customFormat="1" x14ac:dyDescent="0.25">
      <c r="A717" s="133"/>
      <c r="B717" s="133"/>
      <c r="C717" s="134"/>
      <c r="D717" s="135"/>
      <c r="E717" s="135"/>
      <c r="F717" s="134"/>
      <c r="G717" s="134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  <c r="AB717" s="134"/>
      <c r="AC717" s="134"/>
      <c r="AD717" s="134"/>
      <c r="AE717" s="134"/>
      <c r="AF717" s="134"/>
      <c r="AG717" s="134"/>
      <c r="AH717" s="134"/>
      <c r="AI717" s="134"/>
      <c r="AJ717" s="134"/>
      <c r="AK717" s="134"/>
      <c r="AL717" s="134"/>
    </row>
    <row r="718" spans="1:38" customFormat="1" x14ac:dyDescent="0.25">
      <c r="A718" s="133"/>
      <c r="B718" s="133"/>
      <c r="C718" s="134"/>
      <c r="D718" s="135"/>
      <c r="E718" s="135"/>
      <c r="F718" s="134"/>
      <c r="G718" s="134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  <c r="AB718" s="134"/>
      <c r="AC718" s="134"/>
      <c r="AD718" s="134"/>
      <c r="AE718" s="134"/>
      <c r="AF718" s="134"/>
      <c r="AG718" s="134"/>
      <c r="AH718" s="134"/>
      <c r="AI718" s="134"/>
      <c r="AJ718" s="134"/>
      <c r="AK718" s="134"/>
      <c r="AL718" s="134"/>
    </row>
    <row r="719" spans="1:38" customFormat="1" x14ac:dyDescent="0.25">
      <c r="A719" s="133"/>
      <c r="B719" s="133"/>
      <c r="C719" s="134"/>
      <c r="D719" s="135"/>
      <c r="E719" s="135"/>
      <c r="F719" s="134"/>
      <c r="G719" s="134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  <c r="AB719" s="134"/>
      <c r="AC719" s="134"/>
      <c r="AD719" s="134"/>
      <c r="AE719" s="134"/>
      <c r="AF719" s="134"/>
      <c r="AG719" s="134"/>
      <c r="AH719" s="134"/>
      <c r="AI719" s="134"/>
      <c r="AJ719" s="134"/>
      <c r="AK719" s="134"/>
      <c r="AL719" s="134"/>
    </row>
    <row r="720" spans="1:38" customFormat="1" x14ac:dyDescent="0.25">
      <c r="A720" s="133"/>
      <c r="B720" s="133"/>
      <c r="C720" s="134"/>
      <c r="D720" s="135"/>
      <c r="E720" s="135"/>
      <c r="F720" s="134"/>
      <c r="G720" s="134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  <c r="AB720" s="134"/>
      <c r="AC720" s="134"/>
      <c r="AD720" s="134"/>
      <c r="AE720" s="134"/>
      <c r="AF720" s="134"/>
      <c r="AG720" s="134"/>
      <c r="AH720" s="134"/>
      <c r="AI720" s="134"/>
      <c r="AJ720" s="134"/>
      <c r="AK720" s="134"/>
      <c r="AL720" s="134"/>
    </row>
    <row r="721" spans="1:38" customFormat="1" x14ac:dyDescent="0.25">
      <c r="A721" s="133"/>
      <c r="B721" s="133"/>
      <c r="C721" s="134"/>
      <c r="D721" s="135"/>
      <c r="E721" s="135"/>
      <c r="F721" s="134"/>
      <c r="G721" s="134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  <c r="AB721" s="134"/>
      <c r="AC721" s="134"/>
      <c r="AD721" s="134"/>
      <c r="AE721" s="134"/>
      <c r="AF721" s="134"/>
      <c r="AG721" s="134"/>
      <c r="AH721" s="134"/>
      <c r="AI721" s="134"/>
      <c r="AJ721" s="134"/>
      <c r="AK721" s="134"/>
      <c r="AL721" s="134"/>
    </row>
    <row r="722" spans="1:38" customFormat="1" x14ac:dyDescent="0.25">
      <c r="A722" s="133"/>
      <c r="B722" s="133"/>
      <c r="C722" s="134"/>
      <c r="D722" s="135"/>
      <c r="E722" s="135"/>
      <c r="F722" s="134"/>
      <c r="G722" s="134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  <c r="AB722" s="134"/>
      <c r="AC722" s="134"/>
      <c r="AD722" s="134"/>
      <c r="AE722" s="134"/>
      <c r="AF722" s="134"/>
      <c r="AG722" s="134"/>
      <c r="AH722" s="134"/>
      <c r="AI722" s="134"/>
      <c r="AJ722" s="134"/>
      <c r="AK722" s="134"/>
      <c r="AL722" s="134"/>
    </row>
    <row r="723" spans="1:38" customFormat="1" x14ac:dyDescent="0.25">
      <c r="A723" s="133"/>
      <c r="B723" s="133"/>
      <c r="C723" s="134"/>
      <c r="D723" s="135"/>
      <c r="E723" s="135"/>
      <c r="F723" s="134"/>
      <c r="G723" s="134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  <c r="AB723" s="134"/>
      <c r="AC723" s="134"/>
      <c r="AD723" s="134"/>
      <c r="AE723" s="134"/>
      <c r="AF723" s="134"/>
      <c r="AG723" s="134"/>
      <c r="AH723" s="134"/>
      <c r="AI723" s="134"/>
      <c r="AJ723" s="134"/>
      <c r="AK723" s="134"/>
      <c r="AL723" s="134"/>
    </row>
    <row r="724" spans="1:38" customFormat="1" x14ac:dyDescent="0.25">
      <c r="A724" s="133"/>
      <c r="B724" s="133"/>
      <c r="C724" s="134"/>
      <c r="D724" s="135"/>
      <c r="E724" s="135"/>
      <c r="F724" s="134"/>
      <c r="G724" s="134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  <c r="AB724" s="134"/>
      <c r="AC724" s="134"/>
      <c r="AD724" s="134"/>
      <c r="AE724" s="134"/>
      <c r="AF724" s="134"/>
      <c r="AG724" s="134"/>
      <c r="AH724" s="134"/>
      <c r="AI724" s="134"/>
      <c r="AJ724" s="134"/>
      <c r="AK724" s="134"/>
      <c r="AL724" s="134"/>
    </row>
    <row r="725" spans="1:38" customFormat="1" x14ac:dyDescent="0.25">
      <c r="A725" s="133"/>
      <c r="B725" s="133"/>
      <c r="C725" s="134"/>
      <c r="D725" s="135"/>
      <c r="E725" s="135"/>
      <c r="F725" s="134"/>
      <c r="G725" s="134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  <c r="AB725" s="134"/>
      <c r="AC725" s="134"/>
      <c r="AD725" s="134"/>
      <c r="AE725" s="134"/>
      <c r="AF725" s="134"/>
      <c r="AG725" s="134"/>
      <c r="AH725" s="134"/>
      <c r="AI725" s="134"/>
      <c r="AJ725" s="134"/>
      <c r="AK725" s="134"/>
      <c r="AL725" s="134"/>
    </row>
    <row r="726" spans="1:38" customFormat="1" x14ac:dyDescent="0.25">
      <c r="A726" s="133"/>
      <c r="B726" s="133"/>
      <c r="C726" s="134"/>
      <c r="D726" s="135"/>
      <c r="E726" s="135"/>
      <c r="F726" s="134"/>
      <c r="G726" s="134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  <c r="AB726" s="134"/>
      <c r="AC726" s="134"/>
      <c r="AD726" s="134"/>
      <c r="AE726" s="134"/>
      <c r="AF726" s="134"/>
      <c r="AG726" s="134"/>
      <c r="AH726" s="134"/>
      <c r="AI726" s="134"/>
      <c r="AJ726" s="134"/>
      <c r="AK726" s="134"/>
      <c r="AL726" s="134"/>
    </row>
    <row r="727" spans="1:38" customFormat="1" x14ac:dyDescent="0.25">
      <c r="A727" s="133"/>
      <c r="B727" s="133"/>
      <c r="C727" s="134"/>
      <c r="D727" s="135"/>
      <c r="E727" s="135"/>
      <c r="F727" s="134"/>
      <c r="G727" s="134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  <c r="AB727" s="134"/>
      <c r="AC727" s="134"/>
      <c r="AD727" s="134"/>
      <c r="AE727" s="134"/>
      <c r="AF727" s="134"/>
      <c r="AG727" s="134"/>
      <c r="AH727" s="134"/>
      <c r="AI727" s="134"/>
      <c r="AJ727" s="134"/>
      <c r="AK727" s="134"/>
      <c r="AL727" s="134"/>
    </row>
    <row r="728" spans="1:38" customFormat="1" x14ac:dyDescent="0.25">
      <c r="A728" s="133"/>
      <c r="B728" s="133"/>
      <c r="C728" s="134"/>
      <c r="D728" s="135"/>
      <c r="E728" s="135"/>
      <c r="F728" s="134"/>
      <c r="G728" s="134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  <c r="AB728" s="134"/>
      <c r="AC728" s="134"/>
      <c r="AD728" s="134"/>
      <c r="AE728" s="134"/>
      <c r="AF728" s="134"/>
      <c r="AG728" s="134"/>
      <c r="AH728" s="134"/>
      <c r="AI728" s="134"/>
      <c r="AJ728" s="134"/>
      <c r="AK728" s="134"/>
      <c r="AL728" s="134"/>
    </row>
    <row r="729" spans="1:38" customFormat="1" x14ac:dyDescent="0.25">
      <c r="A729" s="133"/>
      <c r="B729" s="133"/>
      <c r="C729" s="134"/>
      <c r="D729" s="135"/>
      <c r="E729" s="135"/>
      <c r="F729" s="134"/>
      <c r="G729" s="134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  <c r="AB729" s="134"/>
      <c r="AC729" s="134"/>
      <c r="AD729" s="134"/>
      <c r="AE729" s="134"/>
      <c r="AF729" s="134"/>
      <c r="AG729" s="134"/>
      <c r="AH729" s="134"/>
      <c r="AI729" s="134"/>
      <c r="AJ729" s="134"/>
      <c r="AK729" s="134"/>
      <c r="AL729" s="134"/>
    </row>
    <row r="730" spans="1:38" customFormat="1" x14ac:dyDescent="0.25">
      <c r="A730" s="133"/>
      <c r="B730" s="133"/>
      <c r="C730" s="134"/>
      <c r="D730" s="135"/>
      <c r="E730" s="135"/>
      <c r="F730" s="134"/>
      <c r="G730" s="134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  <c r="AB730" s="134"/>
      <c r="AC730" s="134"/>
      <c r="AD730" s="134"/>
      <c r="AE730" s="134"/>
      <c r="AF730" s="134"/>
      <c r="AG730" s="134"/>
      <c r="AH730" s="134"/>
      <c r="AI730" s="134"/>
      <c r="AJ730" s="134"/>
      <c r="AK730" s="134"/>
      <c r="AL730" s="134"/>
    </row>
    <row r="731" spans="1:38" customFormat="1" x14ac:dyDescent="0.25">
      <c r="A731" s="133"/>
      <c r="B731" s="133"/>
      <c r="C731" s="134"/>
      <c r="D731" s="135"/>
      <c r="E731" s="135"/>
      <c r="F731" s="134"/>
      <c r="G731" s="134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  <c r="AB731" s="134"/>
      <c r="AC731" s="134"/>
      <c r="AD731" s="134"/>
      <c r="AE731" s="134"/>
      <c r="AF731" s="134"/>
      <c r="AG731" s="134"/>
      <c r="AH731" s="134"/>
      <c r="AI731" s="134"/>
      <c r="AJ731" s="134"/>
      <c r="AK731" s="134"/>
      <c r="AL731" s="134"/>
    </row>
    <row r="732" spans="1:38" customFormat="1" x14ac:dyDescent="0.25">
      <c r="A732" s="133"/>
      <c r="B732" s="133"/>
      <c r="C732" s="134"/>
      <c r="D732" s="135"/>
      <c r="E732" s="135"/>
      <c r="F732" s="134"/>
      <c r="G732" s="134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  <c r="AB732" s="134"/>
      <c r="AC732" s="134"/>
      <c r="AD732" s="134"/>
      <c r="AE732" s="134"/>
      <c r="AF732" s="134"/>
      <c r="AG732" s="134"/>
      <c r="AH732" s="134"/>
      <c r="AI732" s="134"/>
      <c r="AJ732" s="134"/>
      <c r="AK732" s="134"/>
      <c r="AL732" s="134"/>
    </row>
    <row r="733" spans="1:38" customFormat="1" x14ac:dyDescent="0.25">
      <c r="A733" s="133"/>
      <c r="B733" s="133"/>
      <c r="C733" s="134"/>
      <c r="D733" s="135"/>
      <c r="E733" s="135"/>
      <c r="F733" s="134"/>
      <c r="G733" s="134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  <c r="AB733" s="134"/>
      <c r="AC733" s="134"/>
      <c r="AD733" s="134"/>
      <c r="AE733" s="134"/>
      <c r="AF733" s="134"/>
      <c r="AG733" s="134"/>
      <c r="AH733" s="134"/>
      <c r="AI733" s="134"/>
      <c r="AJ733" s="134"/>
      <c r="AK733" s="134"/>
      <c r="AL733" s="134"/>
    </row>
    <row r="734" spans="1:38" customFormat="1" x14ac:dyDescent="0.25">
      <c r="A734" s="133"/>
      <c r="B734" s="133"/>
      <c r="C734" s="134"/>
      <c r="D734" s="135"/>
      <c r="E734" s="135"/>
      <c r="F734" s="134"/>
      <c r="G734" s="134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  <c r="AB734" s="134"/>
      <c r="AC734" s="134"/>
      <c r="AD734" s="134"/>
      <c r="AE734" s="134"/>
      <c r="AF734" s="134"/>
      <c r="AG734" s="134"/>
      <c r="AH734" s="134"/>
      <c r="AI734" s="134"/>
      <c r="AJ734" s="134"/>
      <c r="AK734" s="134"/>
      <c r="AL734" s="134"/>
    </row>
    <row r="735" spans="1:38" customFormat="1" x14ac:dyDescent="0.25">
      <c r="A735" s="133"/>
      <c r="B735" s="133"/>
      <c r="C735" s="134"/>
      <c r="D735" s="135"/>
      <c r="E735" s="135"/>
      <c r="F735" s="134"/>
      <c r="G735" s="134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  <c r="AB735" s="134"/>
      <c r="AC735" s="134"/>
      <c r="AD735" s="134"/>
      <c r="AE735" s="134"/>
      <c r="AF735" s="134"/>
      <c r="AG735" s="134"/>
      <c r="AH735" s="134"/>
      <c r="AI735" s="134"/>
      <c r="AJ735" s="134"/>
      <c r="AK735" s="134"/>
      <c r="AL735" s="134"/>
    </row>
    <row r="736" spans="1:38" customFormat="1" x14ac:dyDescent="0.25">
      <c r="A736" s="133"/>
      <c r="B736" s="133"/>
      <c r="C736" s="134"/>
      <c r="D736" s="135"/>
      <c r="E736" s="135"/>
      <c r="F736" s="134"/>
      <c r="G736" s="134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  <c r="AB736" s="134"/>
      <c r="AC736" s="134"/>
      <c r="AD736" s="134"/>
      <c r="AE736" s="134"/>
      <c r="AF736" s="134"/>
      <c r="AG736" s="134"/>
      <c r="AH736" s="134"/>
      <c r="AI736" s="134"/>
      <c r="AJ736" s="134"/>
      <c r="AK736" s="134"/>
      <c r="AL736" s="134"/>
    </row>
    <row r="737" spans="1:38" customFormat="1" x14ac:dyDescent="0.25">
      <c r="A737" s="133"/>
      <c r="B737" s="133"/>
      <c r="C737" s="134"/>
      <c r="D737" s="135"/>
      <c r="E737" s="135"/>
      <c r="F737" s="134"/>
      <c r="G737" s="134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  <c r="AB737" s="134"/>
      <c r="AC737" s="134"/>
      <c r="AD737" s="134"/>
      <c r="AE737" s="134"/>
      <c r="AF737" s="134"/>
      <c r="AG737" s="134"/>
      <c r="AH737" s="134"/>
      <c r="AI737" s="134"/>
      <c r="AJ737" s="134"/>
      <c r="AK737" s="134"/>
      <c r="AL737" s="134"/>
    </row>
    <row r="738" spans="1:38" customFormat="1" x14ac:dyDescent="0.25">
      <c r="A738" s="133"/>
      <c r="B738" s="133"/>
      <c r="C738" s="134"/>
      <c r="D738" s="135"/>
      <c r="E738" s="135"/>
      <c r="F738" s="134"/>
      <c r="G738" s="134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  <c r="AB738" s="134"/>
      <c r="AC738" s="134"/>
      <c r="AD738" s="134"/>
      <c r="AE738" s="134"/>
      <c r="AF738" s="134"/>
      <c r="AG738" s="134"/>
      <c r="AH738" s="134"/>
      <c r="AI738" s="134"/>
      <c r="AJ738" s="134"/>
      <c r="AK738" s="134"/>
      <c r="AL738" s="134"/>
    </row>
    <row r="739" spans="1:38" customFormat="1" x14ac:dyDescent="0.25">
      <c r="A739" s="133"/>
      <c r="B739" s="133"/>
      <c r="C739" s="134"/>
      <c r="D739" s="135"/>
      <c r="E739" s="135"/>
      <c r="F739" s="134"/>
      <c r="G739" s="134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  <c r="AB739" s="134"/>
      <c r="AC739" s="134"/>
      <c r="AD739" s="134"/>
      <c r="AE739" s="134"/>
      <c r="AF739" s="134"/>
      <c r="AG739" s="134"/>
      <c r="AH739" s="134"/>
      <c r="AI739" s="134"/>
      <c r="AJ739" s="134"/>
      <c r="AK739" s="134"/>
      <c r="AL739" s="134"/>
    </row>
    <row r="740" spans="1:38" customFormat="1" x14ac:dyDescent="0.25">
      <c r="A740" s="133"/>
      <c r="B740" s="133"/>
      <c r="C740" s="134"/>
      <c r="D740" s="135"/>
      <c r="E740" s="135"/>
      <c r="F740" s="134"/>
      <c r="G740" s="134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  <c r="AB740" s="134"/>
      <c r="AC740" s="134"/>
      <c r="AD740" s="134"/>
      <c r="AE740" s="134"/>
      <c r="AF740" s="134"/>
      <c r="AG740" s="134"/>
      <c r="AH740" s="134"/>
      <c r="AI740" s="134"/>
      <c r="AJ740" s="134"/>
      <c r="AK740" s="134"/>
      <c r="AL740" s="134"/>
    </row>
    <row r="741" spans="1:38" customFormat="1" x14ac:dyDescent="0.25">
      <c r="A741" s="133"/>
      <c r="B741" s="133"/>
      <c r="C741" s="134"/>
      <c r="D741" s="135"/>
      <c r="E741" s="135"/>
      <c r="F741" s="134"/>
      <c r="G741" s="134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  <c r="AB741" s="134"/>
      <c r="AC741" s="134"/>
      <c r="AD741" s="134"/>
      <c r="AE741" s="134"/>
      <c r="AF741" s="134"/>
      <c r="AG741" s="134"/>
      <c r="AH741" s="134"/>
      <c r="AI741" s="134"/>
      <c r="AJ741" s="134"/>
      <c r="AK741" s="134"/>
      <c r="AL741" s="134"/>
    </row>
    <row r="742" spans="1:38" customFormat="1" x14ac:dyDescent="0.25">
      <c r="A742" s="133"/>
      <c r="B742" s="133"/>
      <c r="C742" s="134"/>
      <c r="D742" s="135"/>
      <c r="E742" s="135"/>
      <c r="F742" s="134"/>
      <c r="G742" s="134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  <c r="AB742" s="134"/>
      <c r="AC742" s="134"/>
      <c r="AD742" s="134"/>
      <c r="AE742" s="134"/>
      <c r="AF742" s="134"/>
      <c r="AG742" s="134"/>
      <c r="AH742" s="134"/>
      <c r="AI742" s="134"/>
      <c r="AJ742" s="134"/>
      <c r="AK742" s="134"/>
      <c r="AL742" s="134"/>
    </row>
    <row r="743" spans="1:38" customFormat="1" x14ac:dyDescent="0.25">
      <c r="A743" s="133"/>
      <c r="B743" s="133"/>
      <c r="C743" s="134"/>
      <c r="D743" s="135"/>
      <c r="E743" s="135"/>
      <c r="F743" s="134"/>
      <c r="G743" s="134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  <c r="AB743" s="134"/>
      <c r="AC743" s="134"/>
      <c r="AD743" s="134"/>
      <c r="AE743" s="134"/>
      <c r="AF743" s="134"/>
      <c r="AG743" s="134"/>
      <c r="AH743" s="134"/>
      <c r="AI743" s="134"/>
      <c r="AJ743" s="134"/>
      <c r="AK743" s="134"/>
      <c r="AL743" s="134"/>
    </row>
    <row r="744" spans="1:38" customFormat="1" x14ac:dyDescent="0.25">
      <c r="A744" s="133"/>
      <c r="B744" s="133"/>
      <c r="C744" s="134"/>
      <c r="D744" s="135"/>
      <c r="E744" s="135"/>
      <c r="F744" s="134"/>
      <c r="G744" s="134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  <c r="AB744" s="134"/>
      <c r="AC744" s="134"/>
      <c r="AD744" s="134"/>
      <c r="AE744" s="134"/>
      <c r="AF744" s="134"/>
      <c r="AG744" s="134"/>
      <c r="AH744" s="134"/>
      <c r="AI744" s="134"/>
      <c r="AJ744" s="134"/>
      <c r="AK744" s="134"/>
      <c r="AL744" s="134"/>
    </row>
    <row r="745" spans="1:38" customFormat="1" x14ac:dyDescent="0.25">
      <c r="A745" s="133"/>
      <c r="B745" s="133"/>
      <c r="C745" s="134"/>
      <c r="D745" s="135"/>
      <c r="E745" s="135"/>
      <c r="F745" s="134"/>
      <c r="G745" s="134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  <c r="AB745" s="134"/>
      <c r="AC745" s="134"/>
      <c r="AD745" s="134"/>
      <c r="AE745" s="134"/>
      <c r="AF745" s="134"/>
      <c r="AG745" s="134"/>
      <c r="AH745" s="134"/>
      <c r="AI745" s="134"/>
      <c r="AJ745" s="134"/>
      <c r="AK745" s="134"/>
      <c r="AL745" s="134"/>
    </row>
    <row r="746" spans="1:38" customFormat="1" x14ac:dyDescent="0.25">
      <c r="A746" s="133"/>
      <c r="B746" s="133"/>
      <c r="C746" s="134"/>
      <c r="D746" s="135"/>
      <c r="E746" s="135"/>
      <c r="F746" s="134"/>
      <c r="G746" s="134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  <c r="AB746" s="134"/>
      <c r="AC746" s="134"/>
      <c r="AD746" s="134"/>
      <c r="AE746" s="134"/>
      <c r="AF746" s="134"/>
      <c r="AG746" s="134"/>
      <c r="AH746" s="134"/>
      <c r="AI746" s="134"/>
      <c r="AJ746" s="134"/>
      <c r="AK746" s="134"/>
      <c r="AL746" s="134"/>
    </row>
    <row r="747" spans="1:38" customFormat="1" x14ac:dyDescent="0.25">
      <c r="A747" s="133"/>
      <c r="B747" s="133"/>
      <c r="C747" s="134"/>
      <c r="D747" s="135"/>
      <c r="E747" s="135"/>
      <c r="F747" s="134"/>
      <c r="G747" s="134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  <c r="AB747" s="134"/>
      <c r="AC747" s="134"/>
      <c r="AD747" s="134"/>
      <c r="AE747" s="134"/>
      <c r="AF747" s="134"/>
      <c r="AG747" s="134"/>
      <c r="AH747" s="134"/>
      <c r="AI747" s="134"/>
      <c r="AJ747" s="134"/>
      <c r="AK747" s="134"/>
      <c r="AL747" s="134"/>
    </row>
    <row r="748" spans="1:38" customFormat="1" x14ac:dyDescent="0.25">
      <c r="A748" s="133"/>
      <c r="B748" s="133"/>
      <c r="C748" s="134"/>
      <c r="D748" s="135"/>
      <c r="E748" s="135"/>
      <c r="F748" s="134"/>
      <c r="G748" s="134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  <c r="AB748" s="134"/>
      <c r="AC748" s="134"/>
      <c r="AD748" s="134"/>
      <c r="AE748" s="134"/>
      <c r="AF748" s="134"/>
      <c r="AG748" s="134"/>
      <c r="AH748" s="134"/>
      <c r="AI748" s="134"/>
      <c r="AJ748" s="134"/>
      <c r="AK748" s="134"/>
      <c r="AL748" s="134"/>
    </row>
    <row r="749" spans="1:38" customFormat="1" x14ac:dyDescent="0.25">
      <c r="A749" s="133"/>
      <c r="B749" s="133"/>
      <c r="C749" s="134"/>
      <c r="D749" s="135"/>
      <c r="E749" s="135"/>
      <c r="F749" s="134"/>
      <c r="G749" s="134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  <c r="AB749" s="134"/>
      <c r="AC749" s="134"/>
      <c r="AD749" s="134"/>
      <c r="AE749" s="134"/>
      <c r="AF749" s="134"/>
      <c r="AG749" s="134"/>
      <c r="AH749" s="134"/>
      <c r="AI749" s="134"/>
      <c r="AJ749" s="134"/>
      <c r="AK749" s="134"/>
      <c r="AL749" s="134"/>
    </row>
    <row r="750" spans="1:38" customFormat="1" x14ac:dyDescent="0.25">
      <c r="A750" s="133"/>
      <c r="B750" s="133"/>
      <c r="C750" s="134"/>
      <c r="D750" s="135"/>
      <c r="E750" s="135"/>
      <c r="F750" s="134"/>
      <c r="G750" s="134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  <c r="AB750" s="134"/>
      <c r="AC750" s="134"/>
      <c r="AD750" s="134"/>
      <c r="AE750" s="134"/>
      <c r="AF750" s="134"/>
      <c r="AG750" s="134"/>
      <c r="AH750" s="134"/>
      <c r="AI750" s="134"/>
      <c r="AJ750" s="134"/>
      <c r="AK750" s="134"/>
      <c r="AL750" s="134"/>
    </row>
    <row r="751" spans="1:38" customFormat="1" x14ac:dyDescent="0.25">
      <c r="A751" s="133"/>
      <c r="B751" s="133"/>
      <c r="C751" s="134"/>
      <c r="D751" s="135"/>
      <c r="E751" s="135"/>
      <c r="F751" s="134"/>
      <c r="G751" s="134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  <c r="AB751" s="134"/>
      <c r="AC751" s="134"/>
      <c r="AD751" s="134"/>
      <c r="AE751" s="134"/>
      <c r="AF751" s="134"/>
      <c r="AG751" s="134"/>
      <c r="AH751" s="134"/>
      <c r="AI751" s="134"/>
      <c r="AJ751" s="134"/>
      <c r="AK751" s="134"/>
      <c r="AL751" s="134"/>
    </row>
    <row r="752" spans="1:38" customFormat="1" x14ac:dyDescent="0.25">
      <c r="A752" s="133"/>
      <c r="B752" s="133"/>
      <c r="C752" s="134"/>
      <c r="D752" s="135"/>
      <c r="E752" s="135"/>
      <c r="F752" s="134"/>
      <c r="G752" s="134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  <c r="AB752" s="134"/>
      <c r="AC752" s="134"/>
      <c r="AD752" s="134"/>
      <c r="AE752" s="134"/>
      <c r="AF752" s="134"/>
      <c r="AG752" s="134"/>
      <c r="AH752" s="134"/>
      <c r="AI752" s="134"/>
      <c r="AJ752" s="134"/>
      <c r="AK752" s="134"/>
      <c r="AL752" s="134"/>
    </row>
    <row r="753" spans="1:38" customFormat="1" x14ac:dyDescent="0.25">
      <c r="A753" s="133"/>
      <c r="B753" s="133"/>
      <c r="C753" s="134"/>
      <c r="D753" s="135"/>
      <c r="E753" s="135"/>
      <c r="F753" s="134"/>
      <c r="G753" s="134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  <c r="AB753" s="134"/>
      <c r="AC753" s="134"/>
      <c r="AD753" s="134"/>
      <c r="AE753" s="134"/>
      <c r="AF753" s="134"/>
      <c r="AG753" s="134"/>
      <c r="AH753" s="134"/>
      <c r="AI753" s="134"/>
      <c r="AJ753" s="134"/>
      <c r="AK753" s="134"/>
      <c r="AL753" s="134"/>
    </row>
    <row r="754" spans="1:38" customFormat="1" x14ac:dyDescent="0.25">
      <c r="A754" s="133"/>
      <c r="B754" s="133"/>
      <c r="C754" s="134"/>
      <c r="D754" s="135"/>
      <c r="E754" s="135"/>
      <c r="F754" s="134"/>
      <c r="G754" s="134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  <c r="AB754" s="134"/>
      <c r="AC754" s="134"/>
      <c r="AD754" s="134"/>
      <c r="AE754" s="134"/>
      <c r="AF754" s="134"/>
      <c r="AG754" s="134"/>
      <c r="AH754" s="134"/>
      <c r="AI754" s="134"/>
      <c r="AJ754" s="134"/>
      <c r="AK754" s="134"/>
      <c r="AL754" s="134"/>
    </row>
    <row r="755" spans="1:38" customFormat="1" x14ac:dyDescent="0.25">
      <c r="A755" s="133"/>
      <c r="B755" s="133"/>
      <c r="C755" s="134"/>
      <c r="D755" s="135"/>
      <c r="E755" s="135"/>
      <c r="F755" s="134"/>
      <c r="G755" s="134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  <c r="AB755" s="134"/>
      <c r="AC755" s="134"/>
      <c r="AD755" s="134"/>
      <c r="AE755" s="134"/>
      <c r="AF755" s="134"/>
      <c r="AG755" s="134"/>
      <c r="AH755" s="134"/>
      <c r="AI755" s="134"/>
      <c r="AJ755" s="134"/>
      <c r="AK755" s="134"/>
      <c r="AL755" s="134"/>
    </row>
    <row r="756" spans="1:38" customFormat="1" x14ac:dyDescent="0.25">
      <c r="A756" s="133"/>
      <c r="B756" s="133"/>
      <c r="C756" s="134"/>
      <c r="D756" s="135"/>
      <c r="E756" s="135"/>
      <c r="F756" s="134"/>
      <c r="G756" s="134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  <c r="AB756" s="134"/>
      <c r="AC756" s="134"/>
      <c r="AD756" s="134"/>
      <c r="AE756" s="134"/>
      <c r="AF756" s="134"/>
      <c r="AG756" s="134"/>
      <c r="AH756" s="134"/>
      <c r="AI756" s="134"/>
      <c r="AJ756" s="134"/>
      <c r="AK756" s="134"/>
      <c r="AL756" s="134"/>
    </row>
    <row r="757" spans="1:38" customFormat="1" x14ac:dyDescent="0.25">
      <c r="A757" s="133"/>
      <c r="B757" s="133"/>
      <c r="C757" s="134"/>
      <c r="D757" s="135"/>
      <c r="E757" s="135"/>
      <c r="F757" s="134"/>
      <c r="G757" s="134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  <c r="AB757" s="134"/>
      <c r="AC757" s="134"/>
      <c r="AD757" s="134"/>
      <c r="AE757" s="134"/>
      <c r="AF757" s="134"/>
      <c r="AG757" s="134"/>
      <c r="AH757" s="134"/>
      <c r="AI757" s="134"/>
      <c r="AJ757" s="134"/>
      <c r="AK757" s="134"/>
      <c r="AL757" s="134"/>
    </row>
    <row r="758" spans="1:38" customFormat="1" x14ac:dyDescent="0.25">
      <c r="A758" s="133"/>
      <c r="B758" s="133"/>
      <c r="C758" s="134"/>
      <c r="D758" s="135"/>
      <c r="E758" s="135"/>
      <c r="F758" s="134"/>
      <c r="G758" s="134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  <c r="AB758" s="134"/>
      <c r="AC758" s="134"/>
      <c r="AD758" s="134"/>
      <c r="AE758" s="134"/>
      <c r="AF758" s="134"/>
      <c r="AG758" s="134"/>
      <c r="AH758" s="134"/>
      <c r="AI758" s="134"/>
      <c r="AJ758" s="134"/>
      <c r="AK758" s="134"/>
      <c r="AL758" s="134"/>
    </row>
    <row r="759" spans="1:38" customFormat="1" x14ac:dyDescent="0.25">
      <c r="A759" s="133"/>
      <c r="B759" s="133"/>
      <c r="C759" s="134"/>
      <c r="D759" s="135"/>
      <c r="E759" s="135"/>
      <c r="F759" s="134"/>
      <c r="G759" s="134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  <c r="AB759" s="134"/>
      <c r="AC759" s="134"/>
      <c r="AD759" s="134"/>
      <c r="AE759" s="134"/>
      <c r="AF759" s="134"/>
      <c r="AG759" s="134"/>
      <c r="AH759" s="134"/>
      <c r="AI759" s="134"/>
      <c r="AJ759" s="134"/>
      <c r="AK759" s="134"/>
      <c r="AL759" s="134"/>
    </row>
    <row r="760" spans="1:38" customFormat="1" x14ac:dyDescent="0.25">
      <c r="A760" s="133"/>
      <c r="B760" s="133"/>
      <c r="C760" s="134"/>
      <c r="D760" s="135"/>
      <c r="E760" s="135"/>
      <c r="F760" s="134"/>
      <c r="G760" s="134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  <c r="AB760" s="134"/>
      <c r="AC760" s="134"/>
      <c r="AD760" s="134"/>
      <c r="AE760" s="134"/>
      <c r="AF760" s="134"/>
      <c r="AG760" s="134"/>
      <c r="AH760" s="134"/>
      <c r="AI760" s="134"/>
      <c r="AJ760" s="134"/>
      <c r="AK760" s="134"/>
      <c r="AL760" s="134"/>
    </row>
    <row r="761" spans="1:38" customFormat="1" x14ac:dyDescent="0.25">
      <c r="A761" s="133"/>
      <c r="B761" s="133"/>
      <c r="C761" s="134"/>
      <c r="D761" s="135"/>
      <c r="E761" s="135"/>
      <c r="F761" s="134"/>
      <c r="G761" s="134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  <c r="AB761" s="134"/>
      <c r="AC761" s="134"/>
      <c r="AD761" s="134"/>
      <c r="AE761" s="134"/>
      <c r="AF761" s="134"/>
      <c r="AG761" s="134"/>
      <c r="AH761" s="134"/>
      <c r="AI761" s="134"/>
      <c r="AJ761" s="134"/>
      <c r="AK761" s="134"/>
      <c r="AL761" s="134"/>
    </row>
    <row r="762" spans="1:38" customFormat="1" x14ac:dyDescent="0.25">
      <c r="A762" s="133"/>
      <c r="B762" s="133"/>
      <c r="C762" s="134"/>
      <c r="D762" s="135"/>
      <c r="E762" s="135"/>
      <c r="F762" s="134"/>
      <c r="G762" s="134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  <c r="AB762" s="134"/>
      <c r="AC762" s="134"/>
      <c r="AD762" s="134"/>
      <c r="AE762" s="134"/>
      <c r="AF762" s="134"/>
      <c r="AG762" s="134"/>
      <c r="AH762" s="134"/>
      <c r="AI762" s="134"/>
      <c r="AJ762" s="134"/>
      <c r="AK762" s="134"/>
      <c r="AL762" s="134"/>
    </row>
    <row r="763" spans="1:38" customFormat="1" x14ac:dyDescent="0.25">
      <c r="A763" s="133"/>
      <c r="B763" s="133"/>
      <c r="C763" s="134"/>
      <c r="D763" s="135"/>
      <c r="E763" s="135"/>
      <c r="F763" s="134"/>
      <c r="G763" s="134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  <c r="AB763" s="134"/>
      <c r="AC763" s="134"/>
      <c r="AD763" s="134"/>
      <c r="AE763" s="134"/>
      <c r="AF763" s="134"/>
      <c r="AG763" s="134"/>
      <c r="AH763" s="134"/>
      <c r="AI763" s="134"/>
      <c r="AJ763" s="134"/>
      <c r="AK763" s="134"/>
      <c r="AL763" s="134"/>
    </row>
    <row r="764" spans="1:38" customFormat="1" x14ac:dyDescent="0.25">
      <c r="A764" s="133"/>
      <c r="B764" s="133"/>
      <c r="C764" s="134"/>
      <c r="D764" s="135"/>
      <c r="E764" s="135"/>
      <c r="F764" s="134"/>
      <c r="G764" s="134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  <c r="AB764" s="134"/>
      <c r="AC764" s="134"/>
      <c r="AD764" s="134"/>
      <c r="AE764" s="134"/>
      <c r="AF764" s="134"/>
      <c r="AG764" s="134"/>
      <c r="AH764" s="134"/>
      <c r="AI764" s="134"/>
      <c r="AJ764" s="134"/>
      <c r="AK764" s="134"/>
      <c r="AL764" s="134"/>
    </row>
    <row r="765" spans="1:38" customFormat="1" x14ac:dyDescent="0.25">
      <c r="A765" s="133"/>
      <c r="B765" s="133"/>
      <c r="C765" s="134"/>
      <c r="D765" s="135"/>
      <c r="E765" s="135"/>
      <c r="F765" s="134"/>
      <c r="G765" s="134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  <c r="AB765" s="134"/>
      <c r="AC765" s="134"/>
      <c r="AD765" s="134"/>
      <c r="AE765" s="134"/>
      <c r="AF765" s="134"/>
      <c r="AG765" s="134"/>
      <c r="AH765" s="134"/>
      <c r="AI765" s="134"/>
      <c r="AJ765" s="134"/>
      <c r="AK765" s="134"/>
      <c r="AL765" s="134"/>
    </row>
    <row r="766" spans="1:38" customFormat="1" x14ac:dyDescent="0.25">
      <c r="A766" s="133"/>
      <c r="B766" s="133"/>
      <c r="C766" s="134"/>
      <c r="D766" s="135"/>
      <c r="E766" s="135"/>
      <c r="F766" s="134"/>
      <c r="G766" s="134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  <c r="AB766" s="134"/>
      <c r="AC766" s="134"/>
      <c r="AD766" s="134"/>
      <c r="AE766" s="134"/>
      <c r="AF766" s="134"/>
      <c r="AG766" s="134"/>
      <c r="AH766" s="134"/>
      <c r="AI766" s="134"/>
      <c r="AJ766" s="134"/>
      <c r="AK766" s="134"/>
      <c r="AL766" s="134"/>
    </row>
    <row r="767" spans="1:38" customFormat="1" x14ac:dyDescent="0.25">
      <c r="A767" s="133"/>
      <c r="B767" s="133"/>
      <c r="C767" s="134"/>
      <c r="D767" s="135"/>
      <c r="E767" s="135"/>
      <c r="F767" s="134"/>
      <c r="G767" s="134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  <c r="AB767" s="134"/>
      <c r="AC767" s="134"/>
      <c r="AD767" s="134"/>
      <c r="AE767" s="134"/>
      <c r="AF767" s="134"/>
      <c r="AG767" s="134"/>
      <c r="AH767" s="134"/>
      <c r="AI767" s="134"/>
      <c r="AJ767" s="134"/>
      <c r="AK767" s="134"/>
      <c r="AL767" s="134"/>
    </row>
    <row r="768" spans="1:38" customFormat="1" x14ac:dyDescent="0.25">
      <c r="A768" s="133"/>
      <c r="B768" s="133"/>
      <c r="C768" s="134"/>
      <c r="D768" s="135"/>
      <c r="E768" s="135"/>
      <c r="F768" s="134"/>
      <c r="G768" s="134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  <c r="AB768" s="134"/>
      <c r="AC768" s="134"/>
      <c r="AD768" s="134"/>
      <c r="AE768" s="134"/>
      <c r="AF768" s="134"/>
      <c r="AG768" s="134"/>
      <c r="AH768" s="134"/>
      <c r="AI768" s="134"/>
      <c r="AJ768" s="134"/>
      <c r="AK768" s="134"/>
      <c r="AL768" s="134"/>
    </row>
    <row r="769" spans="1:38" customFormat="1" x14ac:dyDescent="0.25">
      <c r="A769" s="133"/>
      <c r="B769" s="133"/>
      <c r="C769" s="134"/>
      <c r="D769" s="135"/>
      <c r="E769" s="135"/>
      <c r="F769" s="134"/>
      <c r="G769" s="134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  <c r="AB769" s="134"/>
      <c r="AC769" s="134"/>
      <c r="AD769" s="134"/>
      <c r="AE769" s="134"/>
      <c r="AF769" s="134"/>
      <c r="AG769" s="134"/>
      <c r="AH769" s="134"/>
      <c r="AI769" s="134"/>
      <c r="AJ769" s="134"/>
      <c r="AK769" s="134"/>
      <c r="AL769" s="134"/>
    </row>
    <row r="770" spans="1:38" customFormat="1" x14ac:dyDescent="0.25">
      <c r="A770" s="133"/>
      <c r="B770" s="133"/>
      <c r="C770" s="134"/>
      <c r="D770" s="135"/>
      <c r="E770" s="135"/>
      <c r="F770" s="134"/>
      <c r="G770" s="134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  <c r="AB770" s="134"/>
      <c r="AC770" s="134"/>
      <c r="AD770" s="134"/>
      <c r="AE770" s="134"/>
      <c r="AF770" s="134"/>
      <c r="AG770" s="134"/>
      <c r="AH770" s="134"/>
      <c r="AI770" s="134"/>
      <c r="AJ770" s="134"/>
      <c r="AK770" s="134"/>
      <c r="AL770" s="134"/>
    </row>
    <row r="771" spans="1:38" customFormat="1" x14ac:dyDescent="0.25">
      <c r="A771" s="133"/>
      <c r="B771" s="133"/>
      <c r="C771" s="134"/>
      <c r="D771" s="135"/>
      <c r="E771" s="135"/>
      <c r="F771" s="134"/>
      <c r="G771" s="134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  <c r="AB771" s="134"/>
      <c r="AC771" s="134"/>
      <c r="AD771" s="134"/>
      <c r="AE771" s="134"/>
      <c r="AF771" s="134"/>
      <c r="AG771" s="134"/>
      <c r="AH771" s="134"/>
      <c r="AI771" s="134"/>
      <c r="AJ771" s="134"/>
      <c r="AK771" s="134"/>
      <c r="AL771" s="134"/>
    </row>
    <row r="772" spans="1:38" customFormat="1" x14ac:dyDescent="0.25">
      <c r="A772" s="133"/>
      <c r="B772" s="133"/>
      <c r="C772" s="134"/>
      <c r="D772" s="135"/>
      <c r="E772" s="135"/>
      <c r="F772" s="134"/>
      <c r="G772" s="134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  <c r="AB772" s="134"/>
      <c r="AC772" s="134"/>
      <c r="AD772" s="134"/>
      <c r="AE772" s="134"/>
      <c r="AF772" s="134"/>
      <c r="AG772" s="134"/>
      <c r="AH772" s="134"/>
      <c r="AI772" s="134"/>
      <c r="AJ772" s="134"/>
      <c r="AK772" s="134"/>
      <c r="AL772" s="134"/>
    </row>
    <row r="773" spans="1:38" customFormat="1" x14ac:dyDescent="0.25">
      <c r="A773" s="133"/>
      <c r="B773" s="133"/>
      <c r="C773" s="134"/>
      <c r="D773" s="135"/>
      <c r="E773" s="135"/>
      <c r="F773" s="134"/>
      <c r="G773" s="134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  <c r="AB773" s="134"/>
      <c r="AC773" s="134"/>
      <c r="AD773" s="134"/>
      <c r="AE773" s="134"/>
      <c r="AF773" s="134"/>
      <c r="AG773" s="134"/>
      <c r="AH773" s="134"/>
      <c r="AI773" s="134"/>
      <c r="AJ773" s="134"/>
      <c r="AK773" s="134"/>
      <c r="AL773" s="134"/>
    </row>
    <row r="774" spans="1:38" customFormat="1" x14ac:dyDescent="0.25">
      <c r="A774" s="133"/>
      <c r="B774" s="133"/>
      <c r="C774" s="134"/>
      <c r="D774" s="135"/>
      <c r="E774" s="135"/>
      <c r="F774" s="134"/>
      <c r="G774" s="134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  <c r="AB774" s="134"/>
      <c r="AC774" s="134"/>
      <c r="AD774" s="134"/>
      <c r="AE774" s="134"/>
      <c r="AF774" s="134"/>
      <c r="AG774" s="134"/>
      <c r="AH774" s="134"/>
      <c r="AI774" s="134"/>
      <c r="AJ774" s="134"/>
      <c r="AK774" s="134"/>
      <c r="AL774" s="134"/>
    </row>
    <row r="775" spans="1:38" customFormat="1" x14ac:dyDescent="0.25">
      <c r="A775" s="133"/>
      <c r="B775" s="133"/>
      <c r="C775" s="134"/>
      <c r="D775" s="135"/>
      <c r="E775" s="135"/>
      <c r="F775" s="134"/>
      <c r="G775" s="134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  <c r="AB775" s="134"/>
      <c r="AC775" s="134"/>
      <c r="AD775" s="134"/>
      <c r="AE775" s="134"/>
      <c r="AF775" s="134"/>
      <c r="AG775" s="134"/>
      <c r="AH775" s="134"/>
      <c r="AI775" s="134"/>
      <c r="AJ775" s="134"/>
      <c r="AK775" s="134"/>
      <c r="AL775" s="134"/>
    </row>
    <row r="776" spans="1:38" customFormat="1" x14ac:dyDescent="0.25">
      <c r="A776" s="133"/>
      <c r="B776" s="133"/>
      <c r="C776" s="134"/>
      <c r="D776" s="135"/>
      <c r="E776" s="135"/>
      <c r="F776" s="134"/>
      <c r="G776" s="134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  <c r="AB776" s="134"/>
      <c r="AC776" s="134"/>
      <c r="AD776" s="134"/>
      <c r="AE776" s="134"/>
      <c r="AF776" s="134"/>
      <c r="AG776" s="134"/>
      <c r="AH776" s="134"/>
      <c r="AI776" s="134"/>
      <c r="AJ776" s="134"/>
      <c r="AK776" s="134"/>
      <c r="AL776" s="134"/>
    </row>
    <row r="777" spans="1:38" customFormat="1" x14ac:dyDescent="0.25">
      <c r="A777" s="133"/>
      <c r="B777" s="133"/>
      <c r="C777" s="134"/>
      <c r="D777" s="135"/>
      <c r="E777" s="135"/>
      <c r="F777" s="134"/>
      <c r="G777" s="134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  <c r="AB777" s="134"/>
      <c r="AC777" s="134"/>
      <c r="AD777" s="134"/>
      <c r="AE777" s="134"/>
      <c r="AF777" s="134"/>
      <c r="AG777" s="134"/>
      <c r="AH777" s="134"/>
      <c r="AI777" s="134"/>
      <c r="AJ777" s="134"/>
      <c r="AK777" s="134"/>
      <c r="AL777" s="134"/>
    </row>
    <row r="778" spans="1:38" customFormat="1" x14ac:dyDescent="0.25">
      <c r="A778" s="133"/>
      <c r="B778" s="133"/>
      <c r="C778" s="134"/>
      <c r="D778" s="135"/>
      <c r="E778" s="135"/>
      <c r="F778" s="134"/>
      <c r="G778" s="134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  <c r="AB778" s="134"/>
      <c r="AC778" s="134"/>
      <c r="AD778" s="134"/>
      <c r="AE778" s="134"/>
      <c r="AF778" s="134"/>
      <c r="AG778" s="134"/>
      <c r="AH778" s="134"/>
      <c r="AI778" s="134"/>
      <c r="AJ778" s="134"/>
      <c r="AK778" s="134"/>
      <c r="AL778" s="134"/>
    </row>
    <row r="779" spans="1:38" customFormat="1" x14ac:dyDescent="0.25">
      <c r="A779" s="133"/>
      <c r="B779" s="133"/>
      <c r="C779" s="134"/>
      <c r="D779" s="135"/>
      <c r="E779" s="135"/>
      <c r="F779" s="134"/>
      <c r="G779" s="134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  <c r="AB779" s="134"/>
      <c r="AC779" s="134"/>
      <c r="AD779" s="134"/>
      <c r="AE779" s="134"/>
      <c r="AF779" s="134"/>
      <c r="AG779" s="134"/>
      <c r="AH779" s="134"/>
      <c r="AI779" s="134"/>
      <c r="AJ779" s="134"/>
      <c r="AK779" s="134"/>
      <c r="AL779" s="134"/>
    </row>
    <row r="780" spans="1:38" customFormat="1" x14ac:dyDescent="0.25">
      <c r="A780" s="133"/>
      <c r="B780" s="133"/>
      <c r="C780" s="134"/>
      <c r="D780" s="135"/>
      <c r="E780" s="135"/>
      <c r="F780" s="134"/>
      <c r="G780" s="134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  <c r="AB780" s="134"/>
      <c r="AC780" s="134"/>
      <c r="AD780" s="134"/>
      <c r="AE780" s="134"/>
      <c r="AF780" s="134"/>
      <c r="AG780" s="134"/>
      <c r="AH780" s="134"/>
      <c r="AI780" s="134"/>
      <c r="AJ780" s="134"/>
      <c r="AK780" s="134"/>
      <c r="AL780" s="134"/>
    </row>
    <row r="781" spans="1:38" customFormat="1" x14ac:dyDescent="0.25">
      <c r="A781" s="133"/>
      <c r="B781" s="133"/>
      <c r="C781" s="134"/>
      <c r="D781" s="135"/>
      <c r="E781" s="135"/>
      <c r="F781" s="134"/>
      <c r="G781" s="134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  <c r="AB781" s="134"/>
      <c r="AC781" s="134"/>
      <c r="AD781" s="134"/>
      <c r="AE781" s="134"/>
      <c r="AF781" s="134"/>
      <c r="AG781" s="134"/>
      <c r="AH781" s="134"/>
      <c r="AI781" s="134"/>
      <c r="AJ781" s="134"/>
      <c r="AK781" s="134"/>
      <c r="AL781" s="134"/>
    </row>
    <row r="782" spans="1:38" customFormat="1" x14ac:dyDescent="0.25">
      <c r="A782" s="133"/>
      <c r="B782" s="133"/>
      <c r="C782" s="134"/>
      <c r="D782" s="135"/>
      <c r="E782" s="135"/>
      <c r="F782" s="134"/>
      <c r="G782" s="134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  <c r="AB782" s="134"/>
      <c r="AC782" s="134"/>
      <c r="AD782" s="134"/>
      <c r="AE782" s="134"/>
      <c r="AF782" s="134"/>
      <c r="AG782" s="134"/>
      <c r="AH782" s="134"/>
      <c r="AI782" s="134"/>
      <c r="AJ782" s="134"/>
      <c r="AK782" s="134"/>
      <c r="AL782" s="134"/>
    </row>
    <row r="783" spans="1:38" customFormat="1" x14ac:dyDescent="0.25">
      <c r="A783" s="133"/>
      <c r="B783" s="133"/>
      <c r="C783" s="134"/>
      <c r="D783" s="135"/>
      <c r="E783" s="135"/>
      <c r="F783" s="134"/>
      <c r="G783" s="134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  <c r="AB783" s="134"/>
      <c r="AC783" s="134"/>
      <c r="AD783" s="134"/>
      <c r="AE783" s="134"/>
      <c r="AF783" s="134"/>
      <c r="AG783" s="134"/>
      <c r="AH783" s="134"/>
      <c r="AI783" s="134"/>
      <c r="AJ783" s="134"/>
      <c r="AK783" s="134"/>
      <c r="AL783" s="134"/>
    </row>
    <row r="784" spans="1:38" customFormat="1" x14ac:dyDescent="0.25">
      <c r="A784" s="133"/>
      <c r="B784" s="133"/>
      <c r="C784" s="134"/>
      <c r="D784" s="135"/>
      <c r="E784" s="135"/>
      <c r="F784" s="134"/>
      <c r="G784" s="134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  <c r="AB784" s="134"/>
      <c r="AC784" s="134"/>
      <c r="AD784" s="134"/>
      <c r="AE784" s="134"/>
      <c r="AF784" s="134"/>
      <c r="AG784" s="134"/>
      <c r="AH784" s="134"/>
      <c r="AI784" s="134"/>
      <c r="AJ784" s="134"/>
      <c r="AK784" s="134"/>
      <c r="AL784" s="134"/>
    </row>
    <row r="785" spans="1:38" customFormat="1" x14ac:dyDescent="0.25">
      <c r="A785" s="133"/>
      <c r="B785" s="133"/>
      <c r="C785" s="134"/>
      <c r="D785" s="135"/>
      <c r="E785" s="135"/>
      <c r="F785" s="134"/>
      <c r="G785" s="134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  <c r="AB785" s="134"/>
      <c r="AC785" s="134"/>
      <c r="AD785" s="134"/>
      <c r="AE785" s="134"/>
      <c r="AF785" s="134"/>
      <c r="AG785" s="134"/>
      <c r="AH785" s="134"/>
      <c r="AI785" s="134"/>
      <c r="AJ785" s="134"/>
      <c r="AK785" s="134"/>
      <c r="AL785" s="134"/>
    </row>
    <row r="786" spans="1:38" customFormat="1" x14ac:dyDescent="0.25">
      <c r="A786" s="133"/>
      <c r="B786" s="133"/>
      <c r="C786" s="134"/>
      <c r="D786" s="135"/>
      <c r="E786" s="135"/>
      <c r="F786" s="134"/>
      <c r="G786" s="134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  <c r="AB786" s="134"/>
      <c r="AC786" s="134"/>
      <c r="AD786" s="134"/>
      <c r="AE786" s="134"/>
      <c r="AF786" s="134"/>
      <c r="AG786" s="134"/>
      <c r="AH786" s="134"/>
      <c r="AI786" s="134"/>
      <c r="AJ786" s="134"/>
      <c r="AK786" s="134"/>
      <c r="AL786" s="134"/>
    </row>
    <row r="787" spans="1:38" customFormat="1" x14ac:dyDescent="0.25">
      <c r="A787" s="133"/>
      <c r="B787" s="133"/>
      <c r="C787" s="134"/>
      <c r="D787" s="135"/>
      <c r="E787" s="135"/>
      <c r="F787" s="134"/>
      <c r="G787" s="134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  <c r="AB787" s="134"/>
      <c r="AC787" s="134"/>
      <c r="AD787" s="134"/>
      <c r="AE787" s="134"/>
      <c r="AF787" s="134"/>
      <c r="AG787" s="134"/>
      <c r="AH787" s="134"/>
      <c r="AI787" s="134"/>
      <c r="AJ787" s="134"/>
      <c r="AK787" s="134"/>
      <c r="AL787" s="134"/>
    </row>
    <row r="788" spans="1:38" customFormat="1" x14ac:dyDescent="0.25">
      <c r="A788" s="133"/>
      <c r="B788" s="133"/>
      <c r="C788" s="134"/>
      <c r="D788" s="135"/>
      <c r="E788" s="135"/>
      <c r="F788" s="134"/>
      <c r="G788" s="134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  <c r="AB788" s="134"/>
      <c r="AC788" s="134"/>
      <c r="AD788" s="134"/>
      <c r="AE788" s="134"/>
      <c r="AF788" s="134"/>
      <c r="AG788" s="134"/>
      <c r="AH788" s="134"/>
      <c r="AI788" s="134"/>
      <c r="AJ788" s="134"/>
      <c r="AK788" s="134"/>
      <c r="AL788" s="134"/>
    </row>
    <row r="789" spans="1:38" customFormat="1" x14ac:dyDescent="0.25">
      <c r="A789" s="133"/>
      <c r="B789" s="133"/>
      <c r="C789" s="134"/>
      <c r="D789" s="135"/>
      <c r="E789" s="135"/>
      <c r="F789" s="134"/>
      <c r="G789" s="134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  <c r="AB789" s="134"/>
      <c r="AC789" s="134"/>
      <c r="AD789" s="134"/>
      <c r="AE789" s="134"/>
      <c r="AF789" s="134"/>
      <c r="AG789" s="134"/>
      <c r="AH789" s="134"/>
      <c r="AI789" s="134"/>
      <c r="AJ789" s="134"/>
      <c r="AK789" s="134"/>
      <c r="AL789" s="134"/>
    </row>
    <row r="790" spans="1:38" customFormat="1" x14ac:dyDescent="0.25">
      <c r="A790" s="133"/>
      <c r="B790" s="133"/>
      <c r="C790" s="134"/>
      <c r="D790" s="135"/>
      <c r="E790" s="135"/>
      <c r="F790" s="134"/>
      <c r="G790" s="134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  <c r="AB790" s="134"/>
      <c r="AC790" s="134"/>
      <c r="AD790" s="134"/>
      <c r="AE790" s="134"/>
      <c r="AF790" s="134"/>
      <c r="AG790" s="134"/>
      <c r="AH790" s="134"/>
      <c r="AI790" s="134"/>
      <c r="AJ790" s="134"/>
      <c r="AK790" s="134"/>
      <c r="AL790" s="134"/>
    </row>
    <row r="791" spans="1:38" customFormat="1" x14ac:dyDescent="0.25">
      <c r="A791" s="133"/>
      <c r="B791" s="133"/>
      <c r="C791" s="134"/>
      <c r="D791" s="135"/>
      <c r="E791" s="135"/>
      <c r="F791" s="134"/>
      <c r="G791" s="134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  <c r="AB791" s="134"/>
      <c r="AC791" s="134"/>
      <c r="AD791" s="134"/>
      <c r="AE791" s="134"/>
      <c r="AF791" s="134"/>
      <c r="AG791" s="134"/>
      <c r="AH791" s="134"/>
      <c r="AI791" s="134"/>
      <c r="AJ791" s="134"/>
      <c r="AK791" s="134"/>
      <c r="AL791" s="134"/>
    </row>
    <row r="792" spans="1:38" customFormat="1" x14ac:dyDescent="0.25">
      <c r="A792" s="133"/>
      <c r="B792" s="133"/>
      <c r="C792" s="134"/>
      <c r="D792" s="135"/>
      <c r="E792" s="135"/>
      <c r="F792" s="134"/>
      <c r="G792" s="134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  <c r="AB792" s="134"/>
      <c r="AC792" s="134"/>
      <c r="AD792" s="134"/>
      <c r="AE792" s="134"/>
      <c r="AF792" s="134"/>
      <c r="AG792" s="134"/>
      <c r="AH792" s="134"/>
      <c r="AI792" s="134"/>
      <c r="AJ792" s="134"/>
      <c r="AK792" s="134"/>
      <c r="AL792" s="134"/>
    </row>
    <row r="793" spans="1:38" customFormat="1" x14ac:dyDescent="0.25">
      <c r="A793" s="133"/>
      <c r="B793" s="133"/>
      <c r="C793" s="134"/>
      <c r="D793" s="135"/>
      <c r="E793" s="135"/>
      <c r="F793" s="134"/>
      <c r="G793" s="134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  <c r="AB793" s="134"/>
      <c r="AC793" s="134"/>
      <c r="AD793" s="134"/>
      <c r="AE793" s="134"/>
      <c r="AF793" s="134"/>
      <c r="AG793" s="134"/>
      <c r="AH793" s="134"/>
      <c r="AI793" s="134"/>
      <c r="AJ793" s="134"/>
      <c r="AK793" s="134"/>
      <c r="AL793" s="134"/>
    </row>
    <row r="794" spans="1:38" customFormat="1" x14ac:dyDescent="0.25">
      <c r="A794" s="133"/>
      <c r="B794" s="133"/>
      <c r="C794" s="134"/>
      <c r="D794" s="135"/>
      <c r="E794" s="135"/>
      <c r="F794" s="134"/>
      <c r="G794" s="134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  <c r="AB794" s="134"/>
      <c r="AC794" s="134"/>
      <c r="AD794" s="134"/>
      <c r="AE794" s="134"/>
      <c r="AF794" s="134"/>
      <c r="AG794" s="134"/>
      <c r="AH794" s="134"/>
      <c r="AI794" s="134"/>
      <c r="AJ794" s="134"/>
      <c r="AK794" s="134"/>
      <c r="AL794" s="134"/>
    </row>
    <row r="795" spans="1:38" customFormat="1" x14ac:dyDescent="0.25">
      <c r="A795" s="133"/>
      <c r="B795" s="133"/>
      <c r="C795" s="134"/>
      <c r="D795" s="135"/>
      <c r="E795" s="135"/>
      <c r="F795" s="134"/>
      <c r="G795" s="134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  <c r="AB795" s="134"/>
      <c r="AC795" s="134"/>
      <c r="AD795" s="134"/>
      <c r="AE795" s="134"/>
      <c r="AF795" s="134"/>
      <c r="AG795" s="134"/>
      <c r="AH795" s="134"/>
      <c r="AI795" s="134"/>
      <c r="AJ795" s="134"/>
      <c r="AK795" s="134"/>
      <c r="AL795" s="134"/>
    </row>
    <row r="796" spans="1:38" customFormat="1" x14ac:dyDescent="0.25">
      <c r="A796" s="133"/>
      <c r="B796" s="133"/>
      <c r="C796" s="134"/>
      <c r="D796" s="135"/>
      <c r="E796" s="135"/>
      <c r="F796" s="134"/>
      <c r="G796" s="134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  <c r="AB796" s="134"/>
      <c r="AC796" s="134"/>
      <c r="AD796" s="134"/>
      <c r="AE796" s="134"/>
      <c r="AF796" s="134"/>
      <c r="AG796" s="134"/>
      <c r="AH796" s="134"/>
      <c r="AI796" s="134"/>
      <c r="AJ796" s="134"/>
      <c r="AK796" s="134"/>
      <c r="AL796" s="134"/>
    </row>
    <row r="797" spans="1:38" customFormat="1" x14ac:dyDescent="0.25">
      <c r="A797" s="133"/>
      <c r="B797" s="133"/>
      <c r="C797" s="134"/>
      <c r="D797" s="135"/>
      <c r="E797" s="135"/>
      <c r="F797" s="134"/>
      <c r="G797" s="134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  <c r="AB797" s="134"/>
      <c r="AC797" s="134"/>
      <c r="AD797" s="134"/>
      <c r="AE797" s="134"/>
      <c r="AF797" s="134"/>
      <c r="AG797" s="134"/>
      <c r="AH797" s="134"/>
      <c r="AI797" s="134"/>
      <c r="AJ797" s="134"/>
      <c r="AK797" s="134"/>
      <c r="AL797" s="134"/>
    </row>
    <row r="798" spans="1:38" customFormat="1" x14ac:dyDescent="0.25">
      <c r="A798" s="133"/>
      <c r="B798" s="133"/>
      <c r="C798" s="134"/>
      <c r="D798" s="135"/>
      <c r="E798" s="135"/>
      <c r="F798" s="134"/>
      <c r="G798" s="134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  <c r="AB798" s="134"/>
      <c r="AC798" s="134"/>
      <c r="AD798" s="134"/>
      <c r="AE798" s="134"/>
      <c r="AF798" s="134"/>
      <c r="AG798" s="134"/>
      <c r="AH798" s="134"/>
      <c r="AI798" s="134"/>
      <c r="AJ798" s="134"/>
      <c r="AK798" s="134"/>
      <c r="AL798" s="134"/>
    </row>
    <row r="799" spans="1:38" customFormat="1" x14ac:dyDescent="0.25">
      <c r="A799" s="133"/>
      <c r="B799" s="133"/>
      <c r="C799" s="134"/>
      <c r="D799" s="135"/>
      <c r="E799" s="135"/>
      <c r="F799" s="134"/>
      <c r="G799" s="134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  <c r="AE799" s="134"/>
      <c r="AF799" s="134"/>
      <c r="AG799" s="134"/>
      <c r="AH799" s="134"/>
      <c r="AI799" s="134"/>
      <c r="AJ799" s="134"/>
      <c r="AK799" s="134"/>
      <c r="AL799" s="134"/>
    </row>
    <row r="800" spans="1:38" customFormat="1" x14ac:dyDescent="0.25">
      <c r="A800" s="133"/>
      <c r="B800" s="133"/>
      <c r="C800" s="134"/>
      <c r="D800" s="135"/>
      <c r="E800" s="135"/>
      <c r="F800" s="134"/>
      <c r="G800" s="134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  <c r="AE800" s="134"/>
      <c r="AF800" s="134"/>
      <c r="AG800" s="134"/>
      <c r="AH800" s="134"/>
      <c r="AI800" s="134"/>
      <c r="AJ800" s="134"/>
      <c r="AK800" s="134"/>
      <c r="AL800" s="134"/>
    </row>
    <row r="801" spans="1:38" customFormat="1" x14ac:dyDescent="0.25">
      <c r="A801" s="133"/>
      <c r="B801" s="133"/>
      <c r="C801" s="134"/>
      <c r="D801" s="135"/>
      <c r="E801" s="135"/>
      <c r="F801" s="134"/>
      <c r="G801" s="134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  <c r="AE801" s="134"/>
      <c r="AF801" s="134"/>
      <c r="AG801" s="134"/>
      <c r="AH801" s="134"/>
      <c r="AI801" s="134"/>
      <c r="AJ801" s="134"/>
      <c r="AK801" s="134"/>
      <c r="AL801" s="134"/>
    </row>
    <row r="802" spans="1:38" customFormat="1" x14ac:dyDescent="0.25">
      <c r="A802" s="133"/>
      <c r="B802" s="133"/>
      <c r="C802" s="134"/>
      <c r="D802" s="135"/>
      <c r="E802" s="135"/>
      <c r="F802" s="134"/>
      <c r="G802" s="134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  <c r="AB802" s="134"/>
      <c r="AC802" s="134"/>
      <c r="AD802" s="134"/>
      <c r="AE802" s="134"/>
      <c r="AF802" s="134"/>
      <c r="AG802" s="134"/>
      <c r="AH802" s="134"/>
      <c r="AI802" s="134"/>
      <c r="AJ802" s="134"/>
      <c r="AK802" s="134"/>
      <c r="AL802" s="134"/>
    </row>
    <row r="803" spans="1:38" customFormat="1" x14ac:dyDescent="0.25">
      <c r="A803" s="133"/>
      <c r="B803" s="133"/>
      <c r="C803" s="134"/>
      <c r="D803" s="135"/>
      <c r="E803" s="135"/>
      <c r="F803" s="134"/>
      <c r="G803" s="134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  <c r="AB803" s="134"/>
      <c r="AC803" s="134"/>
      <c r="AD803" s="134"/>
      <c r="AE803" s="134"/>
      <c r="AF803" s="134"/>
      <c r="AG803" s="134"/>
      <c r="AH803" s="134"/>
      <c r="AI803" s="134"/>
      <c r="AJ803" s="134"/>
      <c r="AK803" s="134"/>
      <c r="AL803" s="134"/>
    </row>
    <row r="804" spans="1:38" customFormat="1" x14ac:dyDescent="0.25">
      <c r="A804" s="133"/>
      <c r="B804" s="133"/>
      <c r="C804" s="134"/>
      <c r="D804" s="135"/>
      <c r="E804" s="135"/>
      <c r="F804" s="134"/>
      <c r="G804" s="134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  <c r="AE804" s="134"/>
      <c r="AF804" s="134"/>
      <c r="AG804" s="134"/>
      <c r="AH804" s="134"/>
      <c r="AI804" s="134"/>
      <c r="AJ804" s="134"/>
      <c r="AK804" s="134"/>
      <c r="AL804" s="134"/>
    </row>
    <row r="805" spans="1:38" customFormat="1" x14ac:dyDescent="0.25">
      <c r="A805" s="133"/>
      <c r="B805" s="133"/>
      <c r="C805" s="134"/>
      <c r="D805" s="135"/>
      <c r="E805" s="135"/>
      <c r="F805" s="134"/>
      <c r="G805" s="134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  <c r="AE805" s="134"/>
      <c r="AF805" s="134"/>
      <c r="AG805" s="134"/>
      <c r="AH805" s="134"/>
      <c r="AI805" s="134"/>
      <c r="AJ805" s="134"/>
      <c r="AK805" s="134"/>
      <c r="AL805" s="134"/>
    </row>
    <row r="806" spans="1:38" customFormat="1" x14ac:dyDescent="0.25">
      <c r="A806" s="133"/>
      <c r="B806" s="133"/>
      <c r="C806" s="134"/>
      <c r="D806" s="135"/>
      <c r="E806" s="135"/>
      <c r="F806" s="134"/>
      <c r="G806" s="134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  <c r="AE806" s="134"/>
      <c r="AF806" s="134"/>
      <c r="AG806" s="134"/>
      <c r="AH806" s="134"/>
      <c r="AI806" s="134"/>
      <c r="AJ806" s="134"/>
      <c r="AK806" s="134"/>
      <c r="AL806" s="134"/>
    </row>
    <row r="807" spans="1:38" customFormat="1" x14ac:dyDescent="0.25">
      <c r="A807" s="133"/>
      <c r="B807" s="133"/>
      <c r="C807" s="134"/>
      <c r="D807" s="135"/>
      <c r="E807" s="135"/>
      <c r="F807" s="134"/>
      <c r="G807" s="134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  <c r="AB807" s="134"/>
      <c r="AC807" s="134"/>
      <c r="AD807" s="134"/>
      <c r="AE807" s="134"/>
      <c r="AF807" s="134"/>
      <c r="AG807" s="134"/>
      <c r="AH807" s="134"/>
      <c r="AI807" s="134"/>
      <c r="AJ807" s="134"/>
      <c r="AK807" s="134"/>
      <c r="AL807" s="134"/>
    </row>
    <row r="808" spans="1:38" customFormat="1" x14ac:dyDescent="0.25">
      <c r="A808" s="133"/>
      <c r="B808" s="133"/>
      <c r="C808" s="134"/>
      <c r="D808" s="135"/>
      <c r="E808" s="135"/>
      <c r="F808" s="134"/>
      <c r="G808" s="134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  <c r="AB808" s="134"/>
      <c r="AC808" s="134"/>
      <c r="AD808" s="134"/>
      <c r="AE808" s="134"/>
      <c r="AF808" s="134"/>
      <c r="AG808" s="134"/>
      <c r="AH808" s="134"/>
      <c r="AI808" s="134"/>
      <c r="AJ808" s="134"/>
      <c r="AK808" s="134"/>
      <c r="AL808" s="134"/>
    </row>
    <row r="809" spans="1:38" customFormat="1" x14ac:dyDescent="0.25">
      <c r="A809" s="133"/>
      <c r="B809" s="133"/>
      <c r="C809" s="134"/>
      <c r="D809" s="135"/>
      <c r="E809" s="135"/>
      <c r="F809" s="134"/>
      <c r="G809" s="134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  <c r="AE809" s="134"/>
      <c r="AF809" s="134"/>
      <c r="AG809" s="134"/>
      <c r="AH809" s="134"/>
      <c r="AI809" s="134"/>
      <c r="AJ809" s="134"/>
      <c r="AK809" s="134"/>
      <c r="AL809" s="134"/>
    </row>
    <row r="810" spans="1:38" customFormat="1" x14ac:dyDescent="0.25">
      <c r="A810" s="133"/>
      <c r="B810" s="133"/>
      <c r="C810" s="134"/>
      <c r="D810" s="135"/>
      <c r="E810" s="135"/>
      <c r="F810" s="134"/>
      <c r="G810" s="134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  <c r="AE810" s="134"/>
      <c r="AF810" s="134"/>
      <c r="AG810" s="134"/>
      <c r="AH810" s="134"/>
      <c r="AI810" s="134"/>
      <c r="AJ810" s="134"/>
      <c r="AK810" s="134"/>
      <c r="AL810" s="134"/>
    </row>
    <row r="811" spans="1:38" customFormat="1" x14ac:dyDescent="0.25">
      <c r="A811" s="133"/>
      <c r="B811" s="133"/>
      <c r="C811" s="134"/>
      <c r="D811" s="135"/>
      <c r="E811" s="135"/>
      <c r="F811" s="134"/>
      <c r="G811" s="134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  <c r="AE811" s="134"/>
      <c r="AF811" s="134"/>
      <c r="AG811" s="134"/>
      <c r="AH811" s="134"/>
      <c r="AI811" s="134"/>
      <c r="AJ811" s="134"/>
      <c r="AK811" s="134"/>
      <c r="AL811" s="134"/>
    </row>
    <row r="812" spans="1:38" customFormat="1" x14ac:dyDescent="0.25">
      <c r="A812" s="133"/>
      <c r="B812" s="133"/>
      <c r="C812" s="134"/>
      <c r="D812" s="135"/>
      <c r="E812" s="135"/>
      <c r="F812" s="134"/>
      <c r="G812" s="134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  <c r="AB812" s="134"/>
      <c r="AC812" s="134"/>
      <c r="AD812" s="134"/>
      <c r="AE812" s="134"/>
      <c r="AF812" s="134"/>
      <c r="AG812" s="134"/>
      <c r="AH812" s="134"/>
      <c r="AI812" s="134"/>
      <c r="AJ812" s="134"/>
      <c r="AK812" s="134"/>
      <c r="AL812" s="134"/>
    </row>
    <row r="813" spans="1:38" customFormat="1" x14ac:dyDescent="0.25">
      <c r="A813" s="133"/>
      <c r="B813" s="133"/>
      <c r="C813" s="134"/>
      <c r="D813" s="135"/>
      <c r="E813" s="135"/>
      <c r="F813" s="134"/>
      <c r="G813" s="134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  <c r="AB813" s="134"/>
      <c r="AC813" s="134"/>
      <c r="AD813" s="134"/>
      <c r="AE813" s="134"/>
      <c r="AF813" s="134"/>
      <c r="AG813" s="134"/>
      <c r="AH813" s="134"/>
      <c r="AI813" s="134"/>
      <c r="AJ813" s="134"/>
      <c r="AK813" s="134"/>
      <c r="AL813" s="134"/>
    </row>
    <row r="814" spans="1:38" customFormat="1" x14ac:dyDescent="0.25">
      <c r="A814" s="133"/>
      <c r="B814" s="133"/>
      <c r="C814" s="134"/>
      <c r="D814" s="135"/>
      <c r="E814" s="135"/>
      <c r="F814" s="134"/>
      <c r="G814" s="134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  <c r="AB814" s="134"/>
      <c r="AC814" s="134"/>
      <c r="AD814" s="134"/>
      <c r="AE814" s="134"/>
      <c r="AF814" s="134"/>
      <c r="AG814" s="134"/>
      <c r="AH814" s="134"/>
      <c r="AI814" s="134"/>
      <c r="AJ814" s="134"/>
      <c r="AK814" s="134"/>
      <c r="AL814" s="134"/>
    </row>
    <row r="815" spans="1:38" customFormat="1" x14ac:dyDescent="0.25">
      <c r="A815" s="133"/>
      <c r="B815" s="133"/>
      <c r="C815" s="134"/>
      <c r="D815" s="135"/>
      <c r="E815" s="135"/>
      <c r="F815" s="134"/>
      <c r="G815" s="134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  <c r="AB815" s="134"/>
      <c r="AC815" s="134"/>
      <c r="AD815" s="134"/>
      <c r="AE815" s="134"/>
      <c r="AF815" s="134"/>
      <c r="AG815" s="134"/>
      <c r="AH815" s="134"/>
      <c r="AI815" s="134"/>
      <c r="AJ815" s="134"/>
      <c r="AK815" s="134"/>
      <c r="AL815" s="134"/>
    </row>
    <row r="816" spans="1:38" customFormat="1" x14ac:dyDescent="0.25">
      <c r="A816" s="133"/>
      <c r="B816" s="133"/>
      <c r="C816" s="134"/>
      <c r="D816" s="135"/>
      <c r="E816" s="135"/>
      <c r="F816" s="134"/>
      <c r="G816" s="134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  <c r="AB816" s="134"/>
      <c r="AC816" s="134"/>
      <c r="AD816" s="134"/>
      <c r="AE816" s="134"/>
      <c r="AF816" s="134"/>
      <c r="AG816" s="134"/>
      <c r="AH816" s="134"/>
      <c r="AI816" s="134"/>
      <c r="AJ816" s="134"/>
      <c r="AK816" s="134"/>
      <c r="AL816" s="134"/>
    </row>
    <row r="817" spans="1:38" customFormat="1" x14ac:dyDescent="0.25">
      <c r="A817" s="133"/>
      <c r="B817" s="133"/>
      <c r="C817" s="134"/>
      <c r="D817" s="135"/>
      <c r="E817" s="135"/>
      <c r="F817" s="134"/>
      <c r="G817" s="134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  <c r="AB817" s="134"/>
      <c r="AC817" s="134"/>
      <c r="AD817" s="134"/>
      <c r="AE817" s="134"/>
      <c r="AF817" s="134"/>
      <c r="AG817" s="134"/>
      <c r="AH817" s="134"/>
      <c r="AI817" s="134"/>
      <c r="AJ817" s="134"/>
      <c r="AK817" s="134"/>
      <c r="AL817" s="134"/>
    </row>
    <row r="818" spans="1:38" customFormat="1" x14ac:dyDescent="0.25">
      <c r="A818" s="133"/>
      <c r="B818" s="133"/>
      <c r="C818" s="134"/>
      <c r="D818" s="135"/>
      <c r="E818" s="135"/>
      <c r="F818" s="134"/>
      <c r="G818" s="134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  <c r="AB818" s="134"/>
      <c r="AC818" s="134"/>
      <c r="AD818" s="134"/>
      <c r="AE818" s="134"/>
      <c r="AF818" s="134"/>
      <c r="AG818" s="134"/>
      <c r="AH818" s="134"/>
      <c r="AI818" s="134"/>
      <c r="AJ818" s="134"/>
      <c r="AK818" s="134"/>
      <c r="AL818" s="134"/>
    </row>
    <row r="819" spans="1:38" customFormat="1" x14ac:dyDescent="0.25">
      <c r="A819" s="133"/>
      <c r="B819" s="133"/>
      <c r="C819" s="134"/>
      <c r="D819" s="135"/>
      <c r="E819" s="135"/>
      <c r="F819" s="134"/>
      <c r="G819" s="134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  <c r="AE819" s="134"/>
      <c r="AF819" s="134"/>
      <c r="AG819" s="134"/>
      <c r="AH819" s="134"/>
      <c r="AI819" s="134"/>
      <c r="AJ819" s="134"/>
      <c r="AK819" s="134"/>
      <c r="AL819" s="134"/>
    </row>
    <row r="820" spans="1:38" customFormat="1" x14ac:dyDescent="0.25">
      <c r="A820" s="133"/>
      <c r="B820" s="133"/>
      <c r="C820" s="134"/>
      <c r="D820" s="135"/>
      <c r="E820" s="135"/>
      <c r="F820" s="134"/>
      <c r="G820" s="134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  <c r="AE820" s="134"/>
      <c r="AF820" s="134"/>
      <c r="AG820" s="134"/>
      <c r="AH820" s="134"/>
      <c r="AI820" s="134"/>
      <c r="AJ820" s="134"/>
      <c r="AK820" s="134"/>
      <c r="AL820" s="134"/>
    </row>
    <row r="821" spans="1:38" customFormat="1" x14ac:dyDescent="0.25">
      <c r="A821" s="133"/>
      <c r="B821" s="133"/>
      <c r="C821" s="134"/>
      <c r="D821" s="135"/>
      <c r="E821" s="135"/>
      <c r="F821" s="134"/>
      <c r="G821" s="134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  <c r="AE821" s="134"/>
      <c r="AF821" s="134"/>
      <c r="AG821" s="134"/>
      <c r="AH821" s="134"/>
      <c r="AI821" s="134"/>
      <c r="AJ821" s="134"/>
      <c r="AK821" s="134"/>
      <c r="AL821" s="134"/>
    </row>
    <row r="822" spans="1:38" customFormat="1" x14ac:dyDescent="0.25">
      <c r="A822" s="133"/>
      <c r="B822" s="133"/>
      <c r="C822" s="134"/>
      <c r="D822" s="135"/>
      <c r="E822" s="135"/>
      <c r="F822" s="134"/>
      <c r="G822" s="134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  <c r="AB822" s="134"/>
      <c r="AC822" s="134"/>
      <c r="AD822" s="134"/>
      <c r="AE822" s="134"/>
      <c r="AF822" s="134"/>
      <c r="AG822" s="134"/>
      <c r="AH822" s="134"/>
      <c r="AI822" s="134"/>
      <c r="AJ822" s="134"/>
      <c r="AK822" s="134"/>
      <c r="AL822" s="134"/>
    </row>
    <row r="823" spans="1:38" customFormat="1" x14ac:dyDescent="0.25">
      <c r="A823" s="133"/>
      <c r="B823" s="133"/>
      <c r="C823" s="134"/>
      <c r="D823" s="135"/>
      <c r="E823" s="135"/>
      <c r="F823" s="134"/>
      <c r="G823" s="134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  <c r="AB823" s="134"/>
      <c r="AC823" s="134"/>
      <c r="AD823" s="134"/>
      <c r="AE823" s="134"/>
      <c r="AF823" s="134"/>
      <c r="AG823" s="134"/>
      <c r="AH823" s="134"/>
      <c r="AI823" s="134"/>
      <c r="AJ823" s="134"/>
      <c r="AK823" s="134"/>
      <c r="AL823" s="134"/>
    </row>
    <row r="824" spans="1:38" customFormat="1" x14ac:dyDescent="0.25">
      <c r="A824" s="133"/>
      <c r="B824" s="133"/>
      <c r="C824" s="134"/>
      <c r="D824" s="135"/>
      <c r="E824" s="135"/>
      <c r="F824" s="134"/>
      <c r="G824" s="134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  <c r="AE824" s="134"/>
      <c r="AF824" s="134"/>
      <c r="AG824" s="134"/>
      <c r="AH824" s="134"/>
      <c r="AI824" s="134"/>
      <c r="AJ824" s="134"/>
      <c r="AK824" s="134"/>
      <c r="AL824" s="134"/>
    </row>
    <row r="825" spans="1:38" customFormat="1" x14ac:dyDescent="0.25">
      <c r="A825" s="133"/>
      <c r="B825" s="133"/>
      <c r="C825" s="134"/>
      <c r="D825" s="135"/>
      <c r="E825" s="135"/>
      <c r="F825" s="134"/>
      <c r="G825" s="134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  <c r="AE825" s="134"/>
      <c r="AF825" s="134"/>
      <c r="AG825" s="134"/>
      <c r="AH825" s="134"/>
      <c r="AI825" s="134"/>
      <c r="AJ825" s="134"/>
      <c r="AK825" s="134"/>
      <c r="AL825" s="134"/>
    </row>
    <row r="826" spans="1:38" customFormat="1" x14ac:dyDescent="0.25">
      <c r="A826" s="133"/>
      <c r="B826" s="133"/>
      <c r="C826" s="134"/>
      <c r="D826" s="135"/>
      <c r="E826" s="135"/>
      <c r="F826" s="134"/>
      <c r="G826" s="134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  <c r="AB826" s="134"/>
      <c r="AC826" s="134"/>
      <c r="AD826" s="134"/>
      <c r="AE826" s="134"/>
      <c r="AF826" s="134"/>
      <c r="AG826" s="134"/>
      <c r="AH826" s="134"/>
      <c r="AI826" s="134"/>
      <c r="AJ826" s="134"/>
      <c r="AK826" s="134"/>
      <c r="AL826" s="134"/>
    </row>
    <row r="827" spans="1:38" customFormat="1" x14ac:dyDescent="0.25">
      <c r="A827" s="133"/>
      <c r="B827" s="133"/>
      <c r="C827" s="134"/>
      <c r="D827" s="135"/>
      <c r="E827" s="135"/>
      <c r="F827" s="134"/>
      <c r="G827" s="134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  <c r="AB827" s="134"/>
      <c r="AC827" s="134"/>
      <c r="AD827" s="134"/>
      <c r="AE827" s="134"/>
      <c r="AF827" s="134"/>
      <c r="AG827" s="134"/>
      <c r="AH827" s="134"/>
      <c r="AI827" s="134"/>
      <c r="AJ827" s="134"/>
      <c r="AK827" s="134"/>
      <c r="AL827" s="134"/>
    </row>
    <row r="828" spans="1:38" customFormat="1" x14ac:dyDescent="0.25">
      <c r="A828" s="133"/>
      <c r="B828" s="133"/>
      <c r="C828" s="134"/>
      <c r="D828" s="135"/>
      <c r="E828" s="135"/>
      <c r="F828" s="134"/>
      <c r="G828" s="134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  <c r="AB828" s="134"/>
      <c r="AC828" s="134"/>
      <c r="AD828" s="134"/>
      <c r="AE828" s="134"/>
      <c r="AF828" s="134"/>
      <c r="AG828" s="134"/>
      <c r="AH828" s="134"/>
      <c r="AI828" s="134"/>
      <c r="AJ828" s="134"/>
      <c r="AK828" s="134"/>
      <c r="AL828" s="134"/>
    </row>
    <row r="829" spans="1:38" customFormat="1" x14ac:dyDescent="0.25">
      <c r="A829" s="133"/>
      <c r="B829" s="133"/>
      <c r="C829" s="134"/>
      <c r="D829" s="135"/>
      <c r="E829" s="135"/>
      <c r="F829" s="134"/>
      <c r="G829" s="134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  <c r="AB829" s="134"/>
      <c r="AC829" s="134"/>
      <c r="AD829" s="134"/>
      <c r="AE829" s="134"/>
      <c r="AF829" s="134"/>
      <c r="AG829" s="134"/>
      <c r="AH829" s="134"/>
      <c r="AI829" s="134"/>
      <c r="AJ829" s="134"/>
      <c r="AK829" s="134"/>
      <c r="AL829" s="134"/>
    </row>
    <row r="830" spans="1:38" customFormat="1" x14ac:dyDescent="0.25">
      <c r="A830" s="133"/>
      <c r="B830" s="133"/>
      <c r="C830" s="134"/>
      <c r="D830" s="135"/>
      <c r="E830" s="135"/>
      <c r="F830" s="134"/>
      <c r="G830" s="134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  <c r="AB830" s="134"/>
      <c r="AC830" s="134"/>
      <c r="AD830" s="134"/>
      <c r="AE830" s="134"/>
      <c r="AF830" s="134"/>
      <c r="AG830" s="134"/>
      <c r="AH830" s="134"/>
      <c r="AI830" s="134"/>
      <c r="AJ830" s="134"/>
      <c r="AK830" s="134"/>
      <c r="AL830" s="134"/>
    </row>
    <row r="831" spans="1:38" customFormat="1" x14ac:dyDescent="0.25">
      <c r="A831" s="133"/>
      <c r="B831" s="133"/>
      <c r="C831" s="134"/>
      <c r="D831" s="135"/>
      <c r="E831" s="135"/>
      <c r="F831" s="134"/>
      <c r="G831" s="134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  <c r="AB831" s="134"/>
      <c r="AC831" s="134"/>
      <c r="AD831" s="134"/>
      <c r="AE831" s="134"/>
      <c r="AF831" s="134"/>
      <c r="AG831" s="134"/>
      <c r="AH831" s="134"/>
      <c r="AI831" s="134"/>
      <c r="AJ831" s="134"/>
      <c r="AK831" s="134"/>
      <c r="AL831" s="134"/>
    </row>
    <row r="832" spans="1:38" customFormat="1" x14ac:dyDescent="0.25">
      <c r="A832" s="133"/>
      <c r="B832" s="133"/>
      <c r="C832" s="134"/>
      <c r="D832" s="135"/>
      <c r="E832" s="135"/>
      <c r="F832" s="134"/>
      <c r="G832" s="134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  <c r="AB832" s="134"/>
      <c r="AC832" s="134"/>
      <c r="AD832" s="134"/>
      <c r="AE832" s="134"/>
      <c r="AF832" s="134"/>
      <c r="AG832" s="134"/>
      <c r="AH832" s="134"/>
      <c r="AI832" s="134"/>
      <c r="AJ832" s="134"/>
      <c r="AK832" s="134"/>
      <c r="AL832" s="134"/>
    </row>
    <row r="833" spans="1:38" customFormat="1" x14ac:dyDescent="0.25">
      <c r="A833" s="133"/>
      <c r="B833" s="133"/>
      <c r="C833" s="134"/>
      <c r="D833" s="135"/>
      <c r="E833" s="135"/>
      <c r="F833" s="134"/>
      <c r="G833" s="134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  <c r="AB833" s="134"/>
      <c r="AC833" s="134"/>
      <c r="AD833" s="134"/>
      <c r="AE833" s="134"/>
      <c r="AF833" s="134"/>
      <c r="AG833" s="134"/>
      <c r="AH833" s="134"/>
      <c r="AI833" s="134"/>
      <c r="AJ833" s="134"/>
      <c r="AK833" s="134"/>
      <c r="AL833" s="134"/>
    </row>
    <row r="834" spans="1:38" customFormat="1" x14ac:dyDescent="0.25">
      <c r="A834" s="133"/>
      <c r="B834" s="133"/>
      <c r="C834" s="134"/>
      <c r="D834" s="135"/>
      <c r="E834" s="135"/>
      <c r="F834" s="134"/>
      <c r="G834" s="134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  <c r="AB834" s="134"/>
      <c r="AC834" s="134"/>
      <c r="AD834" s="134"/>
      <c r="AE834" s="134"/>
      <c r="AF834" s="134"/>
      <c r="AG834" s="134"/>
      <c r="AH834" s="134"/>
      <c r="AI834" s="134"/>
      <c r="AJ834" s="134"/>
      <c r="AK834" s="134"/>
      <c r="AL834" s="134"/>
    </row>
    <row r="835" spans="1:38" customFormat="1" x14ac:dyDescent="0.25">
      <c r="A835" s="133"/>
      <c r="B835" s="133"/>
      <c r="C835" s="134"/>
      <c r="D835" s="135"/>
      <c r="E835" s="135"/>
      <c r="F835" s="134"/>
      <c r="G835" s="134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  <c r="AB835" s="134"/>
      <c r="AC835" s="134"/>
      <c r="AD835" s="134"/>
      <c r="AE835" s="134"/>
      <c r="AF835" s="134"/>
      <c r="AG835" s="134"/>
      <c r="AH835" s="134"/>
      <c r="AI835" s="134"/>
      <c r="AJ835" s="134"/>
      <c r="AK835" s="134"/>
      <c r="AL835" s="134"/>
    </row>
    <row r="836" spans="1:38" customFormat="1" x14ac:dyDescent="0.25">
      <c r="A836" s="133"/>
      <c r="B836" s="133"/>
      <c r="C836" s="134"/>
      <c r="D836" s="135"/>
      <c r="E836" s="135"/>
      <c r="F836" s="134"/>
      <c r="G836" s="134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  <c r="AD836" s="134"/>
      <c r="AE836" s="134"/>
      <c r="AF836" s="134"/>
      <c r="AG836" s="134"/>
      <c r="AH836" s="134"/>
      <c r="AI836" s="134"/>
      <c r="AJ836" s="134"/>
      <c r="AK836" s="134"/>
      <c r="AL836" s="134"/>
    </row>
    <row r="837" spans="1:38" customFormat="1" x14ac:dyDescent="0.25">
      <c r="A837" s="133"/>
      <c r="B837" s="133"/>
      <c r="C837" s="134"/>
      <c r="D837" s="135"/>
      <c r="E837" s="135"/>
      <c r="F837" s="134"/>
      <c r="G837" s="134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  <c r="AB837" s="134"/>
      <c r="AC837" s="134"/>
      <c r="AD837" s="134"/>
      <c r="AE837" s="134"/>
      <c r="AF837" s="134"/>
      <c r="AG837" s="134"/>
      <c r="AH837" s="134"/>
      <c r="AI837" s="134"/>
      <c r="AJ837" s="134"/>
      <c r="AK837" s="134"/>
      <c r="AL837" s="134"/>
    </row>
    <row r="838" spans="1:38" customFormat="1" x14ac:dyDescent="0.25">
      <c r="A838" s="133"/>
      <c r="B838" s="133"/>
      <c r="C838" s="134"/>
      <c r="D838" s="135"/>
      <c r="E838" s="135"/>
      <c r="F838" s="134"/>
      <c r="G838" s="134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  <c r="AB838" s="134"/>
      <c r="AC838" s="134"/>
      <c r="AD838" s="134"/>
      <c r="AE838" s="134"/>
      <c r="AF838" s="134"/>
      <c r="AG838" s="134"/>
      <c r="AH838" s="134"/>
      <c r="AI838" s="134"/>
      <c r="AJ838" s="134"/>
      <c r="AK838" s="134"/>
      <c r="AL838" s="134"/>
    </row>
    <row r="839" spans="1:38" customFormat="1" x14ac:dyDescent="0.25">
      <c r="A839" s="133"/>
      <c r="B839" s="133"/>
      <c r="C839" s="134"/>
      <c r="D839" s="135"/>
      <c r="E839" s="135"/>
      <c r="F839" s="134"/>
      <c r="G839" s="134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  <c r="AB839" s="134"/>
      <c r="AC839" s="134"/>
      <c r="AD839" s="134"/>
      <c r="AE839" s="134"/>
      <c r="AF839" s="134"/>
      <c r="AG839" s="134"/>
      <c r="AH839" s="134"/>
      <c r="AI839" s="134"/>
      <c r="AJ839" s="134"/>
      <c r="AK839" s="134"/>
      <c r="AL839" s="134"/>
    </row>
    <row r="840" spans="1:38" customFormat="1" x14ac:dyDescent="0.25">
      <c r="A840" s="133"/>
      <c r="B840" s="133"/>
      <c r="C840" s="134"/>
      <c r="D840" s="135"/>
      <c r="E840" s="135"/>
      <c r="F840" s="134"/>
      <c r="G840" s="134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  <c r="AB840" s="134"/>
      <c r="AC840" s="134"/>
      <c r="AD840" s="134"/>
      <c r="AE840" s="134"/>
      <c r="AF840" s="134"/>
      <c r="AG840" s="134"/>
      <c r="AH840" s="134"/>
      <c r="AI840" s="134"/>
      <c r="AJ840" s="134"/>
      <c r="AK840" s="134"/>
      <c r="AL840" s="134"/>
    </row>
    <row r="841" spans="1:38" customFormat="1" x14ac:dyDescent="0.25">
      <c r="A841" s="133"/>
      <c r="B841" s="133"/>
      <c r="C841" s="134"/>
      <c r="D841" s="135"/>
      <c r="E841" s="135"/>
      <c r="F841" s="134"/>
      <c r="G841" s="134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  <c r="AB841" s="134"/>
      <c r="AC841" s="134"/>
      <c r="AD841" s="134"/>
      <c r="AE841" s="134"/>
      <c r="AF841" s="134"/>
      <c r="AG841" s="134"/>
      <c r="AH841" s="134"/>
      <c r="AI841" s="134"/>
      <c r="AJ841" s="134"/>
      <c r="AK841" s="134"/>
      <c r="AL841" s="134"/>
    </row>
    <row r="842" spans="1:38" customFormat="1" x14ac:dyDescent="0.25">
      <c r="A842" s="133"/>
      <c r="B842" s="133"/>
      <c r="C842" s="134"/>
      <c r="D842" s="135"/>
      <c r="E842" s="135"/>
      <c r="F842" s="134"/>
      <c r="G842" s="134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  <c r="AB842" s="134"/>
      <c r="AC842" s="134"/>
      <c r="AD842" s="134"/>
      <c r="AE842" s="134"/>
      <c r="AF842" s="134"/>
      <c r="AG842" s="134"/>
      <c r="AH842" s="134"/>
      <c r="AI842" s="134"/>
      <c r="AJ842" s="134"/>
      <c r="AK842" s="134"/>
      <c r="AL842" s="134"/>
    </row>
    <row r="843" spans="1:38" customFormat="1" x14ac:dyDescent="0.25">
      <c r="A843" s="133"/>
      <c r="B843" s="133"/>
      <c r="C843" s="134"/>
      <c r="D843" s="135"/>
      <c r="E843" s="135"/>
      <c r="F843" s="134"/>
      <c r="G843" s="134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  <c r="AB843" s="134"/>
      <c r="AC843" s="134"/>
      <c r="AD843" s="134"/>
      <c r="AE843" s="134"/>
      <c r="AF843" s="134"/>
      <c r="AG843" s="134"/>
      <c r="AH843" s="134"/>
      <c r="AI843" s="134"/>
      <c r="AJ843" s="134"/>
      <c r="AK843" s="134"/>
      <c r="AL843" s="134"/>
    </row>
    <row r="844" spans="1:38" customFormat="1" x14ac:dyDescent="0.25">
      <c r="A844" s="133"/>
      <c r="B844" s="133"/>
      <c r="C844" s="134"/>
      <c r="D844" s="135"/>
      <c r="E844" s="135"/>
      <c r="F844" s="134"/>
      <c r="G844" s="134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  <c r="AB844" s="134"/>
      <c r="AC844" s="134"/>
      <c r="AD844" s="134"/>
      <c r="AE844" s="134"/>
      <c r="AF844" s="134"/>
      <c r="AG844" s="134"/>
      <c r="AH844" s="134"/>
      <c r="AI844" s="134"/>
      <c r="AJ844" s="134"/>
      <c r="AK844" s="134"/>
      <c r="AL844" s="134"/>
    </row>
    <row r="845" spans="1:38" customFormat="1" x14ac:dyDescent="0.25">
      <c r="A845" s="133"/>
      <c r="B845" s="133"/>
      <c r="C845" s="134"/>
      <c r="D845" s="135"/>
      <c r="E845" s="135"/>
      <c r="F845" s="134"/>
      <c r="G845" s="134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  <c r="AB845" s="134"/>
      <c r="AC845" s="134"/>
      <c r="AD845" s="134"/>
      <c r="AE845" s="134"/>
      <c r="AF845" s="134"/>
      <c r="AG845" s="134"/>
      <c r="AH845" s="134"/>
      <c r="AI845" s="134"/>
      <c r="AJ845" s="134"/>
      <c r="AK845" s="134"/>
      <c r="AL845" s="134"/>
    </row>
    <row r="846" spans="1:38" customFormat="1" x14ac:dyDescent="0.25">
      <c r="A846" s="133"/>
      <c r="B846" s="133"/>
      <c r="C846" s="134"/>
      <c r="D846" s="135"/>
      <c r="E846" s="135"/>
      <c r="F846" s="134"/>
      <c r="G846" s="134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  <c r="AB846" s="134"/>
      <c r="AC846" s="134"/>
      <c r="AD846" s="134"/>
      <c r="AE846" s="134"/>
      <c r="AF846" s="134"/>
      <c r="AG846" s="134"/>
      <c r="AH846" s="134"/>
      <c r="AI846" s="134"/>
      <c r="AJ846" s="134"/>
      <c r="AK846" s="134"/>
      <c r="AL846" s="134"/>
    </row>
    <row r="847" spans="1:38" customFormat="1" x14ac:dyDescent="0.25">
      <c r="A847" s="133"/>
      <c r="B847" s="133"/>
      <c r="C847" s="134"/>
      <c r="D847" s="135"/>
      <c r="E847" s="135"/>
      <c r="F847" s="134"/>
      <c r="G847" s="134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  <c r="AB847" s="134"/>
      <c r="AC847" s="134"/>
      <c r="AD847" s="134"/>
      <c r="AE847" s="134"/>
      <c r="AF847" s="134"/>
      <c r="AG847" s="134"/>
      <c r="AH847" s="134"/>
      <c r="AI847" s="134"/>
      <c r="AJ847" s="134"/>
      <c r="AK847" s="134"/>
      <c r="AL847" s="134"/>
    </row>
    <row r="848" spans="1:38" customFormat="1" x14ac:dyDescent="0.25">
      <c r="A848" s="133"/>
      <c r="B848" s="133"/>
      <c r="C848" s="134"/>
      <c r="D848" s="135"/>
      <c r="E848" s="135"/>
      <c r="F848" s="134"/>
      <c r="G848" s="134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  <c r="AB848" s="134"/>
      <c r="AC848" s="134"/>
      <c r="AD848" s="134"/>
      <c r="AE848" s="134"/>
      <c r="AF848" s="134"/>
      <c r="AG848" s="134"/>
      <c r="AH848" s="134"/>
      <c r="AI848" s="134"/>
      <c r="AJ848" s="134"/>
      <c r="AK848" s="134"/>
      <c r="AL848" s="134"/>
    </row>
    <row r="849" spans="1:38" customFormat="1" x14ac:dyDescent="0.25">
      <c r="A849" s="133"/>
      <c r="B849" s="133"/>
      <c r="C849" s="134"/>
      <c r="D849" s="135"/>
      <c r="E849" s="135"/>
      <c r="F849" s="134"/>
      <c r="G849" s="134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  <c r="AB849" s="134"/>
      <c r="AC849" s="134"/>
      <c r="AD849" s="134"/>
      <c r="AE849" s="134"/>
      <c r="AF849" s="134"/>
      <c r="AG849" s="134"/>
      <c r="AH849" s="134"/>
      <c r="AI849" s="134"/>
      <c r="AJ849" s="134"/>
      <c r="AK849" s="134"/>
      <c r="AL849" s="134"/>
    </row>
    <row r="850" spans="1:38" customFormat="1" x14ac:dyDescent="0.25">
      <c r="A850" s="133"/>
      <c r="B850" s="133"/>
      <c r="C850" s="134"/>
      <c r="D850" s="135"/>
      <c r="E850" s="135"/>
      <c r="F850" s="134"/>
      <c r="G850" s="134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  <c r="AB850" s="134"/>
      <c r="AC850" s="134"/>
      <c r="AD850" s="134"/>
      <c r="AE850" s="134"/>
      <c r="AF850" s="134"/>
      <c r="AG850" s="134"/>
      <c r="AH850" s="134"/>
      <c r="AI850" s="134"/>
      <c r="AJ850" s="134"/>
      <c r="AK850" s="134"/>
      <c r="AL850" s="134"/>
    </row>
    <row r="851" spans="1:38" customFormat="1" x14ac:dyDescent="0.25">
      <c r="A851" s="133"/>
      <c r="B851" s="133"/>
      <c r="C851" s="134"/>
      <c r="D851" s="135"/>
      <c r="E851" s="135"/>
      <c r="F851" s="134"/>
      <c r="G851" s="134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  <c r="AB851" s="134"/>
      <c r="AC851" s="134"/>
      <c r="AD851" s="134"/>
      <c r="AE851" s="134"/>
      <c r="AF851" s="134"/>
      <c r="AG851" s="134"/>
      <c r="AH851" s="134"/>
      <c r="AI851" s="134"/>
      <c r="AJ851" s="134"/>
      <c r="AK851" s="134"/>
      <c r="AL851" s="134"/>
    </row>
    <row r="852" spans="1:38" customFormat="1" x14ac:dyDescent="0.25">
      <c r="A852" s="133"/>
      <c r="B852" s="133"/>
      <c r="C852" s="134"/>
      <c r="D852" s="135"/>
      <c r="E852" s="135"/>
      <c r="F852" s="134"/>
      <c r="G852" s="134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  <c r="AB852" s="134"/>
      <c r="AC852" s="134"/>
      <c r="AD852" s="134"/>
      <c r="AE852" s="134"/>
      <c r="AF852" s="134"/>
      <c r="AG852" s="134"/>
      <c r="AH852" s="134"/>
      <c r="AI852" s="134"/>
      <c r="AJ852" s="134"/>
      <c r="AK852" s="134"/>
      <c r="AL852" s="134"/>
    </row>
    <row r="853" spans="1:38" customFormat="1" x14ac:dyDescent="0.25">
      <c r="A853" s="133"/>
      <c r="B853" s="133"/>
      <c r="C853" s="134"/>
      <c r="D853" s="135"/>
      <c r="E853" s="135"/>
      <c r="F853" s="134"/>
      <c r="G853" s="134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  <c r="AB853" s="134"/>
      <c r="AC853" s="134"/>
      <c r="AD853" s="134"/>
      <c r="AE853" s="134"/>
      <c r="AF853" s="134"/>
      <c r="AG853" s="134"/>
      <c r="AH853" s="134"/>
      <c r="AI853" s="134"/>
      <c r="AJ853" s="134"/>
      <c r="AK853" s="134"/>
      <c r="AL853" s="134"/>
    </row>
    <row r="854" spans="1:38" customFormat="1" x14ac:dyDescent="0.25">
      <c r="A854" s="133"/>
      <c r="B854" s="133"/>
      <c r="C854" s="134"/>
      <c r="D854" s="135"/>
      <c r="E854" s="135"/>
      <c r="F854" s="134"/>
      <c r="G854" s="134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  <c r="AB854" s="134"/>
      <c r="AC854" s="134"/>
      <c r="AD854" s="134"/>
      <c r="AE854" s="134"/>
      <c r="AF854" s="134"/>
      <c r="AG854" s="134"/>
      <c r="AH854" s="134"/>
      <c r="AI854" s="134"/>
      <c r="AJ854" s="134"/>
      <c r="AK854" s="134"/>
      <c r="AL854" s="134"/>
    </row>
    <row r="855" spans="1:38" customFormat="1" x14ac:dyDescent="0.25">
      <c r="A855" s="133"/>
      <c r="B855" s="133"/>
      <c r="C855" s="134"/>
      <c r="D855" s="135"/>
      <c r="E855" s="135"/>
      <c r="F855" s="134"/>
      <c r="G855" s="134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  <c r="AB855" s="134"/>
      <c r="AC855" s="134"/>
      <c r="AD855" s="134"/>
      <c r="AE855" s="134"/>
      <c r="AF855" s="134"/>
      <c r="AG855" s="134"/>
      <c r="AH855" s="134"/>
      <c r="AI855" s="134"/>
      <c r="AJ855" s="134"/>
      <c r="AK855" s="134"/>
      <c r="AL855" s="134"/>
    </row>
    <row r="856" spans="1:38" customFormat="1" x14ac:dyDescent="0.25">
      <c r="A856" s="133"/>
      <c r="B856" s="133"/>
      <c r="C856" s="134"/>
      <c r="D856" s="135"/>
      <c r="E856" s="135"/>
      <c r="F856" s="134"/>
      <c r="G856" s="134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  <c r="AB856" s="134"/>
      <c r="AC856" s="134"/>
      <c r="AD856" s="134"/>
      <c r="AE856" s="134"/>
      <c r="AF856" s="134"/>
      <c r="AG856" s="134"/>
      <c r="AH856" s="134"/>
      <c r="AI856" s="134"/>
      <c r="AJ856" s="134"/>
      <c r="AK856" s="134"/>
      <c r="AL856" s="134"/>
    </row>
    <row r="857" spans="1:38" customFormat="1" x14ac:dyDescent="0.25">
      <c r="A857" s="133"/>
      <c r="B857" s="133"/>
      <c r="C857" s="134"/>
      <c r="D857" s="135"/>
      <c r="E857" s="135"/>
      <c r="F857" s="134"/>
      <c r="G857" s="134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  <c r="AB857" s="134"/>
      <c r="AC857" s="134"/>
      <c r="AD857" s="134"/>
      <c r="AE857" s="134"/>
      <c r="AF857" s="134"/>
      <c r="AG857" s="134"/>
      <c r="AH857" s="134"/>
      <c r="AI857" s="134"/>
      <c r="AJ857" s="134"/>
      <c r="AK857" s="134"/>
      <c r="AL857" s="134"/>
    </row>
    <row r="858" spans="1:38" customFormat="1" x14ac:dyDescent="0.25">
      <c r="A858" s="133"/>
      <c r="B858" s="133"/>
      <c r="C858" s="134"/>
      <c r="D858" s="135"/>
      <c r="E858" s="135"/>
      <c r="F858" s="134"/>
      <c r="G858" s="134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  <c r="AB858" s="134"/>
      <c r="AC858" s="134"/>
      <c r="AD858" s="134"/>
      <c r="AE858" s="134"/>
      <c r="AF858" s="134"/>
      <c r="AG858" s="134"/>
      <c r="AH858" s="134"/>
      <c r="AI858" s="134"/>
      <c r="AJ858" s="134"/>
      <c r="AK858" s="134"/>
      <c r="AL858" s="134"/>
    </row>
    <row r="859" spans="1:38" customFormat="1" x14ac:dyDescent="0.25">
      <c r="A859" s="133"/>
      <c r="B859" s="133"/>
      <c r="C859" s="134"/>
      <c r="D859" s="135"/>
      <c r="E859" s="135"/>
      <c r="F859" s="134"/>
      <c r="G859" s="134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  <c r="AB859" s="134"/>
      <c r="AC859" s="134"/>
      <c r="AD859" s="134"/>
      <c r="AE859" s="134"/>
      <c r="AF859" s="134"/>
      <c r="AG859" s="134"/>
      <c r="AH859" s="134"/>
      <c r="AI859" s="134"/>
      <c r="AJ859" s="134"/>
      <c r="AK859" s="134"/>
      <c r="AL859" s="134"/>
    </row>
    <row r="860" spans="1:38" customFormat="1" x14ac:dyDescent="0.25">
      <c r="A860" s="133"/>
      <c r="B860" s="133"/>
      <c r="C860" s="134"/>
      <c r="D860" s="135"/>
      <c r="E860" s="135"/>
      <c r="F860" s="134"/>
      <c r="G860" s="134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  <c r="AB860" s="134"/>
      <c r="AC860" s="134"/>
      <c r="AD860" s="134"/>
      <c r="AE860" s="134"/>
      <c r="AF860" s="134"/>
      <c r="AG860" s="134"/>
      <c r="AH860" s="134"/>
      <c r="AI860" s="134"/>
      <c r="AJ860" s="134"/>
      <c r="AK860" s="134"/>
      <c r="AL860" s="134"/>
    </row>
    <row r="861" spans="1:38" customFormat="1" x14ac:dyDescent="0.25">
      <c r="A861" s="133"/>
      <c r="B861" s="133"/>
      <c r="C861" s="134"/>
      <c r="D861" s="135"/>
      <c r="E861" s="135"/>
      <c r="F861" s="134"/>
      <c r="G861" s="134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  <c r="AB861" s="134"/>
      <c r="AC861" s="134"/>
      <c r="AD861" s="134"/>
      <c r="AE861" s="134"/>
      <c r="AF861" s="134"/>
      <c r="AG861" s="134"/>
      <c r="AH861" s="134"/>
      <c r="AI861" s="134"/>
      <c r="AJ861" s="134"/>
      <c r="AK861" s="134"/>
      <c r="AL861" s="134"/>
    </row>
    <row r="862" spans="1:38" customFormat="1" x14ac:dyDescent="0.25">
      <c r="A862" s="133"/>
      <c r="B862" s="133"/>
      <c r="C862" s="134"/>
      <c r="D862" s="135"/>
      <c r="E862" s="135"/>
      <c r="F862" s="134"/>
      <c r="G862" s="134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  <c r="AB862" s="134"/>
      <c r="AC862" s="134"/>
      <c r="AD862" s="134"/>
      <c r="AE862" s="134"/>
      <c r="AF862" s="134"/>
      <c r="AG862" s="134"/>
      <c r="AH862" s="134"/>
      <c r="AI862" s="134"/>
      <c r="AJ862" s="134"/>
      <c r="AK862" s="134"/>
      <c r="AL862" s="134"/>
    </row>
    <row r="863" spans="1:38" customFormat="1" x14ac:dyDescent="0.25">
      <c r="A863" s="133"/>
      <c r="B863" s="133"/>
      <c r="C863" s="134"/>
      <c r="D863" s="135"/>
      <c r="E863" s="135"/>
      <c r="F863" s="134"/>
      <c r="G863" s="134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  <c r="AB863" s="134"/>
      <c r="AC863" s="134"/>
      <c r="AD863" s="134"/>
      <c r="AE863" s="134"/>
      <c r="AF863" s="134"/>
      <c r="AG863" s="134"/>
      <c r="AH863" s="134"/>
      <c r="AI863" s="134"/>
      <c r="AJ863" s="134"/>
      <c r="AK863" s="134"/>
      <c r="AL863" s="134"/>
    </row>
    <row r="864" spans="1:38" customFormat="1" x14ac:dyDescent="0.25">
      <c r="A864" s="133"/>
      <c r="B864" s="133"/>
      <c r="C864" s="134"/>
      <c r="D864" s="135"/>
      <c r="E864" s="135"/>
      <c r="F864" s="134"/>
      <c r="G864" s="134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  <c r="AB864" s="134"/>
      <c r="AC864" s="134"/>
      <c r="AD864" s="134"/>
      <c r="AE864" s="134"/>
      <c r="AF864" s="134"/>
      <c r="AG864" s="134"/>
      <c r="AH864" s="134"/>
      <c r="AI864" s="134"/>
      <c r="AJ864" s="134"/>
      <c r="AK864" s="134"/>
      <c r="AL864" s="134"/>
    </row>
    <row r="865" spans="1:38" customFormat="1" x14ac:dyDescent="0.25">
      <c r="A865" s="133"/>
      <c r="B865" s="133"/>
      <c r="C865" s="134"/>
      <c r="D865" s="135"/>
      <c r="E865" s="135"/>
      <c r="F865" s="134"/>
      <c r="G865" s="134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  <c r="AB865" s="134"/>
      <c r="AC865" s="134"/>
      <c r="AD865" s="134"/>
      <c r="AE865" s="134"/>
      <c r="AF865" s="134"/>
      <c r="AG865" s="134"/>
      <c r="AH865" s="134"/>
      <c r="AI865" s="134"/>
      <c r="AJ865" s="134"/>
      <c r="AK865" s="134"/>
      <c r="AL865" s="134"/>
    </row>
    <row r="866" spans="1:38" customFormat="1" x14ac:dyDescent="0.25">
      <c r="A866" s="133"/>
      <c r="B866" s="133"/>
      <c r="C866" s="134"/>
      <c r="D866" s="135"/>
      <c r="E866" s="135"/>
      <c r="F866" s="134"/>
      <c r="G866" s="134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  <c r="AB866" s="134"/>
      <c r="AC866" s="134"/>
      <c r="AD866" s="134"/>
      <c r="AE866" s="134"/>
      <c r="AF866" s="134"/>
      <c r="AG866" s="134"/>
      <c r="AH866" s="134"/>
      <c r="AI866" s="134"/>
      <c r="AJ866" s="134"/>
      <c r="AK866" s="134"/>
      <c r="AL866" s="134"/>
    </row>
    <row r="867" spans="1:38" customFormat="1" x14ac:dyDescent="0.25">
      <c r="A867" s="133"/>
      <c r="B867" s="133"/>
      <c r="C867" s="134"/>
      <c r="D867" s="135"/>
      <c r="E867" s="135"/>
      <c r="F867" s="134"/>
      <c r="G867" s="134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  <c r="AB867" s="134"/>
      <c r="AC867" s="134"/>
      <c r="AD867" s="134"/>
      <c r="AE867" s="134"/>
      <c r="AF867" s="134"/>
      <c r="AG867" s="134"/>
      <c r="AH867" s="134"/>
      <c r="AI867" s="134"/>
      <c r="AJ867" s="134"/>
      <c r="AK867" s="134"/>
      <c r="AL867" s="134"/>
    </row>
    <row r="868" spans="1:38" customFormat="1" x14ac:dyDescent="0.25">
      <c r="A868" s="133"/>
      <c r="B868" s="133"/>
      <c r="C868" s="134"/>
      <c r="D868" s="135"/>
      <c r="E868" s="135"/>
      <c r="F868" s="134"/>
      <c r="G868" s="134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  <c r="AB868" s="134"/>
      <c r="AC868" s="134"/>
      <c r="AD868" s="134"/>
      <c r="AE868" s="134"/>
      <c r="AF868" s="134"/>
      <c r="AG868" s="134"/>
      <c r="AH868" s="134"/>
      <c r="AI868" s="134"/>
      <c r="AJ868" s="134"/>
      <c r="AK868" s="134"/>
      <c r="AL868" s="134"/>
    </row>
    <row r="869" spans="1:38" customFormat="1" x14ac:dyDescent="0.25">
      <c r="A869" s="133"/>
      <c r="B869" s="133"/>
      <c r="C869" s="134"/>
      <c r="D869" s="135"/>
      <c r="E869" s="135"/>
      <c r="F869" s="134"/>
      <c r="G869" s="134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  <c r="AB869" s="134"/>
      <c r="AC869" s="134"/>
      <c r="AD869" s="134"/>
      <c r="AE869" s="134"/>
      <c r="AF869" s="134"/>
      <c r="AG869" s="134"/>
      <c r="AH869" s="134"/>
      <c r="AI869" s="134"/>
      <c r="AJ869" s="134"/>
      <c r="AK869" s="134"/>
      <c r="AL869" s="134"/>
    </row>
    <row r="870" spans="1:38" customFormat="1" x14ac:dyDescent="0.25">
      <c r="A870" s="133"/>
      <c r="B870" s="133"/>
      <c r="C870" s="134"/>
      <c r="D870" s="135"/>
      <c r="E870" s="135"/>
      <c r="F870" s="134"/>
      <c r="G870" s="134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  <c r="AB870" s="134"/>
      <c r="AC870" s="134"/>
      <c r="AD870" s="134"/>
      <c r="AE870" s="134"/>
      <c r="AF870" s="134"/>
      <c r="AG870" s="134"/>
      <c r="AH870" s="134"/>
      <c r="AI870" s="134"/>
      <c r="AJ870" s="134"/>
      <c r="AK870" s="134"/>
      <c r="AL870" s="134"/>
    </row>
    <row r="871" spans="1:38" customFormat="1" x14ac:dyDescent="0.25">
      <c r="A871" s="133"/>
      <c r="B871" s="133"/>
      <c r="C871" s="134"/>
      <c r="D871" s="135"/>
      <c r="E871" s="135"/>
      <c r="F871" s="134"/>
      <c r="G871" s="134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  <c r="AB871" s="134"/>
      <c r="AC871" s="134"/>
      <c r="AD871" s="134"/>
      <c r="AE871" s="134"/>
      <c r="AF871" s="134"/>
      <c r="AG871" s="134"/>
      <c r="AH871" s="134"/>
      <c r="AI871" s="134"/>
      <c r="AJ871" s="134"/>
      <c r="AK871" s="134"/>
      <c r="AL871" s="134"/>
    </row>
    <row r="872" spans="1:38" customFormat="1" x14ac:dyDescent="0.25">
      <c r="A872" s="133"/>
      <c r="B872" s="133"/>
      <c r="C872" s="134"/>
      <c r="D872" s="135"/>
      <c r="E872" s="135"/>
      <c r="F872" s="134"/>
      <c r="G872" s="134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  <c r="AB872" s="134"/>
      <c r="AC872" s="134"/>
      <c r="AD872" s="134"/>
      <c r="AE872" s="134"/>
      <c r="AF872" s="134"/>
      <c r="AG872" s="134"/>
      <c r="AH872" s="134"/>
      <c r="AI872" s="134"/>
      <c r="AJ872" s="134"/>
      <c r="AK872" s="134"/>
      <c r="AL872" s="134"/>
    </row>
    <row r="873" spans="1:38" customFormat="1" x14ac:dyDescent="0.25">
      <c r="A873" s="133"/>
      <c r="B873" s="133"/>
      <c r="C873" s="134"/>
      <c r="D873" s="135"/>
      <c r="E873" s="135"/>
      <c r="F873" s="134"/>
      <c r="G873" s="134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  <c r="AB873" s="134"/>
      <c r="AC873" s="134"/>
      <c r="AD873" s="134"/>
      <c r="AE873" s="134"/>
      <c r="AF873" s="134"/>
      <c r="AG873" s="134"/>
      <c r="AH873" s="134"/>
      <c r="AI873" s="134"/>
      <c r="AJ873" s="134"/>
      <c r="AK873" s="134"/>
      <c r="AL873" s="134"/>
    </row>
    <row r="874" spans="1:38" customFormat="1" x14ac:dyDescent="0.25">
      <c r="A874" s="133"/>
      <c r="B874" s="133"/>
      <c r="C874" s="134"/>
      <c r="D874" s="135"/>
      <c r="E874" s="135"/>
      <c r="F874" s="134"/>
      <c r="G874" s="134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  <c r="AB874" s="134"/>
      <c r="AC874" s="134"/>
      <c r="AD874" s="134"/>
      <c r="AE874" s="134"/>
      <c r="AF874" s="134"/>
      <c r="AG874" s="134"/>
      <c r="AH874" s="134"/>
      <c r="AI874" s="134"/>
      <c r="AJ874" s="134"/>
      <c r="AK874" s="134"/>
      <c r="AL874" s="134"/>
    </row>
    <row r="875" spans="1:38" customFormat="1" x14ac:dyDescent="0.25">
      <c r="A875" s="133"/>
      <c r="B875" s="133"/>
      <c r="C875" s="134"/>
      <c r="D875" s="135"/>
      <c r="E875" s="135"/>
      <c r="F875" s="134"/>
      <c r="G875" s="134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  <c r="AB875" s="134"/>
      <c r="AC875" s="134"/>
      <c r="AD875" s="134"/>
      <c r="AE875" s="134"/>
      <c r="AF875" s="134"/>
      <c r="AG875" s="134"/>
      <c r="AH875" s="134"/>
      <c r="AI875" s="134"/>
      <c r="AJ875" s="134"/>
      <c r="AK875" s="134"/>
      <c r="AL875" s="134"/>
    </row>
    <row r="876" spans="1:38" customFormat="1" x14ac:dyDescent="0.25">
      <c r="A876" s="133"/>
      <c r="B876" s="133"/>
      <c r="C876" s="134"/>
      <c r="D876" s="135"/>
      <c r="E876" s="135"/>
      <c r="F876" s="134"/>
      <c r="G876" s="134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  <c r="AB876" s="134"/>
      <c r="AC876" s="134"/>
      <c r="AD876" s="134"/>
      <c r="AE876" s="134"/>
      <c r="AF876" s="134"/>
      <c r="AG876" s="134"/>
      <c r="AH876" s="134"/>
      <c r="AI876" s="134"/>
      <c r="AJ876" s="134"/>
      <c r="AK876" s="134"/>
      <c r="AL876" s="134"/>
    </row>
    <row r="877" spans="1:38" customFormat="1" x14ac:dyDescent="0.25">
      <c r="A877" s="133"/>
      <c r="B877" s="133"/>
      <c r="C877" s="134"/>
      <c r="D877" s="135"/>
      <c r="E877" s="135"/>
      <c r="F877" s="134"/>
      <c r="G877" s="134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  <c r="AB877" s="134"/>
      <c r="AC877" s="134"/>
      <c r="AD877" s="134"/>
      <c r="AE877" s="134"/>
      <c r="AF877" s="134"/>
      <c r="AG877" s="134"/>
      <c r="AH877" s="134"/>
      <c r="AI877" s="134"/>
      <c r="AJ877" s="134"/>
      <c r="AK877" s="134"/>
      <c r="AL877" s="134"/>
    </row>
    <row r="878" spans="1:38" customFormat="1" x14ac:dyDescent="0.25">
      <c r="A878" s="133"/>
      <c r="B878" s="133"/>
      <c r="C878" s="134"/>
      <c r="D878" s="135"/>
      <c r="E878" s="135"/>
      <c r="F878" s="134"/>
      <c r="G878" s="134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  <c r="AB878" s="134"/>
      <c r="AC878" s="134"/>
      <c r="AD878" s="134"/>
      <c r="AE878" s="134"/>
      <c r="AF878" s="134"/>
      <c r="AG878" s="134"/>
      <c r="AH878" s="134"/>
      <c r="AI878" s="134"/>
      <c r="AJ878" s="134"/>
      <c r="AK878" s="134"/>
      <c r="AL878" s="134"/>
    </row>
    <row r="879" spans="1:38" customFormat="1" x14ac:dyDescent="0.25">
      <c r="A879" s="133"/>
      <c r="B879" s="133"/>
      <c r="C879" s="134"/>
      <c r="D879" s="135"/>
      <c r="E879" s="135"/>
      <c r="F879" s="134"/>
      <c r="G879" s="134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  <c r="AB879" s="134"/>
      <c r="AC879" s="134"/>
      <c r="AD879" s="134"/>
      <c r="AE879" s="134"/>
      <c r="AF879" s="134"/>
      <c r="AG879" s="134"/>
      <c r="AH879" s="134"/>
      <c r="AI879" s="134"/>
      <c r="AJ879" s="134"/>
      <c r="AK879" s="134"/>
      <c r="AL879" s="134"/>
    </row>
    <row r="880" spans="1:38" customFormat="1" x14ac:dyDescent="0.25">
      <c r="A880" s="133"/>
      <c r="B880" s="133"/>
      <c r="C880" s="134"/>
      <c r="D880" s="135"/>
      <c r="E880" s="135"/>
      <c r="F880" s="134"/>
      <c r="G880" s="134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  <c r="AB880" s="134"/>
      <c r="AC880" s="134"/>
      <c r="AD880" s="134"/>
      <c r="AE880" s="134"/>
      <c r="AF880" s="134"/>
      <c r="AG880" s="134"/>
      <c r="AH880" s="134"/>
      <c r="AI880" s="134"/>
      <c r="AJ880" s="134"/>
      <c r="AK880" s="134"/>
      <c r="AL880" s="134"/>
    </row>
    <row r="881" spans="1:38" customFormat="1" x14ac:dyDescent="0.25">
      <c r="A881" s="133"/>
      <c r="B881" s="133"/>
      <c r="C881" s="134"/>
      <c r="D881" s="135"/>
      <c r="E881" s="135"/>
      <c r="F881" s="134"/>
      <c r="G881" s="134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  <c r="AB881" s="134"/>
      <c r="AC881" s="134"/>
      <c r="AD881" s="134"/>
      <c r="AE881" s="134"/>
      <c r="AF881" s="134"/>
      <c r="AG881" s="134"/>
      <c r="AH881" s="134"/>
      <c r="AI881" s="134"/>
      <c r="AJ881" s="134"/>
      <c r="AK881" s="134"/>
      <c r="AL881" s="134"/>
    </row>
    <row r="882" spans="1:38" customFormat="1" x14ac:dyDescent="0.25">
      <c r="A882" s="133"/>
      <c r="B882" s="133"/>
      <c r="C882" s="134"/>
      <c r="D882" s="135"/>
      <c r="E882" s="135"/>
      <c r="F882" s="134"/>
      <c r="G882" s="134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  <c r="AB882" s="134"/>
      <c r="AC882" s="134"/>
      <c r="AD882" s="134"/>
      <c r="AE882" s="134"/>
      <c r="AF882" s="134"/>
      <c r="AG882" s="134"/>
      <c r="AH882" s="134"/>
      <c r="AI882" s="134"/>
      <c r="AJ882" s="134"/>
      <c r="AK882" s="134"/>
      <c r="AL882" s="134"/>
    </row>
    <row r="883" spans="1:38" customFormat="1" x14ac:dyDescent="0.25">
      <c r="A883" s="133"/>
      <c r="B883" s="133"/>
      <c r="C883" s="134"/>
      <c r="D883" s="135"/>
      <c r="E883" s="135"/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  <c r="AB883" s="134"/>
      <c r="AC883" s="134"/>
      <c r="AD883" s="134"/>
      <c r="AE883" s="134"/>
      <c r="AF883" s="134"/>
      <c r="AG883" s="134"/>
      <c r="AH883" s="134"/>
      <c r="AI883" s="134"/>
      <c r="AJ883" s="134"/>
      <c r="AK883" s="134"/>
      <c r="AL883" s="134"/>
    </row>
    <row r="884" spans="1:38" customFormat="1" x14ac:dyDescent="0.25">
      <c r="A884" s="133"/>
      <c r="B884" s="133"/>
      <c r="C884" s="134"/>
      <c r="D884" s="135"/>
      <c r="E884" s="135"/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  <c r="AB884" s="134"/>
      <c r="AC884" s="134"/>
      <c r="AD884" s="134"/>
      <c r="AE884" s="134"/>
      <c r="AF884" s="134"/>
      <c r="AG884" s="134"/>
      <c r="AH884" s="134"/>
      <c r="AI884" s="134"/>
      <c r="AJ884" s="134"/>
      <c r="AK884" s="134"/>
      <c r="AL884" s="134"/>
    </row>
    <row r="885" spans="1:38" customFormat="1" x14ac:dyDescent="0.25">
      <c r="A885" s="133"/>
      <c r="B885" s="133"/>
      <c r="C885" s="134"/>
      <c r="D885" s="135"/>
      <c r="E885" s="135"/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  <c r="AB885" s="134"/>
      <c r="AC885" s="134"/>
      <c r="AD885" s="134"/>
      <c r="AE885" s="134"/>
      <c r="AF885" s="134"/>
      <c r="AG885" s="134"/>
      <c r="AH885" s="134"/>
      <c r="AI885" s="134"/>
      <c r="AJ885" s="134"/>
      <c r="AK885" s="134"/>
      <c r="AL885" s="134"/>
    </row>
    <row r="886" spans="1:38" customFormat="1" x14ac:dyDescent="0.25">
      <c r="A886" s="133"/>
      <c r="B886" s="133"/>
      <c r="C886" s="134"/>
      <c r="D886" s="135"/>
      <c r="E886" s="135"/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  <c r="AB886" s="134"/>
      <c r="AC886" s="134"/>
      <c r="AD886" s="134"/>
      <c r="AE886" s="134"/>
      <c r="AF886" s="134"/>
      <c r="AG886" s="134"/>
      <c r="AH886" s="134"/>
      <c r="AI886" s="134"/>
      <c r="AJ886" s="134"/>
      <c r="AK886" s="134"/>
      <c r="AL886" s="134"/>
    </row>
    <row r="887" spans="1:38" customFormat="1" x14ac:dyDescent="0.25">
      <c r="A887" s="133"/>
      <c r="B887" s="133"/>
      <c r="C887" s="134"/>
      <c r="D887" s="135"/>
      <c r="E887" s="135"/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  <c r="AB887" s="134"/>
      <c r="AC887" s="134"/>
      <c r="AD887" s="134"/>
      <c r="AE887" s="134"/>
      <c r="AF887" s="134"/>
      <c r="AG887" s="134"/>
      <c r="AH887" s="134"/>
      <c r="AI887" s="134"/>
      <c r="AJ887" s="134"/>
      <c r="AK887" s="134"/>
      <c r="AL887" s="134"/>
    </row>
    <row r="888" spans="1:38" customFormat="1" x14ac:dyDescent="0.25">
      <c r="A888" s="133"/>
      <c r="B888" s="133"/>
      <c r="C888" s="134"/>
      <c r="D888" s="135"/>
      <c r="E888" s="135"/>
      <c r="F888" s="134"/>
      <c r="G888" s="134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  <c r="AB888" s="134"/>
      <c r="AC888" s="134"/>
      <c r="AD888" s="134"/>
      <c r="AE888" s="134"/>
      <c r="AF888" s="134"/>
      <c r="AG888" s="134"/>
      <c r="AH888" s="134"/>
      <c r="AI888" s="134"/>
      <c r="AJ888" s="134"/>
      <c r="AK888" s="134"/>
      <c r="AL888" s="134"/>
    </row>
    <row r="889" spans="1:38" customFormat="1" x14ac:dyDescent="0.25">
      <c r="A889" s="133"/>
      <c r="B889" s="133"/>
      <c r="C889" s="134"/>
      <c r="D889" s="135"/>
      <c r="E889" s="135"/>
      <c r="F889" s="134"/>
      <c r="G889" s="134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  <c r="AB889" s="134"/>
      <c r="AC889" s="134"/>
      <c r="AD889" s="134"/>
      <c r="AE889" s="134"/>
      <c r="AF889" s="134"/>
      <c r="AG889" s="134"/>
      <c r="AH889" s="134"/>
      <c r="AI889" s="134"/>
      <c r="AJ889" s="134"/>
      <c r="AK889" s="134"/>
      <c r="AL889" s="134"/>
    </row>
    <row r="890" spans="1:38" customFormat="1" x14ac:dyDescent="0.25">
      <c r="A890" s="133"/>
      <c r="B890" s="133"/>
      <c r="C890" s="134"/>
      <c r="D890" s="135"/>
      <c r="E890" s="135"/>
      <c r="F890" s="134"/>
      <c r="G890" s="134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  <c r="AB890" s="134"/>
      <c r="AC890" s="134"/>
      <c r="AD890" s="134"/>
      <c r="AE890" s="134"/>
      <c r="AF890" s="134"/>
      <c r="AG890" s="134"/>
      <c r="AH890" s="134"/>
      <c r="AI890" s="134"/>
      <c r="AJ890" s="134"/>
      <c r="AK890" s="134"/>
      <c r="AL890" s="134"/>
    </row>
    <row r="891" spans="1:38" customFormat="1" x14ac:dyDescent="0.25">
      <c r="A891" s="133"/>
      <c r="B891" s="133"/>
      <c r="C891" s="134"/>
      <c r="D891" s="135"/>
      <c r="E891" s="135"/>
      <c r="F891" s="134"/>
      <c r="G891" s="134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  <c r="AB891" s="134"/>
      <c r="AC891" s="134"/>
      <c r="AD891" s="134"/>
      <c r="AE891" s="134"/>
      <c r="AF891" s="134"/>
      <c r="AG891" s="134"/>
      <c r="AH891" s="134"/>
      <c r="AI891" s="134"/>
      <c r="AJ891" s="134"/>
      <c r="AK891" s="134"/>
      <c r="AL891" s="134"/>
    </row>
    <row r="892" spans="1:38" customFormat="1" x14ac:dyDescent="0.25">
      <c r="A892" s="133"/>
      <c r="B892" s="133"/>
      <c r="C892" s="134"/>
      <c r="D892" s="135"/>
      <c r="E892" s="135"/>
      <c r="F892" s="134"/>
      <c r="G892" s="134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  <c r="AB892" s="134"/>
      <c r="AC892" s="134"/>
      <c r="AD892" s="134"/>
      <c r="AE892" s="134"/>
      <c r="AF892" s="134"/>
      <c r="AG892" s="134"/>
      <c r="AH892" s="134"/>
      <c r="AI892" s="134"/>
      <c r="AJ892" s="134"/>
      <c r="AK892" s="134"/>
      <c r="AL892" s="134"/>
    </row>
    <row r="893" spans="1:38" customFormat="1" x14ac:dyDescent="0.25">
      <c r="A893" s="133"/>
      <c r="B893" s="133"/>
      <c r="C893" s="134"/>
      <c r="D893" s="135"/>
      <c r="E893" s="135"/>
      <c r="F893" s="134"/>
      <c r="G893" s="134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  <c r="AB893" s="134"/>
      <c r="AC893" s="134"/>
      <c r="AD893" s="134"/>
      <c r="AE893" s="134"/>
      <c r="AF893" s="134"/>
      <c r="AG893" s="134"/>
      <c r="AH893" s="134"/>
      <c r="AI893" s="134"/>
      <c r="AJ893" s="134"/>
      <c r="AK893" s="134"/>
      <c r="AL893" s="134"/>
    </row>
    <row r="894" spans="1:38" customFormat="1" x14ac:dyDescent="0.25">
      <c r="A894" s="133"/>
      <c r="B894" s="133"/>
      <c r="C894" s="134"/>
      <c r="D894" s="135"/>
      <c r="E894" s="135"/>
      <c r="F894" s="134"/>
      <c r="G894" s="134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  <c r="AB894" s="134"/>
      <c r="AC894" s="134"/>
      <c r="AD894" s="134"/>
      <c r="AE894" s="134"/>
      <c r="AF894" s="134"/>
      <c r="AG894" s="134"/>
      <c r="AH894" s="134"/>
      <c r="AI894" s="134"/>
      <c r="AJ894" s="134"/>
      <c r="AK894" s="134"/>
      <c r="AL894" s="134"/>
    </row>
    <row r="895" spans="1:38" customFormat="1" x14ac:dyDescent="0.25">
      <c r="A895" s="133"/>
      <c r="B895" s="133"/>
      <c r="C895" s="134"/>
      <c r="D895" s="135"/>
      <c r="E895" s="135"/>
      <c r="F895" s="134"/>
      <c r="G895" s="134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  <c r="AB895" s="134"/>
      <c r="AC895" s="134"/>
      <c r="AD895" s="134"/>
      <c r="AE895" s="134"/>
      <c r="AF895" s="134"/>
      <c r="AG895" s="134"/>
      <c r="AH895" s="134"/>
      <c r="AI895" s="134"/>
      <c r="AJ895" s="134"/>
      <c r="AK895" s="134"/>
      <c r="AL895" s="134"/>
    </row>
    <row r="896" spans="1:38" customFormat="1" x14ac:dyDescent="0.25">
      <c r="A896" s="133"/>
      <c r="B896" s="133"/>
      <c r="C896" s="134"/>
      <c r="D896" s="135"/>
      <c r="E896" s="135"/>
      <c r="F896" s="134"/>
      <c r="G896" s="134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  <c r="AB896" s="134"/>
      <c r="AC896" s="134"/>
      <c r="AD896" s="134"/>
      <c r="AE896" s="134"/>
      <c r="AF896" s="134"/>
      <c r="AG896" s="134"/>
      <c r="AH896" s="134"/>
      <c r="AI896" s="134"/>
      <c r="AJ896" s="134"/>
      <c r="AK896" s="134"/>
      <c r="AL896" s="134"/>
    </row>
    <row r="897" spans="1:38" customFormat="1" x14ac:dyDescent="0.25">
      <c r="A897" s="133"/>
      <c r="B897" s="133"/>
      <c r="C897" s="134"/>
      <c r="D897" s="135"/>
      <c r="E897" s="135"/>
      <c r="F897" s="134"/>
      <c r="G897" s="134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  <c r="AB897" s="134"/>
      <c r="AC897" s="134"/>
      <c r="AD897" s="134"/>
      <c r="AE897" s="134"/>
      <c r="AF897" s="134"/>
      <c r="AG897" s="134"/>
      <c r="AH897" s="134"/>
      <c r="AI897" s="134"/>
      <c r="AJ897" s="134"/>
      <c r="AK897" s="134"/>
      <c r="AL897" s="134"/>
    </row>
    <row r="898" spans="1:38" customFormat="1" x14ac:dyDescent="0.25">
      <c r="A898" s="133"/>
      <c r="B898" s="133"/>
      <c r="C898" s="134"/>
      <c r="D898" s="135"/>
      <c r="E898" s="135"/>
      <c r="F898" s="134"/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  <c r="AB898" s="134"/>
      <c r="AC898" s="134"/>
      <c r="AD898" s="134"/>
      <c r="AE898" s="134"/>
      <c r="AF898" s="134"/>
      <c r="AG898" s="134"/>
      <c r="AH898" s="134"/>
      <c r="AI898" s="134"/>
      <c r="AJ898" s="134"/>
      <c r="AK898" s="134"/>
      <c r="AL898" s="134"/>
    </row>
    <row r="899" spans="1:38" customFormat="1" x14ac:dyDescent="0.25">
      <c r="A899" s="133"/>
      <c r="B899" s="133"/>
      <c r="C899" s="134"/>
      <c r="D899" s="135"/>
      <c r="E899" s="135"/>
      <c r="F899" s="134"/>
      <c r="G899" s="134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  <c r="AB899" s="134"/>
      <c r="AC899" s="134"/>
      <c r="AD899" s="134"/>
      <c r="AE899" s="134"/>
      <c r="AF899" s="134"/>
      <c r="AG899" s="134"/>
      <c r="AH899" s="134"/>
      <c r="AI899" s="134"/>
      <c r="AJ899" s="134"/>
      <c r="AK899" s="134"/>
      <c r="AL899" s="134"/>
    </row>
    <row r="900" spans="1:38" customFormat="1" x14ac:dyDescent="0.25">
      <c r="A900" s="133"/>
      <c r="B900" s="133"/>
      <c r="C900" s="134"/>
      <c r="D900" s="135"/>
      <c r="E900" s="135"/>
      <c r="F900" s="134"/>
      <c r="G900" s="134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  <c r="AB900" s="134"/>
      <c r="AC900" s="134"/>
      <c r="AD900" s="134"/>
      <c r="AE900" s="134"/>
      <c r="AF900" s="134"/>
      <c r="AG900" s="134"/>
      <c r="AH900" s="134"/>
      <c r="AI900" s="134"/>
      <c r="AJ900" s="134"/>
      <c r="AK900" s="134"/>
      <c r="AL900" s="134"/>
    </row>
    <row r="901" spans="1:38" customFormat="1" x14ac:dyDescent="0.25">
      <c r="A901" s="133"/>
      <c r="B901" s="133"/>
      <c r="C901" s="134"/>
      <c r="D901" s="135"/>
      <c r="E901" s="135"/>
      <c r="F901" s="134"/>
      <c r="G901" s="134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  <c r="AB901" s="134"/>
      <c r="AC901" s="134"/>
      <c r="AD901" s="134"/>
      <c r="AE901" s="134"/>
      <c r="AF901" s="134"/>
      <c r="AG901" s="134"/>
      <c r="AH901" s="134"/>
      <c r="AI901" s="134"/>
      <c r="AJ901" s="134"/>
      <c r="AK901" s="134"/>
      <c r="AL901" s="134"/>
    </row>
    <row r="902" spans="1:38" customFormat="1" x14ac:dyDescent="0.25">
      <c r="A902" s="133"/>
      <c r="B902" s="133"/>
      <c r="C902" s="134"/>
      <c r="D902" s="135"/>
      <c r="E902" s="135"/>
      <c r="F902" s="134"/>
      <c r="G902" s="134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  <c r="AB902" s="134"/>
      <c r="AC902" s="134"/>
      <c r="AD902" s="134"/>
      <c r="AE902" s="134"/>
      <c r="AF902" s="134"/>
      <c r="AG902" s="134"/>
      <c r="AH902" s="134"/>
      <c r="AI902" s="134"/>
      <c r="AJ902" s="134"/>
      <c r="AK902" s="134"/>
      <c r="AL902" s="134"/>
    </row>
    <row r="903" spans="1:38" customFormat="1" x14ac:dyDescent="0.25">
      <c r="A903" s="133"/>
      <c r="B903" s="133"/>
      <c r="C903" s="134"/>
      <c r="D903" s="135"/>
      <c r="E903" s="135"/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  <c r="AB903" s="134"/>
      <c r="AC903" s="134"/>
      <c r="AD903" s="134"/>
      <c r="AE903" s="134"/>
      <c r="AF903" s="134"/>
      <c r="AG903" s="134"/>
      <c r="AH903" s="134"/>
      <c r="AI903" s="134"/>
      <c r="AJ903" s="134"/>
      <c r="AK903" s="134"/>
      <c r="AL903" s="134"/>
    </row>
    <row r="904" spans="1:38" customFormat="1" x14ac:dyDescent="0.25">
      <c r="A904" s="133"/>
      <c r="B904" s="133"/>
      <c r="C904" s="134"/>
      <c r="D904" s="135"/>
      <c r="E904" s="135"/>
      <c r="F904" s="134"/>
      <c r="G904" s="134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  <c r="AB904" s="134"/>
      <c r="AC904" s="134"/>
      <c r="AD904" s="134"/>
      <c r="AE904" s="134"/>
      <c r="AF904" s="134"/>
      <c r="AG904" s="134"/>
      <c r="AH904" s="134"/>
      <c r="AI904" s="134"/>
      <c r="AJ904" s="134"/>
      <c r="AK904" s="134"/>
      <c r="AL904" s="134"/>
    </row>
    <row r="905" spans="1:38" customFormat="1" x14ac:dyDescent="0.25">
      <c r="A905" s="133"/>
      <c r="B905" s="133"/>
      <c r="C905" s="134"/>
      <c r="D905" s="135"/>
      <c r="E905" s="135"/>
      <c r="F905" s="134"/>
      <c r="G905" s="134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  <c r="AB905" s="134"/>
      <c r="AC905" s="134"/>
      <c r="AD905" s="134"/>
      <c r="AE905" s="134"/>
      <c r="AF905" s="134"/>
      <c r="AG905" s="134"/>
      <c r="AH905" s="134"/>
      <c r="AI905" s="134"/>
      <c r="AJ905" s="134"/>
      <c r="AK905" s="134"/>
      <c r="AL905" s="134"/>
    </row>
    <row r="906" spans="1:38" customFormat="1" x14ac:dyDescent="0.25">
      <c r="A906" s="133"/>
      <c r="B906" s="133"/>
      <c r="C906" s="134"/>
      <c r="D906" s="135"/>
      <c r="E906" s="135"/>
      <c r="F906" s="134"/>
      <c r="G906" s="134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  <c r="AB906" s="134"/>
      <c r="AC906" s="134"/>
      <c r="AD906" s="134"/>
      <c r="AE906" s="134"/>
      <c r="AF906" s="134"/>
      <c r="AG906" s="134"/>
      <c r="AH906" s="134"/>
      <c r="AI906" s="134"/>
      <c r="AJ906" s="134"/>
      <c r="AK906" s="134"/>
      <c r="AL906" s="134"/>
    </row>
    <row r="907" spans="1:38" customFormat="1" x14ac:dyDescent="0.25">
      <c r="A907" s="133"/>
      <c r="B907" s="133"/>
      <c r="C907" s="134"/>
      <c r="D907" s="135"/>
      <c r="E907" s="135"/>
      <c r="F907" s="134"/>
      <c r="G907" s="134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  <c r="AB907" s="134"/>
      <c r="AC907" s="134"/>
      <c r="AD907" s="134"/>
      <c r="AE907" s="134"/>
      <c r="AF907" s="134"/>
      <c r="AG907" s="134"/>
      <c r="AH907" s="134"/>
      <c r="AI907" s="134"/>
      <c r="AJ907" s="134"/>
      <c r="AK907" s="134"/>
      <c r="AL907" s="134"/>
    </row>
    <row r="908" spans="1:38" customFormat="1" x14ac:dyDescent="0.25">
      <c r="A908" s="133"/>
      <c r="B908" s="133"/>
      <c r="C908" s="134"/>
      <c r="D908" s="135"/>
      <c r="E908" s="135"/>
      <c r="F908" s="134"/>
      <c r="G908" s="134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  <c r="AB908" s="134"/>
      <c r="AC908" s="134"/>
      <c r="AD908" s="134"/>
      <c r="AE908" s="134"/>
      <c r="AF908" s="134"/>
      <c r="AG908" s="134"/>
      <c r="AH908" s="134"/>
      <c r="AI908" s="134"/>
      <c r="AJ908" s="134"/>
      <c r="AK908" s="134"/>
      <c r="AL908" s="134"/>
    </row>
    <row r="909" spans="1:38" customFormat="1" x14ac:dyDescent="0.25">
      <c r="A909" s="133"/>
      <c r="B909" s="133"/>
      <c r="C909" s="134"/>
      <c r="D909" s="135"/>
      <c r="E909" s="135"/>
      <c r="F909" s="134"/>
      <c r="G909" s="134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  <c r="AB909" s="134"/>
      <c r="AC909" s="134"/>
      <c r="AD909" s="134"/>
      <c r="AE909" s="134"/>
      <c r="AF909" s="134"/>
      <c r="AG909" s="134"/>
      <c r="AH909" s="134"/>
      <c r="AI909" s="134"/>
      <c r="AJ909" s="134"/>
      <c r="AK909" s="134"/>
      <c r="AL909" s="134"/>
    </row>
    <row r="910" spans="1:38" customFormat="1" x14ac:dyDescent="0.25">
      <c r="A910" s="133"/>
      <c r="B910" s="133"/>
      <c r="C910" s="134"/>
      <c r="D910" s="135"/>
      <c r="E910" s="135"/>
      <c r="F910" s="134"/>
      <c r="G910" s="134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  <c r="AB910" s="134"/>
      <c r="AC910" s="134"/>
      <c r="AD910" s="134"/>
      <c r="AE910" s="134"/>
      <c r="AF910" s="134"/>
      <c r="AG910" s="134"/>
      <c r="AH910" s="134"/>
      <c r="AI910" s="134"/>
      <c r="AJ910" s="134"/>
      <c r="AK910" s="134"/>
      <c r="AL910" s="134"/>
    </row>
    <row r="911" spans="1:38" customFormat="1" x14ac:dyDescent="0.25">
      <c r="A911" s="133"/>
      <c r="B911" s="133"/>
      <c r="C911" s="134"/>
      <c r="D911" s="135"/>
      <c r="E911" s="135"/>
      <c r="F911" s="134"/>
      <c r="G911" s="134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  <c r="AB911" s="134"/>
      <c r="AC911" s="134"/>
      <c r="AD911" s="134"/>
      <c r="AE911" s="134"/>
      <c r="AF911" s="134"/>
      <c r="AG911" s="134"/>
      <c r="AH911" s="134"/>
      <c r="AI911" s="134"/>
      <c r="AJ911" s="134"/>
      <c r="AK911" s="134"/>
      <c r="AL911" s="134"/>
    </row>
    <row r="912" spans="1:38" customFormat="1" x14ac:dyDescent="0.25">
      <c r="A912" s="133"/>
      <c r="B912" s="133"/>
      <c r="C912" s="134"/>
      <c r="D912" s="135"/>
      <c r="E912" s="135"/>
      <c r="F912" s="134"/>
      <c r="G912" s="134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  <c r="AB912" s="134"/>
      <c r="AC912" s="134"/>
      <c r="AD912" s="134"/>
      <c r="AE912" s="134"/>
      <c r="AF912" s="134"/>
      <c r="AG912" s="134"/>
      <c r="AH912" s="134"/>
      <c r="AI912" s="134"/>
      <c r="AJ912" s="134"/>
      <c r="AK912" s="134"/>
      <c r="AL912" s="134"/>
    </row>
    <row r="913" spans="1:38" customFormat="1" x14ac:dyDescent="0.25">
      <c r="A913" s="133"/>
      <c r="B913" s="133"/>
      <c r="C913" s="134"/>
      <c r="D913" s="135"/>
      <c r="E913" s="135"/>
      <c r="F913" s="134"/>
      <c r="G913" s="134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  <c r="AB913" s="134"/>
      <c r="AC913" s="134"/>
      <c r="AD913" s="134"/>
      <c r="AE913" s="134"/>
      <c r="AF913" s="134"/>
      <c r="AG913" s="134"/>
      <c r="AH913" s="134"/>
      <c r="AI913" s="134"/>
      <c r="AJ913" s="134"/>
      <c r="AK913" s="134"/>
      <c r="AL913" s="134"/>
    </row>
    <row r="914" spans="1:38" customFormat="1" x14ac:dyDescent="0.25">
      <c r="A914" s="133"/>
      <c r="B914" s="133"/>
      <c r="C914" s="134"/>
      <c r="D914" s="135"/>
      <c r="E914" s="135"/>
      <c r="F914" s="134"/>
      <c r="G914" s="134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  <c r="AB914" s="134"/>
      <c r="AC914" s="134"/>
      <c r="AD914" s="134"/>
      <c r="AE914" s="134"/>
      <c r="AF914" s="134"/>
      <c r="AG914" s="134"/>
      <c r="AH914" s="134"/>
      <c r="AI914" s="134"/>
      <c r="AJ914" s="134"/>
      <c r="AK914" s="134"/>
      <c r="AL914" s="134"/>
    </row>
    <row r="915" spans="1:38" customFormat="1" x14ac:dyDescent="0.25">
      <c r="A915" s="133"/>
      <c r="B915" s="133"/>
      <c r="C915" s="134"/>
      <c r="D915" s="135"/>
      <c r="E915" s="135"/>
      <c r="F915" s="134"/>
      <c r="G915" s="134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  <c r="AB915" s="134"/>
      <c r="AC915" s="134"/>
      <c r="AD915" s="134"/>
      <c r="AE915" s="134"/>
      <c r="AF915" s="134"/>
      <c r="AG915" s="134"/>
      <c r="AH915" s="134"/>
      <c r="AI915" s="134"/>
      <c r="AJ915" s="134"/>
      <c r="AK915" s="134"/>
      <c r="AL915" s="134"/>
    </row>
    <row r="916" spans="1:38" customFormat="1" x14ac:dyDescent="0.25">
      <c r="A916" s="133"/>
      <c r="B916" s="133"/>
      <c r="C916" s="134"/>
      <c r="D916" s="135"/>
      <c r="E916" s="135"/>
      <c r="F916" s="134"/>
      <c r="G916" s="134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  <c r="AB916" s="134"/>
      <c r="AC916" s="134"/>
      <c r="AD916" s="134"/>
      <c r="AE916" s="134"/>
      <c r="AF916" s="134"/>
      <c r="AG916" s="134"/>
      <c r="AH916" s="134"/>
      <c r="AI916" s="134"/>
      <c r="AJ916" s="134"/>
      <c r="AK916" s="134"/>
      <c r="AL916" s="134"/>
    </row>
    <row r="917" spans="1:38" customFormat="1" x14ac:dyDescent="0.25">
      <c r="A917" s="133"/>
      <c r="B917" s="133"/>
      <c r="C917" s="134"/>
      <c r="D917" s="135"/>
      <c r="E917" s="135"/>
      <c r="F917" s="134"/>
      <c r="G917" s="134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  <c r="AB917" s="134"/>
      <c r="AC917" s="134"/>
      <c r="AD917" s="134"/>
      <c r="AE917" s="134"/>
      <c r="AF917" s="134"/>
      <c r="AG917" s="134"/>
      <c r="AH917" s="134"/>
      <c r="AI917" s="134"/>
      <c r="AJ917" s="134"/>
      <c r="AK917" s="134"/>
      <c r="AL917" s="134"/>
    </row>
    <row r="918" spans="1:38" customFormat="1" x14ac:dyDescent="0.25">
      <c r="A918" s="133"/>
      <c r="B918" s="133"/>
      <c r="C918" s="134"/>
      <c r="D918" s="135"/>
      <c r="E918" s="135"/>
      <c r="F918" s="134"/>
      <c r="G918" s="134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  <c r="AB918" s="134"/>
      <c r="AC918" s="134"/>
      <c r="AD918" s="134"/>
      <c r="AE918" s="134"/>
      <c r="AF918" s="134"/>
      <c r="AG918" s="134"/>
      <c r="AH918" s="134"/>
      <c r="AI918" s="134"/>
      <c r="AJ918" s="134"/>
      <c r="AK918" s="134"/>
      <c r="AL918" s="134"/>
    </row>
    <row r="919" spans="1:38" customFormat="1" x14ac:dyDescent="0.25">
      <c r="A919" s="133"/>
      <c r="B919" s="133"/>
      <c r="C919" s="134"/>
      <c r="D919" s="135"/>
      <c r="E919" s="135"/>
      <c r="F919" s="134"/>
      <c r="G919" s="134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  <c r="AB919" s="134"/>
      <c r="AC919" s="134"/>
      <c r="AD919" s="134"/>
      <c r="AE919" s="134"/>
      <c r="AF919" s="134"/>
      <c r="AG919" s="134"/>
      <c r="AH919" s="134"/>
      <c r="AI919" s="134"/>
      <c r="AJ919" s="134"/>
      <c r="AK919" s="134"/>
      <c r="AL919" s="134"/>
    </row>
    <row r="920" spans="1:38" customFormat="1" x14ac:dyDescent="0.25">
      <c r="A920" s="133"/>
      <c r="B920" s="133"/>
      <c r="C920" s="134"/>
      <c r="D920" s="135"/>
      <c r="E920" s="135"/>
      <c r="F920" s="134"/>
      <c r="G920" s="134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  <c r="AB920" s="134"/>
      <c r="AC920" s="134"/>
      <c r="AD920" s="134"/>
      <c r="AE920" s="134"/>
      <c r="AF920" s="134"/>
      <c r="AG920" s="134"/>
      <c r="AH920" s="134"/>
      <c r="AI920" s="134"/>
      <c r="AJ920" s="134"/>
      <c r="AK920" s="134"/>
      <c r="AL920" s="134"/>
    </row>
    <row r="921" spans="1:38" customFormat="1" x14ac:dyDescent="0.25">
      <c r="A921" s="133"/>
      <c r="B921" s="133"/>
      <c r="C921" s="134"/>
      <c r="D921" s="135"/>
      <c r="E921" s="135"/>
      <c r="F921" s="134"/>
      <c r="G921" s="134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  <c r="AB921" s="134"/>
      <c r="AC921" s="134"/>
      <c r="AD921" s="134"/>
      <c r="AE921" s="134"/>
      <c r="AF921" s="134"/>
      <c r="AG921" s="134"/>
      <c r="AH921" s="134"/>
      <c r="AI921" s="134"/>
      <c r="AJ921" s="134"/>
      <c r="AK921" s="134"/>
      <c r="AL921" s="134"/>
    </row>
    <row r="922" spans="1:38" customFormat="1" x14ac:dyDescent="0.25">
      <c r="A922" s="133"/>
      <c r="B922" s="133"/>
      <c r="C922" s="134"/>
      <c r="D922" s="135"/>
      <c r="E922" s="135"/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  <c r="AB922" s="134"/>
      <c r="AC922" s="134"/>
      <c r="AD922" s="134"/>
      <c r="AE922" s="134"/>
      <c r="AF922" s="134"/>
      <c r="AG922" s="134"/>
      <c r="AH922" s="134"/>
      <c r="AI922" s="134"/>
      <c r="AJ922" s="134"/>
      <c r="AK922" s="134"/>
      <c r="AL922" s="134"/>
    </row>
    <row r="923" spans="1:38" customFormat="1" x14ac:dyDescent="0.25">
      <c r="A923" s="133"/>
      <c r="B923" s="133"/>
      <c r="C923" s="134"/>
      <c r="D923" s="135"/>
      <c r="E923" s="135"/>
      <c r="F923" s="134"/>
      <c r="G923" s="134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  <c r="AB923" s="134"/>
      <c r="AC923" s="134"/>
      <c r="AD923" s="134"/>
      <c r="AE923" s="134"/>
      <c r="AF923" s="134"/>
      <c r="AG923" s="134"/>
      <c r="AH923" s="134"/>
      <c r="AI923" s="134"/>
      <c r="AJ923" s="134"/>
      <c r="AK923" s="134"/>
      <c r="AL923" s="134"/>
    </row>
    <row r="924" spans="1:38" customFormat="1" x14ac:dyDescent="0.25">
      <c r="A924" s="133"/>
      <c r="B924" s="133"/>
      <c r="C924" s="134"/>
      <c r="D924" s="135"/>
      <c r="E924" s="135"/>
      <c r="F924" s="134"/>
      <c r="G924" s="134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  <c r="AB924" s="134"/>
      <c r="AC924" s="134"/>
      <c r="AD924" s="134"/>
      <c r="AE924" s="134"/>
      <c r="AF924" s="134"/>
      <c r="AG924" s="134"/>
      <c r="AH924" s="134"/>
      <c r="AI924" s="134"/>
      <c r="AJ924" s="134"/>
      <c r="AK924" s="134"/>
      <c r="AL924" s="134"/>
    </row>
    <row r="925" spans="1:38" customFormat="1" x14ac:dyDescent="0.25">
      <c r="A925" s="133"/>
      <c r="B925" s="133"/>
      <c r="C925" s="134"/>
      <c r="D925" s="135"/>
      <c r="E925" s="135"/>
      <c r="F925" s="134"/>
      <c r="G925" s="134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  <c r="AB925" s="134"/>
      <c r="AC925" s="134"/>
      <c r="AD925" s="134"/>
      <c r="AE925" s="134"/>
      <c r="AF925" s="134"/>
      <c r="AG925" s="134"/>
      <c r="AH925" s="134"/>
      <c r="AI925" s="134"/>
      <c r="AJ925" s="134"/>
      <c r="AK925" s="134"/>
      <c r="AL925" s="134"/>
    </row>
    <row r="926" spans="1:38" customFormat="1" x14ac:dyDescent="0.25">
      <c r="A926" s="133"/>
      <c r="B926" s="133"/>
      <c r="C926" s="134"/>
      <c r="D926" s="135"/>
      <c r="E926" s="135"/>
      <c r="F926" s="134"/>
      <c r="G926" s="134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  <c r="AB926" s="134"/>
      <c r="AC926" s="134"/>
      <c r="AD926" s="134"/>
      <c r="AE926" s="134"/>
      <c r="AF926" s="134"/>
      <c r="AG926" s="134"/>
      <c r="AH926" s="134"/>
      <c r="AI926" s="134"/>
      <c r="AJ926" s="134"/>
      <c r="AK926" s="134"/>
      <c r="AL926" s="134"/>
    </row>
    <row r="927" spans="1:38" customFormat="1" x14ac:dyDescent="0.25">
      <c r="A927" s="133"/>
      <c r="B927" s="133"/>
      <c r="C927" s="134"/>
      <c r="D927" s="135"/>
      <c r="E927" s="135"/>
      <c r="F927" s="134"/>
      <c r="G927" s="134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  <c r="AB927" s="134"/>
      <c r="AC927" s="134"/>
      <c r="AD927" s="134"/>
      <c r="AE927" s="134"/>
      <c r="AF927" s="134"/>
      <c r="AG927" s="134"/>
      <c r="AH927" s="134"/>
      <c r="AI927" s="134"/>
      <c r="AJ927" s="134"/>
      <c r="AK927" s="134"/>
      <c r="AL927" s="134"/>
    </row>
    <row r="928" spans="1:38" customFormat="1" x14ac:dyDescent="0.25">
      <c r="A928" s="133"/>
      <c r="B928" s="133"/>
      <c r="C928" s="134"/>
      <c r="D928" s="135"/>
      <c r="E928" s="135"/>
      <c r="F928" s="134"/>
      <c r="G928" s="134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  <c r="AB928" s="134"/>
      <c r="AC928" s="134"/>
      <c r="AD928" s="134"/>
      <c r="AE928" s="134"/>
      <c r="AF928" s="134"/>
      <c r="AG928" s="134"/>
      <c r="AH928" s="134"/>
      <c r="AI928" s="134"/>
      <c r="AJ928" s="134"/>
      <c r="AK928" s="134"/>
      <c r="AL928" s="134"/>
    </row>
    <row r="929" spans="1:38" customFormat="1" x14ac:dyDescent="0.25">
      <c r="A929" s="133"/>
      <c r="B929" s="133"/>
      <c r="C929" s="134"/>
      <c r="D929" s="135"/>
      <c r="E929" s="135"/>
      <c r="F929" s="134"/>
      <c r="G929" s="134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  <c r="AB929" s="134"/>
      <c r="AC929" s="134"/>
      <c r="AD929" s="134"/>
      <c r="AE929" s="134"/>
      <c r="AF929" s="134"/>
      <c r="AG929" s="134"/>
      <c r="AH929" s="134"/>
      <c r="AI929" s="134"/>
      <c r="AJ929" s="134"/>
      <c r="AK929" s="134"/>
      <c r="AL929" s="134"/>
    </row>
    <row r="930" spans="1:38" customFormat="1" x14ac:dyDescent="0.25">
      <c r="A930" s="133"/>
      <c r="B930" s="133"/>
      <c r="C930" s="134"/>
      <c r="D930" s="135"/>
      <c r="E930" s="135"/>
      <c r="F930" s="134"/>
      <c r="G930" s="134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  <c r="AB930" s="134"/>
      <c r="AC930" s="134"/>
      <c r="AD930" s="134"/>
      <c r="AE930" s="134"/>
      <c r="AF930" s="134"/>
      <c r="AG930" s="134"/>
      <c r="AH930" s="134"/>
      <c r="AI930" s="134"/>
      <c r="AJ930" s="134"/>
      <c r="AK930" s="134"/>
      <c r="AL930" s="134"/>
    </row>
    <row r="931" spans="1:38" customFormat="1" x14ac:dyDescent="0.25">
      <c r="A931" s="133"/>
      <c r="B931" s="133"/>
      <c r="C931" s="134"/>
      <c r="D931" s="135"/>
      <c r="E931" s="135"/>
      <c r="F931" s="134"/>
      <c r="G931" s="134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  <c r="AB931" s="134"/>
      <c r="AC931" s="134"/>
      <c r="AD931" s="134"/>
      <c r="AE931" s="134"/>
      <c r="AF931" s="134"/>
      <c r="AG931" s="134"/>
      <c r="AH931" s="134"/>
      <c r="AI931" s="134"/>
      <c r="AJ931" s="134"/>
      <c r="AK931" s="134"/>
      <c r="AL931" s="134"/>
    </row>
    <row r="932" spans="1:38" customFormat="1" x14ac:dyDescent="0.25">
      <c r="A932" s="133"/>
      <c r="B932" s="133"/>
      <c r="C932" s="134"/>
      <c r="D932" s="135"/>
      <c r="E932" s="135"/>
      <c r="F932" s="134"/>
      <c r="G932" s="134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  <c r="AB932" s="134"/>
      <c r="AC932" s="134"/>
      <c r="AD932" s="134"/>
      <c r="AE932" s="134"/>
      <c r="AF932" s="134"/>
      <c r="AG932" s="134"/>
      <c r="AH932" s="134"/>
      <c r="AI932" s="134"/>
      <c r="AJ932" s="134"/>
      <c r="AK932" s="134"/>
      <c r="AL932" s="134"/>
    </row>
    <row r="933" spans="1:38" customFormat="1" x14ac:dyDescent="0.25">
      <c r="A933" s="133"/>
      <c r="B933" s="133"/>
      <c r="C933" s="134"/>
      <c r="D933" s="135"/>
      <c r="E933" s="135"/>
      <c r="F933" s="134"/>
      <c r="G933" s="134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  <c r="AB933" s="134"/>
      <c r="AC933" s="134"/>
      <c r="AD933" s="134"/>
      <c r="AE933" s="134"/>
      <c r="AF933" s="134"/>
      <c r="AG933" s="134"/>
      <c r="AH933" s="134"/>
      <c r="AI933" s="134"/>
      <c r="AJ933" s="134"/>
      <c r="AK933" s="134"/>
      <c r="AL933" s="134"/>
    </row>
    <row r="934" spans="1:38" customFormat="1" x14ac:dyDescent="0.25">
      <c r="A934" s="133"/>
      <c r="B934" s="133"/>
      <c r="C934" s="134"/>
      <c r="D934" s="135"/>
      <c r="E934" s="135"/>
      <c r="F934" s="134"/>
      <c r="G934" s="134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  <c r="AB934" s="134"/>
      <c r="AC934" s="134"/>
      <c r="AD934" s="134"/>
      <c r="AE934" s="134"/>
      <c r="AF934" s="134"/>
      <c r="AG934" s="134"/>
      <c r="AH934" s="134"/>
      <c r="AI934" s="134"/>
      <c r="AJ934" s="134"/>
      <c r="AK934" s="134"/>
      <c r="AL934" s="134"/>
    </row>
    <row r="935" spans="1:38" customFormat="1" x14ac:dyDescent="0.25">
      <c r="A935" s="133"/>
      <c r="B935" s="133"/>
      <c r="C935" s="134"/>
      <c r="D935" s="135"/>
      <c r="E935" s="135"/>
      <c r="F935" s="134"/>
      <c r="G935" s="134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  <c r="AB935" s="134"/>
      <c r="AC935" s="134"/>
      <c r="AD935" s="134"/>
      <c r="AE935" s="134"/>
      <c r="AF935" s="134"/>
      <c r="AG935" s="134"/>
      <c r="AH935" s="134"/>
      <c r="AI935" s="134"/>
      <c r="AJ935" s="134"/>
      <c r="AK935" s="134"/>
      <c r="AL935" s="134"/>
    </row>
    <row r="936" spans="1:38" customFormat="1" x14ac:dyDescent="0.25">
      <c r="A936" s="133"/>
      <c r="B936" s="133"/>
      <c r="C936" s="134"/>
      <c r="D936" s="135"/>
      <c r="E936" s="135"/>
      <c r="F936" s="134"/>
      <c r="G936" s="134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  <c r="AB936" s="134"/>
      <c r="AC936" s="134"/>
      <c r="AD936" s="134"/>
      <c r="AE936" s="134"/>
      <c r="AF936" s="134"/>
      <c r="AG936" s="134"/>
      <c r="AH936" s="134"/>
      <c r="AI936" s="134"/>
      <c r="AJ936" s="134"/>
      <c r="AK936" s="134"/>
      <c r="AL936" s="134"/>
    </row>
    <row r="937" spans="1:38" customFormat="1" x14ac:dyDescent="0.25">
      <c r="A937" s="133"/>
      <c r="B937" s="133"/>
      <c r="C937" s="134"/>
      <c r="D937" s="135"/>
      <c r="E937" s="135"/>
      <c r="F937" s="134"/>
      <c r="G937" s="134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  <c r="AB937" s="134"/>
      <c r="AC937" s="134"/>
      <c r="AD937" s="134"/>
      <c r="AE937" s="134"/>
      <c r="AF937" s="134"/>
      <c r="AG937" s="134"/>
      <c r="AH937" s="134"/>
      <c r="AI937" s="134"/>
      <c r="AJ937" s="134"/>
      <c r="AK937" s="134"/>
      <c r="AL937" s="134"/>
    </row>
    <row r="938" spans="1:38" customFormat="1" x14ac:dyDescent="0.25">
      <c r="A938" s="133"/>
      <c r="B938" s="133"/>
      <c r="C938" s="134"/>
      <c r="D938" s="135"/>
      <c r="E938" s="135"/>
      <c r="F938" s="134"/>
      <c r="G938" s="134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  <c r="AB938" s="134"/>
      <c r="AC938" s="134"/>
      <c r="AD938" s="134"/>
      <c r="AE938" s="134"/>
      <c r="AF938" s="134"/>
      <c r="AG938" s="134"/>
      <c r="AH938" s="134"/>
      <c r="AI938" s="134"/>
      <c r="AJ938" s="134"/>
      <c r="AK938" s="134"/>
      <c r="AL938" s="134"/>
    </row>
    <row r="939" spans="1:38" customFormat="1" x14ac:dyDescent="0.25">
      <c r="A939" s="133"/>
      <c r="B939" s="133"/>
      <c r="C939" s="134"/>
      <c r="D939" s="135"/>
      <c r="E939" s="135"/>
      <c r="F939" s="134"/>
      <c r="G939" s="134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  <c r="AB939" s="134"/>
      <c r="AC939" s="134"/>
      <c r="AD939" s="134"/>
      <c r="AE939" s="134"/>
      <c r="AF939" s="134"/>
      <c r="AG939" s="134"/>
      <c r="AH939" s="134"/>
      <c r="AI939" s="134"/>
      <c r="AJ939" s="134"/>
      <c r="AK939" s="134"/>
      <c r="AL939" s="134"/>
    </row>
    <row r="940" spans="1:38" customFormat="1" x14ac:dyDescent="0.25">
      <c r="A940" s="133"/>
      <c r="B940" s="133"/>
      <c r="C940" s="134"/>
      <c r="D940" s="135"/>
      <c r="E940" s="135"/>
      <c r="F940" s="134"/>
      <c r="G940" s="134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  <c r="AB940" s="134"/>
      <c r="AC940" s="134"/>
      <c r="AD940" s="134"/>
      <c r="AE940" s="134"/>
      <c r="AF940" s="134"/>
      <c r="AG940" s="134"/>
      <c r="AH940" s="134"/>
      <c r="AI940" s="134"/>
      <c r="AJ940" s="134"/>
      <c r="AK940" s="134"/>
      <c r="AL940" s="134"/>
    </row>
    <row r="941" spans="1:38" customFormat="1" x14ac:dyDescent="0.25">
      <c r="A941" s="133"/>
      <c r="B941" s="133"/>
      <c r="C941" s="134"/>
      <c r="D941" s="135"/>
      <c r="E941" s="135"/>
      <c r="F941" s="134"/>
      <c r="G941" s="134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  <c r="AB941" s="134"/>
      <c r="AC941" s="134"/>
      <c r="AD941" s="134"/>
      <c r="AE941" s="134"/>
      <c r="AF941" s="134"/>
      <c r="AG941" s="134"/>
      <c r="AH941" s="134"/>
      <c r="AI941" s="134"/>
      <c r="AJ941" s="134"/>
      <c r="AK941" s="134"/>
      <c r="AL941" s="134"/>
    </row>
    <row r="942" spans="1:38" customFormat="1" x14ac:dyDescent="0.25">
      <c r="A942" s="133"/>
      <c r="B942" s="133"/>
      <c r="C942" s="134"/>
      <c r="D942" s="135"/>
      <c r="E942" s="135"/>
      <c r="F942" s="134"/>
      <c r="G942" s="134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  <c r="AB942" s="134"/>
      <c r="AC942" s="134"/>
      <c r="AD942" s="134"/>
      <c r="AE942" s="134"/>
      <c r="AF942" s="134"/>
      <c r="AG942" s="134"/>
      <c r="AH942" s="134"/>
      <c r="AI942" s="134"/>
      <c r="AJ942" s="134"/>
      <c r="AK942" s="134"/>
      <c r="AL942" s="134"/>
    </row>
    <row r="943" spans="1:38" customFormat="1" x14ac:dyDescent="0.25">
      <c r="A943" s="133"/>
      <c r="B943" s="133"/>
      <c r="C943" s="134"/>
      <c r="D943" s="135"/>
      <c r="E943" s="135"/>
      <c r="F943" s="134"/>
      <c r="G943" s="134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  <c r="AB943" s="134"/>
      <c r="AC943" s="134"/>
      <c r="AD943" s="134"/>
      <c r="AE943" s="134"/>
      <c r="AF943" s="134"/>
      <c r="AG943" s="134"/>
      <c r="AH943" s="134"/>
      <c r="AI943" s="134"/>
      <c r="AJ943" s="134"/>
      <c r="AK943" s="134"/>
      <c r="AL943" s="134"/>
    </row>
    <row r="944" spans="1:38" customFormat="1" x14ac:dyDescent="0.25">
      <c r="A944" s="133"/>
      <c r="B944" s="133"/>
      <c r="C944" s="134"/>
      <c r="D944" s="135"/>
      <c r="E944" s="135"/>
      <c r="F944" s="134"/>
      <c r="G944" s="134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  <c r="AB944" s="134"/>
      <c r="AC944" s="134"/>
      <c r="AD944" s="134"/>
      <c r="AE944" s="134"/>
      <c r="AF944" s="134"/>
      <c r="AG944" s="134"/>
      <c r="AH944" s="134"/>
      <c r="AI944" s="134"/>
      <c r="AJ944" s="134"/>
      <c r="AK944" s="134"/>
      <c r="AL944" s="134"/>
    </row>
    <row r="945" spans="1:38" customFormat="1" x14ac:dyDescent="0.25">
      <c r="A945" s="133"/>
      <c r="B945" s="133"/>
      <c r="C945" s="134"/>
      <c r="D945" s="135"/>
      <c r="E945" s="135"/>
      <c r="F945" s="134"/>
      <c r="G945" s="134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  <c r="AB945" s="134"/>
      <c r="AC945" s="134"/>
      <c r="AD945" s="134"/>
      <c r="AE945" s="134"/>
      <c r="AF945" s="134"/>
      <c r="AG945" s="134"/>
      <c r="AH945" s="134"/>
      <c r="AI945" s="134"/>
      <c r="AJ945" s="134"/>
      <c r="AK945" s="134"/>
      <c r="AL945" s="134"/>
    </row>
    <row r="946" spans="1:38" customFormat="1" x14ac:dyDescent="0.25">
      <c r="A946" s="133"/>
      <c r="B946" s="133"/>
      <c r="C946" s="134"/>
      <c r="D946" s="135"/>
      <c r="E946" s="135"/>
      <c r="F946" s="134"/>
      <c r="G946" s="134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  <c r="AB946" s="134"/>
      <c r="AC946" s="134"/>
      <c r="AD946" s="134"/>
      <c r="AE946" s="134"/>
      <c r="AF946" s="134"/>
      <c r="AG946" s="134"/>
      <c r="AH946" s="134"/>
      <c r="AI946" s="134"/>
      <c r="AJ946" s="134"/>
      <c r="AK946" s="134"/>
      <c r="AL946" s="134"/>
    </row>
    <row r="947" spans="1:38" customFormat="1" x14ac:dyDescent="0.25">
      <c r="A947" s="133"/>
      <c r="B947" s="133"/>
      <c r="C947" s="134"/>
      <c r="D947" s="135"/>
      <c r="E947" s="135"/>
      <c r="F947" s="134"/>
      <c r="G947" s="134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  <c r="AB947" s="134"/>
      <c r="AC947" s="134"/>
      <c r="AD947" s="134"/>
      <c r="AE947" s="134"/>
      <c r="AF947" s="134"/>
      <c r="AG947" s="134"/>
      <c r="AH947" s="134"/>
      <c r="AI947" s="134"/>
      <c r="AJ947" s="134"/>
      <c r="AK947" s="134"/>
      <c r="AL947" s="134"/>
    </row>
    <row r="948" spans="1:38" customFormat="1" x14ac:dyDescent="0.25">
      <c r="A948" s="133"/>
      <c r="B948" s="133"/>
      <c r="C948" s="134"/>
      <c r="D948" s="135"/>
      <c r="E948" s="135"/>
      <c r="F948" s="134"/>
      <c r="G948" s="134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  <c r="AB948" s="134"/>
      <c r="AC948" s="134"/>
      <c r="AD948" s="134"/>
      <c r="AE948" s="134"/>
      <c r="AF948" s="134"/>
      <c r="AG948" s="134"/>
      <c r="AH948" s="134"/>
      <c r="AI948" s="134"/>
      <c r="AJ948" s="134"/>
      <c r="AK948" s="134"/>
      <c r="AL948" s="134"/>
    </row>
    <row r="949" spans="1:38" customFormat="1" x14ac:dyDescent="0.25">
      <c r="A949" s="133"/>
      <c r="B949" s="133"/>
      <c r="C949" s="134"/>
      <c r="D949" s="135"/>
      <c r="E949" s="135"/>
      <c r="F949" s="134"/>
      <c r="G949" s="134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  <c r="AB949" s="134"/>
      <c r="AC949" s="134"/>
      <c r="AD949" s="134"/>
      <c r="AE949" s="134"/>
      <c r="AF949" s="134"/>
      <c r="AG949" s="134"/>
      <c r="AH949" s="134"/>
      <c r="AI949" s="134"/>
      <c r="AJ949" s="134"/>
      <c r="AK949" s="134"/>
      <c r="AL949" s="134"/>
    </row>
    <row r="950" spans="1:38" customFormat="1" x14ac:dyDescent="0.25">
      <c r="A950" s="133"/>
      <c r="B950" s="133"/>
      <c r="C950" s="134"/>
      <c r="D950" s="135"/>
      <c r="E950" s="135"/>
      <c r="F950" s="134"/>
      <c r="G950" s="134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  <c r="AB950" s="134"/>
      <c r="AC950" s="134"/>
      <c r="AD950" s="134"/>
      <c r="AE950" s="134"/>
      <c r="AF950" s="134"/>
      <c r="AG950" s="134"/>
      <c r="AH950" s="134"/>
      <c r="AI950" s="134"/>
      <c r="AJ950" s="134"/>
      <c r="AK950" s="134"/>
      <c r="AL950" s="134"/>
    </row>
    <row r="951" spans="1:38" customFormat="1" x14ac:dyDescent="0.25">
      <c r="A951" s="133"/>
      <c r="B951" s="133"/>
      <c r="C951" s="134"/>
      <c r="D951" s="135"/>
      <c r="E951" s="135"/>
      <c r="F951" s="134"/>
      <c r="G951" s="134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  <c r="AB951" s="134"/>
      <c r="AC951" s="134"/>
      <c r="AD951" s="134"/>
      <c r="AE951" s="134"/>
      <c r="AF951" s="134"/>
      <c r="AG951" s="134"/>
      <c r="AH951" s="134"/>
      <c r="AI951" s="134"/>
      <c r="AJ951" s="134"/>
      <c r="AK951" s="134"/>
      <c r="AL951" s="134"/>
    </row>
    <row r="952" spans="1:38" customFormat="1" x14ac:dyDescent="0.25">
      <c r="A952" s="133"/>
      <c r="B952" s="133"/>
      <c r="C952" s="134"/>
      <c r="D952" s="135"/>
      <c r="E952" s="135"/>
      <c r="F952" s="134"/>
      <c r="G952" s="134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  <c r="AB952" s="134"/>
      <c r="AC952" s="134"/>
      <c r="AD952" s="134"/>
      <c r="AE952" s="134"/>
      <c r="AF952" s="134"/>
      <c r="AG952" s="134"/>
      <c r="AH952" s="134"/>
      <c r="AI952" s="134"/>
      <c r="AJ952" s="134"/>
      <c r="AK952" s="134"/>
      <c r="AL952" s="134"/>
    </row>
    <row r="953" spans="1:38" customFormat="1" x14ac:dyDescent="0.25">
      <c r="A953" s="133"/>
      <c r="B953" s="133"/>
      <c r="C953" s="134"/>
      <c r="D953" s="135"/>
      <c r="E953" s="135"/>
      <c r="F953" s="134"/>
      <c r="G953" s="134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  <c r="AB953" s="134"/>
      <c r="AC953" s="134"/>
      <c r="AD953" s="134"/>
      <c r="AE953" s="134"/>
      <c r="AF953" s="134"/>
      <c r="AG953" s="134"/>
      <c r="AH953" s="134"/>
      <c r="AI953" s="134"/>
      <c r="AJ953" s="134"/>
      <c r="AK953" s="134"/>
      <c r="AL953" s="134"/>
    </row>
    <row r="954" spans="1:38" customFormat="1" x14ac:dyDescent="0.25">
      <c r="A954" s="133"/>
      <c r="B954" s="133"/>
      <c r="C954" s="134"/>
      <c r="D954" s="135"/>
      <c r="E954" s="135"/>
      <c r="F954" s="134"/>
      <c r="G954" s="134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  <c r="AB954" s="134"/>
      <c r="AC954" s="134"/>
      <c r="AD954" s="134"/>
      <c r="AE954" s="134"/>
      <c r="AF954" s="134"/>
      <c r="AG954" s="134"/>
      <c r="AH954" s="134"/>
      <c r="AI954" s="134"/>
      <c r="AJ954" s="134"/>
      <c r="AK954" s="134"/>
      <c r="AL954" s="134"/>
    </row>
    <row r="955" spans="1:38" customFormat="1" x14ac:dyDescent="0.25">
      <c r="A955" s="133"/>
      <c r="B955" s="133"/>
      <c r="C955" s="134"/>
      <c r="D955" s="135"/>
      <c r="E955" s="135"/>
      <c r="F955" s="134"/>
      <c r="G955" s="134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  <c r="AB955" s="134"/>
      <c r="AC955" s="134"/>
      <c r="AD955" s="134"/>
      <c r="AE955" s="134"/>
      <c r="AF955" s="134"/>
      <c r="AG955" s="134"/>
      <c r="AH955" s="134"/>
      <c r="AI955" s="134"/>
      <c r="AJ955" s="134"/>
      <c r="AK955" s="134"/>
      <c r="AL955" s="134"/>
    </row>
    <row r="956" spans="1:38" customFormat="1" x14ac:dyDescent="0.25">
      <c r="A956" s="133"/>
      <c r="B956" s="133"/>
      <c r="C956" s="134"/>
      <c r="D956" s="135"/>
      <c r="E956" s="135"/>
      <c r="F956" s="134"/>
      <c r="G956" s="134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  <c r="AB956" s="134"/>
      <c r="AC956" s="134"/>
      <c r="AD956" s="134"/>
      <c r="AE956" s="134"/>
      <c r="AF956" s="134"/>
      <c r="AG956" s="134"/>
      <c r="AH956" s="134"/>
      <c r="AI956" s="134"/>
      <c r="AJ956" s="134"/>
      <c r="AK956" s="134"/>
      <c r="AL956" s="134"/>
    </row>
    <row r="957" spans="1:38" customFormat="1" x14ac:dyDescent="0.25">
      <c r="A957" s="133"/>
      <c r="B957" s="133"/>
      <c r="C957" s="134"/>
      <c r="D957" s="135"/>
      <c r="E957" s="135"/>
      <c r="F957" s="134"/>
      <c r="G957" s="134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  <c r="AB957" s="134"/>
      <c r="AC957" s="134"/>
      <c r="AD957" s="134"/>
      <c r="AE957" s="134"/>
      <c r="AF957" s="134"/>
      <c r="AG957" s="134"/>
      <c r="AH957" s="134"/>
      <c r="AI957" s="134"/>
      <c r="AJ957" s="134"/>
      <c r="AK957" s="134"/>
      <c r="AL957" s="134"/>
    </row>
    <row r="958" spans="1:38" customFormat="1" x14ac:dyDescent="0.25">
      <c r="A958" s="133"/>
      <c r="B958" s="133"/>
      <c r="C958" s="134"/>
      <c r="D958" s="135"/>
      <c r="E958" s="135"/>
      <c r="F958" s="134"/>
      <c r="G958" s="134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  <c r="AB958" s="134"/>
      <c r="AC958" s="134"/>
      <c r="AD958" s="134"/>
      <c r="AE958" s="134"/>
      <c r="AF958" s="134"/>
      <c r="AG958" s="134"/>
      <c r="AH958" s="134"/>
      <c r="AI958" s="134"/>
      <c r="AJ958" s="134"/>
      <c r="AK958" s="134"/>
      <c r="AL958" s="134"/>
    </row>
    <row r="959" spans="1:38" customFormat="1" x14ac:dyDescent="0.25">
      <c r="A959" s="133"/>
      <c r="B959" s="133"/>
      <c r="C959" s="134"/>
      <c r="D959" s="135"/>
      <c r="E959" s="135"/>
      <c r="F959" s="134"/>
      <c r="G959" s="134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  <c r="AB959" s="134"/>
      <c r="AC959" s="134"/>
      <c r="AD959" s="134"/>
      <c r="AE959" s="134"/>
      <c r="AF959" s="134"/>
      <c r="AG959" s="134"/>
      <c r="AH959" s="134"/>
      <c r="AI959" s="134"/>
      <c r="AJ959" s="134"/>
      <c r="AK959" s="134"/>
      <c r="AL959" s="134"/>
    </row>
    <row r="960" spans="1:38" customFormat="1" x14ac:dyDescent="0.25">
      <c r="A960" s="133"/>
      <c r="B960" s="133"/>
      <c r="C960" s="134"/>
      <c r="D960" s="135"/>
      <c r="E960" s="135"/>
      <c r="F960" s="134"/>
      <c r="G960" s="134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  <c r="AB960" s="134"/>
      <c r="AC960" s="134"/>
      <c r="AD960" s="134"/>
      <c r="AE960" s="134"/>
      <c r="AF960" s="134"/>
      <c r="AG960" s="134"/>
      <c r="AH960" s="134"/>
      <c r="AI960" s="134"/>
      <c r="AJ960" s="134"/>
      <c r="AK960" s="134"/>
      <c r="AL960" s="134"/>
    </row>
    <row r="961" spans="1:38" customFormat="1" x14ac:dyDescent="0.25">
      <c r="A961" s="133"/>
      <c r="B961" s="133"/>
      <c r="C961" s="134"/>
      <c r="D961" s="135"/>
      <c r="E961" s="135"/>
      <c r="F961" s="134"/>
      <c r="G961" s="134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  <c r="AB961" s="134"/>
      <c r="AC961" s="134"/>
      <c r="AD961" s="134"/>
      <c r="AE961" s="134"/>
      <c r="AF961" s="134"/>
      <c r="AG961" s="134"/>
      <c r="AH961" s="134"/>
      <c r="AI961" s="134"/>
      <c r="AJ961" s="134"/>
      <c r="AK961" s="134"/>
      <c r="AL961" s="134"/>
    </row>
    <row r="962" spans="1:38" customFormat="1" x14ac:dyDescent="0.25">
      <c r="A962" s="133"/>
      <c r="B962" s="133"/>
      <c r="C962" s="134"/>
      <c r="D962" s="135"/>
      <c r="E962" s="135"/>
      <c r="F962" s="134"/>
      <c r="G962" s="134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  <c r="AB962" s="134"/>
      <c r="AC962" s="134"/>
      <c r="AD962" s="134"/>
      <c r="AE962" s="134"/>
      <c r="AF962" s="134"/>
      <c r="AG962" s="134"/>
      <c r="AH962" s="134"/>
      <c r="AI962" s="134"/>
      <c r="AJ962" s="134"/>
      <c r="AK962" s="134"/>
      <c r="AL962" s="134"/>
    </row>
    <row r="963" spans="1:38" customFormat="1" x14ac:dyDescent="0.25">
      <c r="A963" s="133"/>
      <c r="B963" s="133"/>
      <c r="C963" s="134"/>
      <c r="D963" s="135"/>
      <c r="E963" s="135"/>
      <c r="F963" s="134"/>
      <c r="G963" s="134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  <c r="AB963" s="134"/>
      <c r="AC963" s="134"/>
      <c r="AD963" s="134"/>
      <c r="AE963" s="134"/>
      <c r="AF963" s="134"/>
      <c r="AG963" s="134"/>
      <c r="AH963" s="134"/>
      <c r="AI963" s="134"/>
      <c r="AJ963" s="134"/>
      <c r="AK963" s="134"/>
      <c r="AL963" s="134"/>
    </row>
    <row r="964" spans="1:38" customFormat="1" x14ac:dyDescent="0.25">
      <c r="A964" s="133"/>
      <c r="B964" s="133"/>
      <c r="C964" s="134"/>
      <c r="D964" s="135"/>
      <c r="E964" s="135"/>
      <c r="F964" s="134"/>
      <c r="G964" s="134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  <c r="AB964" s="134"/>
      <c r="AC964" s="134"/>
      <c r="AD964" s="134"/>
      <c r="AE964" s="134"/>
      <c r="AF964" s="134"/>
      <c r="AG964" s="134"/>
      <c r="AH964" s="134"/>
      <c r="AI964" s="134"/>
      <c r="AJ964" s="134"/>
      <c r="AK964" s="134"/>
      <c r="AL964" s="134"/>
    </row>
    <row r="965" spans="1:38" customFormat="1" x14ac:dyDescent="0.25">
      <c r="A965" s="133"/>
      <c r="B965" s="133"/>
      <c r="C965" s="134"/>
      <c r="D965" s="135"/>
      <c r="E965" s="135"/>
      <c r="F965" s="134"/>
      <c r="G965" s="134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  <c r="AB965" s="134"/>
      <c r="AC965" s="134"/>
      <c r="AD965" s="134"/>
      <c r="AE965" s="134"/>
      <c r="AF965" s="134"/>
      <c r="AG965" s="134"/>
      <c r="AH965" s="134"/>
      <c r="AI965" s="134"/>
      <c r="AJ965" s="134"/>
      <c r="AK965" s="134"/>
      <c r="AL965" s="134"/>
    </row>
    <row r="966" spans="1:38" customFormat="1" x14ac:dyDescent="0.25">
      <c r="A966" s="133"/>
      <c r="B966" s="133"/>
      <c r="C966" s="134"/>
      <c r="D966" s="135"/>
      <c r="E966" s="135"/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  <c r="AB966" s="134"/>
      <c r="AC966" s="134"/>
      <c r="AD966" s="134"/>
      <c r="AE966" s="134"/>
      <c r="AF966" s="134"/>
      <c r="AG966" s="134"/>
      <c r="AH966" s="134"/>
      <c r="AI966" s="134"/>
      <c r="AJ966" s="134"/>
      <c r="AK966" s="134"/>
      <c r="AL966" s="134"/>
    </row>
    <row r="967" spans="1:38" customFormat="1" x14ac:dyDescent="0.25">
      <c r="A967" s="133"/>
      <c r="B967" s="133"/>
      <c r="C967" s="134"/>
      <c r="D967" s="135"/>
      <c r="E967" s="135"/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  <c r="AB967" s="134"/>
      <c r="AC967" s="134"/>
      <c r="AD967" s="134"/>
      <c r="AE967" s="134"/>
      <c r="AF967" s="134"/>
      <c r="AG967" s="134"/>
      <c r="AH967" s="134"/>
      <c r="AI967" s="134"/>
      <c r="AJ967" s="134"/>
      <c r="AK967" s="134"/>
      <c r="AL967" s="134"/>
    </row>
    <row r="968" spans="1:38" customFormat="1" x14ac:dyDescent="0.25">
      <c r="A968" s="133"/>
      <c r="B968" s="133"/>
      <c r="C968" s="134"/>
      <c r="D968" s="135"/>
      <c r="E968" s="135"/>
      <c r="F968" s="134"/>
      <c r="G968" s="134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  <c r="AB968" s="134"/>
      <c r="AC968" s="134"/>
      <c r="AD968" s="134"/>
      <c r="AE968" s="134"/>
      <c r="AF968" s="134"/>
      <c r="AG968" s="134"/>
      <c r="AH968" s="134"/>
      <c r="AI968" s="134"/>
      <c r="AJ968" s="134"/>
      <c r="AK968" s="134"/>
      <c r="AL968" s="134"/>
    </row>
    <row r="969" spans="1:38" customFormat="1" x14ac:dyDescent="0.25">
      <c r="A969" s="133"/>
      <c r="B969" s="133"/>
      <c r="C969" s="134"/>
      <c r="D969" s="135"/>
      <c r="E969" s="135"/>
      <c r="F969" s="134"/>
      <c r="G969" s="134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  <c r="AB969" s="134"/>
      <c r="AC969" s="134"/>
      <c r="AD969" s="134"/>
      <c r="AE969" s="134"/>
      <c r="AF969" s="134"/>
      <c r="AG969" s="134"/>
      <c r="AH969" s="134"/>
      <c r="AI969" s="134"/>
      <c r="AJ969" s="134"/>
      <c r="AK969" s="134"/>
      <c r="AL969" s="134"/>
    </row>
    <row r="970" spans="1:38" customFormat="1" x14ac:dyDescent="0.25">
      <c r="A970" s="133"/>
      <c r="B970" s="133"/>
      <c r="C970" s="134"/>
      <c r="D970" s="135"/>
      <c r="E970" s="135"/>
      <c r="F970" s="134"/>
      <c r="G970" s="134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  <c r="AB970" s="134"/>
      <c r="AC970" s="134"/>
      <c r="AD970" s="134"/>
      <c r="AE970" s="134"/>
      <c r="AF970" s="134"/>
      <c r="AG970" s="134"/>
      <c r="AH970" s="134"/>
      <c r="AI970" s="134"/>
      <c r="AJ970" s="134"/>
      <c r="AK970" s="134"/>
      <c r="AL970" s="134"/>
    </row>
    <row r="971" spans="1:38" customFormat="1" x14ac:dyDescent="0.25">
      <c r="A971" s="133"/>
      <c r="B971" s="133"/>
      <c r="C971" s="134"/>
      <c r="D971" s="135"/>
      <c r="E971" s="135"/>
      <c r="F971" s="134"/>
      <c r="G971" s="134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  <c r="AB971" s="134"/>
      <c r="AC971" s="134"/>
      <c r="AD971" s="134"/>
      <c r="AE971" s="134"/>
      <c r="AF971" s="134"/>
      <c r="AG971" s="134"/>
      <c r="AH971" s="134"/>
      <c r="AI971" s="134"/>
      <c r="AJ971" s="134"/>
      <c r="AK971" s="134"/>
      <c r="AL971" s="134"/>
    </row>
    <row r="972" spans="1:38" customFormat="1" x14ac:dyDescent="0.25">
      <c r="A972" s="133"/>
      <c r="B972" s="133"/>
      <c r="C972" s="134"/>
      <c r="D972" s="135"/>
      <c r="E972" s="135"/>
      <c r="F972" s="134"/>
      <c r="G972" s="134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  <c r="AB972" s="134"/>
      <c r="AC972" s="134"/>
      <c r="AD972" s="134"/>
      <c r="AE972" s="134"/>
      <c r="AF972" s="134"/>
      <c r="AG972" s="134"/>
      <c r="AH972" s="134"/>
      <c r="AI972" s="134"/>
      <c r="AJ972" s="134"/>
      <c r="AK972" s="134"/>
      <c r="AL972" s="134"/>
    </row>
    <row r="973" spans="1:38" customFormat="1" x14ac:dyDescent="0.25">
      <c r="A973" s="133"/>
      <c r="B973" s="133"/>
      <c r="C973" s="134"/>
      <c r="D973" s="135"/>
      <c r="E973" s="135"/>
      <c r="F973" s="134"/>
      <c r="G973" s="134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  <c r="AB973" s="134"/>
      <c r="AC973" s="134"/>
      <c r="AD973" s="134"/>
      <c r="AE973" s="134"/>
      <c r="AF973" s="134"/>
      <c r="AG973" s="134"/>
      <c r="AH973" s="134"/>
      <c r="AI973" s="134"/>
      <c r="AJ973" s="134"/>
      <c r="AK973" s="134"/>
      <c r="AL973" s="134"/>
    </row>
    <row r="974" spans="1:38" customFormat="1" x14ac:dyDescent="0.25">
      <c r="A974" s="133"/>
      <c r="B974" s="133"/>
      <c r="C974" s="134"/>
      <c r="D974" s="135"/>
      <c r="E974" s="135"/>
      <c r="F974" s="134"/>
      <c r="G974" s="134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  <c r="AB974" s="134"/>
      <c r="AC974" s="134"/>
      <c r="AD974" s="134"/>
      <c r="AE974" s="134"/>
      <c r="AF974" s="134"/>
      <c r="AG974" s="134"/>
      <c r="AH974" s="134"/>
      <c r="AI974" s="134"/>
      <c r="AJ974" s="134"/>
      <c r="AK974" s="134"/>
      <c r="AL974" s="134"/>
    </row>
    <row r="975" spans="1:38" customFormat="1" x14ac:dyDescent="0.25">
      <c r="A975" s="133"/>
      <c r="B975" s="133"/>
      <c r="C975" s="134"/>
      <c r="D975" s="135"/>
      <c r="E975" s="135"/>
      <c r="F975" s="134"/>
      <c r="G975" s="134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  <c r="AB975" s="134"/>
      <c r="AC975" s="134"/>
      <c r="AD975" s="134"/>
      <c r="AE975" s="134"/>
      <c r="AF975" s="134"/>
      <c r="AG975" s="134"/>
      <c r="AH975" s="134"/>
      <c r="AI975" s="134"/>
      <c r="AJ975" s="134"/>
      <c r="AK975" s="134"/>
      <c r="AL975" s="134"/>
    </row>
    <row r="976" spans="1:38" customFormat="1" x14ac:dyDescent="0.25">
      <c r="A976" s="133"/>
      <c r="B976" s="133"/>
      <c r="C976" s="134"/>
      <c r="D976" s="135"/>
      <c r="E976" s="135"/>
      <c r="F976" s="134"/>
      <c r="G976" s="134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  <c r="AB976" s="134"/>
      <c r="AC976" s="134"/>
      <c r="AD976" s="134"/>
      <c r="AE976" s="134"/>
      <c r="AF976" s="134"/>
      <c r="AG976" s="134"/>
      <c r="AH976" s="134"/>
      <c r="AI976" s="134"/>
      <c r="AJ976" s="134"/>
      <c r="AK976" s="134"/>
      <c r="AL976" s="134"/>
    </row>
    <row r="977" spans="1:38" customFormat="1" x14ac:dyDescent="0.25">
      <c r="A977" s="133"/>
      <c r="B977" s="133"/>
      <c r="C977" s="134"/>
      <c r="D977" s="135"/>
      <c r="E977" s="135"/>
      <c r="F977" s="134"/>
      <c r="G977" s="134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  <c r="AB977" s="134"/>
      <c r="AC977" s="134"/>
      <c r="AD977" s="134"/>
      <c r="AE977" s="134"/>
      <c r="AF977" s="134"/>
      <c r="AG977" s="134"/>
      <c r="AH977" s="134"/>
      <c r="AI977" s="134"/>
      <c r="AJ977" s="134"/>
      <c r="AK977" s="134"/>
      <c r="AL977" s="134"/>
    </row>
    <row r="978" spans="1:38" customFormat="1" x14ac:dyDescent="0.25">
      <c r="A978" s="133"/>
      <c r="B978" s="133"/>
      <c r="C978" s="134"/>
      <c r="D978" s="135"/>
      <c r="E978" s="135"/>
      <c r="F978" s="134"/>
      <c r="G978" s="134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  <c r="AB978" s="134"/>
      <c r="AC978" s="134"/>
      <c r="AD978" s="134"/>
      <c r="AE978" s="134"/>
      <c r="AF978" s="134"/>
      <c r="AG978" s="134"/>
      <c r="AH978" s="134"/>
      <c r="AI978" s="134"/>
      <c r="AJ978" s="134"/>
      <c r="AK978" s="134"/>
      <c r="AL978" s="134"/>
    </row>
    <row r="979" spans="1:38" customFormat="1" x14ac:dyDescent="0.25">
      <c r="A979" s="133"/>
      <c r="B979" s="133"/>
      <c r="C979" s="134"/>
      <c r="D979" s="135"/>
      <c r="E979" s="135"/>
      <c r="F979" s="134"/>
      <c r="G979" s="134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  <c r="AB979" s="134"/>
      <c r="AC979" s="134"/>
      <c r="AD979" s="134"/>
      <c r="AE979" s="134"/>
      <c r="AF979" s="134"/>
      <c r="AG979" s="134"/>
      <c r="AH979" s="134"/>
      <c r="AI979" s="134"/>
      <c r="AJ979" s="134"/>
      <c r="AK979" s="134"/>
      <c r="AL979" s="134"/>
    </row>
    <row r="980" spans="1:38" customFormat="1" x14ac:dyDescent="0.25">
      <c r="A980" s="133"/>
      <c r="B980" s="133"/>
      <c r="C980" s="134"/>
      <c r="D980" s="135"/>
      <c r="E980" s="135"/>
      <c r="F980" s="134"/>
      <c r="G980" s="134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  <c r="AB980" s="134"/>
      <c r="AC980" s="134"/>
      <c r="AD980" s="134"/>
      <c r="AE980" s="134"/>
      <c r="AF980" s="134"/>
      <c r="AG980" s="134"/>
      <c r="AH980" s="134"/>
      <c r="AI980" s="134"/>
      <c r="AJ980" s="134"/>
      <c r="AK980" s="134"/>
      <c r="AL980" s="134"/>
    </row>
    <row r="981" spans="1:38" customFormat="1" x14ac:dyDescent="0.25">
      <c r="A981" s="133"/>
      <c r="B981" s="133"/>
      <c r="C981" s="134"/>
      <c r="D981" s="135"/>
      <c r="E981" s="135"/>
      <c r="F981" s="134"/>
      <c r="G981" s="134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  <c r="AB981" s="134"/>
      <c r="AC981" s="134"/>
      <c r="AD981" s="134"/>
      <c r="AE981" s="134"/>
      <c r="AF981" s="134"/>
      <c r="AG981" s="134"/>
      <c r="AH981" s="134"/>
      <c r="AI981" s="134"/>
      <c r="AJ981" s="134"/>
      <c r="AK981" s="134"/>
      <c r="AL981" s="134"/>
    </row>
    <row r="982" spans="1:38" customFormat="1" x14ac:dyDescent="0.25">
      <c r="A982" s="133"/>
      <c r="B982" s="133"/>
      <c r="C982" s="134"/>
      <c r="D982" s="135"/>
      <c r="E982" s="135"/>
      <c r="F982" s="134"/>
      <c r="G982" s="134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  <c r="AD982" s="134"/>
      <c r="AE982" s="134"/>
      <c r="AF982" s="134"/>
      <c r="AG982" s="134"/>
      <c r="AH982" s="134"/>
      <c r="AI982" s="134"/>
      <c r="AJ982" s="134"/>
      <c r="AK982" s="134"/>
      <c r="AL982" s="134"/>
    </row>
    <row r="983" spans="1:38" customFormat="1" x14ac:dyDescent="0.25">
      <c r="A983" s="133"/>
      <c r="B983" s="133"/>
      <c r="C983" s="134"/>
      <c r="D983" s="135"/>
      <c r="E983" s="135"/>
      <c r="F983" s="134"/>
      <c r="G983" s="134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  <c r="AB983" s="134"/>
      <c r="AC983" s="134"/>
      <c r="AD983" s="134"/>
      <c r="AE983" s="134"/>
      <c r="AF983" s="134"/>
      <c r="AG983" s="134"/>
      <c r="AH983" s="134"/>
      <c r="AI983" s="134"/>
      <c r="AJ983" s="134"/>
      <c r="AK983" s="134"/>
      <c r="AL983" s="134"/>
    </row>
    <row r="984" spans="1:38" customFormat="1" x14ac:dyDescent="0.25">
      <c r="A984" s="133"/>
      <c r="B984" s="133"/>
      <c r="C984" s="134"/>
      <c r="D984" s="135"/>
      <c r="E984" s="135"/>
      <c r="F984" s="134"/>
      <c r="G984" s="134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  <c r="AB984" s="134"/>
      <c r="AC984" s="134"/>
      <c r="AD984" s="134"/>
      <c r="AE984" s="134"/>
      <c r="AF984" s="134"/>
      <c r="AG984" s="134"/>
      <c r="AH984" s="134"/>
      <c r="AI984" s="134"/>
      <c r="AJ984" s="134"/>
      <c r="AK984" s="134"/>
      <c r="AL984" s="134"/>
    </row>
    <row r="985" spans="1:38" customFormat="1" x14ac:dyDescent="0.25">
      <c r="A985" s="133"/>
      <c r="B985" s="133"/>
      <c r="C985" s="134"/>
      <c r="D985" s="135"/>
      <c r="E985" s="135"/>
      <c r="F985" s="134"/>
      <c r="G985" s="134"/>
      <c r="H985" s="134"/>
      <c r="I985" s="134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  <c r="AD985" s="134"/>
      <c r="AE985" s="134"/>
      <c r="AF985" s="134"/>
      <c r="AG985" s="134"/>
      <c r="AH985" s="134"/>
      <c r="AI985" s="134"/>
      <c r="AJ985" s="134"/>
      <c r="AK985" s="134"/>
      <c r="AL985" s="134"/>
    </row>
    <row r="986" spans="1:38" customFormat="1" x14ac:dyDescent="0.25">
      <c r="A986" s="133"/>
      <c r="B986" s="133"/>
      <c r="C986" s="134"/>
      <c r="D986" s="135"/>
      <c r="E986" s="135"/>
      <c r="F986" s="134"/>
      <c r="G986" s="134"/>
      <c r="H986" s="134"/>
      <c r="I986" s="134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  <c r="AB986" s="134"/>
      <c r="AC986" s="134"/>
      <c r="AD986" s="134"/>
      <c r="AE986" s="134"/>
      <c r="AF986" s="134"/>
      <c r="AG986" s="134"/>
      <c r="AH986" s="134"/>
      <c r="AI986" s="134"/>
      <c r="AJ986" s="134"/>
      <c r="AK986" s="134"/>
      <c r="AL986" s="134"/>
    </row>
    <row r="987" spans="1:38" customFormat="1" x14ac:dyDescent="0.25">
      <c r="A987" s="133"/>
      <c r="B987" s="133"/>
      <c r="C987" s="134"/>
      <c r="D987" s="135"/>
      <c r="E987" s="135"/>
      <c r="F987" s="134"/>
      <c r="G987" s="134"/>
      <c r="H987" s="134"/>
      <c r="I987" s="134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  <c r="AB987" s="134"/>
      <c r="AC987" s="134"/>
      <c r="AD987" s="134"/>
      <c r="AE987" s="134"/>
      <c r="AF987" s="134"/>
      <c r="AG987" s="134"/>
      <c r="AH987" s="134"/>
      <c r="AI987" s="134"/>
      <c r="AJ987" s="134"/>
      <c r="AK987" s="134"/>
      <c r="AL987" s="134"/>
    </row>
    <row r="988" spans="1:38" customFormat="1" x14ac:dyDescent="0.25">
      <c r="A988" s="133"/>
      <c r="B988" s="133"/>
      <c r="C988" s="134"/>
      <c r="D988" s="135"/>
      <c r="E988" s="135"/>
      <c r="F988" s="134"/>
      <c r="G988" s="134"/>
      <c r="H988" s="134"/>
      <c r="I988" s="134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  <c r="AB988" s="134"/>
      <c r="AC988" s="134"/>
      <c r="AD988" s="134"/>
      <c r="AE988" s="134"/>
      <c r="AF988" s="134"/>
      <c r="AG988" s="134"/>
      <c r="AH988" s="134"/>
      <c r="AI988" s="134"/>
      <c r="AJ988" s="134"/>
      <c r="AK988" s="134"/>
      <c r="AL988" s="134"/>
    </row>
    <row r="989" spans="1:38" customFormat="1" x14ac:dyDescent="0.25">
      <c r="A989" s="133"/>
      <c r="B989" s="133"/>
      <c r="C989" s="134"/>
      <c r="D989" s="135"/>
      <c r="E989" s="135"/>
      <c r="F989" s="134"/>
      <c r="G989" s="134"/>
      <c r="H989" s="134"/>
      <c r="I989" s="134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  <c r="AB989" s="134"/>
      <c r="AC989" s="134"/>
      <c r="AD989" s="134"/>
      <c r="AE989" s="134"/>
      <c r="AF989" s="134"/>
      <c r="AG989" s="134"/>
      <c r="AH989" s="134"/>
      <c r="AI989" s="134"/>
      <c r="AJ989" s="134"/>
      <c r="AK989" s="134"/>
      <c r="AL989" s="134"/>
    </row>
    <row r="990" spans="1:38" customFormat="1" x14ac:dyDescent="0.25">
      <c r="A990" s="133"/>
      <c r="B990" s="133"/>
      <c r="C990" s="134"/>
      <c r="D990" s="135"/>
      <c r="E990" s="135"/>
      <c r="F990" s="134"/>
      <c r="G990" s="134"/>
      <c r="H990" s="134"/>
      <c r="I990" s="134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  <c r="AB990" s="134"/>
      <c r="AC990" s="134"/>
      <c r="AD990" s="134"/>
      <c r="AE990" s="134"/>
      <c r="AF990" s="134"/>
      <c r="AG990" s="134"/>
      <c r="AH990" s="134"/>
      <c r="AI990" s="134"/>
      <c r="AJ990" s="134"/>
      <c r="AK990" s="134"/>
      <c r="AL990" s="134"/>
    </row>
    <row r="991" spans="1:38" customFormat="1" x14ac:dyDescent="0.25">
      <c r="A991" s="133"/>
      <c r="B991" s="133"/>
      <c r="C991" s="134"/>
      <c r="D991" s="135"/>
      <c r="E991" s="135"/>
      <c r="F991" s="134"/>
      <c r="G991" s="134"/>
      <c r="H991" s="134"/>
      <c r="I991" s="134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  <c r="AB991" s="134"/>
      <c r="AC991" s="134"/>
      <c r="AD991" s="134"/>
      <c r="AE991" s="134"/>
      <c r="AF991" s="134"/>
      <c r="AG991" s="134"/>
      <c r="AH991" s="134"/>
      <c r="AI991" s="134"/>
      <c r="AJ991" s="134"/>
      <c r="AK991" s="134"/>
      <c r="AL991" s="134"/>
    </row>
    <row r="992" spans="1:38" customFormat="1" x14ac:dyDescent="0.25">
      <c r="A992" s="133"/>
      <c r="B992" s="133"/>
      <c r="C992" s="134"/>
      <c r="D992" s="135"/>
      <c r="E992" s="135"/>
      <c r="F992" s="134"/>
      <c r="G992" s="134"/>
      <c r="H992" s="134"/>
      <c r="I992" s="134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  <c r="AB992" s="134"/>
      <c r="AC992" s="134"/>
      <c r="AD992" s="134"/>
      <c r="AE992" s="134"/>
      <c r="AF992" s="134"/>
      <c r="AG992" s="134"/>
      <c r="AH992" s="134"/>
      <c r="AI992" s="134"/>
      <c r="AJ992" s="134"/>
      <c r="AK992" s="134"/>
      <c r="AL992" s="134"/>
    </row>
    <row r="993" spans="1:38" customFormat="1" x14ac:dyDescent="0.25">
      <c r="A993" s="133"/>
      <c r="B993" s="133"/>
      <c r="C993" s="134"/>
      <c r="D993" s="135"/>
      <c r="E993" s="135"/>
      <c r="F993" s="134"/>
      <c r="G993" s="134"/>
      <c r="H993" s="134"/>
      <c r="I993" s="134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  <c r="AB993" s="134"/>
      <c r="AC993" s="134"/>
      <c r="AD993" s="134"/>
      <c r="AE993" s="134"/>
      <c r="AF993" s="134"/>
      <c r="AG993" s="134"/>
      <c r="AH993" s="134"/>
      <c r="AI993" s="134"/>
      <c r="AJ993" s="134"/>
      <c r="AK993" s="134"/>
      <c r="AL993" s="134"/>
    </row>
  </sheetData>
  <mergeCells count="2">
    <mergeCell ref="B5:C5"/>
    <mergeCell ref="E5:F5"/>
  </mergeCells>
  <phoneticPr fontId="79" type="noConversion"/>
  <dataValidations count="1">
    <dataValidation type="list" operator="equal" allowBlank="1" showErrorMessage="1" sqref="G129:G139" xr:uid="{00000000-0002-0000-0100-000000000000}">
      <formula1>$R$1:$R$4</formula1>
      <formula2>0</formula2>
    </dataValidation>
  </dataValidations>
  <hyperlinks>
    <hyperlink ref="A2" location="'Содержание'!A1" display="&lt;&lt;" xr:uid="{00000000-0004-0000-0100-000000000000}"/>
    <hyperlink ref="E23" r:id="rId1" xr:uid="{00000000-0004-0000-0100-000001000000}"/>
    <hyperlink ref="E24" r:id="rId2" xr:uid="{00000000-0004-0000-0100-000002000000}"/>
    <hyperlink ref="E28" r:id="rId3" xr:uid="{00000000-0004-0000-0100-000003000000}"/>
    <hyperlink ref="E29" r:id="rId4" xr:uid="{00000000-0004-0000-0100-000004000000}"/>
    <hyperlink ref="E17" r:id="rId5" xr:uid="{00000000-0004-0000-0100-000005000000}"/>
    <hyperlink ref="E181" r:id="rId6" xr:uid="{00000000-0004-0000-0100-000006000000}"/>
  </hyperlinks>
  <pageMargins left="0.7" right="0.7" top="0.75" bottom="0.75" header="0.511811023622047" footer="0.511811023622047"/>
  <pageSetup paperSize="9" orientation="portrait" horizontalDpi="300" verticalDpi="300" r:id="rId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showErrorMessage="1" xr:uid="{00000000-0002-0000-0100-000001000000}">
          <x14:formula1>
            <xm:f>Выручка!$F$5:$BM$5</xm:f>
          </x14:formula1>
          <xm:sqref>G14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CC"/>
  </sheetPr>
  <dimension ref="A1:AMJ1003"/>
  <sheetViews>
    <sheetView showGridLines="0" zoomScale="70" zoomScaleNormal="70" workbookViewId="0">
      <pane xSplit="5" ySplit="6" topLeftCell="F22" activePane="bottomRight" state="frozen"/>
      <selection pane="topRight" activeCell="F1" sqref="F1"/>
      <selection pane="bottomLeft" activeCell="A7" sqref="A7"/>
      <selection pane="bottomRight" activeCell="B66" sqref="B66"/>
    </sheetView>
  </sheetViews>
  <sheetFormatPr defaultColWidth="14.42578125" defaultRowHeight="15" outlineLevelRow="1" x14ac:dyDescent="0.25"/>
  <cols>
    <col min="1" max="1" width="2.5703125" style="136" customWidth="1"/>
    <col min="2" max="2" width="36.42578125" style="136" customWidth="1"/>
    <col min="3" max="4" width="14.42578125" style="136"/>
    <col min="5" max="5" width="13.140625" style="136" customWidth="1"/>
    <col min="6" max="6" width="2.85546875" style="136" customWidth="1"/>
    <col min="7" max="7" width="10" style="136" customWidth="1"/>
    <col min="8" max="79" width="11.140625" style="136" customWidth="1"/>
    <col min="80" max="1024" width="14.42578125" style="136"/>
  </cols>
  <sheetData>
    <row r="1" spans="1:1024" s="139" customFormat="1" ht="12.75" x14ac:dyDescent="0.2">
      <c r="A1" s="136"/>
      <c r="B1" s="137"/>
      <c r="C1" s="138"/>
      <c r="D1" s="138"/>
      <c r="E1" s="137"/>
      <c r="F1" s="137"/>
      <c r="G1" s="137"/>
      <c r="H1" s="138">
        <v>1</v>
      </c>
      <c r="I1" s="138">
        <v>1</v>
      </c>
      <c r="J1" s="138">
        <v>1</v>
      </c>
      <c r="K1" s="138">
        <v>1</v>
      </c>
      <c r="L1" s="138">
        <v>1</v>
      </c>
      <c r="M1" s="138">
        <v>1</v>
      </c>
      <c r="N1" s="138">
        <v>1</v>
      </c>
      <c r="O1" s="138">
        <v>1</v>
      </c>
      <c r="P1" s="138">
        <v>1</v>
      </c>
      <c r="Q1" s="138">
        <v>1</v>
      </c>
      <c r="R1" s="138">
        <v>1</v>
      </c>
      <c r="S1" s="138">
        <v>1</v>
      </c>
      <c r="T1" s="138">
        <f t="shared" ref="T1:BO1" si="0">H1+1</f>
        <v>2</v>
      </c>
      <c r="U1" s="138">
        <f t="shared" si="0"/>
        <v>2</v>
      </c>
      <c r="V1" s="138">
        <f t="shared" si="0"/>
        <v>2</v>
      </c>
      <c r="W1" s="138">
        <f t="shared" si="0"/>
        <v>2</v>
      </c>
      <c r="X1" s="138">
        <f t="shared" si="0"/>
        <v>2</v>
      </c>
      <c r="Y1" s="138">
        <f t="shared" si="0"/>
        <v>2</v>
      </c>
      <c r="Z1" s="138">
        <f t="shared" si="0"/>
        <v>2</v>
      </c>
      <c r="AA1" s="138">
        <f t="shared" si="0"/>
        <v>2</v>
      </c>
      <c r="AB1" s="138">
        <f t="shared" si="0"/>
        <v>2</v>
      </c>
      <c r="AC1" s="138">
        <f t="shared" si="0"/>
        <v>2</v>
      </c>
      <c r="AD1" s="138">
        <f t="shared" si="0"/>
        <v>2</v>
      </c>
      <c r="AE1" s="138">
        <f t="shared" si="0"/>
        <v>2</v>
      </c>
      <c r="AF1" s="138">
        <f t="shared" si="0"/>
        <v>3</v>
      </c>
      <c r="AG1" s="138">
        <f t="shared" si="0"/>
        <v>3</v>
      </c>
      <c r="AH1" s="138">
        <f t="shared" si="0"/>
        <v>3</v>
      </c>
      <c r="AI1" s="138">
        <f t="shared" si="0"/>
        <v>3</v>
      </c>
      <c r="AJ1" s="138">
        <f t="shared" si="0"/>
        <v>3</v>
      </c>
      <c r="AK1" s="138">
        <f t="shared" si="0"/>
        <v>3</v>
      </c>
      <c r="AL1" s="138">
        <f t="shared" si="0"/>
        <v>3</v>
      </c>
      <c r="AM1" s="138">
        <f t="shared" si="0"/>
        <v>3</v>
      </c>
      <c r="AN1" s="138">
        <f t="shared" si="0"/>
        <v>3</v>
      </c>
      <c r="AO1" s="138">
        <f t="shared" si="0"/>
        <v>3</v>
      </c>
      <c r="AP1" s="138">
        <f t="shared" si="0"/>
        <v>3</v>
      </c>
      <c r="AQ1" s="138">
        <f t="shared" si="0"/>
        <v>3</v>
      </c>
      <c r="AR1" s="138">
        <f t="shared" si="0"/>
        <v>4</v>
      </c>
      <c r="AS1" s="138">
        <f t="shared" si="0"/>
        <v>4</v>
      </c>
      <c r="AT1" s="138">
        <f t="shared" si="0"/>
        <v>4</v>
      </c>
      <c r="AU1" s="138">
        <f t="shared" si="0"/>
        <v>4</v>
      </c>
      <c r="AV1" s="138">
        <f t="shared" si="0"/>
        <v>4</v>
      </c>
      <c r="AW1" s="138">
        <f t="shared" si="0"/>
        <v>4</v>
      </c>
      <c r="AX1" s="138">
        <f t="shared" si="0"/>
        <v>4</v>
      </c>
      <c r="AY1" s="138">
        <f t="shared" si="0"/>
        <v>4</v>
      </c>
      <c r="AZ1" s="138">
        <f t="shared" si="0"/>
        <v>4</v>
      </c>
      <c r="BA1" s="138">
        <f t="shared" si="0"/>
        <v>4</v>
      </c>
      <c r="BB1" s="138">
        <f t="shared" si="0"/>
        <v>4</v>
      </c>
      <c r="BC1" s="138">
        <f t="shared" si="0"/>
        <v>4</v>
      </c>
      <c r="BD1" s="138">
        <f t="shared" si="0"/>
        <v>5</v>
      </c>
      <c r="BE1" s="138">
        <f t="shared" si="0"/>
        <v>5</v>
      </c>
      <c r="BF1" s="138">
        <f t="shared" si="0"/>
        <v>5</v>
      </c>
      <c r="BG1" s="138">
        <f t="shared" si="0"/>
        <v>5</v>
      </c>
      <c r="BH1" s="138">
        <f t="shared" si="0"/>
        <v>5</v>
      </c>
      <c r="BI1" s="138">
        <f t="shared" si="0"/>
        <v>5</v>
      </c>
      <c r="BJ1" s="138">
        <f t="shared" si="0"/>
        <v>5</v>
      </c>
      <c r="BK1" s="138">
        <f t="shared" si="0"/>
        <v>5</v>
      </c>
      <c r="BL1" s="138">
        <f t="shared" si="0"/>
        <v>5</v>
      </c>
      <c r="BM1" s="138">
        <f t="shared" si="0"/>
        <v>5</v>
      </c>
      <c r="BN1" s="138">
        <f t="shared" si="0"/>
        <v>5</v>
      </c>
      <c r="BO1" s="138">
        <f t="shared" si="0"/>
        <v>5</v>
      </c>
      <c r="BP1" s="138">
        <f t="shared" ref="BP1" si="1">BD1+1</f>
        <v>6</v>
      </c>
      <c r="BQ1" s="138">
        <f t="shared" ref="BQ1" si="2">BE1+1</f>
        <v>6</v>
      </c>
      <c r="BR1" s="138">
        <f t="shared" ref="BR1" si="3">BF1+1</f>
        <v>6</v>
      </c>
      <c r="BS1" s="138">
        <f t="shared" ref="BS1" si="4">BG1+1</f>
        <v>6</v>
      </c>
      <c r="BT1" s="138">
        <f t="shared" ref="BT1" si="5">BH1+1</f>
        <v>6</v>
      </c>
      <c r="BU1" s="138">
        <f t="shared" ref="BU1" si="6">BI1+1</f>
        <v>6</v>
      </c>
      <c r="BV1" s="138">
        <f t="shared" ref="BV1" si="7">BJ1+1</f>
        <v>6</v>
      </c>
      <c r="BW1" s="138">
        <f t="shared" ref="BW1" si="8">BK1+1</f>
        <v>6</v>
      </c>
      <c r="BX1" s="138">
        <f t="shared" ref="BX1" si="9">BL1+1</f>
        <v>6</v>
      </c>
      <c r="BY1" s="138">
        <f t="shared" ref="BY1" si="10">BM1+1</f>
        <v>6</v>
      </c>
      <c r="BZ1" s="138">
        <f t="shared" ref="BZ1" si="11">BN1+1</f>
        <v>6</v>
      </c>
      <c r="CA1" s="138">
        <f t="shared" ref="CA1" si="12">BO1+1</f>
        <v>6</v>
      </c>
    </row>
    <row r="2" spans="1:1024" ht="15.75" x14ac:dyDescent="0.25">
      <c r="A2" s="140" t="s">
        <v>28</v>
      </c>
      <c r="B2" s="141" t="s">
        <v>163</v>
      </c>
      <c r="C2" s="142"/>
      <c r="D2" s="142"/>
      <c r="E2" s="143"/>
      <c r="F2" s="143"/>
      <c r="G2" s="143"/>
      <c r="H2" s="144" t="str">
        <f>Выручка!F2</f>
        <v>Год 1</v>
      </c>
      <c r="I2" s="144" t="str">
        <f>Выручка!G2</f>
        <v>Год 1</v>
      </c>
      <c r="J2" s="144" t="str">
        <f>Выручка!H2</f>
        <v>Год 1</v>
      </c>
      <c r="K2" s="144" t="str">
        <f>Выручка!I2</f>
        <v>Год 1</v>
      </c>
      <c r="L2" s="144" t="str">
        <f>Выручка!J2</f>
        <v>Год 1</v>
      </c>
      <c r="M2" s="144" t="str">
        <f>Выручка!K2</f>
        <v>Год 1</v>
      </c>
      <c r="N2" s="144" t="str">
        <f>Выручка!L2</f>
        <v>Год 1</v>
      </c>
      <c r="O2" s="144" t="str">
        <f>Выручка!M2</f>
        <v>Год 1</v>
      </c>
      <c r="P2" s="144" t="str">
        <f>Выручка!N2</f>
        <v>Год 1</v>
      </c>
      <c r="Q2" s="144" t="str">
        <f>Выручка!O2</f>
        <v>Год 1</v>
      </c>
      <c r="R2" s="144" t="str">
        <f>Выручка!P2</f>
        <v>Год 1</v>
      </c>
      <c r="S2" s="144" t="str">
        <f>Выручка!Q2</f>
        <v>Год 1</v>
      </c>
      <c r="T2" s="144" t="str">
        <f>Выручка!R2</f>
        <v>Год 2</v>
      </c>
      <c r="U2" s="144" t="str">
        <f>Выручка!S2</f>
        <v>Год 2</v>
      </c>
      <c r="V2" s="144" t="str">
        <f>Выручка!T2</f>
        <v>Год 2</v>
      </c>
      <c r="W2" s="144" t="str">
        <f>Выручка!U2</f>
        <v>Год 2</v>
      </c>
      <c r="X2" s="144" t="str">
        <f>Выручка!V2</f>
        <v>Год 2</v>
      </c>
      <c r="Y2" s="144" t="str">
        <f>Выручка!W2</f>
        <v>Год 2</v>
      </c>
      <c r="Z2" s="144" t="str">
        <f>Выручка!X2</f>
        <v>Год 2</v>
      </c>
      <c r="AA2" s="144" t="str">
        <f>Выручка!Y2</f>
        <v>Год 2</v>
      </c>
      <c r="AB2" s="144" t="str">
        <f>Выручка!Z2</f>
        <v>Год 2</v>
      </c>
      <c r="AC2" s="144" t="str">
        <f>Выручка!AA2</f>
        <v>Год 2</v>
      </c>
      <c r="AD2" s="144" t="str">
        <f>Выручка!AB2</f>
        <v>Год 2</v>
      </c>
      <c r="AE2" s="144" t="str">
        <f>Выручка!AC2</f>
        <v>Год 2</v>
      </c>
      <c r="AF2" s="144" t="str">
        <f>Выручка!AD2</f>
        <v>Год 3</v>
      </c>
      <c r="AG2" s="144" t="str">
        <f>Выручка!AE2</f>
        <v>Год 3</v>
      </c>
      <c r="AH2" s="144" t="str">
        <f>Выручка!AF2</f>
        <v>Год 3</v>
      </c>
      <c r="AI2" s="144" t="str">
        <f>Выручка!AG2</f>
        <v>Год 3</v>
      </c>
      <c r="AJ2" s="144" t="str">
        <f>Выручка!AH2</f>
        <v>Год 3</v>
      </c>
      <c r="AK2" s="144" t="str">
        <f>Выручка!AI2</f>
        <v>Год 3</v>
      </c>
      <c r="AL2" s="144" t="str">
        <f>Выручка!AJ2</f>
        <v>Год 3</v>
      </c>
      <c r="AM2" s="144" t="str">
        <f>Выручка!AK2</f>
        <v>Год 3</v>
      </c>
      <c r="AN2" s="144" t="str">
        <f>Выручка!AL2</f>
        <v>Год 3</v>
      </c>
      <c r="AO2" s="144" t="str">
        <f>Выручка!AM2</f>
        <v>Год 3</v>
      </c>
      <c r="AP2" s="144" t="str">
        <f>Выручка!AN2</f>
        <v>Год 3</v>
      </c>
      <c r="AQ2" s="144" t="str">
        <f>Выручка!AO2</f>
        <v>Год 3</v>
      </c>
      <c r="AR2" s="144" t="str">
        <f>Выручка!AP2</f>
        <v>Год 4</v>
      </c>
      <c r="AS2" s="144" t="str">
        <f>Выручка!AQ2</f>
        <v>Год 4</v>
      </c>
      <c r="AT2" s="144" t="str">
        <f>Выручка!AR2</f>
        <v>Год 4</v>
      </c>
      <c r="AU2" s="144" t="str">
        <f>Выручка!AS2</f>
        <v>Год 4</v>
      </c>
      <c r="AV2" s="144" t="str">
        <f>Выручка!AT2</f>
        <v>Год 4</v>
      </c>
      <c r="AW2" s="144" t="str">
        <f>Выручка!AU2</f>
        <v>Год 4</v>
      </c>
      <c r="AX2" s="144" t="str">
        <f>Выручка!AV2</f>
        <v>Год 4</v>
      </c>
      <c r="AY2" s="144" t="str">
        <f>Выручка!AW2</f>
        <v>Год 4</v>
      </c>
      <c r="AZ2" s="144" t="str">
        <f>Выручка!AX2</f>
        <v>Год 4</v>
      </c>
      <c r="BA2" s="144" t="str">
        <f>Выручка!AY2</f>
        <v>Год 4</v>
      </c>
      <c r="BB2" s="144" t="str">
        <f>Выручка!AZ2</f>
        <v>Год 4</v>
      </c>
      <c r="BC2" s="144" t="str">
        <f>Выручка!BA2</f>
        <v>Год 4</v>
      </c>
      <c r="BD2" s="144" t="str">
        <f>Выручка!BB2</f>
        <v>Год 5</v>
      </c>
      <c r="BE2" s="144" t="str">
        <f>Выручка!BC2</f>
        <v>Год 5</v>
      </c>
      <c r="BF2" s="144" t="str">
        <f>Выручка!BD2</f>
        <v>Год 5</v>
      </c>
      <c r="BG2" s="144" t="str">
        <f>Выручка!BE2</f>
        <v>Год 5</v>
      </c>
      <c r="BH2" s="144" t="str">
        <f>Выручка!BF2</f>
        <v>Год 5</v>
      </c>
      <c r="BI2" s="144" t="str">
        <f>Выручка!BG2</f>
        <v>Год 5</v>
      </c>
      <c r="BJ2" s="144" t="str">
        <f>Выручка!BH2</f>
        <v>Год 5</v>
      </c>
      <c r="BK2" s="144" t="str">
        <f>Выручка!BI2</f>
        <v>Год 5</v>
      </c>
      <c r="BL2" s="144" t="str">
        <f>Выручка!BJ2</f>
        <v>Год 5</v>
      </c>
      <c r="BM2" s="144" t="str">
        <f>Выручка!BK2</f>
        <v>Год 5</v>
      </c>
      <c r="BN2" s="144" t="str">
        <f>Выручка!BL2</f>
        <v>Год 5</v>
      </c>
      <c r="BO2" s="144" t="str">
        <f>Выручка!BM2</f>
        <v>Год 5</v>
      </c>
      <c r="BP2" s="144" t="str">
        <f>Выручка!BN2</f>
        <v>Год 6</v>
      </c>
      <c r="BQ2" s="144" t="str">
        <f>Выручка!BO2</f>
        <v>Год 6</v>
      </c>
      <c r="BR2" s="144" t="str">
        <f>Выручка!BP2</f>
        <v>Год 6</v>
      </c>
      <c r="BS2" s="144" t="str">
        <f>Выручка!BQ2</f>
        <v>Год 6</v>
      </c>
      <c r="BT2" s="144" t="str">
        <f>Выручка!BR2</f>
        <v>Год 6</v>
      </c>
      <c r="BU2" s="144" t="str">
        <f>Выручка!BS2</f>
        <v>Год 6</v>
      </c>
      <c r="BV2" s="144" t="str">
        <f>Выручка!BT2</f>
        <v>Год 6</v>
      </c>
      <c r="BW2" s="144" t="str">
        <f>Выручка!BU2</f>
        <v>Год 6</v>
      </c>
      <c r="BX2" s="144" t="str">
        <f>Выручка!BV2</f>
        <v>Год 6</v>
      </c>
      <c r="BY2" s="144" t="str">
        <f>Выручка!BW2</f>
        <v>Год 6</v>
      </c>
      <c r="BZ2" s="144" t="str">
        <f>Выручка!BX2</f>
        <v>Год 6</v>
      </c>
      <c r="CA2" s="144" t="str">
        <f>Выручка!BY2</f>
        <v>Год 6</v>
      </c>
    </row>
    <row r="3" spans="1:1024" x14ac:dyDescent="0.25">
      <c r="B3" s="74"/>
      <c r="C3" s="142"/>
      <c r="D3" s="142"/>
      <c r="E3" s="143"/>
      <c r="F3" s="143"/>
      <c r="G3" s="143"/>
      <c r="H3" s="145" t="str">
        <f>Выручка!F3</f>
        <v xml:space="preserve">Месяц 1 </v>
      </c>
      <c r="I3" s="145" t="str">
        <f>Выручка!G3</f>
        <v>Месяц 2</v>
      </c>
      <c r="J3" s="145" t="str">
        <f>Выручка!H3</f>
        <v>Месяц 3</v>
      </c>
      <c r="K3" s="145" t="str">
        <f>Выручка!I3</f>
        <v>Месяц 4</v>
      </c>
      <c r="L3" s="145" t="str">
        <f>Выручка!J3</f>
        <v>Месяц 5</v>
      </c>
      <c r="M3" s="145" t="str">
        <f>Выручка!K3</f>
        <v>Месяц 6</v>
      </c>
      <c r="N3" s="145" t="str">
        <f>Выручка!L3</f>
        <v>Месяц 7</v>
      </c>
      <c r="O3" s="145" t="str">
        <f>Выручка!M3</f>
        <v>Месяц 8</v>
      </c>
      <c r="P3" s="145" t="str">
        <f>Выручка!N3</f>
        <v>Месяц 9</v>
      </c>
      <c r="Q3" s="145" t="str">
        <f>Выручка!O3</f>
        <v>Месяц 10</v>
      </c>
      <c r="R3" s="145" t="str">
        <f>Выручка!P3</f>
        <v>Месяц 11</v>
      </c>
      <c r="S3" s="145" t="str">
        <f>Выручка!Q3</f>
        <v>Месяц 12</v>
      </c>
      <c r="T3" s="145" t="str">
        <f>Выручка!R3</f>
        <v>Месяц 1</v>
      </c>
      <c r="U3" s="145" t="str">
        <f>Выручка!S3</f>
        <v>Месяц 2</v>
      </c>
      <c r="V3" s="145" t="str">
        <f>Выручка!T3</f>
        <v>Месяц 3</v>
      </c>
      <c r="W3" s="145" t="str">
        <f>Выручка!U3</f>
        <v>Месяц 4</v>
      </c>
      <c r="X3" s="145" t="str">
        <f>Выручка!V3</f>
        <v>Месяц 5</v>
      </c>
      <c r="Y3" s="145" t="str">
        <f>Выручка!W3</f>
        <v>Месяц 6</v>
      </c>
      <c r="Z3" s="145" t="str">
        <f>Выручка!X3</f>
        <v>Месяц 7</v>
      </c>
      <c r="AA3" s="145" t="str">
        <f>Выручка!Y3</f>
        <v>Месяц 8</v>
      </c>
      <c r="AB3" s="145" t="str">
        <f>Выручка!Z3</f>
        <v>Месяц 9</v>
      </c>
      <c r="AC3" s="145" t="str">
        <f>Выручка!AA3</f>
        <v>Месяц 10</v>
      </c>
      <c r="AD3" s="145" t="str">
        <f>Выручка!AB3</f>
        <v>Месяц 11</v>
      </c>
      <c r="AE3" s="145" t="str">
        <f>Выручка!AC3</f>
        <v>Месяц 12</v>
      </c>
      <c r="AF3" s="145" t="str">
        <f>Выручка!AD3</f>
        <v>Месяц 1</v>
      </c>
      <c r="AG3" s="145" t="str">
        <f>Выручка!AE3</f>
        <v>Месяц 2</v>
      </c>
      <c r="AH3" s="145" t="str">
        <f>Выручка!AF3</f>
        <v>Месяц 3</v>
      </c>
      <c r="AI3" s="145" t="str">
        <f>Выручка!AG3</f>
        <v>Месяц 4</v>
      </c>
      <c r="AJ3" s="145" t="str">
        <f>Выручка!AH3</f>
        <v>Месяц 5</v>
      </c>
      <c r="AK3" s="145" t="str">
        <f>Выручка!AI3</f>
        <v>Месяц 6</v>
      </c>
      <c r="AL3" s="145" t="str">
        <f>Выручка!AJ3</f>
        <v>Месяц 7</v>
      </c>
      <c r="AM3" s="145" t="str">
        <f>Выручка!AK3</f>
        <v>Месяц 8</v>
      </c>
      <c r="AN3" s="145" t="str">
        <f>Выручка!AL3</f>
        <v>Месяц 9</v>
      </c>
      <c r="AO3" s="145" t="str">
        <f>Выручка!AM3</f>
        <v>Месяц 10</v>
      </c>
      <c r="AP3" s="145" t="str">
        <f>Выручка!AN3</f>
        <v>Месяц 11</v>
      </c>
      <c r="AQ3" s="145" t="str">
        <f>Выручка!AO3</f>
        <v>Месяц 12</v>
      </c>
      <c r="AR3" s="145" t="str">
        <f>Выручка!AP3</f>
        <v>Месяц 1</v>
      </c>
      <c r="AS3" s="145" t="str">
        <f>Выручка!AQ3</f>
        <v>Месяц 2</v>
      </c>
      <c r="AT3" s="145" t="str">
        <f>Выручка!AR3</f>
        <v>Месяц 3</v>
      </c>
      <c r="AU3" s="145" t="str">
        <f>Выручка!AS3</f>
        <v>Месяц 4</v>
      </c>
      <c r="AV3" s="145" t="str">
        <f>Выручка!AT3</f>
        <v>Месяц 5</v>
      </c>
      <c r="AW3" s="145" t="str">
        <f>Выручка!AU3</f>
        <v>Месяц 6</v>
      </c>
      <c r="AX3" s="145" t="str">
        <f>Выручка!AV3</f>
        <v>Месяц 7</v>
      </c>
      <c r="AY3" s="145" t="str">
        <f>Выручка!AW3</f>
        <v>Месяц 8</v>
      </c>
      <c r="AZ3" s="145" t="str">
        <f>Выручка!AX3</f>
        <v>Месяц 9</v>
      </c>
      <c r="BA3" s="145" t="str">
        <f>Выручка!AY3</f>
        <v>Месяц 10</v>
      </c>
      <c r="BB3" s="145" t="str">
        <f>Выручка!AZ3</f>
        <v>Месяц 11</v>
      </c>
      <c r="BC3" s="145" t="str">
        <f>Выручка!BA3</f>
        <v>Месяц 12</v>
      </c>
      <c r="BD3" s="145" t="str">
        <f>Выручка!BB3</f>
        <v>Месяц 1</v>
      </c>
      <c r="BE3" s="145" t="str">
        <f>Выручка!BC3</f>
        <v>Месяц 2</v>
      </c>
      <c r="BF3" s="145" t="str">
        <f>Выручка!BD3</f>
        <v>Месяц 3</v>
      </c>
      <c r="BG3" s="145" t="str">
        <f>Выручка!BE3</f>
        <v>Месяц 4</v>
      </c>
      <c r="BH3" s="145" t="str">
        <f>Выручка!BF3</f>
        <v>Месяц 5</v>
      </c>
      <c r="BI3" s="145" t="str">
        <f>Выручка!BG3</f>
        <v>Месяц 6</v>
      </c>
      <c r="BJ3" s="145" t="str">
        <f>Выручка!BH3</f>
        <v>Месяц 7</v>
      </c>
      <c r="BK3" s="145" t="str">
        <f>Выручка!BI3</f>
        <v>Месяц 8</v>
      </c>
      <c r="BL3" s="145" t="str">
        <f>Выручка!BJ3</f>
        <v>Месяц 9</v>
      </c>
      <c r="BM3" s="145" t="str">
        <f>Выручка!BK3</f>
        <v>Месяц 10</v>
      </c>
      <c r="BN3" s="145" t="str">
        <f>Выручка!BL3</f>
        <v>Месяц 11</v>
      </c>
      <c r="BO3" s="145" t="str">
        <f>Выручка!BM3</f>
        <v>Месяц 12</v>
      </c>
      <c r="BP3" s="145" t="str">
        <f>Выручка!BN3</f>
        <v>Месяц 1</v>
      </c>
      <c r="BQ3" s="145" t="str">
        <f>Выручка!BO3</f>
        <v>Месяц 2</v>
      </c>
      <c r="BR3" s="145" t="str">
        <f>Выручка!BP3</f>
        <v>Месяц 3</v>
      </c>
      <c r="BS3" s="145" t="str">
        <f>Выручка!BQ3</f>
        <v>Месяц 4</v>
      </c>
      <c r="BT3" s="145" t="str">
        <f>Выручка!BR3</f>
        <v>Месяц 5</v>
      </c>
      <c r="BU3" s="145" t="str">
        <f>Выручка!BS3</f>
        <v>Месяц 6</v>
      </c>
      <c r="BV3" s="145" t="str">
        <f>Выручка!BT3</f>
        <v>Месяц 7</v>
      </c>
      <c r="BW3" s="145" t="str">
        <f>Выручка!BU3</f>
        <v>Месяц 8</v>
      </c>
      <c r="BX3" s="145" t="str">
        <f>Выручка!BV3</f>
        <v>Месяц 9</v>
      </c>
      <c r="BY3" s="145" t="str">
        <f>Выручка!BW3</f>
        <v>Месяц 10</v>
      </c>
      <c r="BZ3" s="145" t="str">
        <f>Выручка!BX3</f>
        <v>Месяц 11</v>
      </c>
      <c r="CA3" s="145" t="str">
        <f>Выручка!BY3</f>
        <v>Месяц 12</v>
      </c>
    </row>
    <row r="4" spans="1:1024" s="146" customFormat="1" ht="11.25" x14ac:dyDescent="0.15">
      <c r="B4" s="147" t="s">
        <v>32</v>
      </c>
      <c r="C4" s="148"/>
      <c r="D4" s="148"/>
      <c r="E4" s="149"/>
      <c r="F4" s="149"/>
      <c r="G4" s="149"/>
      <c r="H4" s="150">
        <f>Выручка!F4</f>
        <v>1</v>
      </c>
      <c r="I4" s="150">
        <f>Выручка!G4</f>
        <v>2</v>
      </c>
      <c r="J4" s="150">
        <f>Выручка!H4</f>
        <v>3</v>
      </c>
      <c r="K4" s="150">
        <f>Выручка!I4</f>
        <v>4</v>
      </c>
      <c r="L4" s="150">
        <f>Выручка!J4</f>
        <v>5</v>
      </c>
      <c r="M4" s="150">
        <f>Выручка!K4</f>
        <v>6</v>
      </c>
      <c r="N4" s="150">
        <f>Выручка!L4</f>
        <v>7</v>
      </c>
      <c r="O4" s="150">
        <f>Выручка!M4</f>
        <v>8</v>
      </c>
      <c r="P4" s="150">
        <f>Выручка!N4</f>
        <v>9</v>
      </c>
      <c r="Q4" s="150">
        <f>Выручка!O4</f>
        <v>10</v>
      </c>
      <c r="R4" s="150">
        <f>Выручка!P4</f>
        <v>11</v>
      </c>
      <c r="S4" s="150">
        <f>Выручка!Q4</f>
        <v>12</v>
      </c>
      <c r="T4" s="150">
        <f>Выручка!R4</f>
        <v>13</v>
      </c>
      <c r="U4" s="150">
        <f>Выручка!S4</f>
        <v>14</v>
      </c>
      <c r="V4" s="150">
        <f>Выручка!T4</f>
        <v>15</v>
      </c>
      <c r="W4" s="150">
        <f>Выручка!U4</f>
        <v>16</v>
      </c>
      <c r="X4" s="150">
        <f>Выручка!V4</f>
        <v>17</v>
      </c>
      <c r="Y4" s="150">
        <f>Выручка!W4</f>
        <v>18</v>
      </c>
      <c r="Z4" s="150">
        <f>Выручка!X4</f>
        <v>19</v>
      </c>
      <c r="AA4" s="150">
        <f>Выручка!Y4</f>
        <v>20</v>
      </c>
      <c r="AB4" s="150">
        <f>Выручка!Z4</f>
        <v>21</v>
      </c>
      <c r="AC4" s="150">
        <f>Выручка!AA4</f>
        <v>22</v>
      </c>
      <c r="AD4" s="150">
        <f>Выручка!AB4</f>
        <v>23</v>
      </c>
      <c r="AE4" s="150">
        <f>Выручка!AC4</f>
        <v>24</v>
      </c>
      <c r="AF4" s="150">
        <f>Выручка!AD4</f>
        <v>25</v>
      </c>
      <c r="AG4" s="150">
        <f>Выручка!AE4</f>
        <v>26</v>
      </c>
      <c r="AH4" s="150">
        <f>Выручка!AF4</f>
        <v>27</v>
      </c>
      <c r="AI4" s="150">
        <f>Выручка!AG4</f>
        <v>28</v>
      </c>
      <c r="AJ4" s="150">
        <f>Выручка!AH4</f>
        <v>29</v>
      </c>
      <c r="AK4" s="150">
        <f>Выручка!AI4</f>
        <v>30</v>
      </c>
      <c r="AL4" s="150">
        <f>Выручка!AJ4</f>
        <v>31</v>
      </c>
      <c r="AM4" s="150">
        <f>Выручка!AK4</f>
        <v>32</v>
      </c>
      <c r="AN4" s="150">
        <f>Выручка!AL4</f>
        <v>33</v>
      </c>
      <c r="AO4" s="150">
        <f>Выручка!AM4</f>
        <v>34</v>
      </c>
      <c r="AP4" s="150">
        <f>Выручка!AN4</f>
        <v>35</v>
      </c>
      <c r="AQ4" s="150">
        <f>Выручка!AO4</f>
        <v>36</v>
      </c>
      <c r="AR4" s="150">
        <f>Выручка!AP4</f>
        <v>37</v>
      </c>
      <c r="AS4" s="150">
        <f>Выручка!AQ4</f>
        <v>38</v>
      </c>
      <c r="AT4" s="150">
        <f>Выручка!AR4</f>
        <v>39</v>
      </c>
      <c r="AU4" s="150">
        <f>Выручка!AS4</f>
        <v>40</v>
      </c>
      <c r="AV4" s="150">
        <f>Выручка!AT4</f>
        <v>41</v>
      </c>
      <c r="AW4" s="150">
        <f>Выручка!AU4</f>
        <v>42</v>
      </c>
      <c r="AX4" s="150">
        <f>Выручка!AV4</f>
        <v>43</v>
      </c>
      <c r="AY4" s="150">
        <f>Выручка!AW4</f>
        <v>44</v>
      </c>
      <c r="AZ4" s="150">
        <f>Выручка!AX4</f>
        <v>45</v>
      </c>
      <c r="BA4" s="150">
        <f>Выручка!AY4</f>
        <v>46</v>
      </c>
      <c r="BB4" s="150">
        <f>Выручка!AZ4</f>
        <v>47</v>
      </c>
      <c r="BC4" s="150">
        <f>Выручка!BA4</f>
        <v>48</v>
      </c>
      <c r="BD4" s="150">
        <f>Выручка!BB4</f>
        <v>49</v>
      </c>
      <c r="BE4" s="150">
        <f>Выручка!BC4</f>
        <v>50</v>
      </c>
      <c r="BF4" s="150">
        <f>Выручка!BD4</f>
        <v>51</v>
      </c>
      <c r="BG4" s="150">
        <f>Выручка!BE4</f>
        <v>52</v>
      </c>
      <c r="BH4" s="150">
        <f>Выручка!BF4</f>
        <v>53</v>
      </c>
      <c r="BI4" s="150">
        <f>Выручка!BG4</f>
        <v>54</v>
      </c>
      <c r="BJ4" s="150">
        <f>Выручка!BH4</f>
        <v>55</v>
      </c>
      <c r="BK4" s="150">
        <f>Выручка!BI4</f>
        <v>56</v>
      </c>
      <c r="BL4" s="150">
        <f>Выручка!BJ4</f>
        <v>57</v>
      </c>
      <c r="BM4" s="150">
        <f>Выручка!BK4</f>
        <v>58</v>
      </c>
      <c r="BN4" s="150">
        <f>Выручка!BL4</f>
        <v>59</v>
      </c>
      <c r="BO4" s="150">
        <f>Выручка!BM4</f>
        <v>60</v>
      </c>
      <c r="BP4" s="150">
        <f>Выручка!BN4</f>
        <v>61</v>
      </c>
      <c r="BQ4" s="150">
        <f>Выручка!BO4</f>
        <v>62</v>
      </c>
      <c r="BR4" s="150">
        <f>Выручка!BP4</f>
        <v>63</v>
      </c>
      <c r="BS4" s="150">
        <f>Выручка!BQ4</f>
        <v>64</v>
      </c>
      <c r="BT4" s="150">
        <f>Выручка!BR4</f>
        <v>65</v>
      </c>
      <c r="BU4" s="150">
        <f>Выручка!BS4</f>
        <v>66</v>
      </c>
      <c r="BV4" s="150">
        <f>Выручка!BT4</f>
        <v>67</v>
      </c>
      <c r="BW4" s="150">
        <f>Выручка!BU4</f>
        <v>68</v>
      </c>
      <c r="BX4" s="150">
        <f>Выручка!BV4</f>
        <v>69</v>
      </c>
      <c r="BY4" s="150">
        <f>Выручка!BW4</f>
        <v>70</v>
      </c>
      <c r="BZ4" s="150">
        <f>Выручка!BX4</f>
        <v>71</v>
      </c>
      <c r="CA4" s="150">
        <f>Выручка!BY4</f>
        <v>72</v>
      </c>
    </row>
    <row r="5" spans="1:1024" x14ac:dyDescent="0.25">
      <c r="A5" s="151"/>
      <c r="B5" s="152"/>
      <c r="C5" s="153" t="s">
        <v>34</v>
      </c>
      <c r="D5" s="153" t="s">
        <v>85</v>
      </c>
      <c r="E5" s="153" t="s">
        <v>164</v>
      </c>
      <c r="F5" s="143"/>
      <c r="G5" s="153" t="s">
        <v>165</v>
      </c>
      <c r="H5" s="154">
        <f>Выручка!F5</f>
        <v>45292</v>
      </c>
      <c r="I5" s="154">
        <f>Выручка!G5</f>
        <v>45323</v>
      </c>
      <c r="J5" s="154">
        <f>Выручка!H5</f>
        <v>45352</v>
      </c>
      <c r="K5" s="154">
        <f>Выручка!I5</f>
        <v>45383</v>
      </c>
      <c r="L5" s="154">
        <f>Выручка!J5</f>
        <v>45413</v>
      </c>
      <c r="M5" s="154">
        <f>Выручка!K5</f>
        <v>45444</v>
      </c>
      <c r="N5" s="154">
        <f>Выручка!L5</f>
        <v>45474</v>
      </c>
      <c r="O5" s="154">
        <f>Выручка!M5</f>
        <v>45505</v>
      </c>
      <c r="P5" s="154">
        <f>Выручка!N5</f>
        <v>45536</v>
      </c>
      <c r="Q5" s="154">
        <f>Выручка!O5</f>
        <v>45566</v>
      </c>
      <c r="R5" s="154">
        <f>Выручка!P5</f>
        <v>45597</v>
      </c>
      <c r="S5" s="154">
        <f>Выручка!Q5</f>
        <v>45627</v>
      </c>
      <c r="T5" s="154">
        <f>Выручка!R5</f>
        <v>45658</v>
      </c>
      <c r="U5" s="154">
        <f>Выручка!S5</f>
        <v>45689</v>
      </c>
      <c r="V5" s="154">
        <f>Выручка!T5</f>
        <v>45717</v>
      </c>
      <c r="W5" s="154">
        <f>Выручка!U5</f>
        <v>45748</v>
      </c>
      <c r="X5" s="154">
        <f>Выручка!V5</f>
        <v>45778</v>
      </c>
      <c r="Y5" s="154">
        <f>Выручка!W5</f>
        <v>45809</v>
      </c>
      <c r="Z5" s="154">
        <f>Выручка!X5</f>
        <v>45839</v>
      </c>
      <c r="AA5" s="154">
        <f>Выручка!Y5</f>
        <v>45870</v>
      </c>
      <c r="AB5" s="154">
        <f>Выручка!Z5</f>
        <v>45901</v>
      </c>
      <c r="AC5" s="154">
        <f>Выручка!AA5</f>
        <v>45931</v>
      </c>
      <c r="AD5" s="154">
        <f>Выручка!AB5</f>
        <v>45962</v>
      </c>
      <c r="AE5" s="154">
        <f>Выручка!AC5</f>
        <v>45992</v>
      </c>
      <c r="AF5" s="154">
        <f>Выручка!AD5</f>
        <v>46023</v>
      </c>
      <c r="AG5" s="154">
        <f>Выручка!AE5</f>
        <v>46054</v>
      </c>
      <c r="AH5" s="154">
        <f>Выручка!AF5</f>
        <v>46082</v>
      </c>
      <c r="AI5" s="154">
        <f>Выручка!AG5</f>
        <v>46113</v>
      </c>
      <c r="AJ5" s="154">
        <f>Выручка!AH5</f>
        <v>46143</v>
      </c>
      <c r="AK5" s="154">
        <f>Выручка!AI5</f>
        <v>46174</v>
      </c>
      <c r="AL5" s="154">
        <f>Выручка!AJ5</f>
        <v>46204</v>
      </c>
      <c r="AM5" s="154">
        <f>Выручка!AK5</f>
        <v>46235</v>
      </c>
      <c r="AN5" s="154">
        <f>Выручка!AL5</f>
        <v>46266</v>
      </c>
      <c r="AO5" s="154">
        <f>Выручка!AM5</f>
        <v>46296</v>
      </c>
      <c r="AP5" s="154">
        <f>Выручка!AN5</f>
        <v>46327</v>
      </c>
      <c r="AQ5" s="154">
        <f>Выручка!AO5</f>
        <v>46357</v>
      </c>
      <c r="AR5" s="154">
        <f>Выручка!AP5</f>
        <v>46388</v>
      </c>
      <c r="AS5" s="154">
        <f>Выручка!AQ5</f>
        <v>46419</v>
      </c>
      <c r="AT5" s="154">
        <f>Выручка!AR5</f>
        <v>46447</v>
      </c>
      <c r="AU5" s="154">
        <f>Выручка!AS5</f>
        <v>46478</v>
      </c>
      <c r="AV5" s="154">
        <f>Выручка!AT5</f>
        <v>46508</v>
      </c>
      <c r="AW5" s="154">
        <f>Выручка!AU5</f>
        <v>46539</v>
      </c>
      <c r="AX5" s="154">
        <f>Выручка!AV5</f>
        <v>46569</v>
      </c>
      <c r="AY5" s="154">
        <f>Выручка!AW5</f>
        <v>46600</v>
      </c>
      <c r="AZ5" s="154">
        <f>Выручка!AX5</f>
        <v>46631</v>
      </c>
      <c r="BA5" s="154">
        <f>Выручка!AY5</f>
        <v>46661</v>
      </c>
      <c r="BB5" s="154">
        <f>Выручка!AZ5</f>
        <v>46692</v>
      </c>
      <c r="BC5" s="154">
        <f>Выручка!BA5</f>
        <v>46722</v>
      </c>
      <c r="BD5" s="154">
        <f>Выручка!BB5</f>
        <v>46753</v>
      </c>
      <c r="BE5" s="154">
        <f>Выручка!BC5</f>
        <v>46784</v>
      </c>
      <c r="BF5" s="154">
        <f>Выручка!BD5</f>
        <v>46813</v>
      </c>
      <c r="BG5" s="154">
        <f>Выручка!BE5</f>
        <v>46844</v>
      </c>
      <c r="BH5" s="154">
        <f>Выручка!BF5</f>
        <v>46874</v>
      </c>
      <c r="BI5" s="154">
        <f>Выручка!BG5</f>
        <v>46905</v>
      </c>
      <c r="BJ5" s="154">
        <f>Выручка!BH5</f>
        <v>46935</v>
      </c>
      <c r="BK5" s="154">
        <f>Выручка!BI5</f>
        <v>46966</v>
      </c>
      <c r="BL5" s="154">
        <f>Выручка!BJ5</f>
        <v>46997</v>
      </c>
      <c r="BM5" s="154">
        <f>Выручка!BK5</f>
        <v>47027</v>
      </c>
      <c r="BN5" s="154">
        <f>Выручка!BL5</f>
        <v>47058</v>
      </c>
      <c r="BO5" s="154">
        <f>Выручка!BM5</f>
        <v>47088</v>
      </c>
      <c r="BP5" s="154">
        <f>Выручка!BN5</f>
        <v>47119</v>
      </c>
      <c r="BQ5" s="154">
        <f>Выручка!BO5</f>
        <v>47150</v>
      </c>
      <c r="BR5" s="154">
        <f>Выручка!BP5</f>
        <v>47178</v>
      </c>
      <c r="BS5" s="154">
        <f>Выручка!BQ5</f>
        <v>47209</v>
      </c>
      <c r="BT5" s="154">
        <f>Выручка!BR5</f>
        <v>47239</v>
      </c>
      <c r="BU5" s="154">
        <f>Выручка!BS5</f>
        <v>47270</v>
      </c>
      <c r="BV5" s="154">
        <f>Выручка!BT5</f>
        <v>47300</v>
      </c>
      <c r="BW5" s="154">
        <f>Выручка!BU5</f>
        <v>47331</v>
      </c>
      <c r="BX5" s="154">
        <f>Выручка!BV5</f>
        <v>47362</v>
      </c>
      <c r="BY5" s="154">
        <f>Выручка!BW5</f>
        <v>47392</v>
      </c>
      <c r="BZ5" s="154">
        <f>Выручка!BX5</f>
        <v>47423</v>
      </c>
      <c r="CA5" s="154">
        <f>Выручка!BY5</f>
        <v>47453</v>
      </c>
      <c r="CB5" s="151"/>
      <c r="CC5" s="151"/>
      <c r="CD5" s="151"/>
      <c r="CE5" s="151"/>
      <c r="CF5" s="151"/>
      <c r="CG5" s="151"/>
      <c r="CH5" s="151"/>
      <c r="CI5" s="151"/>
    </row>
    <row r="6" spans="1:1024" x14ac:dyDescent="0.25">
      <c r="B6" s="74"/>
      <c r="C6" s="142"/>
      <c r="D6" s="142"/>
      <c r="E6" s="63"/>
      <c r="F6" s="143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</row>
    <row r="7" spans="1:1024" x14ac:dyDescent="0.25">
      <c r="B7" s="155" t="s">
        <v>166</v>
      </c>
      <c r="C7" s="156"/>
      <c r="D7" s="156"/>
      <c r="E7" s="63"/>
      <c r="F7" s="143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</row>
    <row r="8" spans="1:1024" s="157" customFormat="1" ht="12.75" x14ac:dyDescent="0.2">
      <c r="B8" s="158" t="s">
        <v>167</v>
      </c>
      <c r="C8" s="159"/>
      <c r="D8" s="159" t="s">
        <v>168</v>
      </c>
      <c r="E8" s="160"/>
      <c r="F8" s="161"/>
      <c r="G8" s="162"/>
      <c r="H8" s="163">
        <v>1</v>
      </c>
      <c r="I8" s="163">
        <v>1</v>
      </c>
      <c r="J8" s="163">
        <v>1</v>
      </c>
      <c r="K8" s="163">
        <v>1</v>
      </c>
      <c r="L8" s="163">
        <v>1</v>
      </c>
      <c r="M8" s="163">
        <v>1</v>
      </c>
      <c r="N8" s="163">
        <v>1</v>
      </c>
      <c r="O8" s="163">
        <v>1</v>
      </c>
      <c r="P8" s="163">
        <v>1</v>
      </c>
      <c r="Q8" s="163">
        <v>1</v>
      </c>
      <c r="R8" s="163">
        <v>1</v>
      </c>
      <c r="S8" s="163">
        <v>1</v>
      </c>
      <c r="T8" s="163">
        <f t="shared" ref="T8:BO8" si="13">H8+1</f>
        <v>2</v>
      </c>
      <c r="U8" s="163">
        <f t="shared" si="13"/>
        <v>2</v>
      </c>
      <c r="V8" s="163">
        <f t="shared" si="13"/>
        <v>2</v>
      </c>
      <c r="W8" s="163">
        <f t="shared" si="13"/>
        <v>2</v>
      </c>
      <c r="X8" s="163">
        <f t="shared" si="13"/>
        <v>2</v>
      </c>
      <c r="Y8" s="163">
        <f t="shared" si="13"/>
        <v>2</v>
      </c>
      <c r="Z8" s="163">
        <f t="shared" si="13"/>
        <v>2</v>
      </c>
      <c r="AA8" s="163">
        <f t="shared" si="13"/>
        <v>2</v>
      </c>
      <c r="AB8" s="163">
        <f t="shared" si="13"/>
        <v>2</v>
      </c>
      <c r="AC8" s="163">
        <f t="shared" si="13"/>
        <v>2</v>
      </c>
      <c r="AD8" s="163">
        <f t="shared" si="13"/>
        <v>2</v>
      </c>
      <c r="AE8" s="163">
        <f t="shared" si="13"/>
        <v>2</v>
      </c>
      <c r="AF8" s="163">
        <f t="shared" si="13"/>
        <v>3</v>
      </c>
      <c r="AG8" s="163">
        <f t="shared" si="13"/>
        <v>3</v>
      </c>
      <c r="AH8" s="163">
        <f t="shared" si="13"/>
        <v>3</v>
      </c>
      <c r="AI8" s="163">
        <f t="shared" si="13"/>
        <v>3</v>
      </c>
      <c r="AJ8" s="163">
        <f t="shared" si="13"/>
        <v>3</v>
      </c>
      <c r="AK8" s="163">
        <f t="shared" si="13"/>
        <v>3</v>
      </c>
      <c r="AL8" s="163">
        <f t="shared" si="13"/>
        <v>3</v>
      </c>
      <c r="AM8" s="163">
        <f t="shared" si="13"/>
        <v>3</v>
      </c>
      <c r="AN8" s="163">
        <f t="shared" si="13"/>
        <v>3</v>
      </c>
      <c r="AO8" s="163">
        <f t="shared" si="13"/>
        <v>3</v>
      </c>
      <c r="AP8" s="163">
        <f t="shared" si="13"/>
        <v>3</v>
      </c>
      <c r="AQ8" s="163">
        <f t="shared" si="13"/>
        <v>3</v>
      </c>
      <c r="AR8" s="163">
        <f t="shared" si="13"/>
        <v>4</v>
      </c>
      <c r="AS8" s="163">
        <f t="shared" si="13"/>
        <v>4</v>
      </c>
      <c r="AT8" s="163">
        <f t="shared" si="13"/>
        <v>4</v>
      </c>
      <c r="AU8" s="163">
        <f t="shared" si="13"/>
        <v>4</v>
      </c>
      <c r="AV8" s="163">
        <f t="shared" si="13"/>
        <v>4</v>
      </c>
      <c r="AW8" s="163">
        <f t="shared" si="13"/>
        <v>4</v>
      </c>
      <c r="AX8" s="163">
        <f t="shared" si="13"/>
        <v>4</v>
      </c>
      <c r="AY8" s="163">
        <f t="shared" si="13"/>
        <v>4</v>
      </c>
      <c r="AZ8" s="163">
        <f t="shared" si="13"/>
        <v>4</v>
      </c>
      <c r="BA8" s="163">
        <f t="shared" si="13"/>
        <v>4</v>
      </c>
      <c r="BB8" s="163">
        <f t="shared" si="13"/>
        <v>4</v>
      </c>
      <c r="BC8" s="163">
        <f t="shared" si="13"/>
        <v>4</v>
      </c>
      <c r="BD8" s="163">
        <f t="shared" si="13"/>
        <v>5</v>
      </c>
      <c r="BE8" s="163">
        <f t="shared" si="13"/>
        <v>5</v>
      </c>
      <c r="BF8" s="163">
        <f t="shared" si="13"/>
        <v>5</v>
      </c>
      <c r="BG8" s="163">
        <f t="shared" si="13"/>
        <v>5</v>
      </c>
      <c r="BH8" s="163">
        <f t="shared" si="13"/>
        <v>5</v>
      </c>
      <c r="BI8" s="163">
        <f t="shared" si="13"/>
        <v>5</v>
      </c>
      <c r="BJ8" s="163">
        <f t="shared" si="13"/>
        <v>5</v>
      </c>
      <c r="BK8" s="163">
        <f t="shared" si="13"/>
        <v>5</v>
      </c>
      <c r="BL8" s="163">
        <f t="shared" si="13"/>
        <v>5</v>
      </c>
      <c r="BM8" s="163">
        <f t="shared" si="13"/>
        <v>5</v>
      </c>
      <c r="BN8" s="163">
        <f t="shared" si="13"/>
        <v>5</v>
      </c>
      <c r="BO8" s="163">
        <f t="shared" si="13"/>
        <v>5</v>
      </c>
      <c r="BP8" s="163">
        <f t="shared" ref="BP8" si="14">BD8+1</f>
        <v>6</v>
      </c>
      <c r="BQ8" s="163">
        <f t="shared" ref="BQ8" si="15">BE8+1</f>
        <v>6</v>
      </c>
      <c r="BR8" s="163">
        <f t="shared" ref="BR8" si="16">BF8+1</f>
        <v>6</v>
      </c>
      <c r="BS8" s="163">
        <f t="shared" ref="BS8" si="17">BG8+1</f>
        <v>6</v>
      </c>
      <c r="BT8" s="163">
        <f t="shared" ref="BT8" si="18">BH8+1</f>
        <v>6</v>
      </c>
      <c r="BU8" s="163">
        <f t="shared" ref="BU8" si="19">BI8+1</f>
        <v>6</v>
      </c>
      <c r="BV8" s="163">
        <f t="shared" ref="BV8" si="20">BJ8+1</f>
        <v>6</v>
      </c>
      <c r="BW8" s="163">
        <f t="shared" ref="BW8" si="21">BK8+1</f>
        <v>6</v>
      </c>
      <c r="BX8" s="163">
        <f t="shared" ref="BX8" si="22">BL8+1</f>
        <v>6</v>
      </c>
      <c r="BY8" s="163">
        <f t="shared" ref="BY8" si="23">BM8+1</f>
        <v>6</v>
      </c>
      <c r="BZ8" s="163">
        <f t="shared" ref="BZ8" si="24">BN8+1</f>
        <v>6</v>
      </c>
      <c r="CA8" s="163">
        <f t="shared" ref="CA8" si="25">BO8+1</f>
        <v>6</v>
      </c>
    </row>
    <row r="9" spans="1:1024" s="157" customFormat="1" ht="12.75" x14ac:dyDescent="0.2">
      <c r="B9" s="158" t="s">
        <v>169</v>
      </c>
      <c r="C9" s="164"/>
      <c r="D9" s="159" t="s">
        <v>168</v>
      </c>
      <c r="E9" s="165"/>
      <c r="F9" s="163"/>
      <c r="G9" s="163"/>
      <c r="H9" s="163">
        <v>1</v>
      </c>
      <c r="I9" s="163">
        <v>2</v>
      </c>
      <c r="J9" s="163">
        <v>3</v>
      </c>
      <c r="K9" s="163">
        <v>4</v>
      </c>
      <c r="L9" s="163">
        <v>5</v>
      </c>
      <c r="M9" s="163">
        <v>6</v>
      </c>
      <c r="N9" s="163">
        <v>7</v>
      </c>
      <c r="O9" s="163">
        <v>8</v>
      </c>
      <c r="P9" s="163">
        <v>9</v>
      </c>
      <c r="Q9" s="163">
        <v>10</v>
      </c>
      <c r="R9" s="163">
        <v>11</v>
      </c>
      <c r="S9" s="163">
        <v>12</v>
      </c>
      <c r="T9" s="163">
        <f t="shared" ref="T9:BO9" si="26">H9</f>
        <v>1</v>
      </c>
      <c r="U9" s="163">
        <f t="shared" si="26"/>
        <v>2</v>
      </c>
      <c r="V9" s="163">
        <f t="shared" si="26"/>
        <v>3</v>
      </c>
      <c r="W9" s="163">
        <f t="shared" si="26"/>
        <v>4</v>
      </c>
      <c r="X9" s="163">
        <f t="shared" si="26"/>
        <v>5</v>
      </c>
      <c r="Y9" s="163">
        <f t="shared" si="26"/>
        <v>6</v>
      </c>
      <c r="Z9" s="163">
        <f t="shared" si="26"/>
        <v>7</v>
      </c>
      <c r="AA9" s="163">
        <f t="shared" si="26"/>
        <v>8</v>
      </c>
      <c r="AB9" s="163">
        <f t="shared" si="26"/>
        <v>9</v>
      </c>
      <c r="AC9" s="163">
        <f t="shared" si="26"/>
        <v>10</v>
      </c>
      <c r="AD9" s="163">
        <f t="shared" si="26"/>
        <v>11</v>
      </c>
      <c r="AE9" s="163">
        <f t="shared" si="26"/>
        <v>12</v>
      </c>
      <c r="AF9" s="163">
        <f t="shared" si="26"/>
        <v>1</v>
      </c>
      <c r="AG9" s="163">
        <f t="shared" si="26"/>
        <v>2</v>
      </c>
      <c r="AH9" s="163">
        <f t="shared" si="26"/>
        <v>3</v>
      </c>
      <c r="AI9" s="163">
        <f t="shared" si="26"/>
        <v>4</v>
      </c>
      <c r="AJ9" s="163">
        <f t="shared" si="26"/>
        <v>5</v>
      </c>
      <c r="AK9" s="163">
        <f t="shared" si="26"/>
        <v>6</v>
      </c>
      <c r="AL9" s="163">
        <f t="shared" si="26"/>
        <v>7</v>
      </c>
      <c r="AM9" s="163">
        <f t="shared" si="26"/>
        <v>8</v>
      </c>
      <c r="AN9" s="163">
        <f t="shared" si="26"/>
        <v>9</v>
      </c>
      <c r="AO9" s="163">
        <f t="shared" si="26"/>
        <v>10</v>
      </c>
      <c r="AP9" s="163">
        <f t="shared" si="26"/>
        <v>11</v>
      </c>
      <c r="AQ9" s="163">
        <f t="shared" si="26"/>
        <v>12</v>
      </c>
      <c r="AR9" s="163">
        <f t="shared" si="26"/>
        <v>1</v>
      </c>
      <c r="AS9" s="163">
        <f t="shared" si="26"/>
        <v>2</v>
      </c>
      <c r="AT9" s="163">
        <f t="shared" si="26"/>
        <v>3</v>
      </c>
      <c r="AU9" s="163">
        <f t="shared" si="26"/>
        <v>4</v>
      </c>
      <c r="AV9" s="163">
        <f t="shared" si="26"/>
        <v>5</v>
      </c>
      <c r="AW9" s="163">
        <f t="shared" si="26"/>
        <v>6</v>
      </c>
      <c r="AX9" s="163">
        <f t="shared" si="26"/>
        <v>7</v>
      </c>
      <c r="AY9" s="163">
        <f t="shared" si="26"/>
        <v>8</v>
      </c>
      <c r="AZ9" s="163">
        <f t="shared" si="26"/>
        <v>9</v>
      </c>
      <c r="BA9" s="163">
        <f t="shared" si="26"/>
        <v>10</v>
      </c>
      <c r="BB9" s="163">
        <f t="shared" si="26"/>
        <v>11</v>
      </c>
      <c r="BC9" s="163">
        <f t="shared" si="26"/>
        <v>12</v>
      </c>
      <c r="BD9" s="163">
        <f t="shared" si="26"/>
        <v>1</v>
      </c>
      <c r="BE9" s="163">
        <f t="shared" si="26"/>
        <v>2</v>
      </c>
      <c r="BF9" s="163">
        <f t="shared" si="26"/>
        <v>3</v>
      </c>
      <c r="BG9" s="163">
        <f t="shared" si="26"/>
        <v>4</v>
      </c>
      <c r="BH9" s="163">
        <f t="shared" si="26"/>
        <v>5</v>
      </c>
      <c r="BI9" s="163">
        <f t="shared" si="26"/>
        <v>6</v>
      </c>
      <c r="BJ9" s="163">
        <f t="shared" si="26"/>
        <v>7</v>
      </c>
      <c r="BK9" s="163">
        <f t="shared" si="26"/>
        <v>8</v>
      </c>
      <c r="BL9" s="163">
        <f t="shared" si="26"/>
        <v>9</v>
      </c>
      <c r="BM9" s="163">
        <f t="shared" si="26"/>
        <v>10</v>
      </c>
      <c r="BN9" s="163">
        <f t="shared" si="26"/>
        <v>11</v>
      </c>
      <c r="BO9" s="163">
        <f t="shared" si="26"/>
        <v>12</v>
      </c>
      <c r="BP9" s="163">
        <f t="shared" ref="BP9" si="27">BD9</f>
        <v>1</v>
      </c>
      <c r="BQ9" s="163">
        <f t="shared" ref="BQ9" si="28">BE9</f>
        <v>2</v>
      </c>
      <c r="BR9" s="163">
        <f t="shared" ref="BR9" si="29">BF9</f>
        <v>3</v>
      </c>
      <c r="BS9" s="163">
        <f t="shared" ref="BS9" si="30">BG9</f>
        <v>4</v>
      </c>
      <c r="BT9" s="163">
        <f t="shared" ref="BT9" si="31">BH9</f>
        <v>5</v>
      </c>
      <c r="BU9" s="163">
        <f t="shared" ref="BU9" si="32">BI9</f>
        <v>6</v>
      </c>
      <c r="BV9" s="163">
        <f t="shared" ref="BV9" si="33">BJ9</f>
        <v>7</v>
      </c>
      <c r="BW9" s="163">
        <f t="shared" ref="BW9" si="34">BK9</f>
        <v>8</v>
      </c>
      <c r="BX9" s="163">
        <f t="shared" ref="BX9" si="35">BL9</f>
        <v>9</v>
      </c>
      <c r="BY9" s="163">
        <f t="shared" ref="BY9" si="36">BM9</f>
        <v>10</v>
      </c>
      <c r="BZ9" s="163">
        <f t="shared" ref="BZ9" si="37">BN9</f>
        <v>11</v>
      </c>
      <c r="CA9" s="163">
        <f t="shared" ref="CA9" si="38">BO9</f>
        <v>12</v>
      </c>
      <c r="CB9" s="166"/>
      <c r="CC9" s="166"/>
    </row>
    <row r="10" spans="1:1024" x14ac:dyDescent="0.25">
      <c r="B10" s="74"/>
      <c r="C10" s="156"/>
      <c r="D10" s="156"/>
      <c r="E10" s="63"/>
      <c r="F10" s="143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</row>
    <row r="11" spans="1:1024" x14ac:dyDescent="0.25">
      <c r="B11" s="56" t="s">
        <v>170</v>
      </c>
      <c r="C11" s="130"/>
      <c r="D11" s="130"/>
      <c r="E11" s="131"/>
      <c r="F11" s="143"/>
      <c r="G11" s="56"/>
      <c r="H11" s="56" t="s">
        <v>171</v>
      </c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</row>
    <row r="12" spans="1:1024" x14ac:dyDescent="0.25">
      <c r="C12" s="156"/>
      <c r="D12" s="156"/>
      <c r="E12" s="142"/>
      <c r="F12" s="143"/>
      <c r="G12" s="143"/>
      <c r="H12" s="143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</row>
    <row r="13" spans="1:1024" x14ac:dyDescent="0.25">
      <c r="B13" s="167" t="str">
        <f>Вводные!C129</f>
        <v>Генеральный директор</v>
      </c>
      <c r="C13" s="156" t="s">
        <v>86</v>
      </c>
      <c r="D13" s="156" t="str">
        <f>IF(Вводные!F129="","внести вручную","расчет")</f>
        <v>внести вручную</v>
      </c>
      <c r="E13" s="168">
        <f>SUM(G13:CA13)</f>
        <v>1</v>
      </c>
      <c r="F13" s="143"/>
      <c r="G13" s="435">
        <v>0</v>
      </c>
      <c r="H13" s="435">
        <v>1</v>
      </c>
      <c r="I13" s="436"/>
      <c r="J13" s="436"/>
      <c r="K13" s="436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436"/>
      <c r="X13" s="436"/>
      <c r="Y13" s="436"/>
      <c r="Z13" s="436"/>
      <c r="AA13" s="436"/>
      <c r="AB13" s="436"/>
      <c r="AC13" s="436"/>
      <c r="AD13" s="436"/>
      <c r="AE13" s="436"/>
      <c r="AF13" s="436"/>
      <c r="AG13" s="436"/>
      <c r="AH13" s="436"/>
      <c r="AI13" s="436"/>
      <c r="AJ13" s="436"/>
      <c r="AK13" s="436"/>
      <c r="AL13" s="436"/>
      <c r="AM13" s="436"/>
      <c r="AN13" s="436"/>
      <c r="AO13" s="436"/>
      <c r="AP13" s="436"/>
      <c r="AQ13" s="436"/>
      <c r="AR13" s="436"/>
      <c r="AS13" s="436"/>
      <c r="AT13" s="436"/>
      <c r="AU13" s="436"/>
      <c r="AV13" s="436"/>
      <c r="AW13" s="436"/>
      <c r="AX13" s="436"/>
      <c r="AY13" s="436"/>
      <c r="AZ13" s="436"/>
      <c r="BA13" s="436"/>
      <c r="BB13" s="436"/>
      <c r="BC13" s="436"/>
      <c r="BD13" s="436"/>
      <c r="BE13" s="436"/>
      <c r="BF13" s="436"/>
      <c r="BG13" s="436"/>
      <c r="BH13" s="436"/>
      <c r="BI13" s="436"/>
      <c r="BJ13" s="436"/>
      <c r="BK13" s="436"/>
      <c r="BL13" s="436"/>
      <c r="BM13" s="436"/>
      <c r="BN13" s="436"/>
      <c r="BO13" s="436"/>
      <c r="BP13" s="436"/>
      <c r="BQ13" s="436"/>
      <c r="BR13" s="436"/>
      <c r="BS13" s="436"/>
      <c r="BT13" s="436"/>
      <c r="BU13" s="436"/>
      <c r="BV13" s="436"/>
      <c r="BW13" s="436"/>
      <c r="BX13" s="436"/>
      <c r="BY13" s="436"/>
      <c r="BZ13" s="436"/>
      <c r="CA13" s="436"/>
    </row>
    <row r="14" spans="1:1024" outlineLevel="1" x14ac:dyDescent="0.25">
      <c r="B14" s="167" t="str">
        <f>Вводные!C130</f>
        <v>Главный разработчки Продукта</v>
      </c>
      <c r="C14" s="156" t="s">
        <v>86</v>
      </c>
      <c r="D14" s="156" t="str">
        <f>IF(Вводные!F130="","внести вручную","расчет")</f>
        <v>внести вручную</v>
      </c>
      <c r="E14" s="168">
        <f t="shared" ref="E14:E23" si="39">SUM(G14:CA14)</f>
        <v>1</v>
      </c>
      <c r="F14" s="143"/>
      <c r="G14" s="435">
        <v>0</v>
      </c>
      <c r="H14" s="435">
        <v>1</v>
      </c>
      <c r="I14" s="437"/>
      <c r="J14" s="437"/>
      <c r="K14" s="437"/>
      <c r="L14" s="437"/>
      <c r="M14" s="437"/>
      <c r="N14" s="437"/>
      <c r="O14" s="437"/>
      <c r="P14" s="437"/>
      <c r="Q14" s="437"/>
      <c r="R14" s="437"/>
      <c r="S14" s="437"/>
      <c r="T14" s="437"/>
      <c r="U14" s="437"/>
      <c r="V14" s="437"/>
      <c r="W14" s="437"/>
      <c r="X14" s="437"/>
      <c r="Y14" s="437"/>
      <c r="Z14" s="437"/>
      <c r="AA14" s="437"/>
      <c r="AB14" s="437"/>
      <c r="AC14" s="437"/>
      <c r="AD14" s="437"/>
      <c r="AE14" s="437"/>
      <c r="AF14" s="437"/>
      <c r="AG14" s="437"/>
      <c r="AH14" s="437"/>
      <c r="AI14" s="437"/>
      <c r="AJ14" s="437"/>
      <c r="AK14" s="437"/>
      <c r="AL14" s="437"/>
      <c r="AM14" s="437"/>
      <c r="AN14" s="437"/>
      <c r="AO14" s="437"/>
      <c r="AP14" s="437"/>
      <c r="AQ14" s="437"/>
      <c r="AR14" s="437"/>
      <c r="AS14" s="437"/>
      <c r="AT14" s="437"/>
      <c r="AU14" s="437"/>
      <c r="AV14" s="437"/>
      <c r="AW14" s="437"/>
      <c r="AX14" s="437"/>
      <c r="AY14" s="437"/>
      <c r="AZ14" s="437"/>
      <c r="BA14" s="437"/>
      <c r="BB14" s="437"/>
      <c r="BC14" s="437"/>
      <c r="BD14" s="437"/>
      <c r="BE14" s="437"/>
      <c r="BF14" s="437"/>
      <c r="BG14" s="437"/>
      <c r="BH14" s="437"/>
      <c r="BI14" s="437"/>
      <c r="BJ14" s="437"/>
      <c r="BK14" s="437"/>
      <c r="BL14" s="437"/>
      <c r="BM14" s="437"/>
      <c r="BN14" s="437"/>
      <c r="BO14" s="437"/>
      <c r="BP14" s="437"/>
      <c r="BQ14" s="437"/>
      <c r="BR14" s="437"/>
      <c r="BS14" s="437"/>
      <c r="BT14" s="437"/>
      <c r="BU14" s="437"/>
      <c r="BV14" s="437"/>
      <c r="BW14" s="437"/>
      <c r="BX14" s="437"/>
      <c r="BY14" s="437"/>
      <c r="BZ14" s="437"/>
      <c r="CA14" s="437"/>
    </row>
    <row r="15" spans="1:1024" outlineLevel="1" x14ac:dyDescent="0.25">
      <c r="B15" s="167" t="str">
        <f>Вводные!C131</f>
        <v>Разработчики продукта (ИТ)</v>
      </c>
      <c r="C15" s="156" t="s">
        <v>86</v>
      </c>
      <c r="D15" s="156" t="str">
        <f>IF(Вводные!F131="","внести вручную","расчет")</f>
        <v>внести вручную</v>
      </c>
      <c r="E15" s="168">
        <f t="shared" si="39"/>
        <v>2</v>
      </c>
      <c r="F15" s="143"/>
      <c r="G15" s="435">
        <v>0</v>
      </c>
      <c r="H15" s="435">
        <v>1</v>
      </c>
      <c r="I15" s="435"/>
      <c r="J15" s="435"/>
      <c r="K15" s="435"/>
      <c r="L15" s="435"/>
      <c r="M15" s="435"/>
      <c r="N15" s="435"/>
      <c r="O15" s="435"/>
      <c r="P15" s="435"/>
      <c r="Q15" s="435"/>
      <c r="R15" s="435"/>
      <c r="S15" s="435"/>
      <c r="T15" s="435"/>
      <c r="U15" s="435"/>
      <c r="V15" s="435"/>
      <c r="W15" s="435"/>
      <c r="X15" s="435"/>
      <c r="Y15" s="435"/>
      <c r="Z15" s="435"/>
      <c r="AA15" s="435"/>
      <c r="AB15" s="435"/>
      <c r="AC15" s="435"/>
      <c r="AD15" s="435"/>
      <c r="AE15" s="435"/>
      <c r="AF15" s="435"/>
      <c r="AG15" s="435"/>
      <c r="AH15" s="435"/>
      <c r="AI15" s="435">
        <v>1</v>
      </c>
      <c r="AJ15" s="435"/>
      <c r="AK15" s="435"/>
      <c r="AL15" s="435"/>
      <c r="AM15" s="435"/>
      <c r="AN15" s="435"/>
      <c r="AO15" s="435"/>
      <c r="AP15" s="435"/>
      <c r="AQ15" s="435"/>
      <c r="AR15" s="435"/>
      <c r="AS15" s="435"/>
      <c r="AT15" s="435"/>
      <c r="AU15" s="435"/>
      <c r="AV15" s="435"/>
      <c r="AW15" s="435"/>
      <c r="AX15" s="435"/>
      <c r="AY15" s="435"/>
      <c r="AZ15" s="435"/>
      <c r="BA15" s="435"/>
      <c r="BB15" s="435"/>
      <c r="BC15" s="435"/>
      <c r="BD15" s="435"/>
      <c r="BE15" s="435"/>
      <c r="BF15" s="435"/>
      <c r="BG15" s="435"/>
      <c r="BH15" s="435"/>
      <c r="BI15" s="435"/>
      <c r="BJ15" s="435"/>
      <c r="BK15" s="435"/>
      <c r="BL15" s="435"/>
      <c r="BM15" s="435"/>
      <c r="BN15" s="435"/>
      <c r="BO15" s="435"/>
      <c r="BP15" s="435"/>
      <c r="BQ15" s="435"/>
      <c r="BR15" s="435"/>
      <c r="BS15" s="435"/>
      <c r="BT15" s="435"/>
      <c r="BU15" s="435"/>
      <c r="BV15" s="435"/>
      <c r="BW15" s="435"/>
      <c r="BX15" s="435"/>
      <c r="BY15" s="435"/>
      <c r="BZ15" s="435"/>
      <c r="CA15" s="435"/>
    </row>
    <row r="16" spans="1:1024" s="531" customFormat="1" outlineLevel="1" x14ac:dyDescent="0.25">
      <c r="A16" s="524"/>
      <c r="B16" s="525" t="str">
        <f>Вводные!C132</f>
        <v xml:space="preserve">Техподдержка </v>
      </c>
      <c r="C16" s="526" t="s">
        <v>86</v>
      </c>
      <c r="D16" s="526" t="str">
        <f>IF(Вводные!F132="","внести вручную","расчет")</f>
        <v>расчет</v>
      </c>
      <c r="E16" s="527">
        <f t="shared" ca="1" si="39"/>
        <v>13</v>
      </c>
      <c r="F16" s="528"/>
      <c r="G16" s="529">
        <v>0</v>
      </c>
      <c r="H16" s="530">
        <f ca="1">IF(ROUNDUP(Выручка!F18/Вводные!$F132,0)-SUM($F16:G16)&lt;0,0,ROUNDUP(Выручка!F18/Вводные!$F132,0)-SUM($F16:G16))</f>
        <v>0</v>
      </c>
      <c r="I16" s="530">
        <f ca="1">IF(ROUNDUP(Выручка!G18/Вводные!$F132,0)-SUM($F16:H16)&lt;0,0,ROUNDUP(Выручка!G18/Вводные!$F132,0)-SUM($F16:H16))</f>
        <v>0</v>
      </c>
      <c r="J16" s="530">
        <f ca="1">IF(ROUNDUP(Выручка!H18/Вводные!$F132,0)-SUM($F16:I16)&lt;0,0,ROUNDUP(Выручка!H18/Вводные!$F132,0)-SUM($F16:I16))</f>
        <v>0</v>
      </c>
      <c r="K16" s="530">
        <f ca="1">IF(ROUNDUP(Выручка!I18/Вводные!$F132,0)-SUM($F16:J16)&lt;0,0,ROUNDUP(Выручка!I18/Вводные!$F132,0)-SUM($F16:J16))</f>
        <v>0</v>
      </c>
      <c r="L16" s="530">
        <f ca="1">IF(ROUNDUP(Выручка!J18/Вводные!$F132,0)-SUM($F16:K16)&lt;0,0,ROUNDUP(Выручка!J18/Вводные!$F132,0)-SUM($F16:K16))</f>
        <v>0</v>
      </c>
      <c r="M16" s="530">
        <f ca="1">IF(ROUNDUP(Выручка!K18/Вводные!$F132,0)-SUM($F16:L16)&lt;0,0,ROUNDUP(Выручка!K18/Вводные!$F132,0)-SUM($F16:L16))</f>
        <v>1</v>
      </c>
      <c r="N16" s="530">
        <f ca="1">IF(ROUNDUP(Выручка!L18/Вводные!$F132,0)-SUM($F16:M16)&lt;0,0,ROUNDUP(Выручка!L18/Вводные!$F132,0)-SUM($F16:M16))</f>
        <v>0</v>
      </c>
      <c r="O16" s="530">
        <f ca="1">IF(ROUNDUP(Выручка!M18/Вводные!$F132,0)-SUM($F16:N16)&lt;0,0,ROUNDUP(Выручка!M18/Вводные!$F132,0)-SUM($F16:N16))</f>
        <v>0</v>
      </c>
      <c r="P16" s="530">
        <f ca="1">IF(ROUNDUP(Выручка!N18/Вводные!$F132,0)-SUM($F16:O16)&lt;0,0,ROUNDUP(Выручка!N18/Вводные!$F132,0)-SUM($F16:O16))</f>
        <v>0</v>
      </c>
      <c r="Q16" s="530">
        <f ca="1">IF(ROUNDUP(Выручка!O18/Вводные!$F132,0)-SUM($F16:P16)&lt;0,0,ROUNDUP(Выручка!O18/Вводные!$F132,0)-SUM($F16:P16))</f>
        <v>0</v>
      </c>
      <c r="R16" s="530">
        <f ca="1">IF(ROUNDUP(Выручка!P18/Вводные!$F132,0)-SUM($F16:Q16)&lt;0,0,ROUNDUP(Выручка!P18/Вводные!$F132,0)-SUM($F16:Q16))</f>
        <v>0</v>
      </c>
      <c r="S16" s="530">
        <f ca="1">IF(ROUNDUP(Выручка!Q18/Вводные!$F132,0)-SUM($F16:R16)&lt;0,0,ROUNDUP(Выручка!Q18/Вводные!$F132,0)-SUM($F16:R16))</f>
        <v>0</v>
      </c>
      <c r="T16" s="530">
        <f ca="1">IF(ROUNDUP(Выручка!R18/Вводные!$F132,0)-SUM($F16:S16)&lt;0,0,ROUNDUP(Выручка!R18/Вводные!$F132,0)-SUM($F16:S16))</f>
        <v>0</v>
      </c>
      <c r="U16" s="530">
        <f ca="1">IF(ROUNDUP(Выручка!S18/Вводные!$F132,0)-SUM($F16:T16)&lt;0,0,ROUNDUP(Выручка!S18/Вводные!$F132,0)-SUM($F16:T16))</f>
        <v>0</v>
      </c>
      <c r="V16" s="530">
        <f ca="1">IF(ROUNDUP(Выручка!T18/Вводные!$F132,0)-SUM($F16:U16)&lt;0,0,ROUNDUP(Выручка!T18/Вводные!$F132,0)-SUM($F16:U16))</f>
        <v>0</v>
      </c>
      <c r="W16" s="530">
        <f ca="1">IF(ROUNDUP(Выручка!U18/Вводные!$F132,0)-SUM($F16:V16)&lt;0,0,ROUNDUP(Выручка!U18/Вводные!$F132,0)-SUM($F16:V16))</f>
        <v>0</v>
      </c>
      <c r="X16" s="530">
        <f ca="1">IF(ROUNDUP(Выручка!V18/Вводные!$F132,0)-SUM($F16:W16)&lt;0,0,ROUNDUP(Выручка!V18/Вводные!$F132,0)-SUM($F16:W16))</f>
        <v>0</v>
      </c>
      <c r="Y16" s="530">
        <f ca="1">IF(ROUNDUP(Выручка!W18/Вводные!$F132,0)-SUM($F16:X16)&lt;0,0,ROUNDUP(Выручка!W18/Вводные!$F132,0)-SUM($F16:X16))</f>
        <v>0</v>
      </c>
      <c r="Z16" s="530">
        <f ca="1">IF(ROUNDUP(Выручка!X18/Вводные!$F132,0)-SUM($F16:Y16)&lt;0,0,ROUNDUP(Выручка!X18/Вводные!$F132,0)-SUM($F16:Y16))</f>
        <v>0</v>
      </c>
      <c r="AA16" s="530">
        <f ca="1">IF(ROUNDUP(Выручка!Y18/Вводные!$F132,0)-SUM($F16:Z16)&lt;0,0,ROUNDUP(Выручка!Y18/Вводные!$F132,0)-SUM($F16:Z16))</f>
        <v>0</v>
      </c>
      <c r="AB16" s="530">
        <f ca="1">IF(ROUNDUP(Выручка!Z18/Вводные!$F132,0)-SUM($F16:AA16)&lt;0,0,ROUNDUP(Выручка!Z18/Вводные!$F132,0)-SUM($F16:AA16))</f>
        <v>0</v>
      </c>
      <c r="AC16" s="530">
        <f ca="1">IF(ROUNDUP(Выручка!AA18/Вводные!$F132,0)-SUM($F16:AB16)&lt;0,0,ROUNDUP(Выручка!AA18/Вводные!$F132,0)-SUM($F16:AB16))</f>
        <v>0</v>
      </c>
      <c r="AD16" s="530">
        <f ca="1">IF(ROUNDUP(Выручка!AB18/Вводные!$F132,0)-SUM($F16:AC16)&lt;0,0,ROUNDUP(Выручка!AB18/Вводные!$F132,0)-SUM($F16:AC16))</f>
        <v>0</v>
      </c>
      <c r="AE16" s="530">
        <f ca="1">IF(ROUNDUP(Выручка!AC18/Вводные!$F132,0)-SUM($F16:AD16)&lt;0,0,ROUNDUP(Выручка!AC18/Вводные!$F132,0)-SUM($F16:AD16))</f>
        <v>0</v>
      </c>
      <c r="AF16" s="530">
        <f ca="1">IF(ROUNDUP(Выручка!AD18/Вводные!$F132,0)-SUM($F16:AE16)&lt;0,0,ROUNDUP(Выручка!AD18/Вводные!$F132,0)-SUM($F16:AE16))</f>
        <v>0</v>
      </c>
      <c r="AG16" s="530">
        <f ca="1">IF(ROUNDUP(Выручка!AE18/Вводные!$F132,0)-SUM($F16:AF16)&lt;0,0,ROUNDUP(Выручка!AE18/Вводные!$F132,0)-SUM($F16:AF16))</f>
        <v>0</v>
      </c>
      <c r="AH16" s="530">
        <f ca="1">IF(ROUNDUP(Выручка!AF18/Вводные!$F132,0)-SUM($F16:AG16)&lt;0,0,ROUNDUP(Выручка!AF18/Вводные!$F132,0)-SUM($F16:AG16))</f>
        <v>0</v>
      </c>
      <c r="AI16" s="530">
        <f ca="1">IF(ROUNDUP(Выручка!AG18/Вводные!$F132,0)-SUM($F16:AH16)&lt;0,0,ROUNDUP(Выручка!AG18/Вводные!$F132,0)-SUM($F16:AH16))</f>
        <v>0</v>
      </c>
      <c r="AJ16" s="530">
        <f ca="1">IF(ROUNDUP(Выручка!AH18/Вводные!$F132,0)-SUM($F16:AI16)&lt;0,0,ROUNDUP(Выручка!AH18/Вводные!$F132,0)-SUM($F16:AI16))</f>
        <v>0</v>
      </c>
      <c r="AK16" s="530">
        <f ca="1">IF(ROUNDUP(Выручка!AI18/Вводные!$F132,0)-SUM($F16:AJ16)&lt;0,0,ROUNDUP(Выручка!AI18/Вводные!$F132,0)-SUM($F16:AJ16))</f>
        <v>1</v>
      </c>
      <c r="AL16" s="530">
        <f ca="1">IF(ROUNDUP(Выручка!AJ18/Вводные!$F132,0)-SUM($F16:AK16)&lt;0,0,ROUNDUP(Выручка!AJ18/Вводные!$F132,0)-SUM($F16:AK16))</f>
        <v>0</v>
      </c>
      <c r="AM16" s="530">
        <f ca="1">IF(ROUNDUP(Выручка!AK18/Вводные!$F132,0)-SUM($F16:AL16)&lt;0,0,ROUNDUP(Выручка!AK18/Вводные!$F132,0)-SUM($F16:AL16))</f>
        <v>0</v>
      </c>
      <c r="AN16" s="530">
        <f ca="1">IF(ROUNDUP(Выручка!AL18/Вводные!$F132,0)-SUM($F16:AM16)&lt;0,0,ROUNDUP(Выручка!AL18/Вводные!$F132,0)-SUM($F16:AM16))</f>
        <v>0</v>
      </c>
      <c r="AO16" s="530">
        <f ca="1">IF(ROUNDUP(Выручка!AM18/Вводные!$F132,0)-SUM($F16:AN16)&lt;0,0,ROUNDUP(Выручка!AM18/Вводные!$F132,0)-SUM($F16:AN16))</f>
        <v>0</v>
      </c>
      <c r="AP16" s="530">
        <f ca="1">IF(ROUNDUP(Выручка!AN18/Вводные!$F132,0)-SUM($F16:AO16)&lt;0,0,ROUNDUP(Выручка!AN18/Вводные!$F132,0)-SUM($F16:AO16))</f>
        <v>0</v>
      </c>
      <c r="AQ16" s="530">
        <f ca="1">IF(ROUNDUP(Выручка!AO18/Вводные!$F132,0)-SUM($F16:AP16)&lt;0,0,ROUNDUP(Выручка!AO18/Вводные!$F132,0)-SUM($F16:AP16))</f>
        <v>0</v>
      </c>
      <c r="AR16" s="530">
        <f ca="1">IF(ROUNDUP(Выручка!AP18/Вводные!$F132,0)-SUM($F16:AQ16)&lt;0,0,ROUNDUP(Выручка!AP18/Вводные!$F132,0)-SUM($F16:AQ16))</f>
        <v>0</v>
      </c>
      <c r="AS16" s="530">
        <f ca="1">IF(ROUNDUP(Выручка!AQ18/Вводные!$F132,0)-SUM($F16:AR16)&lt;0,0,ROUNDUP(Выручка!AQ18/Вводные!$F132,0)-SUM($F16:AR16))</f>
        <v>0</v>
      </c>
      <c r="AT16" s="530">
        <f ca="1">IF(ROUNDUP(Выручка!AR18/Вводные!$F132,0)-SUM($F16:AS16)&lt;0,0,ROUNDUP(Выручка!AR18/Вводные!$F132,0)-SUM($F16:AS16))</f>
        <v>0</v>
      </c>
      <c r="AU16" s="530">
        <f ca="1">IF(ROUNDUP(Выручка!AS18/Вводные!$F132,0)-SUM($F16:AT16)&lt;0,0,ROUNDUP(Выручка!AS18/Вводные!$F132,0)-SUM($F16:AT16))</f>
        <v>0</v>
      </c>
      <c r="AV16" s="530">
        <f ca="1">IF(ROUNDUP(Выручка!AT18/Вводные!$F132,0)-SUM($F16:AU16)&lt;0,0,ROUNDUP(Выручка!AT18/Вводные!$F132,0)-SUM($F16:AU16))</f>
        <v>0</v>
      </c>
      <c r="AW16" s="530">
        <f ca="1">IF(ROUNDUP(Выручка!AU18/Вводные!$F132,0)-SUM($F16:AV16)&lt;0,0,ROUNDUP(Выручка!AU18/Вводные!$F132,0)-SUM($F16:AV16))</f>
        <v>6</v>
      </c>
      <c r="AX16" s="530">
        <f ca="1">IF(ROUNDUP(Выручка!AV18/Вводные!$F132,0)-SUM($F16:AW16)&lt;0,0,ROUNDUP(Выручка!AV18/Вводные!$F132,0)-SUM($F16:AW16))</f>
        <v>0</v>
      </c>
      <c r="AY16" s="530">
        <f ca="1">IF(ROUNDUP(Выручка!AW18/Вводные!$F132,0)-SUM($F16:AX16)&lt;0,0,ROUNDUP(Выручка!AW18/Вводные!$F132,0)-SUM($F16:AX16))</f>
        <v>0</v>
      </c>
      <c r="AZ16" s="530">
        <f ca="1">IF(ROUNDUP(Выручка!AX18/Вводные!$F132,0)-SUM($F16:AY16)&lt;0,0,ROUNDUP(Выручка!AX18/Вводные!$F132,0)-SUM($F16:AY16))</f>
        <v>0</v>
      </c>
      <c r="BA16" s="530">
        <f ca="1">IF(ROUNDUP(Выручка!AY18/Вводные!$F132,0)-SUM($F16:AZ16)&lt;0,0,ROUNDUP(Выручка!AY18/Вводные!$F132,0)-SUM($F16:AZ16))</f>
        <v>0</v>
      </c>
      <c r="BB16" s="530">
        <f ca="1">IF(ROUNDUP(Выручка!AZ18/Вводные!$F132,0)-SUM($F16:BA16)&lt;0,0,ROUNDUP(Выручка!AZ18/Вводные!$F132,0)-SUM($F16:BA16))</f>
        <v>0</v>
      </c>
      <c r="BC16" s="530">
        <f ca="1">IF(ROUNDUP(Выручка!BA18/Вводные!$F132,0)-SUM($F16:BB16)&lt;0,0,ROUNDUP(Выручка!BA18/Вводные!$F132,0)-SUM($F16:BB16))</f>
        <v>0</v>
      </c>
      <c r="BD16" s="530">
        <f ca="1">IF(ROUNDUP(Выручка!BB18/Вводные!$F132,0)-SUM($F16:BC16)&lt;0,0,ROUNDUP(Выручка!BB18/Вводные!$F132,0)-SUM($F16:BC16))</f>
        <v>0</v>
      </c>
      <c r="BE16" s="530">
        <f ca="1">IF(ROUNDUP(Выручка!BC18/Вводные!$F132,0)-SUM($F16:BD16)&lt;0,0,ROUNDUP(Выручка!BC18/Вводные!$F132,0)-SUM($F16:BD16))</f>
        <v>0</v>
      </c>
      <c r="BF16" s="530">
        <f ca="1">IF(ROUNDUP(Выручка!BD18/Вводные!$F132,0)-SUM($F16:BE16)&lt;0,0,ROUNDUP(Выручка!BD18/Вводные!$F132,0)-SUM($F16:BE16))</f>
        <v>0</v>
      </c>
      <c r="BG16" s="530">
        <f ca="1">IF(ROUNDUP(Выручка!BE18/Вводные!$F132,0)-SUM($F16:BF16)&lt;0,0,ROUNDUP(Выручка!BE18/Вводные!$F132,0)-SUM($F16:BF16))</f>
        <v>0</v>
      </c>
      <c r="BH16" s="530">
        <f ca="1">IF(ROUNDUP(Выручка!BF18/Вводные!$F132,0)-SUM($F16:BG16)&lt;0,0,ROUNDUP(Выручка!BF18/Вводные!$F132,0)-SUM($F16:BG16))</f>
        <v>0</v>
      </c>
      <c r="BI16" s="530">
        <f ca="1">IF(ROUNDUP(Выручка!BG18/Вводные!$F132,0)-SUM($F16:BH16)&lt;0,0,ROUNDUP(Выручка!BG18/Вводные!$F132,0)-SUM($F16:BH16))</f>
        <v>2</v>
      </c>
      <c r="BJ16" s="530">
        <f ca="1">IF(ROUNDUP(Выручка!BH18/Вводные!$F132,0)-SUM($F16:BI16)&lt;0,0,ROUNDUP(Выручка!BH18/Вводные!$F132,0)-SUM($F16:BI16))</f>
        <v>0</v>
      </c>
      <c r="BK16" s="530">
        <f ca="1">IF(ROUNDUP(Выручка!BI18/Вводные!$F132,0)-SUM($F16:BJ16)&lt;0,0,ROUNDUP(Выручка!BI18/Вводные!$F132,0)-SUM($F16:BJ16))</f>
        <v>0</v>
      </c>
      <c r="BL16" s="530">
        <f ca="1">IF(ROUNDUP(Выручка!BJ18/Вводные!$F132,0)-SUM($F16:BK16)&lt;0,0,ROUNDUP(Выручка!BJ18/Вводные!$F132,0)-SUM($F16:BK16))</f>
        <v>0</v>
      </c>
      <c r="BM16" s="530">
        <f ca="1">IF(ROUNDUP(Выручка!BK18/Вводные!$F132,0)-SUM($F16:BL16)&lt;0,0,ROUNDUP(Выручка!BK18/Вводные!$F132,0)-SUM($F16:BL16))</f>
        <v>0</v>
      </c>
      <c r="BN16" s="530">
        <f ca="1">IF(ROUNDUP(Выручка!BL18/Вводные!$F132,0)-SUM($F16:BM16)&lt;0,0,ROUNDUP(Выручка!BL18/Вводные!$F132,0)-SUM($F16:BM16))</f>
        <v>0</v>
      </c>
      <c r="BO16" s="530">
        <f ca="1">IF(ROUNDUP(Выручка!BM18/Вводные!$F132,0)-SUM($F16:BN16)&lt;0,0,ROUNDUP(Выручка!BM18/Вводные!$F132,0)-SUM($F16:BN16))</f>
        <v>0</v>
      </c>
      <c r="BP16" s="530">
        <f ca="1">IF(ROUNDUP(Выручка!BN18/Вводные!$F132,0)-SUM($F16:BO16)&lt;0,0,ROUNDUP(Выручка!BN18/Вводные!$F132,0)-SUM($F16:BO16))</f>
        <v>0</v>
      </c>
      <c r="BQ16" s="530">
        <f ca="1">IF(ROUNDUP(Выручка!BO18/Вводные!$F132,0)-SUM($F16:BP16)&lt;0,0,ROUNDUP(Выручка!BO18/Вводные!$F132,0)-SUM($F16:BP16))</f>
        <v>0</v>
      </c>
      <c r="BR16" s="530">
        <f ca="1">IF(ROUNDUP(Выручка!BP18/Вводные!$F132,0)-SUM($F16:BQ16)&lt;0,0,ROUNDUP(Выручка!BP18/Вводные!$F132,0)-SUM($F16:BQ16))</f>
        <v>0</v>
      </c>
      <c r="BS16" s="530">
        <f ca="1">IF(ROUNDUP(Выручка!BQ18/Вводные!$F132,0)-SUM($F16:BR16)&lt;0,0,ROUNDUP(Выручка!BQ18/Вводные!$F132,0)-SUM($F16:BR16))</f>
        <v>0</v>
      </c>
      <c r="BT16" s="530">
        <f ca="1">IF(ROUNDUP(Выручка!BR18/Вводные!$F132,0)-SUM($F16:BS16)&lt;0,0,ROUNDUP(Выручка!BR18/Вводные!$F132,0)-SUM($F16:BS16))</f>
        <v>0</v>
      </c>
      <c r="BU16" s="530">
        <f ca="1">IF(ROUNDUP(Выручка!BS18/Вводные!$F132,0)-SUM($F16:BT16)&lt;0,0,ROUNDUP(Выручка!BS18/Вводные!$F132,0)-SUM($F16:BT16))</f>
        <v>3</v>
      </c>
      <c r="BV16" s="530">
        <f ca="1">IF(ROUNDUP(Выручка!BT18/Вводные!$F132,0)-SUM($F16:BU16)&lt;0,0,ROUNDUP(Выручка!BT18/Вводные!$F132,0)-SUM($F16:BU16))</f>
        <v>0</v>
      </c>
      <c r="BW16" s="530">
        <f ca="1">IF(ROUNDUP(Выручка!BU18/Вводные!$F132,0)-SUM($F16:BV16)&lt;0,0,ROUNDUP(Выручка!BU18/Вводные!$F132,0)-SUM($F16:BV16))</f>
        <v>0</v>
      </c>
      <c r="BX16" s="530">
        <f ca="1">IF(ROUNDUP(Выручка!BV18/Вводные!$F132,0)-SUM($F16:BW16)&lt;0,0,ROUNDUP(Выручка!BV18/Вводные!$F132,0)-SUM($F16:BW16))</f>
        <v>0</v>
      </c>
      <c r="BY16" s="530">
        <f ca="1">IF(ROUNDUP(Выручка!BW18/Вводные!$F132,0)-SUM($F16:BX16)&lt;0,0,ROUNDUP(Выручка!BW18/Вводные!$F132,0)-SUM($F16:BX16))</f>
        <v>0</v>
      </c>
      <c r="BZ16" s="530">
        <f ca="1">IF(ROUNDUP(Выручка!BX18/Вводные!$F132,0)-SUM($F16:BY16)&lt;0,0,ROUNDUP(Выручка!BX18/Вводные!$F132,0)-SUM($F16:BY16))</f>
        <v>0</v>
      </c>
      <c r="CA16" s="530">
        <f ca="1">IF(ROUNDUP(Выручка!BY18/Вводные!$F132,0)-SUM($F16:BZ16)&lt;0,0,ROUNDUP(Выручка!BY18/Вводные!$F132,0)-SUM($F16:BZ16))</f>
        <v>0</v>
      </c>
      <c r="CB16" s="524"/>
      <c r="CC16" s="524"/>
      <c r="CD16" s="524"/>
      <c r="CE16" s="524"/>
      <c r="CF16" s="524"/>
      <c r="CG16" s="524"/>
      <c r="CH16" s="524"/>
      <c r="CI16" s="524"/>
      <c r="CJ16" s="524"/>
      <c r="CK16" s="524"/>
      <c r="CL16" s="524"/>
      <c r="CM16" s="524"/>
      <c r="CN16" s="524"/>
      <c r="CO16" s="524"/>
      <c r="CP16" s="524"/>
      <c r="CQ16" s="524"/>
      <c r="CR16" s="524"/>
      <c r="CS16" s="524"/>
      <c r="CT16" s="524"/>
      <c r="CU16" s="524"/>
      <c r="CV16" s="524"/>
      <c r="CW16" s="524"/>
      <c r="CX16" s="524"/>
      <c r="CY16" s="524"/>
      <c r="CZ16" s="524"/>
      <c r="DA16" s="524"/>
      <c r="DB16" s="524"/>
      <c r="DC16" s="524"/>
      <c r="DD16" s="524"/>
      <c r="DE16" s="524"/>
      <c r="DF16" s="524"/>
      <c r="DG16" s="524"/>
      <c r="DH16" s="524"/>
      <c r="DI16" s="524"/>
      <c r="DJ16" s="524"/>
      <c r="DK16" s="524"/>
      <c r="DL16" s="524"/>
      <c r="DM16" s="524"/>
      <c r="DN16" s="524"/>
      <c r="DO16" s="524"/>
      <c r="DP16" s="524"/>
      <c r="DQ16" s="524"/>
      <c r="DR16" s="524"/>
      <c r="DS16" s="524"/>
      <c r="DT16" s="524"/>
      <c r="DU16" s="524"/>
      <c r="DV16" s="524"/>
      <c r="DW16" s="524"/>
      <c r="DX16" s="524"/>
      <c r="DY16" s="524"/>
      <c r="DZ16" s="524"/>
      <c r="EA16" s="524"/>
      <c r="EB16" s="524"/>
      <c r="EC16" s="524"/>
      <c r="ED16" s="524"/>
      <c r="EE16" s="524"/>
      <c r="EF16" s="524"/>
      <c r="EG16" s="524"/>
      <c r="EH16" s="524"/>
      <c r="EI16" s="524"/>
      <c r="EJ16" s="524"/>
      <c r="EK16" s="524"/>
      <c r="EL16" s="524"/>
      <c r="EM16" s="524"/>
      <c r="EN16" s="524"/>
      <c r="EO16" s="524"/>
      <c r="EP16" s="524"/>
      <c r="EQ16" s="524"/>
      <c r="ER16" s="524"/>
      <c r="ES16" s="524"/>
      <c r="ET16" s="524"/>
      <c r="EU16" s="524"/>
      <c r="EV16" s="524"/>
      <c r="EW16" s="524"/>
      <c r="EX16" s="524"/>
      <c r="EY16" s="524"/>
      <c r="EZ16" s="524"/>
      <c r="FA16" s="524"/>
      <c r="FB16" s="524"/>
      <c r="FC16" s="524"/>
      <c r="FD16" s="524"/>
      <c r="FE16" s="524"/>
      <c r="FF16" s="524"/>
      <c r="FG16" s="524"/>
      <c r="FH16" s="524"/>
      <c r="FI16" s="524"/>
      <c r="FJ16" s="524"/>
      <c r="FK16" s="524"/>
      <c r="FL16" s="524"/>
      <c r="FM16" s="524"/>
      <c r="FN16" s="524"/>
      <c r="FO16" s="524"/>
      <c r="FP16" s="524"/>
      <c r="FQ16" s="524"/>
      <c r="FR16" s="524"/>
      <c r="FS16" s="524"/>
      <c r="FT16" s="524"/>
      <c r="FU16" s="524"/>
      <c r="FV16" s="524"/>
      <c r="FW16" s="524"/>
      <c r="FX16" s="524"/>
      <c r="FY16" s="524"/>
      <c r="FZ16" s="524"/>
      <c r="GA16" s="524"/>
      <c r="GB16" s="524"/>
      <c r="GC16" s="524"/>
      <c r="GD16" s="524"/>
      <c r="GE16" s="524"/>
      <c r="GF16" s="524"/>
      <c r="GG16" s="524"/>
      <c r="GH16" s="524"/>
      <c r="GI16" s="524"/>
      <c r="GJ16" s="524"/>
      <c r="GK16" s="524"/>
      <c r="GL16" s="524"/>
      <c r="GM16" s="524"/>
      <c r="GN16" s="524"/>
      <c r="GO16" s="524"/>
      <c r="GP16" s="524"/>
      <c r="GQ16" s="524"/>
      <c r="GR16" s="524"/>
      <c r="GS16" s="524"/>
      <c r="GT16" s="524"/>
      <c r="GU16" s="524"/>
      <c r="GV16" s="524"/>
      <c r="GW16" s="524"/>
      <c r="GX16" s="524"/>
      <c r="GY16" s="524"/>
      <c r="GZ16" s="524"/>
      <c r="HA16" s="524"/>
      <c r="HB16" s="524"/>
      <c r="HC16" s="524"/>
      <c r="HD16" s="524"/>
      <c r="HE16" s="524"/>
      <c r="HF16" s="524"/>
      <c r="HG16" s="524"/>
      <c r="HH16" s="524"/>
      <c r="HI16" s="524"/>
      <c r="HJ16" s="524"/>
      <c r="HK16" s="524"/>
      <c r="HL16" s="524"/>
      <c r="HM16" s="524"/>
      <c r="HN16" s="524"/>
      <c r="HO16" s="524"/>
      <c r="HP16" s="524"/>
      <c r="HQ16" s="524"/>
      <c r="HR16" s="524"/>
      <c r="HS16" s="524"/>
      <c r="HT16" s="524"/>
      <c r="HU16" s="524"/>
      <c r="HV16" s="524"/>
      <c r="HW16" s="524"/>
      <c r="HX16" s="524"/>
      <c r="HY16" s="524"/>
      <c r="HZ16" s="524"/>
      <c r="IA16" s="524"/>
      <c r="IB16" s="524"/>
      <c r="IC16" s="524"/>
      <c r="ID16" s="524"/>
      <c r="IE16" s="524"/>
      <c r="IF16" s="524"/>
      <c r="IG16" s="524"/>
      <c r="IH16" s="524"/>
      <c r="II16" s="524"/>
      <c r="IJ16" s="524"/>
      <c r="IK16" s="524"/>
      <c r="IL16" s="524"/>
      <c r="IM16" s="524"/>
      <c r="IN16" s="524"/>
      <c r="IO16" s="524"/>
      <c r="IP16" s="524"/>
      <c r="IQ16" s="524"/>
      <c r="IR16" s="524"/>
      <c r="IS16" s="524"/>
      <c r="IT16" s="524"/>
      <c r="IU16" s="524"/>
      <c r="IV16" s="524"/>
      <c r="IW16" s="524"/>
      <c r="IX16" s="524"/>
      <c r="IY16" s="524"/>
      <c r="IZ16" s="524"/>
      <c r="JA16" s="524"/>
      <c r="JB16" s="524"/>
      <c r="JC16" s="524"/>
      <c r="JD16" s="524"/>
      <c r="JE16" s="524"/>
      <c r="JF16" s="524"/>
      <c r="JG16" s="524"/>
      <c r="JH16" s="524"/>
      <c r="JI16" s="524"/>
      <c r="JJ16" s="524"/>
      <c r="JK16" s="524"/>
      <c r="JL16" s="524"/>
      <c r="JM16" s="524"/>
      <c r="JN16" s="524"/>
      <c r="JO16" s="524"/>
      <c r="JP16" s="524"/>
      <c r="JQ16" s="524"/>
      <c r="JR16" s="524"/>
      <c r="JS16" s="524"/>
      <c r="JT16" s="524"/>
      <c r="JU16" s="524"/>
      <c r="JV16" s="524"/>
      <c r="JW16" s="524"/>
      <c r="JX16" s="524"/>
      <c r="JY16" s="524"/>
      <c r="JZ16" s="524"/>
      <c r="KA16" s="524"/>
      <c r="KB16" s="524"/>
      <c r="KC16" s="524"/>
      <c r="KD16" s="524"/>
      <c r="KE16" s="524"/>
      <c r="KF16" s="524"/>
      <c r="KG16" s="524"/>
      <c r="KH16" s="524"/>
      <c r="KI16" s="524"/>
      <c r="KJ16" s="524"/>
      <c r="KK16" s="524"/>
      <c r="KL16" s="524"/>
      <c r="KM16" s="524"/>
      <c r="KN16" s="524"/>
      <c r="KO16" s="524"/>
      <c r="KP16" s="524"/>
      <c r="KQ16" s="524"/>
      <c r="KR16" s="524"/>
      <c r="KS16" s="524"/>
      <c r="KT16" s="524"/>
      <c r="KU16" s="524"/>
      <c r="KV16" s="524"/>
      <c r="KW16" s="524"/>
      <c r="KX16" s="524"/>
      <c r="KY16" s="524"/>
      <c r="KZ16" s="524"/>
      <c r="LA16" s="524"/>
      <c r="LB16" s="524"/>
      <c r="LC16" s="524"/>
      <c r="LD16" s="524"/>
      <c r="LE16" s="524"/>
      <c r="LF16" s="524"/>
      <c r="LG16" s="524"/>
      <c r="LH16" s="524"/>
      <c r="LI16" s="524"/>
      <c r="LJ16" s="524"/>
      <c r="LK16" s="524"/>
      <c r="LL16" s="524"/>
      <c r="LM16" s="524"/>
      <c r="LN16" s="524"/>
      <c r="LO16" s="524"/>
      <c r="LP16" s="524"/>
      <c r="LQ16" s="524"/>
      <c r="LR16" s="524"/>
      <c r="LS16" s="524"/>
      <c r="LT16" s="524"/>
      <c r="LU16" s="524"/>
      <c r="LV16" s="524"/>
      <c r="LW16" s="524"/>
      <c r="LX16" s="524"/>
      <c r="LY16" s="524"/>
      <c r="LZ16" s="524"/>
      <c r="MA16" s="524"/>
      <c r="MB16" s="524"/>
      <c r="MC16" s="524"/>
      <c r="MD16" s="524"/>
      <c r="ME16" s="524"/>
      <c r="MF16" s="524"/>
      <c r="MG16" s="524"/>
      <c r="MH16" s="524"/>
      <c r="MI16" s="524"/>
      <c r="MJ16" s="524"/>
      <c r="MK16" s="524"/>
      <c r="ML16" s="524"/>
      <c r="MM16" s="524"/>
      <c r="MN16" s="524"/>
      <c r="MO16" s="524"/>
      <c r="MP16" s="524"/>
      <c r="MQ16" s="524"/>
      <c r="MR16" s="524"/>
      <c r="MS16" s="524"/>
      <c r="MT16" s="524"/>
      <c r="MU16" s="524"/>
      <c r="MV16" s="524"/>
      <c r="MW16" s="524"/>
      <c r="MX16" s="524"/>
      <c r="MY16" s="524"/>
      <c r="MZ16" s="524"/>
      <c r="NA16" s="524"/>
      <c r="NB16" s="524"/>
      <c r="NC16" s="524"/>
      <c r="ND16" s="524"/>
      <c r="NE16" s="524"/>
      <c r="NF16" s="524"/>
      <c r="NG16" s="524"/>
      <c r="NH16" s="524"/>
      <c r="NI16" s="524"/>
      <c r="NJ16" s="524"/>
      <c r="NK16" s="524"/>
      <c r="NL16" s="524"/>
      <c r="NM16" s="524"/>
      <c r="NN16" s="524"/>
      <c r="NO16" s="524"/>
      <c r="NP16" s="524"/>
      <c r="NQ16" s="524"/>
      <c r="NR16" s="524"/>
      <c r="NS16" s="524"/>
      <c r="NT16" s="524"/>
      <c r="NU16" s="524"/>
      <c r="NV16" s="524"/>
      <c r="NW16" s="524"/>
      <c r="NX16" s="524"/>
      <c r="NY16" s="524"/>
      <c r="NZ16" s="524"/>
      <c r="OA16" s="524"/>
      <c r="OB16" s="524"/>
      <c r="OC16" s="524"/>
      <c r="OD16" s="524"/>
      <c r="OE16" s="524"/>
      <c r="OF16" s="524"/>
      <c r="OG16" s="524"/>
      <c r="OH16" s="524"/>
      <c r="OI16" s="524"/>
      <c r="OJ16" s="524"/>
      <c r="OK16" s="524"/>
      <c r="OL16" s="524"/>
      <c r="OM16" s="524"/>
      <c r="ON16" s="524"/>
      <c r="OO16" s="524"/>
      <c r="OP16" s="524"/>
      <c r="OQ16" s="524"/>
      <c r="OR16" s="524"/>
      <c r="OS16" s="524"/>
      <c r="OT16" s="524"/>
      <c r="OU16" s="524"/>
      <c r="OV16" s="524"/>
      <c r="OW16" s="524"/>
      <c r="OX16" s="524"/>
      <c r="OY16" s="524"/>
      <c r="OZ16" s="524"/>
      <c r="PA16" s="524"/>
      <c r="PB16" s="524"/>
      <c r="PC16" s="524"/>
      <c r="PD16" s="524"/>
      <c r="PE16" s="524"/>
      <c r="PF16" s="524"/>
      <c r="PG16" s="524"/>
      <c r="PH16" s="524"/>
      <c r="PI16" s="524"/>
      <c r="PJ16" s="524"/>
      <c r="PK16" s="524"/>
      <c r="PL16" s="524"/>
      <c r="PM16" s="524"/>
      <c r="PN16" s="524"/>
      <c r="PO16" s="524"/>
      <c r="PP16" s="524"/>
      <c r="PQ16" s="524"/>
      <c r="PR16" s="524"/>
      <c r="PS16" s="524"/>
      <c r="PT16" s="524"/>
      <c r="PU16" s="524"/>
      <c r="PV16" s="524"/>
      <c r="PW16" s="524"/>
      <c r="PX16" s="524"/>
      <c r="PY16" s="524"/>
      <c r="PZ16" s="524"/>
      <c r="QA16" s="524"/>
      <c r="QB16" s="524"/>
      <c r="QC16" s="524"/>
      <c r="QD16" s="524"/>
      <c r="QE16" s="524"/>
      <c r="QF16" s="524"/>
      <c r="QG16" s="524"/>
      <c r="QH16" s="524"/>
      <c r="QI16" s="524"/>
      <c r="QJ16" s="524"/>
      <c r="QK16" s="524"/>
      <c r="QL16" s="524"/>
      <c r="QM16" s="524"/>
      <c r="QN16" s="524"/>
      <c r="QO16" s="524"/>
      <c r="QP16" s="524"/>
      <c r="QQ16" s="524"/>
      <c r="QR16" s="524"/>
      <c r="QS16" s="524"/>
      <c r="QT16" s="524"/>
      <c r="QU16" s="524"/>
      <c r="QV16" s="524"/>
      <c r="QW16" s="524"/>
      <c r="QX16" s="524"/>
      <c r="QY16" s="524"/>
      <c r="QZ16" s="524"/>
      <c r="RA16" s="524"/>
      <c r="RB16" s="524"/>
      <c r="RC16" s="524"/>
      <c r="RD16" s="524"/>
      <c r="RE16" s="524"/>
      <c r="RF16" s="524"/>
      <c r="RG16" s="524"/>
      <c r="RH16" s="524"/>
      <c r="RI16" s="524"/>
      <c r="RJ16" s="524"/>
      <c r="RK16" s="524"/>
      <c r="RL16" s="524"/>
      <c r="RM16" s="524"/>
      <c r="RN16" s="524"/>
      <c r="RO16" s="524"/>
      <c r="RP16" s="524"/>
      <c r="RQ16" s="524"/>
      <c r="RR16" s="524"/>
      <c r="RS16" s="524"/>
      <c r="RT16" s="524"/>
      <c r="RU16" s="524"/>
      <c r="RV16" s="524"/>
      <c r="RW16" s="524"/>
      <c r="RX16" s="524"/>
      <c r="RY16" s="524"/>
      <c r="RZ16" s="524"/>
      <c r="SA16" s="524"/>
      <c r="SB16" s="524"/>
      <c r="SC16" s="524"/>
      <c r="SD16" s="524"/>
      <c r="SE16" s="524"/>
      <c r="SF16" s="524"/>
      <c r="SG16" s="524"/>
      <c r="SH16" s="524"/>
      <c r="SI16" s="524"/>
      <c r="SJ16" s="524"/>
      <c r="SK16" s="524"/>
      <c r="SL16" s="524"/>
      <c r="SM16" s="524"/>
      <c r="SN16" s="524"/>
      <c r="SO16" s="524"/>
      <c r="SP16" s="524"/>
      <c r="SQ16" s="524"/>
      <c r="SR16" s="524"/>
      <c r="SS16" s="524"/>
      <c r="ST16" s="524"/>
      <c r="SU16" s="524"/>
      <c r="SV16" s="524"/>
      <c r="SW16" s="524"/>
      <c r="SX16" s="524"/>
      <c r="SY16" s="524"/>
      <c r="SZ16" s="524"/>
      <c r="TA16" s="524"/>
      <c r="TB16" s="524"/>
      <c r="TC16" s="524"/>
      <c r="TD16" s="524"/>
      <c r="TE16" s="524"/>
      <c r="TF16" s="524"/>
      <c r="TG16" s="524"/>
      <c r="TH16" s="524"/>
      <c r="TI16" s="524"/>
      <c r="TJ16" s="524"/>
      <c r="TK16" s="524"/>
      <c r="TL16" s="524"/>
      <c r="TM16" s="524"/>
      <c r="TN16" s="524"/>
      <c r="TO16" s="524"/>
      <c r="TP16" s="524"/>
      <c r="TQ16" s="524"/>
      <c r="TR16" s="524"/>
      <c r="TS16" s="524"/>
      <c r="TT16" s="524"/>
      <c r="TU16" s="524"/>
      <c r="TV16" s="524"/>
      <c r="TW16" s="524"/>
      <c r="TX16" s="524"/>
      <c r="TY16" s="524"/>
      <c r="TZ16" s="524"/>
      <c r="UA16" s="524"/>
      <c r="UB16" s="524"/>
      <c r="UC16" s="524"/>
      <c r="UD16" s="524"/>
      <c r="UE16" s="524"/>
      <c r="UF16" s="524"/>
      <c r="UG16" s="524"/>
      <c r="UH16" s="524"/>
      <c r="UI16" s="524"/>
      <c r="UJ16" s="524"/>
      <c r="UK16" s="524"/>
      <c r="UL16" s="524"/>
      <c r="UM16" s="524"/>
      <c r="UN16" s="524"/>
      <c r="UO16" s="524"/>
      <c r="UP16" s="524"/>
      <c r="UQ16" s="524"/>
      <c r="UR16" s="524"/>
      <c r="US16" s="524"/>
      <c r="UT16" s="524"/>
      <c r="UU16" s="524"/>
      <c r="UV16" s="524"/>
      <c r="UW16" s="524"/>
      <c r="UX16" s="524"/>
      <c r="UY16" s="524"/>
      <c r="UZ16" s="524"/>
      <c r="VA16" s="524"/>
      <c r="VB16" s="524"/>
      <c r="VC16" s="524"/>
      <c r="VD16" s="524"/>
      <c r="VE16" s="524"/>
      <c r="VF16" s="524"/>
      <c r="VG16" s="524"/>
      <c r="VH16" s="524"/>
      <c r="VI16" s="524"/>
      <c r="VJ16" s="524"/>
      <c r="VK16" s="524"/>
      <c r="VL16" s="524"/>
      <c r="VM16" s="524"/>
      <c r="VN16" s="524"/>
      <c r="VO16" s="524"/>
      <c r="VP16" s="524"/>
      <c r="VQ16" s="524"/>
      <c r="VR16" s="524"/>
      <c r="VS16" s="524"/>
      <c r="VT16" s="524"/>
      <c r="VU16" s="524"/>
      <c r="VV16" s="524"/>
      <c r="VW16" s="524"/>
      <c r="VX16" s="524"/>
      <c r="VY16" s="524"/>
      <c r="VZ16" s="524"/>
      <c r="WA16" s="524"/>
      <c r="WB16" s="524"/>
      <c r="WC16" s="524"/>
      <c r="WD16" s="524"/>
      <c r="WE16" s="524"/>
      <c r="WF16" s="524"/>
      <c r="WG16" s="524"/>
      <c r="WH16" s="524"/>
      <c r="WI16" s="524"/>
      <c r="WJ16" s="524"/>
      <c r="WK16" s="524"/>
      <c r="WL16" s="524"/>
      <c r="WM16" s="524"/>
      <c r="WN16" s="524"/>
      <c r="WO16" s="524"/>
      <c r="WP16" s="524"/>
      <c r="WQ16" s="524"/>
      <c r="WR16" s="524"/>
      <c r="WS16" s="524"/>
      <c r="WT16" s="524"/>
      <c r="WU16" s="524"/>
      <c r="WV16" s="524"/>
      <c r="WW16" s="524"/>
      <c r="WX16" s="524"/>
      <c r="WY16" s="524"/>
      <c r="WZ16" s="524"/>
      <c r="XA16" s="524"/>
      <c r="XB16" s="524"/>
      <c r="XC16" s="524"/>
      <c r="XD16" s="524"/>
      <c r="XE16" s="524"/>
      <c r="XF16" s="524"/>
      <c r="XG16" s="524"/>
      <c r="XH16" s="524"/>
      <c r="XI16" s="524"/>
      <c r="XJ16" s="524"/>
      <c r="XK16" s="524"/>
      <c r="XL16" s="524"/>
      <c r="XM16" s="524"/>
      <c r="XN16" s="524"/>
      <c r="XO16" s="524"/>
      <c r="XP16" s="524"/>
      <c r="XQ16" s="524"/>
      <c r="XR16" s="524"/>
      <c r="XS16" s="524"/>
      <c r="XT16" s="524"/>
      <c r="XU16" s="524"/>
      <c r="XV16" s="524"/>
      <c r="XW16" s="524"/>
      <c r="XX16" s="524"/>
      <c r="XY16" s="524"/>
      <c r="XZ16" s="524"/>
      <c r="YA16" s="524"/>
      <c r="YB16" s="524"/>
      <c r="YC16" s="524"/>
      <c r="YD16" s="524"/>
      <c r="YE16" s="524"/>
      <c r="YF16" s="524"/>
      <c r="YG16" s="524"/>
      <c r="YH16" s="524"/>
      <c r="YI16" s="524"/>
      <c r="YJ16" s="524"/>
      <c r="YK16" s="524"/>
      <c r="YL16" s="524"/>
      <c r="YM16" s="524"/>
      <c r="YN16" s="524"/>
      <c r="YO16" s="524"/>
      <c r="YP16" s="524"/>
      <c r="YQ16" s="524"/>
      <c r="YR16" s="524"/>
      <c r="YS16" s="524"/>
      <c r="YT16" s="524"/>
      <c r="YU16" s="524"/>
      <c r="YV16" s="524"/>
      <c r="YW16" s="524"/>
      <c r="YX16" s="524"/>
      <c r="YY16" s="524"/>
      <c r="YZ16" s="524"/>
      <c r="ZA16" s="524"/>
      <c r="ZB16" s="524"/>
      <c r="ZC16" s="524"/>
      <c r="ZD16" s="524"/>
      <c r="ZE16" s="524"/>
      <c r="ZF16" s="524"/>
      <c r="ZG16" s="524"/>
      <c r="ZH16" s="524"/>
      <c r="ZI16" s="524"/>
      <c r="ZJ16" s="524"/>
      <c r="ZK16" s="524"/>
      <c r="ZL16" s="524"/>
      <c r="ZM16" s="524"/>
      <c r="ZN16" s="524"/>
      <c r="ZO16" s="524"/>
      <c r="ZP16" s="524"/>
      <c r="ZQ16" s="524"/>
      <c r="ZR16" s="524"/>
      <c r="ZS16" s="524"/>
      <c r="ZT16" s="524"/>
      <c r="ZU16" s="524"/>
      <c r="ZV16" s="524"/>
      <c r="ZW16" s="524"/>
      <c r="ZX16" s="524"/>
      <c r="ZY16" s="524"/>
      <c r="ZZ16" s="524"/>
      <c r="AAA16" s="524"/>
      <c r="AAB16" s="524"/>
      <c r="AAC16" s="524"/>
      <c r="AAD16" s="524"/>
      <c r="AAE16" s="524"/>
      <c r="AAF16" s="524"/>
      <c r="AAG16" s="524"/>
      <c r="AAH16" s="524"/>
      <c r="AAI16" s="524"/>
      <c r="AAJ16" s="524"/>
      <c r="AAK16" s="524"/>
      <c r="AAL16" s="524"/>
      <c r="AAM16" s="524"/>
      <c r="AAN16" s="524"/>
      <c r="AAO16" s="524"/>
      <c r="AAP16" s="524"/>
      <c r="AAQ16" s="524"/>
      <c r="AAR16" s="524"/>
      <c r="AAS16" s="524"/>
      <c r="AAT16" s="524"/>
      <c r="AAU16" s="524"/>
      <c r="AAV16" s="524"/>
      <c r="AAW16" s="524"/>
      <c r="AAX16" s="524"/>
      <c r="AAY16" s="524"/>
      <c r="AAZ16" s="524"/>
      <c r="ABA16" s="524"/>
      <c r="ABB16" s="524"/>
      <c r="ABC16" s="524"/>
      <c r="ABD16" s="524"/>
      <c r="ABE16" s="524"/>
      <c r="ABF16" s="524"/>
      <c r="ABG16" s="524"/>
      <c r="ABH16" s="524"/>
      <c r="ABI16" s="524"/>
      <c r="ABJ16" s="524"/>
      <c r="ABK16" s="524"/>
      <c r="ABL16" s="524"/>
      <c r="ABM16" s="524"/>
      <c r="ABN16" s="524"/>
      <c r="ABO16" s="524"/>
      <c r="ABP16" s="524"/>
      <c r="ABQ16" s="524"/>
      <c r="ABR16" s="524"/>
      <c r="ABS16" s="524"/>
      <c r="ABT16" s="524"/>
      <c r="ABU16" s="524"/>
      <c r="ABV16" s="524"/>
      <c r="ABW16" s="524"/>
      <c r="ABX16" s="524"/>
      <c r="ABY16" s="524"/>
      <c r="ABZ16" s="524"/>
      <c r="ACA16" s="524"/>
      <c r="ACB16" s="524"/>
      <c r="ACC16" s="524"/>
      <c r="ACD16" s="524"/>
      <c r="ACE16" s="524"/>
      <c r="ACF16" s="524"/>
      <c r="ACG16" s="524"/>
      <c r="ACH16" s="524"/>
      <c r="ACI16" s="524"/>
      <c r="ACJ16" s="524"/>
      <c r="ACK16" s="524"/>
      <c r="ACL16" s="524"/>
      <c r="ACM16" s="524"/>
      <c r="ACN16" s="524"/>
      <c r="ACO16" s="524"/>
      <c r="ACP16" s="524"/>
      <c r="ACQ16" s="524"/>
      <c r="ACR16" s="524"/>
      <c r="ACS16" s="524"/>
      <c r="ACT16" s="524"/>
      <c r="ACU16" s="524"/>
      <c r="ACV16" s="524"/>
      <c r="ACW16" s="524"/>
      <c r="ACX16" s="524"/>
      <c r="ACY16" s="524"/>
      <c r="ACZ16" s="524"/>
      <c r="ADA16" s="524"/>
      <c r="ADB16" s="524"/>
      <c r="ADC16" s="524"/>
      <c r="ADD16" s="524"/>
      <c r="ADE16" s="524"/>
      <c r="ADF16" s="524"/>
      <c r="ADG16" s="524"/>
      <c r="ADH16" s="524"/>
      <c r="ADI16" s="524"/>
      <c r="ADJ16" s="524"/>
      <c r="ADK16" s="524"/>
      <c r="ADL16" s="524"/>
      <c r="ADM16" s="524"/>
      <c r="ADN16" s="524"/>
      <c r="ADO16" s="524"/>
      <c r="ADP16" s="524"/>
      <c r="ADQ16" s="524"/>
      <c r="ADR16" s="524"/>
      <c r="ADS16" s="524"/>
      <c r="ADT16" s="524"/>
      <c r="ADU16" s="524"/>
      <c r="ADV16" s="524"/>
      <c r="ADW16" s="524"/>
      <c r="ADX16" s="524"/>
      <c r="ADY16" s="524"/>
      <c r="ADZ16" s="524"/>
      <c r="AEA16" s="524"/>
      <c r="AEB16" s="524"/>
      <c r="AEC16" s="524"/>
      <c r="AED16" s="524"/>
      <c r="AEE16" s="524"/>
      <c r="AEF16" s="524"/>
      <c r="AEG16" s="524"/>
      <c r="AEH16" s="524"/>
      <c r="AEI16" s="524"/>
      <c r="AEJ16" s="524"/>
      <c r="AEK16" s="524"/>
      <c r="AEL16" s="524"/>
      <c r="AEM16" s="524"/>
      <c r="AEN16" s="524"/>
      <c r="AEO16" s="524"/>
      <c r="AEP16" s="524"/>
      <c r="AEQ16" s="524"/>
      <c r="AER16" s="524"/>
      <c r="AES16" s="524"/>
      <c r="AET16" s="524"/>
      <c r="AEU16" s="524"/>
      <c r="AEV16" s="524"/>
      <c r="AEW16" s="524"/>
      <c r="AEX16" s="524"/>
      <c r="AEY16" s="524"/>
      <c r="AEZ16" s="524"/>
      <c r="AFA16" s="524"/>
      <c r="AFB16" s="524"/>
      <c r="AFC16" s="524"/>
      <c r="AFD16" s="524"/>
      <c r="AFE16" s="524"/>
      <c r="AFF16" s="524"/>
      <c r="AFG16" s="524"/>
      <c r="AFH16" s="524"/>
      <c r="AFI16" s="524"/>
      <c r="AFJ16" s="524"/>
      <c r="AFK16" s="524"/>
      <c r="AFL16" s="524"/>
      <c r="AFM16" s="524"/>
      <c r="AFN16" s="524"/>
      <c r="AFO16" s="524"/>
      <c r="AFP16" s="524"/>
      <c r="AFQ16" s="524"/>
      <c r="AFR16" s="524"/>
      <c r="AFS16" s="524"/>
      <c r="AFT16" s="524"/>
      <c r="AFU16" s="524"/>
      <c r="AFV16" s="524"/>
      <c r="AFW16" s="524"/>
      <c r="AFX16" s="524"/>
      <c r="AFY16" s="524"/>
      <c r="AFZ16" s="524"/>
      <c r="AGA16" s="524"/>
      <c r="AGB16" s="524"/>
      <c r="AGC16" s="524"/>
      <c r="AGD16" s="524"/>
      <c r="AGE16" s="524"/>
      <c r="AGF16" s="524"/>
      <c r="AGG16" s="524"/>
      <c r="AGH16" s="524"/>
      <c r="AGI16" s="524"/>
      <c r="AGJ16" s="524"/>
      <c r="AGK16" s="524"/>
      <c r="AGL16" s="524"/>
      <c r="AGM16" s="524"/>
      <c r="AGN16" s="524"/>
      <c r="AGO16" s="524"/>
      <c r="AGP16" s="524"/>
      <c r="AGQ16" s="524"/>
      <c r="AGR16" s="524"/>
      <c r="AGS16" s="524"/>
      <c r="AGT16" s="524"/>
      <c r="AGU16" s="524"/>
      <c r="AGV16" s="524"/>
      <c r="AGW16" s="524"/>
      <c r="AGX16" s="524"/>
      <c r="AGY16" s="524"/>
      <c r="AGZ16" s="524"/>
      <c r="AHA16" s="524"/>
      <c r="AHB16" s="524"/>
      <c r="AHC16" s="524"/>
      <c r="AHD16" s="524"/>
      <c r="AHE16" s="524"/>
      <c r="AHF16" s="524"/>
      <c r="AHG16" s="524"/>
      <c r="AHH16" s="524"/>
      <c r="AHI16" s="524"/>
      <c r="AHJ16" s="524"/>
      <c r="AHK16" s="524"/>
      <c r="AHL16" s="524"/>
      <c r="AHM16" s="524"/>
      <c r="AHN16" s="524"/>
      <c r="AHO16" s="524"/>
      <c r="AHP16" s="524"/>
      <c r="AHQ16" s="524"/>
      <c r="AHR16" s="524"/>
      <c r="AHS16" s="524"/>
      <c r="AHT16" s="524"/>
      <c r="AHU16" s="524"/>
      <c r="AHV16" s="524"/>
      <c r="AHW16" s="524"/>
      <c r="AHX16" s="524"/>
      <c r="AHY16" s="524"/>
      <c r="AHZ16" s="524"/>
      <c r="AIA16" s="524"/>
      <c r="AIB16" s="524"/>
      <c r="AIC16" s="524"/>
      <c r="AID16" s="524"/>
      <c r="AIE16" s="524"/>
      <c r="AIF16" s="524"/>
      <c r="AIG16" s="524"/>
      <c r="AIH16" s="524"/>
      <c r="AII16" s="524"/>
      <c r="AIJ16" s="524"/>
      <c r="AIK16" s="524"/>
      <c r="AIL16" s="524"/>
      <c r="AIM16" s="524"/>
      <c r="AIN16" s="524"/>
      <c r="AIO16" s="524"/>
      <c r="AIP16" s="524"/>
      <c r="AIQ16" s="524"/>
      <c r="AIR16" s="524"/>
      <c r="AIS16" s="524"/>
      <c r="AIT16" s="524"/>
      <c r="AIU16" s="524"/>
      <c r="AIV16" s="524"/>
      <c r="AIW16" s="524"/>
      <c r="AIX16" s="524"/>
      <c r="AIY16" s="524"/>
      <c r="AIZ16" s="524"/>
      <c r="AJA16" s="524"/>
      <c r="AJB16" s="524"/>
      <c r="AJC16" s="524"/>
      <c r="AJD16" s="524"/>
      <c r="AJE16" s="524"/>
      <c r="AJF16" s="524"/>
      <c r="AJG16" s="524"/>
      <c r="AJH16" s="524"/>
      <c r="AJI16" s="524"/>
      <c r="AJJ16" s="524"/>
      <c r="AJK16" s="524"/>
      <c r="AJL16" s="524"/>
      <c r="AJM16" s="524"/>
      <c r="AJN16" s="524"/>
      <c r="AJO16" s="524"/>
      <c r="AJP16" s="524"/>
      <c r="AJQ16" s="524"/>
      <c r="AJR16" s="524"/>
      <c r="AJS16" s="524"/>
      <c r="AJT16" s="524"/>
      <c r="AJU16" s="524"/>
      <c r="AJV16" s="524"/>
      <c r="AJW16" s="524"/>
      <c r="AJX16" s="524"/>
      <c r="AJY16" s="524"/>
      <c r="AJZ16" s="524"/>
      <c r="AKA16" s="524"/>
      <c r="AKB16" s="524"/>
      <c r="AKC16" s="524"/>
      <c r="AKD16" s="524"/>
      <c r="AKE16" s="524"/>
      <c r="AKF16" s="524"/>
      <c r="AKG16" s="524"/>
      <c r="AKH16" s="524"/>
      <c r="AKI16" s="524"/>
      <c r="AKJ16" s="524"/>
      <c r="AKK16" s="524"/>
      <c r="AKL16" s="524"/>
      <c r="AKM16" s="524"/>
      <c r="AKN16" s="524"/>
      <c r="AKO16" s="524"/>
      <c r="AKP16" s="524"/>
      <c r="AKQ16" s="524"/>
      <c r="AKR16" s="524"/>
      <c r="AKS16" s="524"/>
      <c r="AKT16" s="524"/>
      <c r="AKU16" s="524"/>
      <c r="AKV16" s="524"/>
      <c r="AKW16" s="524"/>
      <c r="AKX16" s="524"/>
      <c r="AKY16" s="524"/>
      <c r="AKZ16" s="524"/>
      <c r="ALA16" s="524"/>
      <c r="ALB16" s="524"/>
      <c r="ALC16" s="524"/>
      <c r="ALD16" s="524"/>
      <c r="ALE16" s="524"/>
      <c r="ALF16" s="524"/>
      <c r="ALG16" s="524"/>
      <c r="ALH16" s="524"/>
      <c r="ALI16" s="524"/>
      <c r="ALJ16" s="524"/>
      <c r="ALK16" s="524"/>
      <c r="ALL16" s="524"/>
      <c r="ALM16" s="524"/>
      <c r="ALN16" s="524"/>
      <c r="ALO16" s="524"/>
      <c r="ALP16" s="524"/>
      <c r="ALQ16" s="524"/>
      <c r="ALR16" s="524"/>
      <c r="ALS16" s="524"/>
      <c r="ALT16" s="524"/>
      <c r="ALU16" s="524"/>
      <c r="ALV16" s="524"/>
      <c r="ALW16" s="524"/>
      <c r="ALX16" s="524"/>
      <c r="ALY16" s="524"/>
      <c r="ALZ16" s="524"/>
      <c r="AMA16" s="524"/>
      <c r="AMB16" s="524"/>
      <c r="AMC16" s="524"/>
      <c r="AMD16" s="524"/>
      <c r="AME16" s="524"/>
      <c r="AMF16" s="524"/>
      <c r="AMG16" s="524"/>
      <c r="AMH16" s="524"/>
      <c r="AMI16" s="524"/>
      <c r="AMJ16" s="524"/>
    </row>
    <row r="17" spans="1:1024" s="531" customFormat="1" outlineLevel="1" x14ac:dyDescent="0.25">
      <c r="A17" s="524"/>
      <c r="B17" s="525" t="str">
        <f>Вводные!C133</f>
        <v>Менеджеры по продажам</v>
      </c>
      <c r="C17" s="526" t="s">
        <v>86</v>
      </c>
      <c r="D17" s="526" t="str">
        <f>IF(Вводные!F133="","внести вручную","расчет")</f>
        <v>расчет</v>
      </c>
      <c r="E17" s="527">
        <f t="shared" ca="1" si="39"/>
        <v>25</v>
      </c>
      <c r="F17" s="528"/>
      <c r="G17" s="529">
        <v>0</v>
      </c>
      <c r="H17" s="530">
        <f ca="1">IF(ROUNDUP(Выручка!F$19/Вводные!$F133,0)-SUM($F17:G17)&lt;0,0,ROUNDUP(Выручка!F$19/Вводные!$F133,0)-SUM($F17:G17))</f>
        <v>0</v>
      </c>
      <c r="I17" s="530">
        <f ca="1">IF(ROUNDUP(Выручка!G$19/Вводные!$F133,0)-SUM($F17:H17)&lt;0,0,ROUNDUP(Выручка!G$19/Вводные!$F133,0)-SUM($F17:H17))</f>
        <v>0</v>
      </c>
      <c r="J17" s="530">
        <f ca="1">IF(ROUNDUP(Выручка!H$19/Вводные!$F133,0)-SUM($F17:I17)&lt;0,0,ROUNDUP(Выручка!H$19/Вводные!$F133,0)-SUM($F17:I17))</f>
        <v>0</v>
      </c>
      <c r="K17" s="530">
        <f ca="1">IF(ROUNDUP(Выручка!I$19/Вводные!$F133,0)-SUM($F17:J17)&lt;0,0,ROUNDUP(Выручка!I$19/Вводные!$F133,0)-SUM($F17:J17))</f>
        <v>0</v>
      </c>
      <c r="L17" s="530">
        <f ca="1">IF(ROUNDUP(Выручка!J$19/Вводные!$F133,0)-SUM($F17:K17)&lt;0,0,ROUNDUP(Выручка!J$19/Вводные!$F133,0)-SUM($F17:K17))</f>
        <v>0</v>
      </c>
      <c r="M17" s="530">
        <f ca="1">IF(ROUNDUP(Выручка!K$19/Вводные!$F133,0)-SUM($F17:L17)&lt;0,0,ROUNDUP(Выручка!K$19/Вводные!$F133,0)-SUM($F17:L17))</f>
        <v>1</v>
      </c>
      <c r="N17" s="530">
        <f ca="1">IF(ROUNDUP(Выручка!L$19/Вводные!$F133,0)-SUM($F17:M17)&lt;0,0,ROUNDUP(Выручка!L$19/Вводные!$F133,0)-SUM($F17:M17))</f>
        <v>0</v>
      </c>
      <c r="O17" s="530">
        <f ca="1">IF(ROUNDUP(Выручка!M$19/Вводные!$F133,0)-SUM($F17:N17)&lt;0,0,ROUNDUP(Выручка!M$19/Вводные!$F133,0)-SUM($F17:N17))</f>
        <v>0</v>
      </c>
      <c r="P17" s="530">
        <f ca="1">IF(ROUNDUP(Выручка!N$19/Вводные!$F133,0)-SUM($F17:O17)&lt;0,0,ROUNDUP(Выручка!N$19/Вводные!$F133,0)-SUM($F17:O17))</f>
        <v>0</v>
      </c>
      <c r="Q17" s="530">
        <f ca="1">IF(ROUNDUP(Выручка!O$19/Вводные!$F133,0)-SUM($F17:P17)&lt;0,0,ROUNDUP(Выручка!O$19/Вводные!$F133,0)-SUM($F17:P17))</f>
        <v>0</v>
      </c>
      <c r="R17" s="530">
        <f ca="1">IF(ROUNDUP(Выручка!P$19/Вводные!$F133,0)-SUM($F17:Q17)&lt;0,0,ROUNDUP(Выручка!P$19/Вводные!$F133,0)-SUM($F17:Q17))</f>
        <v>0</v>
      </c>
      <c r="S17" s="530">
        <f ca="1">IF(ROUNDUP(Выручка!Q$19/Вводные!$F133,0)-SUM($F17:R17)&lt;0,0,ROUNDUP(Выручка!Q$19/Вводные!$F133,0)-SUM($F17:R17))</f>
        <v>0</v>
      </c>
      <c r="T17" s="530">
        <f ca="1">IF(ROUNDUP(Выручка!R$19/Вводные!$F133,0)-SUM($F17:S17)&lt;0,0,ROUNDUP(Выручка!R$19/Вводные!$F133,0)-SUM($F17:S17))</f>
        <v>0</v>
      </c>
      <c r="U17" s="530">
        <f ca="1">IF(ROUNDUP(Выручка!S$19/Вводные!$F133,0)-SUM($F17:T17)&lt;0,0,ROUNDUP(Выручка!S$19/Вводные!$F133,0)-SUM($F17:T17))</f>
        <v>0</v>
      </c>
      <c r="V17" s="530">
        <f ca="1">IF(ROUNDUP(Выручка!T$19/Вводные!$F133,0)-SUM($F17:U17)&lt;0,0,ROUNDUP(Выручка!T$19/Вводные!$F133,0)-SUM($F17:U17))</f>
        <v>0</v>
      </c>
      <c r="W17" s="530">
        <f ca="1">IF(ROUNDUP(Выручка!U$19/Вводные!$F133,0)-SUM($F17:V17)&lt;0,0,ROUNDUP(Выручка!U$19/Вводные!$F133,0)-SUM($F17:V17))</f>
        <v>0</v>
      </c>
      <c r="X17" s="530">
        <f ca="1">IF(ROUNDUP(Выручка!V$19/Вводные!$F133,0)-SUM($F17:W17)&lt;0,0,ROUNDUP(Выручка!V$19/Вводные!$F133,0)-SUM($F17:W17))</f>
        <v>0</v>
      </c>
      <c r="Y17" s="530">
        <f ca="1">IF(ROUNDUP(Выручка!W$19/Вводные!$F133,0)-SUM($F17:X17)&lt;0,0,ROUNDUP(Выручка!W$19/Вводные!$F133,0)-SUM($F17:X17))</f>
        <v>1</v>
      </c>
      <c r="Z17" s="530">
        <f ca="1">IF(ROUNDUP(Выручка!X$19/Вводные!$F133,0)-SUM($F17:Y17)&lt;0,0,ROUNDUP(Выручка!X$19/Вводные!$F133,0)-SUM($F17:Y17))</f>
        <v>0</v>
      </c>
      <c r="AA17" s="530">
        <f ca="1">IF(ROUNDUP(Выручка!Y$19/Вводные!$F133,0)-SUM($F17:Z17)&lt;0,0,ROUNDUP(Выручка!Y$19/Вводные!$F133,0)-SUM($F17:Z17))</f>
        <v>0</v>
      </c>
      <c r="AB17" s="530">
        <f ca="1">IF(ROUNDUP(Выручка!Z$19/Вводные!$F133,0)-SUM($F17:AA17)&lt;0,0,ROUNDUP(Выручка!Z$19/Вводные!$F133,0)-SUM($F17:AA17))</f>
        <v>0</v>
      </c>
      <c r="AC17" s="530">
        <f ca="1">IF(ROUNDUP(Выручка!AA$19/Вводные!$F133,0)-SUM($F17:AB17)&lt;0,0,ROUNDUP(Выручка!AA$19/Вводные!$F133,0)-SUM($F17:AB17))</f>
        <v>0</v>
      </c>
      <c r="AD17" s="530">
        <f ca="1">IF(ROUNDUP(Выручка!AB$19/Вводные!$F133,0)-SUM($F17:AC17)&lt;0,0,ROUNDUP(Выручка!AB$19/Вводные!$F133,0)-SUM($F17:AC17))</f>
        <v>0</v>
      </c>
      <c r="AE17" s="530">
        <f ca="1">IF(ROUNDUP(Выручка!AC$19/Вводные!$F133,0)-SUM($F17:AD17)&lt;0,0,ROUNDUP(Выручка!AC$19/Вводные!$F133,0)-SUM($F17:AD17))</f>
        <v>0</v>
      </c>
      <c r="AF17" s="530">
        <f ca="1">IF(ROUNDUP(Выручка!AD$19/Вводные!$F133,0)-SUM($F17:AE17)&lt;0,0,ROUNDUP(Выручка!AD$19/Вводные!$F133,0)-SUM($F17:AE17))</f>
        <v>0</v>
      </c>
      <c r="AG17" s="530">
        <f ca="1">IF(ROUNDUP(Выручка!AE$19/Вводные!$F133,0)-SUM($F17:AF17)&lt;0,0,ROUNDUP(Выручка!AE$19/Вводные!$F133,0)-SUM($F17:AF17))</f>
        <v>0</v>
      </c>
      <c r="AH17" s="530">
        <f ca="1">IF(ROUNDUP(Выручка!AF$19/Вводные!$F133,0)-SUM($F17:AG17)&lt;0,0,ROUNDUP(Выручка!AF$19/Вводные!$F133,0)-SUM($F17:AG17))</f>
        <v>0</v>
      </c>
      <c r="AI17" s="530">
        <f ca="1">IF(ROUNDUP(Выручка!AG$19/Вводные!$F133,0)-SUM($F17:AH17)&lt;0,0,ROUNDUP(Выручка!AG$19/Вводные!$F133,0)-SUM($F17:AH17))</f>
        <v>0</v>
      </c>
      <c r="AJ17" s="530">
        <f ca="1">IF(ROUNDUP(Выручка!AH$19/Вводные!$F133,0)-SUM($F17:AI17)&lt;0,0,ROUNDUP(Выручка!AH$19/Вводные!$F133,0)-SUM($F17:AI17))</f>
        <v>0</v>
      </c>
      <c r="AK17" s="530">
        <f ca="1">IF(ROUNDUP(Выручка!AI$19/Вводные!$F133,0)-SUM($F17:AJ17)&lt;0,0,ROUNDUP(Выручка!AI$19/Вводные!$F133,0)-SUM($F17:AJ17))</f>
        <v>2</v>
      </c>
      <c r="AL17" s="530">
        <f ca="1">IF(ROUNDUP(Выручка!AJ$19/Вводные!$F133,0)-SUM($F17:AK17)&lt;0,0,ROUNDUP(Выручка!AJ$19/Вводные!$F133,0)-SUM($F17:AK17))</f>
        <v>0</v>
      </c>
      <c r="AM17" s="530">
        <f ca="1">IF(ROUNDUP(Выручка!AK$19/Вводные!$F133,0)-SUM($F17:AL17)&lt;0,0,ROUNDUP(Выручка!AK$19/Вводные!$F133,0)-SUM($F17:AL17))</f>
        <v>0</v>
      </c>
      <c r="AN17" s="530">
        <f ca="1">IF(ROUNDUP(Выручка!AL$19/Вводные!$F133,0)-SUM($F17:AM17)&lt;0,0,ROUNDUP(Выручка!AL$19/Вводные!$F133,0)-SUM($F17:AM17))</f>
        <v>0</v>
      </c>
      <c r="AO17" s="530">
        <f ca="1">IF(ROUNDUP(Выручка!AM$19/Вводные!$F133,0)-SUM($F17:AN17)&lt;0,0,ROUNDUP(Выручка!AM$19/Вводные!$F133,0)-SUM($F17:AN17))</f>
        <v>0</v>
      </c>
      <c r="AP17" s="530">
        <f ca="1">IF(ROUNDUP(Выручка!AN$19/Вводные!$F133,0)-SUM($F17:AO17)&lt;0,0,ROUNDUP(Выручка!AN$19/Вводные!$F133,0)-SUM($F17:AO17))</f>
        <v>0</v>
      </c>
      <c r="AQ17" s="530">
        <f ca="1">IF(ROUNDUP(Выручка!AO$19/Вводные!$F133,0)-SUM($F17:AP17)&lt;0,0,ROUNDUP(Выручка!AO$19/Вводные!$F133,0)-SUM($F17:AP17))</f>
        <v>0</v>
      </c>
      <c r="AR17" s="530">
        <f ca="1">IF(ROUNDUP(Выручка!AP$19/Вводные!$F133,0)-SUM($F17:AQ17)&lt;0,0,ROUNDUP(Выручка!AP$19/Вводные!$F133,0)-SUM($F17:AQ17))</f>
        <v>0</v>
      </c>
      <c r="AS17" s="530">
        <f ca="1">IF(ROUNDUP(Выручка!AQ$19/Вводные!$F133,0)-SUM($F17:AR17)&lt;0,0,ROUNDUP(Выручка!AQ$19/Вводные!$F133,0)-SUM($F17:AR17))</f>
        <v>0</v>
      </c>
      <c r="AT17" s="530">
        <f ca="1">IF(ROUNDUP(Выручка!AR$19/Вводные!$F133,0)-SUM($F17:AS17)&lt;0,0,ROUNDUP(Выручка!AR$19/Вводные!$F133,0)-SUM($F17:AS17))</f>
        <v>0</v>
      </c>
      <c r="AU17" s="530">
        <f ca="1">IF(ROUNDUP(Выручка!AS$19/Вводные!$F133,0)-SUM($F17:AT17)&lt;0,0,ROUNDUP(Выручка!AS$19/Вводные!$F133,0)-SUM($F17:AT17))</f>
        <v>0</v>
      </c>
      <c r="AV17" s="530">
        <f ca="1">IF(ROUNDUP(Выручка!AT$19/Вводные!$F133,0)-SUM($F17:AU17)&lt;0,0,ROUNDUP(Выручка!AT$19/Вводные!$F133,0)-SUM($F17:AU17))</f>
        <v>0</v>
      </c>
      <c r="AW17" s="530">
        <f ca="1">IF(ROUNDUP(Выручка!AU$19/Вводные!$F133,0)-SUM($F17:AV17)&lt;0,0,ROUNDUP(Выручка!AU$19/Вводные!$F133,0)-SUM($F17:AV17))</f>
        <v>11</v>
      </c>
      <c r="AX17" s="530">
        <f ca="1">IF(ROUNDUP(Выручка!AV$19/Вводные!$F133,0)-SUM($F17:AW17)&lt;0,0,ROUNDUP(Выручка!AV$19/Вводные!$F133,0)-SUM($F17:AW17))</f>
        <v>0</v>
      </c>
      <c r="AY17" s="530">
        <f ca="1">IF(ROUNDUP(Выручка!AW$19/Вводные!$F133,0)-SUM($F17:AX17)&lt;0,0,ROUNDUP(Выручка!AW$19/Вводные!$F133,0)-SUM($F17:AX17))</f>
        <v>0</v>
      </c>
      <c r="AZ17" s="530">
        <f ca="1">IF(ROUNDUP(Выручка!AX$19/Вводные!$F133,0)-SUM($F17:AY17)&lt;0,0,ROUNDUP(Выручка!AX$19/Вводные!$F133,0)-SUM($F17:AY17))</f>
        <v>0</v>
      </c>
      <c r="BA17" s="530">
        <f ca="1">IF(ROUNDUP(Выручка!AY$19/Вводные!$F133,0)-SUM($F17:AZ17)&lt;0,0,ROUNDUP(Выручка!AY$19/Вводные!$F133,0)-SUM($F17:AZ17))</f>
        <v>0</v>
      </c>
      <c r="BB17" s="530">
        <f ca="1">IF(ROUNDUP(Выручка!AZ$19/Вводные!$F133,0)-SUM($F17:BA17)&lt;0,0,ROUNDUP(Выручка!AZ$19/Вводные!$F133,0)-SUM($F17:BA17))</f>
        <v>0</v>
      </c>
      <c r="BC17" s="530">
        <f ca="1">IF(ROUNDUP(Выручка!BA$19/Вводные!$F133,0)-SUM($F17:BB17)&lt;0,0,ROUNDUP(Выручка!BA$19/Вводные!$F133,0)-SUM($F17:BB17))</f>
        <v>0</v>
      </c>
      <c r="BD17" s="530">
        <f ca="1">IF(ROUNDUP(Выручка!BB$19/Вводные!$F133,0)-SUM($F17:BC17)&lt;0,0,ROUNDUP(Выручка!BB$19/Вводные!$F133,0)-SUM($F17:BC17))</f>
        <v>0</v>
      </c>
      <c r="BE17" s="530">
        <f ca="1">IF(ROUNDUP(Выручка!BC$19/Вводные!$F133,0)-SUM($F17:BD17)&lt;0,0,ROUNDUP(Выручка!BC$19/Вводные!$F133,0)-SUM($F17:BD17))</f>
        <v>0</v>
      </c>
      <c r="BF17" s="530">
        <f ca="1">IF(ROUNDUP(Выручка!BD$19/Вводные!$F133,0)-SUM($F17:BE17)&lt;0,0,ROUNDUP(Выручка!BD$19/Вводные!$F133,0)-SUM($F17:BE17))</f>
        <v>0</v>
      </c>
      <c r="BG17" s="530">
        <f ca="1">IF(ROUNDUP(Выручка!BE$19/Вводные!$F133,0)-SUM($F17:BF17)&lt;0,0,ROUNDUP(Выручка!BE$19/Вводные!$F133,0)-SUM($F17:BF17))</f>
        <v>0</v>
      </c>
      <c r="BH17" s="530">
        <f ca="1">IF(ROUNDUP(Выручка!BF$19/Вводные!$F133,0)-SUM($F17:BG17)&lt;0,0,ROUNDUP(Выручка!BF$19/Вводные!$F133,0)-SUM($F17:BG17))</f>
        <v>0</v>
      </c>
      <c r="BI17" s="530">
        <f ca="1">IF(ROUNDUP(Выручка!BG$19/Вводные!$F133,0)-SUM($F17:BH17)&lt;0,0,ROUNDUP(Выручка!BG$19/Вводные!$F133,0)-SUM($F17:BH17))</f>
        <v>4</v>
      </c>
      <c r="BJ17" s="530">
        <f ca="1">IF(ROUNDUP(Выручка!BH$19/Вводные!$F133,0)-SUM($F17:BI17)&lt;0,0,ROUNDUP(Выручка!BH$19/Вводные!$F133,0)-SUM($F17:BI17))</f>
        <v>0</v>
      </c>
      <c r="BK17" s="530">
        <f ca="1">IF(ROUNDUP(Выручка!BI$19/Вводные!$F133,0)-SUM($F17:BJ17)&lt;0,0,ROUNDUP(Выручка!BI$19/Вводные!$F133,0)-SUM($F17:BJ17))</f>
        <v>0</v>
      </c>
      <c r="BL17" s="530">
        <f ca="1">IF(ROUNDUP(Выручка!BJ$19/Вводные!$F133,0)-SUM($F17:BK17)&lt;0,0,ROUNDUP(Выручка!BJ$19/Вводные!$F133,0)-SUM($F17:BK17))</f>
        <v>0</v>
      </c>
      <c r="BM17" s="530">
        <f ca="1">IF(ROUNDUP(Выручка!BK$19/Вводные!$F133,0)-SUM($F17:BL17)&lt;0,0,ROUNDUP(Выручка!BK$19/Вводные!$F133,0)-SUM($F17:BL17))</f>
        <v>0</v>
      </c>
      <c r="BN17" s="530">
        <f ca="1">IF(ROUNDUP(Выручка!BL$19/Вводные!$F133,0)-SUM($F17:BM17)&lt;0,0,ROUNDUP(Выручка!BL$19/Вводные!$F133,0)-SUM($F17:BM17))</f>
        <v>0</v>
      </c>
      <c r="BO17" s="530">
        <f ca="1">IF(ROUNDUP(Выручка!BM$19/Вводные!$F133,0)-SUM($F17:BN17)&lt;0,0,ROUNDUP(Выручка!BM$19/Вводные!$F133,0)-SUM($F17:BN17))</f>
        <v>0</v>
      </c>
      <c r="BP17" s="530">
        <f ca="1">IF(ROUNDUP(Выручка!BN$19/Вводные!$F133,0)-SUM($F17:BO17)&lt;0,0,ROUNDUP(Выручка!BN$19/Вводные!$F133,0)-SUM($F17:BO17))</f>
        <v>0</v>
      </c>
      <c r="BQ17" s="530">
        <f ca="1">IF(ROUNDUP(Выручка!BO$19/Вводные!$F133,0)-SUM($F17:BP17)&lt;0,0,ROUNDUP(Выручка!BO$19/Вводные!$F133,0)-SUM($F17:BP17))</f>
        <v>0</v>
      </c>
      <c r="BR17" s="530">
        <f ca="1">IF(ROUNDUP(Выручка!BP$19/Вводные!$F133,0)-SUM($F17:BQ17)&lt;0,0,ROUNDUP(Выручка!BP$19/Вводные!$F133,0)-SUM($F17:BQ17))</f>
        <v>0</v>
      </c>
      <c r="BS17" s="530">
        <f ca="1">IF(ROUNDUP(Выручка!BQ$19/Вводные!$F133,0)-SUM($F17:BR17)&lt;0,0,ROUNDUP(Выручка!BQ$19/Вводные!$F133,0)-SUM($F17:BR17))</f>
        <v>0</v>
      </c>
      <c r="BT17" s="530">
        <f ca="1">IF(ROUNDUP(Выручка!BR$19/Вводные!$F133,0)-SUM($F17:BS17)&lt;0,0,ROUNDUP(Выручка!BR$19/Вводные!$F133,0)-SUM($F17:BS17))</f>
        <v>0</v>
      </c>
      <c r="BU17" s="530">
        <f ca="1">IF(ROUNDUP(Выручка!BS$19/Вводные!$F133,0)-SUM($F17:BT17)&lt;0,0,ROUNDUP(Выручка!BS$19/Вводные!$F133,0)-SUM($F17:BT17))</f>
        <v>6</v>
      </c>
      <c r="BV17" s="530">
        <f ca="1">IF(ROUNDUP(Выручка!BT$19/Вводные!$F133,0)-SUM($F17:BU17)&lt;0,0,ROUNDUP(Выручка!BT$19/Вводные!$F133,0)-SUM($F17:BU17))</f>
        <v>0</v>
      </c>
      <c r="BW17" s="530">
        <f ca="1">IF(ROUNDUP(Выручка!BU$19/Вводные!$F133,0)-SUM($F17:BV17)&lt;0,0,ROUNDUP(Выручка!BU$19/Вводные!$F133,0)-SUM($F17:BV17))</f>
        <v>0</v>
      </c>
      <c r="BX17" s="530">
        <f ca="1">IF(ROUNDUP(Выручка!BV$19/Вводные!$F133,0)-SUM($F17:BW17)&lt;0,0,ROUNDUP(Выручка!BV$19/Вводные!$F133,0)-SUM($F17:BW17))</f>
        <v>0</v>
      </c>
      <c r="BY17" s="530">
        <f ca="1">IF(ROUNDUP(Выручка!BW$19/Вводные!$F133,0)-SUM($F17:BX17)&lt;0,0,ROUNDUP(Выручка!BW$19/Вводные!$F133,0)-SUM($F17:BX17))</f>
        <v>0</v>
      </c>
      <c r="BZ17" s="530">
        <f ca="1">IF(ROUNDUP(Выручка!BX$19/Вводные!$F133,0)-SUM($F17:BY17)&lt;0,0,ROUNDUP(Выручка!BX$19/Вводные!$F133,0)-SUM($F17:BY17))</f>
        <v>0</v>
      </c>
      <c r="CA17" s="530">
        <f ca="1">IF(ROUNDUP(Выручка!BY$19/Вводные!$F133,0)-SUM($F17:BZ17)&lt;0,0,ROUNDUP(Выручка!BY$19/Вводные!$F133,0)-SUM($F17:BZ17))</f>
        <v>0</v>
      </c>
      <c r="CB17" s="524"/>
      <c r="CC17" s="524"/>
      <c r="CD17" s="524"/>
      <c r="CE17" s="524"/>
      <c r="CF17" s="524"/>
      <c r="CG17" s="524"/>
      <c r="CH17" s="524"/>
      <c r="CI17" s="524"/>
      <c r="CJ17" s="524"/>
      <c r="CK17" s="524"/>
      <c r="CL17" s="524"/>
      <c r="CM17" s="524"/>
      <c r="CN17" s="524"/>
      <c r="CO17" s="524"/>
      <c r="CP17" s="524"/>
      <c r="CQ17" s="524"/>
      <c r="CR17" s="524"/>
      <c r="CS17" s="524"/>
      <c r="CT17" s="524"/>
      <c r="CU17" s="524"/>
      <c r="CV17" s="524"/>
      <c r="CW17" s="524"/>
      <c r="CX17" s="524"/>
      <c r="CY17" s="524"/>
      <c r="CZ17" s="524"/>
      <c r="DA17" s="524"/>
      <c r="DB17" s="524"/>
      <c r="DC17" s="524"/>
      <c r="DD17" s="524"/>
      <c r="DE17" s="524"/>
      <c r="DF17" s="524"/>
      <c r="DG17" s="524"/>
      <c r="DH17" s="524"/>
      <c r="DI17" s="524"/>
      <c r="DJ17" s="524"/>
      <c r="DK17" s="524"/>
      <c r="DL17" s="524"/>
      <c r="DM17" s="524"/>
      <c r="DN17" s="524"/>
      <c r="DO17" s="524"/>
      <c r="DP17" s="524"/>
      <c r="DQ17" s="524"/>
      <c r="DR17" s="524"/>
      <c r="DS17" s="524"/>
      <c r="DT17" s="524"/>
      <c r="DU17" s="524"/>
      <c r="DV17" s="524"/>
      <c r="DW17" s="524"/>
      <c r="DX17" s="524"/>
      <c r="DY17" s="524"/>
      <c r="DZ17" s="524"/>
      <c r="EA17" s="524"/>
      <c r="EB17" s="524"/>
      <c r="EC17" s="524"/>
      <c r="ED17" s="524"/>
      <c r="EE17" s="524"/>
      <c r="EF17" s="524"/>
      <c r="EG17" s="524"/>
      <c r="EH17" s="524"/>
      <c r="EI17" s="524"/>
      <c r="EJ17" s="524"/>
      <c r="EK17" s="524"/>
      <c r="EL17" s="524"/>
      <c r="EM17" s="524"/>
      <c r="EN17" s="524"/>
      <c r="EO17" s="524"/>
      <c r="EP17" s="524"/>
      <c r="EQ17" s="524"/>
      <c r="ER17" s="524"/>
      <c r="ES17" s="524"/>
      <c r="ET17" s="524"/>
      <c r="EU17" s="524"/>
      <c r="EV17" s="524"/>
      <c r="EW17" s="524"/>
      <c r="EX17" s="524"/>
      <c r="EY17" s="524"/>
      <c r="EZ17" s="524"/>
      <c r="FA17" s="524"/>
      <c r="FB17" s="524"/>
      <c r="FC17" s="524"/>
      <c r="FD17" s="524"/>
      <c r="FE17" s="524"/>
      <c r="FF17" s="524"/>
      <c r="FG17" s="524"/>
      <c r="FH17" s="524"/>
      <c r="FI17" s="524"/>
      <c r="FJ17" s="524"/>
      <c r="FK17" s="524"/>
      <c r="FL17" s="524"/>
      <c r="FM17" s="524"/>
      <c r="FN17" s="524"/>
      <c r="FO17" s="524"/>
      <c r="FP17" s="524"/>
      <c r="FQ17" s="524"/>
      <c r="FR17" s="524"/>
      <c r="FS17" s="524"/>
      <c r="FT17" s="524"/>
      <c r="FU17" s="524"/>
      <c r="FV17" s="524"/>
      <c r="FW17" s="524"/>
      <c r="FX17" s="524"/>
      <c r="FY17" s="524"/>
      <c r="FZ17" s="524"/>
      <c r="GA17" s="524"/>
      <c r="GB17" s="524"/>
      <c r="GC17" s="524"/>
      <c r="GD17" s="524"/>
      <c r="GE17" s="524"/>
      <c r="GF17" s="524"/>
      <c r="GG17" s="524"/>
      <c r="GH17" s="524"/>
      <c r="GI17" s="524"/>
      <c r="GJ17" s="524"/>
      <c r="GK17" s="524"/>
      <c r="GL17" s="524"/>
      <c r="GM17" s="524"/>
      <c r="GN17" s="524"/>
      <c r="GO17" s="524"/>
      <c r="GP17" s="524"/>
      <c r="GQ17" s="524"/>
      <c r="GR17" s="524"/>
      <c r="GS17" s="524"/>
      <c r="GT17" s="524"/>
      <c r="GU17" s="524"/>
      <c r="GV17" s="524"/>
      <c r="GW17" s="524"/>
      <c r="GX17" s="524"/>
      <c r="GY17" s="524"/>
      <c r="GZ17" s="524"/>
      <c r="HA17" s="524"/>
      <c r="HB17" s="524"/>
      <c r="HC17" s="524"/>
      <c r="HD17" s="524"/>
      <c r="HE17" s="524"/>
      <c r="HF17" s="524"/>
      <c r="HG17" s="524"/>
      <c r="HH17" s="524"/>
      <c r="HI17" s="524"/>
      <c r="HJ17" s="524"/>
      <c r="HK17" s="524"/>
      <c r="HL17" s="524"/>
      <c r="HM17" s="524"/>
      <c r="HN17" s="524"/>
      <c r="HO17" s="524"/>
      <c r="HP17" s="524"/>
      <c r="HQ17" s="524"/>
      <c r="HR17" s="524"/>
      <c r="HS17" s="524"/>
      <c r="HT17" s="524"/>
      <c r="HU17" s="524"/>
      <c r="HV17" s="524"/>
      <c r="HW17" s="524"/>
      <c r="HX17" s="524"/>
      <c r="HY17" s="524"/>
      <c r="HZ17" s="524"/>
      <c r="IA17" s="524"/>
      <c r="IB17" s="524"/>
      <c r="IC17" s="524"/>
      <c r="ID17" s="524"/>
      <c r="IE17" s="524"/>
      <c r="IF17" s="524"/>
      <c r="IG17" s="524"/>
      <c r="IH17" s="524"/>
      <c r="II17" s="524"/>
      <c r="IJ17" s="524"/>
      <c r="IK17" s="524"/>
      <c r="IL17" s="524"/>
      <c r="IM17" s="524"/>
      <c r="IN17" s="524"/>
      <c r="IO17" s="524"/>
      <c r="IP17" s="524"/>
      <c r="IQ17" s="524"/>
      <c r="IR17" s="524"/>
      <c r="IS17" s="524"/>
      <c r="IT17" s="524"/>
      <c r="IU17" s="524"/>
      <c r="IV17" s="524"/>
      <c r="IW17" s="524"/>
      <c r="IX17" s="524"/>
      <c r="IY17" s="524"/>
      <c r="IZ17" s="524"/>
      <c r="JA17" s="524"/>
      <c r="JB17" s="524"/>
      <c r="JC17" s="524"/>
      <c r="JD17" s="524"/>
      <c r="JE17" s="524"/>
      <c r="JF17" s="524"/>
      <c r="JG17" s="524"/>
      <c r="JH17" s="524"/>
      <c r="JI17" s="524"/>
      <c r="JJ17" s="524"/>
      <c r="JK17" s="524"/>
      <c r="JL17" s="524"/>
      <c r="JM17" s="524"/>
      <c r="JN17" s="524"/>
      <c r="JO17" s="524"/>
      <c r="JP17" s="524"/>
      <c r="JQ17" s="524"/>
      <c r="JR17" s="524"/>
      <c r="JS17" s="524"/>
      <c r="JT17" s="524"/>
      <c r="JU17" s="524"/>
      <c r="JV17" s="524"/>
      <c r="JW17" s="524"/>
      <c r="JX17" s="524"/>
      <c r="JY17" s="524"/>
      <c r="JZ17" s="524"/>
      <c r="KA17" s="524"/>
      <c r="KB17" s="524"/>
      <c r="KC17" s="524"/>
      <c r="KD17" s="524"/>
      <c r="KE17" s="524"/>
      <c r="KF17" s="524"/>
      <c r="KG17" s="524"/>
      <c r="KH17" s="524"/>
      <c r="KI17" s="524"/>
      <c r="KJ17" s="524"/>
      <c r="KK17" s="524"/>
      <c r="KL17" s="524"/>
      <c r="KM17" s="524"/>
      <c r="KN17" s="524"/>
      <c r="KO17" s="524"/>
      <c r="KP17" s="524"/>
      <c r="KQ17" s="524"/>
      <c r="KR17" s="524"/>
      <c r="KS17" s="524"/>
      <c r="KT17" s="524"/>
      <c r="KU17" s="524"/>
      <c r="KV17" s="524"/>
      <c r="KW17" s="524"/>
      <c r="KX17" s="524"/>
      <c r="KY17" s="524"/>
      <c r="KZ17" s="524"/>
      <c r="LA17" s="524"/>
      <c r="LB17" s="524"/>
      <c r="LC17" s="524"/>
      <c r="LD17" s="524"/>
      <c r="LE17" s="524"/>
      <c r="LF17" s="524"/>
      <c r="LG17" s="524"/>
      <c r="LH17" s="524"/>
      <c r="LI17" s="524"/>
      <c r="LJ17" s="524"/>
      <c r="LK17" s="524"/>
      <c r="LL17" s="524"/>
      <c r="LM17" s="524"/>
      <c r="LN17" s="524"/>
      <c r="LO17" s="524"/>
      <c r="LP17" s="524"/>
      <c r="LQ17" s="524"/>
      <c r="LR17" s="524"/>
      <c r="LS17" s="524"/>
      <c r="LT17" s="524"/>
      <c r="LU17" s="524"/>
      <c r="LV17" s="524"/>
      <c r="LW17" s="524"/>
      <c r="LX17" s="524"/>
      <c r="LY17" s="524"/>
      <c r="LZ17" s="524"/>
      <c r="MA17" s="524"/>
      <c r="MB17" s="524"/>
      <c r="MC17" s="524"/>
      <c r="MD17" s="524"/>
      <c r="ME17" s="524"/>
      <c r="MF17" s="524"/>
      <c r="MG17" s="524"/>
      <c r="MH17" s="524"/>
      <c r="MI17" s="524"/>
      <c r="MJ17" s="524"/>
      <c r="MK17" s="524"/>
      <c r="ML17" s="524"/>
      <c r="MM17" s="524"/>
      <c r="MN17" s="524"/>
      <c r="MO17" s="524"/>
      <c r="MP17" s="524"/>
      <c r="MQ17" s="524"/>
      <c r="MR17" s="524"/>
      <c r="MS17" s="524"/>
      <c r="MT17" s="524"/>
      <c r="MU17" s="524"/>
      <c r="MV17" s="524"/>
      <c r="MW17" s="524"/>
      <c r="MX17" s="524"/>
      <c r="MY17" s="524"/>
      <c r="MZ17" s="524"/>
      <c r="NA17" s="524"/>
      <c r="NB17" s="524"/>
      <c r="NC17" s="524"/>
      <c r="ND17" s="524"/>
      <c r="NE17" s="524"/>
      <c r="NF17" s="524"/>
      <c r="NG17" s="524"/>
      <c r="NH17" s="524"/>
      <c r="NI17" s="524"/>
      <c r="NJ17" s="524"/>
      <c r="NK17" s="524"/>
      <c r="NL17" s="524"/>
      <c r="NM17" s="524"/>
      <c r="NN17" s="524"/>
      <c r="NO17" s="524"/>
      <c r="NP17" s="524"/>
      <c r="NQ17" s="524"/>
      <c r="NR17" s="524"/>
      <c r="NS17" s="524"/>
      <c r="NT17" s="524"/>
      <c r="NU17" s="524"/>
      <c r="NV17" s="524"/>
      <c r="NW17" s="524"/>
      <c r="NX17" s="524"/>
      <c r="NY17" s="524"/>
      <c r="NZ17" s="524"/>
      <c r="OA17" s="524"/>
      <c r="OB17" s="524"/>
      <c r="OC17" s="524"/>
      <c r="OD17" s="524"/>
      <c r="OE17" s="524"/>
      <c r="OF17" s="524"/>
      <c r="OG17" s="524"/>
      <c r="OH17" s="524"/>
      <c r="OI17" s="524"/>
      <c r="OJ17" s="524"/>
      <c r="OK17" s="524"/>
      <c r="OL17" s="524"/>
      <c r="OM17" s="524"/>
      <c r="ON17" s="524"/>
      <c r="OO17" s="524"/>
      <c r="OP17" s="524"/>
      <c r="OQ17" s="524"/>
      <c r="OR17" s="524"/>
      <c r="OS17" s="524"/>
      <c r="OT17" s="524"/>
      <c r="OU17" s="524"/>
      <c r="OV17" s="524"/>
      <c r="OW17" s="524"/>
      <c r="OX17" s="524"/>
      <c r="OY17" s="524"/>
      <c r="OZ17" s="524"/>
      <c r="PA17" s="524"/>
      <c r="PB17" s="524"/>
      <c r="PC17" s="524"/>
      <c r="PD17" s="524"/>
      <c r="PE17" s="524"/>
      <c r="PF17" s="524"/>
      <c r="PG17" s="524"/>
      <c r="PH17" s="524"/>
      <c r="PI17" s="524"/>
      <c r="PJ17" s="524"/>
      <c r="PK17" s="524"/>
      <c r="PL17" s="524"/>
      <c r="PM17" s="524"/>
      <c r="PN17" s="524"/>
      <c r="PO17" s="524"/>
      <c r="PP17" s="524"/>
      <c r="PQ17" s="524"/>
      <c r="PR17" s="524"/>
      <c r="PS17" s="524"/>
      <c r="PT17" s="524"/>
      <c r="PU17" s="524"/>
      <c r="PV17" s="524"/>
      <c r="PW17" s="524"/>
      <c r="PX17" s="524"/>
      <c r="PY17" s="524"/>
      <c r="PZ17" s="524"/>
      <c r="QA17" s="524"/>
      <c r="QB17" s="524"/>
      <c r="QC17" s="524"/>
      <c r="QD17" s="524"/>
      <c r="QE17" s="524"/>
      <c r="QF17" s="524"/>
      <c r="QG17" s="524"/>
      <c r="QH17" s="524"/>
      <c r="QI17" s="524"/>
      <c r="QJ17" s="524"/>
      <c r="QK17" s="524"/>
      <c r="QL17" s="524"/>
      <c r="QM17" s="524"/>
      <c r="QN17" s="524"/>
      <c r="QO17" s="524"/>
      <c r="QP17" s="524"/>
      <c r="QQ17" s="524"/>
      <c r="QR17" s="524"/>
      <c r="QS17" s="524"/>
      <c r="QT17" s="524"/>
      <c r="QU17" s="524"/>
      <c r="QV17" s="524"/>
      <c r="QW17" s="524"/>
      <c r="QX17" s="524"/>
      <c r="QY17" s="524"/>
      <c r="QZ17" s="524"/>
      <c r="RA17" s="524"/>
      <c r="RB17" s="524"/>
      <c r="RC17" s="524"/>
      <c r="RD17" s="524"/>
      <c r="RE17" s="524"/>
      <c r="RF17" s="524"/>
      <c r="RG17" s="524"/>
      <c r="RH17" s="524"/>
      <c r="RI17" s="524"/>
      <c r="RJ17" s="524"/>
      <c r="RK17" s="524"/>
      <c r="RL17" s="524"/>
      <c r="RM17" s="524"/>
      <c r="RN17" s="524"/>
      <c r="RO17" s="524"/>
      <c r="RP17" s="524"/>
      <c r="RQ17" s="524"/>
      <c r="RR17" s="524"/>
      <c r="RS17" s="524"/>
      <c r="RT17" s="524"/>
      <c r="RU17" s="524"/>
      <c r="RV17" s="524"/>
      <c r="RW17" s="524"/>
      <c r="RX17" s="524"/>
      <c r="RY17" s="524"/>
      <c r="RZ17" s="524"/>
      <c r="SA17" s="524"/>
      <c r="SB17" s="524"/>
      <c r="SC17" s="524"/>
      <c r="SD17" s="524"/>
      <c r="SE17" s="524"/>
      <c r="SF17" s="524"/>
      <c r="SG17" s="524"/>
      <c r="SH17" s="524"/>
      <c r="SI17" s="524"/>
      <c r="SJ17" s="524"/>
      <c r="SK17" s="524"/>
      <c r="SL17" s="524"/>
      <c r="SM17" s="524"/>
      <c r="SN17" s="524"/>
      <c r="SO17" s="524"/>
      <c r="SP17" s="524"/>
      <c r="SQ17" s="524"/>
      <c r="SR17" s="524"/>
      <c r="SS17" s="524"/>
      <c r="ST17" s="524"/>
      <c r="SU17" s="524"/>
      <c r="SV17" s="524"/>
      <c r="SW17" s="524"/>
      <c r="SX17" s="524"/>
      <c r="SY17" s="524"/>
      <c r="SZ17" s="524"/>
      <c r="TA17" s="524"/>
      <c r="TB17" s="524"/>
      <c r="TC17" s="524"/>
      <c r="TD17" s="524"/>
      <c r="TE17" s="524"/>
      <c r="TF17" s="524"/>
      <c r="TG17" s="524"/>
      <c r="TH17" s="524"/>
      <c r="TI17" s="524"/>
      <c r="TJ17" s="524"/>
      <c r="TK17" s="524"/>
      <c r="TL17" s="524"/>
      <c r="TM17" s="524"/>
      <c r="TN17" s="524"/>
      <c r="TO17" s="524"/>
      <c r="TP17" s="524"/>
      <c r="TQ17" s="524"/>
      <c r="TR17" s="524"/>
      <c r="TS17" s="524"/>
      <c r="TT17" s="524"/>
      <c r="TU17" s="524"/>
      <c r="TV17" s="524"/>
      <c r="TW17" s="524"/>
      <c r="TX17" s="524"/>
      <c r="TY17" s="524"/>
      <c r="TZ17" s="524"/>
      <c r="UA17" s="524"/>
      <c r="UB17" s="524"/>
      <c r="UC17" s="524"/>
      <c r="UD17" s="524"/>
      <c r="UE17" s="524"/>
      <c r="UF17" s="524"/>
      <c r="UG17" s="524"/>
      <c r="UH17" s="524"/>
      <c r="UI17" s="524"/>
      <c r="UJ17" s="524"/>
      <c r="UK17" s="524"/>
      <c r="UL17" s="524"/>
      <c r="UM17" s="524"/>
      <c r="UN17" s="524"/>
      <c r="UO17" s="524"/>
      <c r="UP17" s="524"/>
      <c r="UQ17" s="524"/>
      <c r="UR17" s="524"/>
      <c r="US17" s="524"/>
      <c r="UT17" s="524"/>
      <c r="UU17" s="524"/>
      <c r="UV17" s="524"/>
      <c r="UW17" s="524"/>
      <c r="UX17" s="524"/>
      <c r="UY17" s="524"/>
      <c r="UZ17" s="524"/>
      <c r="VA17" s="524"/>
      <c r="VB17" s="524"/>
      <c r="VC17" s="524"/>
      <c r="VD17" s="524"/>
      <c r="VE17" s="524"/>
      <c r="VF17" s="524"/>
      <c r="VG17" s="524"/>
      <c r="VH17" s="524"/>
      <c r="VI17" s="524"/>
      <c r="VJ17" s="524"/>
      <c r="VK17" s="524"/>
      <c r="VL17" s="524"/>
      <c r="VM17" s="524"/>
      <c r="VN17" s="524"/>
      <c r="VO17" s="524"/>
      <c r="VP17" s="524"/>
      <c r="VQ17" s="524"/>
      <c r="VR17" s="524"/>
      <c r="VS17" s="524"/>
      <c r="VT17" s="524"/>
      <c r="VU17" s="524"/>
      <c r="VV17" s="524"/>
      <c r="VW17" s="524"/>
      <c r="VX17" s="524"/>
      <c r="VY17" s="524"/>
      <c r="VZ17" s="524"/>
      <c r="WA17" s="524"/>
      <c r="WB17" s="524"/>
      <c r="WC17" s="524"/>
      <c r="WD17" s="524"/>
      <c r="WE17" s="524"/>
      <c r="WF17" s="524"/>
      <c r="WG17" s="524"/>
      <c r="WH17" s="524"/>
      <c r="WI17" s="524"/>
      <c r="WJ17" s="524"/>
      <c r="WK17" s="524"/>
      <c r="WL17" s="524"/>
      <c r="WM17" s="524"/>
      <c r="WN17" s="524"/>
      <c r="WO17" s="524"/>
      <c r="WP17" s="524"/>
      <c r="WQ17" s="524"/>
      <c r="WR17" s="524"/>
      <c r="WS17" s="524"/>
      <c r="WT17" s="524"/>
      <c r="WU17" s="524"/>
      <c r="WV17" s="524"/>
      <c r="WW17" s="524"/>
      <c r="WX17" s="524"/>
      <c r="WY17" s="524"/>
      <c r="WZ17" s="524"/>
      <c r="XA17" s="524"/>
      <c r="XB17" s="524"/>
      <c r="XC17" s="524"/>
      <c r="XD17" s="524"/>
      <c r="XE17" s="524"/>
      <c r="XF17" s="524"/>
      <c r="XG17" s="524"/>
      <c r="XH17" s="524"/>
      <c r="XI17" s="524"/>
      <c r="XJ17" s="524"/>
      <c r="XK17" s="524"/>
      <c r="XL17" s="524"/>
      <c r="XM17" s="524"/>
      <c r="XN17" s="524"/>
      <c r="XO17" s="524"/>
      <c r="XP17" s="524"/>
      <c r="XQ17" s="524"/>
      <c r="XR17" s="524"/>
      <c r="XS17" s="524"/>
      <c r="XT17" s="524"/>
      <c r="XU17" s="524"/>
      <c r="XV17" s="524"/>
      <c r="XW17" s="524"/>
      <c r="XX17" s="524"/>
      <c r="XY17" s="524"/>
      <c r="XZ17" s="524"/>
      <c r="YA17" s="524"/>
      <c r="YB17" s="524"/>
      <c r="YC17" s="524"/>
      <c r="YD17" s="524"/>
      <c r="YE17" s="524"/>
      <c r="YF17" s="524"/>
      <c r="YG17" s="524"/>
      <c r="YH17" s="524"/>
      <c r="YI17" s="524"/>
      <c r="YJ17" s="524"/>
      <c r="YK17" s="524"/>
      <c r="YL17" s="524"/>
      <c r="YM17" s="524"/>
      <c r="YN17" s="524"/>
      <c r="YO17" s="524"/>
      <c r="YP17" s="524"/>
      <c r="YQ17" s="524"/>
      <c r="YR17" s="524"/>
      <c r="YS17" s="524"/>
      <c r="YT17" s="524"/>
      <c r="YU17" s="524"/>
      <c r="YV17" s="524"/>
      <c r="YW17" s="524"/>
      <c r="YX17" s="524"/>
      <c r="YY17" s="524"/>
      <c r="YZ17" s="524"/>
      <c r="ZA17" s="524"/>
      <c r="ZB17" s="524"/>
      <c r="ZC17" s="524"/>
      <c r="ZD17" s="524"/>
      <c r="ZE17" s="524"/>
      <c r="ZF17" s="524"/>
      <c r="ZG17" s="524"/>
      <c r="ZH17" s="524"/>
      <c r="ZI17" s="524"/>
      <c r="ZJ17" s="524"/>
      <c r="ZK17" s="524"/>
      <c r="ZL17" s="524"/>
      <c r="ZM17" s="524"/>
      <c r="ZN17" s="524"/>
      <c r="ZO17" s="524"/>
      <c r="ZP17" s="524"/>
      <c r="ZQ17" s="524"/>
      <c r="ZR17" s="524"/>
      <c r="ZS17" s="524"/>
      <c r="ZT17" s="524"/>
      <c r="ZU17" s="524"/>
      <c r="ZV17" s="524"/>
      <c r="ZW17" s="524"/>
      <c r="ZX17" s="524"/>
      <c r="ZY17" s="524"/>
      <c r="ZZ17" s="524"/>
      <c r="AAA17" s="524"/>
      <c r="AAB17" s="524"/>
      <c r="AAC17" s="524"/>
      <c r="AAD17" s="524"/>
      <c r="AAE17" s="524"/>
      <c r="AAF17" s="524"/>
      <c r="AAG17" s="524"/>
      <c r="AAH17" s="524"/>
      <c r="AAI17" s="524"/>
      <c r="AAJ17" s="524"/>
      <c r="AAK17" s="524"/>
      <c r="AAL17" s="524"/>
      <c r="AAM17" s="524"/>
      <c r="AAN17" s="524"/>
      <c r="AAO17" s="524"/>
      <c r="AAP17" s="524"/>
      <c r="AAQ17" s="524"/>
      <c r="AAR17" s="524"/>
      <c r="AAS17" s="524"/>
      <c r="AAT17" s="524"/>
      <c r="AAU17" s="524"/>
      <c r="AAV17" s="524"/>
      <c r="AAW17" s="524"/>
      <c r="AAX17" s="524"/>
      <c r="AAY17" s="524"/>
      <c r="AAZ17" s="524"/>
      <c r="ABA17" s="524"/>
      <c r="ABB17" s="524"/>
      <c r="ABC17" s="524"/>
      <c r="ABD17" s="524"/>
      <c r="ABE17" s="524"/>
      <c r="ABF17" s="524"/>
      <c r="ABG17" s="524"/>
      <c r="ABH17" s="524"/>
      <c r="ABI17" s="524"/>
      <c r="ABJ17" s="524"/>
      <c r="ABK17" s="524"/>
      <c r="ABL17" s="524"/>
      <c r="ABM17" s="524"/>
      <c r="ABN17" s="524"/>
      <c r="ABO17" s="524"/>
      <c r="ABP17" s="524"/>
      <c r="ABQ17" s="524"/>
      <c r="ABR17" s="524"/>
      <c r="ABS17" s="524"/>
      <c r="ABT17" s="524"/>
      <c r="ABU17" s="524"/>
      <c r="ABV17" s="524"/>
      <c r="ABW17" s="524"/>
      <c r="ABX17" s="524"/>
      <c r="ABY17" s="524"/>
      <c r="ABZ17" s="524"/>
      <c r="ACA17" s="524"/>
      <c r="ACB17" s="524"/>
      <c r="ACC17" s="524"/>
      <c r="ACD17" s="524"/>
      <c r="ACE17" s="524"/>
      <c r="ACF17" s="524"/>
      <c r="ACG17" s="524"/>
      <c r="ACH17" s="524"/>
      <c r="ACI17" s="524"/>
      <c r="ACJ17" s="524"/>
      <c r="ACK17" s="524"/>
      <c r="ACL17" s="524"/>
      <c r="ACM17" s="524"/>
      <c r="ACN17" s="524"/>
      <c r="ACO17" s="524"/>
      <c r="ACP17" s="524"/>
      <c r="ACQ17" s="524"/>
      <c r="ACR17" s="524"/>
      <c r="ACS17" s="524"/>
      <c r="ACT17" s="524"/>
      <c r="ACU17" s="524"/>
      <c r="ACV17" s="524"/>
      <c r="ACW17" s="524"/>
      <c r="ACX17" s="524"/>
      <c r="ACY17" s="524"/>
      <c r="ACZ17" s="524"/>
      <c r="ADA17" s="524"/>
      <c r="ADB17" s="524"/>
      <c r="ADC17" s="524"/>
      <c r="ADD17" s="524"/>
      <c r="ADE17" s="524"/>
      <c r="ADF17" s="524"/>
      <c r="ADG17" s="524"/>
      <c r="ADH17" s="524"/>
      <c r="ADI17" s="524"/>
      <c r="ADJ17" s="524"/>
      <c r="ADK17" s="524"/>
      <c r="ADL17" s="524"/>
      <c r="ADM17" s="524"/>
      <c r="ADN17" s="524"/>
      <c r="ADO17" s="524"/>
      <c r="ADP17" s="524"/>
      <c r="ADQ17" s="524"/>
      <c r="ADR17" s="524"/>
      <c r="ADS17" s="524"/>
      <c r="ADT17" s="524"/>
      <c r="ADU17" s="524"/>
      <c r="ADV17" s="524"/>
      <c r="ADW17" s="524"/>
      <c r="ADX17" s="524"/>
      <c r="ADY17" s="524"/>
      <c r="ADZ17" s="524"/>
      <c r="AEA17" s="524"/>
      <c r="AEB17" s="524"/>
      <c r="AEC17" s="524"/>
      <c r="AED17" s="524"/>
      <c r="AEE17" s="524"/>
      <c r="AEF17" s="524"/>
      <c r="AEG17" s="524"/>
      <c r="AEH17" s="524"/>
      <c r="AEI17" s="524"/>
      <c r="AEJ17" s="524"/>
      <c r="AEK17" s="524"/>
      <c r="AEL17" s="524"/>
      <c r="AEM17" s="524"/>
      <c r="AEN17" s="524"/>
      <c r="AEO17" s="524"/>
      <c r="AEP17" s="524"/>
      <c r="AEQ17" s="524"/>
      <c r="AER17" s="524"/>
      <c r="AES17" s="524"/>
      <c r="AET17" s="524"/>
      <c r="AEU17" s="524"/>
      <c r="AEV17" s="524"/>
      <c r="AEW17" s="524"/>
      <c r="AEX17" s="524"/>
      <c r="AEY17" s="524"/>
      <c r="AEZ17" s="524"/>
      <c r="AFA17" s="524"/>
      <c r="AFB17" s="524"/>
      <c r="AFC17" s="524"/>
      <c r="AFD17" s="524"/>
      <c r="AFE17" s="524"/>
      <c r="AFF17" s="524"/>
      <c r="AFG17" s="524"/>
      <c r="AFH17" s="524"/>
      <c r="AFI17" s="524"/>
      <c r="AFJ17" s="524"/>
      <c r="AFK17" s="524"/>
      <c r="AFL17" s="524"/>
      <c r="AFM17" s="524"/>
      <c r="AFN17" s="524"/>
      <c r="AFO17" s="524"/>
      <c r="AFP17" s="524"/>
      <c r="AFQ17" s="524"/>
      <c r="AFR17" s="524"/>
      <c r="AFS17" s="524"/>
      <c r="AFT17" s="524"/>
      <c r="AFU17" s="524"/>
      <c r="AFV17" s="524"/>
      <c r="AFW17" s="524"/>
      <c r="AFX17" s="524"/>
      <c r="AFY17" s="524"/>
      <c r="AFZ17" s="524"/>
      <c r="AGA17" s="524"/>
      <c r="AGB17" s="524"/>
      <c r="AGC17" s="524"/>
      <c r="AGD17" s="524"/>
      <c r="AGE17" s="524"/>
      <c r="AGF17" s="524"/>
      <c r="AGG17" s="524"/>
      <c r="AGH17" s="524"/>
      <c r="AGI17" s="524"/>
      <c r="AGJ17" s="524"/>
      <c r="AGK17" s="524"/>
      <c r="AGL17" s="524"/>
      <c r="AGM17" s="524"/>
      <c r="AGN17" s="524"/>
      <c r="AGO17" s="524"/>
      <c r="AGP17" s="524"/>
      <c r="AGQ17" s="524"/>
      <c r="AGR17" s="524"/>
      <c r="AGS17" s="524"/>
      <c r="AGT17" s="524"/>
      <c r="AGU17" s="524"/>
      <c r="AGV17" s="524"/>
      <c r="AGW17" s="524"/>
      <c r="AGX17" s="524"/>
      <c r="AGY17" s="524"/>
      <c r="AGZ17" s="524"/>
      <c r="AHA17" s="524"/>
      <c r="AHB17" s="524"/>
      <c r="AHC17" s="524"/>
      <c r="AHD17" s="524"/>
      <c r="AHE17" s="524"/>
      <c r="AHF17" s="524"/>
      <c r="AHG17" s="524"/>
      <c r="AHH17" s="524"/>
      <c r="AHI17" s="524"/>
      <c r="AHJ17" s="524"/>
      <c r="AHK17" s="524"/>
      <c r="AHL17" s="524"/>
      <c r="AHM17" s="524"/>
      <c r="AHN17" s="524"/>
      <c r="AHO17" s="524"/>
      <c r="AHP17" s="524"/>
      <c r="AHQ17" s="524"/>
      <c r="AHR17" s="524"/>
      <c r="AHS17" s="524"/>
      <c r="AHT17" s="524"/>
      <c r="AHU17" s="524"/>
      <c r="AHV17" s="524"/>
      <c r="AHW17" s="524"/>
      <c r="AHX17" s="524"/>
      <c r="AHY17" s="524"/>
      <c r="AHZ17" s="524"/>
      <c r="AIA17" s="524"/>
      <c r="AIB17" s="524"/>
      <c r="AIC17" s="524"/>
      <c r="AID17" s="524"/>
      <c r="AIE17" s="524"/>
      <c r="AIF17" s="524"/>
      <c r="AIG17" s="524"/>
      <c r="AIH17" s="524"/>
      <c r="AII17" s="524"/>
      <c r="AIJ17" s="524"/>
      <c r="AIK17" s="524"/>
      <c r="AIL17" s="524"/>
      <c r="AIM17" s="524"/>
      <c r="AIN17" s="524"/>
      <c r="AIO17" s="524"/>
      <c r="AIP17" s="524"/>
      <c r="AIQ17" s="524"/>
      <c r="AIR17" s="524"/>
      <c r="AIS17" s="524"/>
      <c r="AIT17" s="524"/>
      <c r="AIU17" s="524"/>
      <c r="AIV17" s="524"/>
      <c r="AIW17" s="524"/>
      <c r="AIX17" s="524"/>
      <c r="AIY17" s="524"/>
      <c r="AIZ17" s="524"/>
      <c r="AJA17" s="524"/>
      <c r="AJB17" s="524"/>
      <c r="AJC17" s="524"/>
      <c r="AJD17" s="524"/>
      <c r="AJE17" s="524"/>
      <c r="AJF17" s="524"/>
      <c r="AJG17" s="524"/>
      <c r="AJH17" s="524"/>
      <c r="AJI17" s="524"/>
      <c r="AJJ17" s="524"/>
      <c r="AJK17" s="524"/>
      <c r="AJL17" s="524"/>
      <c r="AJM17" s="524"/>
      <c r="AJN17" s="524"/>
      <c r="AJO17" s="524"/>
      <c r="AJP17" s="524"/>
      <c r="AJQ17" s="524"/>
      <c r="AJR17" s="524"/>
      <c r="AJS17" s="524"/>
      <c r="AJT17" s="524"/>
      <c r="AJU17" s="524"/>
      <c r="AJV17" s="524"/>
      <c r="AJW17" s="524"/>
      <c r="AJX17" s="524"/>
      <c r="AJY17" s="524"/>
      <c r="AJZ17" s="524"/>
      <c r="AKA17" s="524"/>
      <c r="AKB17" s="524"/>
      <c r="AKC17" s="524"/>
      <c r="AKD17" s="524"/>
      <c r="AKE17" s="524"/>
      <c r="AKF17" s="524"/>
      <c r="AKG17" s="524"/>
      <c r="AKH17" s="524"/>
      <c r="AKI17" s="524"/>
      <c r="AKJ17" s="524"/>
      <c r="AKK17" s="524"/>
      <c r="AKL17" s="524"/>
      <c r="AKM17" s="524"/>
      <c r="AKN17" s="524"/>
      <c r="AKO17" s="524"/>
      <c r="AKP17" s="524"/>
      <c r="AKQ17" s="524"/>
      <c r="AKR17" s="524"/>
      <c r="AKS17" s="524"/>
      <c r="AKT17" s="524"/>
      <c r="AKU17" s="524"/>
      <c r="AKV17" s="524"/>
      <c r="AKW17" s="524"/>
      <c r="AKX17" s="524"/>
      <c r="AKY17" s="524"/>
      <c r="AKZ17" s="524"/>
      <c r="ALA17" s="524"/>
      <c r="ALB17" s="524"/>
      <c r="ALC17" s="524"/>
      <c r="ALD17" s="524"/>
      <c r="ALE17" s="524"/>
      <c r="ALF17" s="524"/>
      <c r="ALG17" s="524"/>
      <c r="ALH17" s="524"/>
      <c r="ALI17" s="524"/>
      <c r="ALJ17" s="524"/>
      <c r="ALK17" s="524"/>
      <c r="ALL17" s="524"/>
      <c r="ALM17" s="524"/>
      <c r="ALN17" s="524"/>
      <c r="ALO17" s="524"/>
      <c r="ALP17" s="524"/>
      <c r="ALQ17" s="524"/>
      <c r="ALR17" s="524"/>
      <c r="ALS17" s="524"/>
      <c r="ALT17" s="524"/>
      <c r="ALU17" s="524"/>
      <c r="ALV17" s="524"/>
      <c r="ALW17" s="524"/>
      <c r="ALX17" s="524"/>
      <c r="ALY17" s="524"/>
      <c r="ALZ17" s="524"/>
      <c r="AMA17" s="524"/>
      <c r="AMB17" s="524"/>
      <c r="AMC17" s="524"/>
      <c r="AMD17" s="524"/>
      <c r="AME17" s="524"/>
      <c r="AMF17" s="524"/>
      <c r="AMG17" s="524"/>
      <c r="AMH17" s="524"/>
      <c r="AMI17" s="524"/>
      <c r="AMJ17" s="524"/>
    </row>
    <row r="18" spans="1:1024" s="531" customFormat="1" outlineLevel="1" x14ac:dyDescent="0.25">
      <c r="A18" s="524"/>
      <c r="B18" s="525" t="str">
        <f>Вводные!C134</f>
        <v>Производство</v>
      </c>
      <c r="C18" s="526" t="s">
        <v>86</v>
      </c>
      <c r="D18" s="526" t="str">
        <f>IF(Вводные!F134="","внести вручную","расчет")</f>
        <v>расчет</v>
      </c>
      <c r="E18" s="527">
        <f t="shared" ca="1" si="39"/>
        <v>14</v>
      </c>
      <c r="F18" s="528"/>
      <c r="G18" s="529">
        <v>0</v>
      </c>
      <c r="H18" s="530">
        <f ca="1">IF(ROUNDUP(Выручка!F$19/Вводные!$F134,0)-SUM($F18:G18)&lt;0,0,ROUNDUP(Выручка!F$19/Вводные!$F134,0)-SUM($F18:G18))</f>
        <v>0</v>
      </c>
      <c r="I18" s="530">
        <f ca="1">IF(ROUNDUP(Выручка!G$19/Вводные!$F134,0)-SUM($F18:H18)&lt;0,0,ROUNDUP(Выручка!G$19/Вводные!$F134,0)-SUM($F18:H18))</f>
        <v>0</v>
      </c>
      <c r="J18" s="530">
        <f ca="1">IF(ROUNDUP(Выручка!H$19/Вводные!$F134,0)-SUM($F18:I18)&lt;0,0,ROUNDUP(Выручка!H$19/Вводные!$F134,0)-SUM($F18:I18))</f>
        <v>0</v>
      </c>
      <c r="K18" s="530">
        <f ca="1">IF(ROUNDUP(Выручка!I$19/Вводные!$F134,0)-SUM($F18:J18)&lt;0,0,ROUNDUP(Выручка!I$19/Вводные!$F134,0)-SUM($F18:J18))</f>
        <v>0</v>
      </c>
      <c r="L18" s="530">
        <f ca="1">IF(ROUNDUP(Выручка!J$19/Вводные!$F134,0)-SUM($F18:K18)&lt;0,0,ROUNDUP(Выручка!J$19/Вводные!$F134,0)-SUM($F18:K18))</f>
        <v>0</v>
      </c>
      <c r="M18" s="530">
        <f ca="1">IF(ROUNDUP(Выручка!K$19/Вводные!$F134,0)-SUM($F18:L18)&lt;0,0,ROUNDUP(Выручка!K$19/Вводные!$F134,0)-SUM($F18:L18))</f>
        <v>1</v>
      </c>
      <c r="N18" s="530">
        <f ca="1">IF(ROUNDUP(Выручка!L$19/Вводные!$F134,0)-SUM($F18:M18)&lt;0,0,ROUNDUP(Выручка!L$19/Вводные!$F134,0)-SUM($F18:M18))</f>
        <v>0</v>
      </c>
      <c r="O18" s="530">
        <f ca="1">IF(ROUNDUP(Выручка!M$19/Вводные!$F134,0)-SUM($F18:N18)&lt;0,0,ROUNDUP(Выручка!M$19/Вводные!$F134,0)-SUM($F18:N18))</f>
        <v>0</v>
      </c>
      <c r="P18" s="530">
        <f ca="1">IF(ROUNDUP(Выручка!N$19/Вводные!$F134,0)-SUM($F18:O18)&lt;0,0,ROUNDUP(Выручка!N$19/Вводные!$F134,0)-SUM($F18:O18))</f>
        <v>0</v>
      </c>
      <c r="Q18" s="530">
        <f ca="1">IF(ROUNDUP(Выручка!O$19/Вводные!$F134,0)-SUM($F18:P18)&lt;0,0,ROUNDUP(Выручка!O$19/Вводные!$F134,0)-SUM($F18:P18))</f>
        <v>0</v>
      </c>
      <c r="R18" s="530">
        <f ca="1">IF(ROUNDUP(Выручка!P$19/Вводные!$F134,0)-SUM($F18:Q18)&lt;0,0,ROUNDUP(Выручка!P$19/Вводные!$F134,0)-SUM($F18:Q18))</f>
        <v>0</v>
      </c>
      <c r="S18" s="530">
        <f ca="1">IF(ROUNDUP(Выручка!Q$19/Вводные!$F134,0)-SUM($F18:R18)&lt;0,0,ROUNDUP(Выручка!Q$19/Вводные!$F134,0)-SUM($F18:R18))</f>
        <v>0</v>
      </c>
      <c r="T18" s="530">
        <f ca="1">IF(ROUNDUP(Выручка!R$19/Вводные!$F134,0)-SUM($F18:S18)&lt;0,0,ROUNDUP(Выручка!R$19/Вводные!$F134,0)-SUM($F18:S18))</f>
        <v>0</v>
      </c>
      <c r="U18" s="530">
        <f ca="1">IF(ROUNDUP(Выручка!S$19/Вводные!$F134,0)-SUM($F18:T18)&lt;0,0,ROUNDUP(Выручка!S$19/Вводные!$F134,0)-SUM($F18:T18))</f>
        <v>0</v>
      </c>
      <c r="V18" s="530">
        <f ca="1">IF(ROUNDUP(Выручка!T$19/Вводные!$F134,0)-SUM($F18:U18)&lt;0,0,ROUNDUP(Выручка!T$19/Вводные!$F134,0)-SUM($F18:U18))</f>
        <v>0</v>
      </c>
      <c r="W18" s="530">
        <f ca="1">IF(ROUNDUP(Выручка!U$19/Вводные!$F134,0)-SUM($F18:V18)&lt;0,0,ROUNDUP(Выручка!U$19/Вводные!$F134,0)-SUM($F18:V18))</f>
        <v>0</v>
      </c>
      <c r="X18" s="530">
        <f ca="1">IF(ROUNDUP(Выручка!V$19/Вводные!$F134,0)-SUM($F18:W18)&lt;0,0,ROUNDUP(Выручка!V$19/Вводные!$F134,0)-SUM($F18:W18))</f>
        <v>0</v>
      </c>
      <c r="Y18" s="530">
        <f ca="1">IF(ROUNDUP(Выручка!W$19/Вводные!$F134,0)-SUM($F18:X18)&lt;0,0,ROUNDUP(Выручка!W$19/Вводные!$F134,0)-SUM($F18:X18))</f>
        <v>0</v>
      </c>
      <c r="Z18" s="530">
        <f ca="1">IF(ROUNDUP(Выручка!X$19/Вводные!$F134,0)-SUM($F18:Y18)&lt;0,0,ROUNDUP(Выручка!X$19/Вводные!$F134,0)-SUM($F18:Y18))</f>
        <v>0</v>
      </c>
      <c r="AA18" s="530">
        <f ca="1">IF(ROUNDUP(Выручка!Y$19/Вводные!$F134,0)-SUM($F18:Z18)&lt;0,0,ROUNDUP(Выручка!Y$19/Вводные!$F134,0)-SUM($F18:Z18))</f>
        <v>0</v>
      </c>
      <c r="AB18" s="530">
        <f ca="1">IF(ROUNDUP(Выручка!Z$19/Вводные!$F134,0)-SUM($F18:AA18)&lt;0,0,ROUNDUP(Выручка!Z$19/Вводные!$F134,0)-SUM($F18:AA18))</f>
        <v>0</v>
      </c>
      <c r="AC18" s="530">
        <f ca="1">IF(ROUNDUP(Выручка!AA$19/Вводные!$F134,0)-SUM($F18:AB18)&lt;0,0,ROUNDUP(Выручка!AA$19/Вводные!$F134,0)-SUM($F18:AB18))</f>
        <v>0</v>
      </c>
      <c r="AD18" s="530">
        <f ca="1">IF(ROUNDUP(Выручка!AB$19/Вводные!$F134,0)-SUM($F18:AC18)&lt;0,0,ROUNDUP(Выручка!AB$19/Вводные!$F134,0)-SUM($F18:AC18))</f>
        <v>0</v>
      </c>
      <c r="AE18" s="530">
        <f ca="1">IF(ROUNDUP(Выручка!AC$19/Вводные!$F134,0)-SUM($F18:AD18)&lt;0,0,ROUNDUP(Выручка!AC$19/Вводные!$F134,0)-SUM($F18:AD18))</f>
        <v>0</v>
      </c>
      <c r="AF18" s="530">
        <f ca="1">IF(ROUNDUP(Выручка!AD$19/Вводные!$F134,0)-SUM($F18:AE18)&lt;0,0,ROUNDUP(Выручка!AD$19/Вводные!$F134,0)-SUM($F18:AE18))</f>
        <v>0</v>
      </c>
      <c r="AG18" s="530">
        <f ca="1">IF(ROUNDUP(Выручка!AE$19/Вводные!$F134,0)-SUM($F18:AF18)&lt;0,0,ROUNDUP(Выручка!AE$19/Вводные!$F134,0)-SUM($F18:AF18))</f>
        <v>0</v>
      </c>
      <c r="AH18" s="530">
        <f ca="1">IF(ROUNDUP(Выручка!AF$19/Вводные!$F134,0)-SUM($F18:AG18)&lt;0,0,ROUNDUP(Выручка!AF$19/Вводные!$F134,0)-SUM($F18:AG18))</f>
        <v>0</v>
      </c>
      <c r="AI18" s="530">
        <f ca="1">IF(ROUNDUP(Выручка!AG$19/Вводные!$F134,0)-SUM($F18:AH18)&lt;0,0,ROUNDUP(Выручка!AG$19/Вводные!$F134,0)-SUM($F18:AH18))</f>
        <v>0</v>
      </c>
      <c r="AJ18" s="530">
        <f ca="1">IF(ROUNDUP(Выручка!AH$19/Вводные!$F134,0)-SUM($F18:AI18)&lt;0,0,ROUNDUP(Выручка!AH$19/Вводные!$F134,0)-SUM($F18:AI18))</f>
        <v>0</v>
      </c>
      <c r="AK18" s="530">
        <f ca="1">IF(ROUNDUP(Выручка!AI$19/Вводные!$F134,0)-SUM($F18:AJ18)&lt;0,0,ROUNDUP(Выручка!AI$19/Вводные!$F134,0)-SUM($F18:AJ18))</f>
        <v>2</v>
      </c>
      <c r="AL18" s="530">
        <f ca="1">IF(ROUNDUP(Выручка!AJ$19/Вводные!$F134,0)-SUM($F18:AK18)&lt;0,0,ROUNDUP(Выручка!AJ$19/Вводные!$F134,0)-SUM($F18:AK18))</f>
        <v>0</v>
      </c>
      <c r="AM18" s="530">
        <f ca="1">IF(ROUNDUP(Выручка!AK$19/Вводные!$F134,0)-SUM($F18:AL18)&lt;0,0,ROUNDUP(Выручка!AK$19/Вводные!$F134,0)-SUM($F18:AL18))</f>
        <v>0</v>
      </c>
      <c r="AN18" s="530">
        <f ca="1">IF(ROUNDUP(Выручка!AL$19/Вводные!$F134,0)-SUM($F18:AM18)&lt;0,0,ROUNDUP(Выручка!AL$19/Вводные!$F134,0)-SUM($F18:AM18))</f>
        <v>0</v>
      </c>
      <c r="AO18" s="530">
        <f ca="1">IF(ROUNDUP(Выручка!AM$19/Вводные!$F134,0)-SUM($F18:AN18)&lt;0,0,ROUNDUP(Выручка!AM$19/Вводные!$F134,0)-SUM($F18:AN18))</f>
        <v>0</v>
      </c>
      <c r="AP18" s="530">
        <f ca="1">IF(ROUNDUP(Выручка!AN$19/Вводные!$F134,0)-SUM($F18:AO18)&lt;0,0,ROUNDUP(Выручка!AN$19/Вводные!$F134,0)-SUM($F18:AO18))</f>
        <v>0</v>
      </c>
      <c r="AQ18" s="530">
        <f ca="1">IF(ROUNDUP(Выручка!AO$19/Вводные!$F134,0)-SUM($F18:AP18)&lt;0,0,ROUNDUP(Выручка!AO$19/Вводные!$F134,0)-SUM($F18:AP18))</f>
        <v>0</v>
      </c>
      <c r="AR18" s="530">
        <f ca="1">IF(ROUNDUP(Выручка!AP$19/Вводные!$F134,0)-SUM($F18:AQ18)&lt;0,0,ROUNDUP(Выручка!AP$19/Вводные!$F134,0)-SUM($F18:AQ18))</f>
        <v>0</v>
      </c>
      <c r="AS18" s="530">
        <f ca="1">IF(ROUNDUP(Выручка!AQ$19/Вводные!$F134,0)-SUM($F18:AR18)&lt;0,0,ROUNDUP(Выручка!AQ$19/Вводные!$F134,0)-SUM($F18:AR18))</f>
        <v>0</v>
      </c>
      <c r="AT18" s="530">
        <f ca="1">IF(ROUNDUP(Выручка!AR$19/Вводные!$F134,0)-SUM($F18:AS18)&lt;0,0,ROUNDUP(Выручка!AR$19/Вводные!$F134,0)-SUM($F18:AS18))</f>
        <v>0</v>
      </c>
      <c r="AU18" s="530">
        <f ca="1">IF(ROUNDUP(Выручка!AS$19/Вводные!$F134,0)-SUM($F18:AT18)&lt;0,0,ROUNDUP(Выручка!AS$19/Вводные!$F134,0)-SUM($F18:AT18))</f>
        <v>0</v>
      </c>
      <c r="AV18" s="530">
        <f ca="1">IF(ROUNDUP(Выручка!AT$19/Вводные!$F134,0)-SUM($F18:AU18)&lt;0,0,ROUNDUP(Выручка!AT$19/Вводные!$F134,0)-SUM($F18:AU18))</f>
        <v>0</v>
      </c>
      <c r="AW18" s="530">
        <f ca="1">IF(ROUNDUP(Выручка!AU$19/Вводные!$F134,0)-SUM($F18:AV18)&lt;0,0,ROUNDUP(Выручка!AU$19/Вводные!$F134,0)-SUM($F18:AV18))</f>
        <v>6</v>
      </c>
      <c r="AX18" s="530">
        <f ca="1">IF(ROUNDUP(Выручка!AV$19/Вводные!$F134,0)-SUM($F18:AW18)&lt;0,0,ROUNDUP(Выручка!AV$19/Вводные!$F134,0)-SUM($F18:AW18))</f>
        <v>0</v>
      </c>
      <c r="AY18" s="530">
        <f ca="1">IF(ROUNDUP(Выручка!AW$19/Вводные!$F134,0)-SUM($F18:AX18)&lt;0,0,ROUNDUP(Выручка!AW$19/Вводные!$F134,0)-SUM($F18:AX18))</f>
        <v>0</v>
      </c>
      <c r="AZ18" s="530">
        <f ca="1">IF(ROUNDUP(Выручка!AX$19/Вводные!$F134,0)-SUM($F18:AY18)&lt;0,0,ROUNDUP(Выручка!AX$19/Вводные!$F134,0)-SUM($F18:AY18))</f>
        <v>0</v>
      </c>
      <c r="BA18" s="530">
        <f ca="1">IF(ROUNDUP(Выручка!AY$19/Вводные!$F134,0)-SUM($F18:AZ18)&lt;0,0,ROUNDUP(Выручка!AY$19/Вводные!$F134,0)-SUM($F18:AZ18))</f>
        <v>0</v>
      </c>
      <c r="BB18" s="530">
        <f ca="1">IF(ROUNDUP(Выручка!AZ$19/Вводные!$F134,0)-SUM($F18:BA18)&lt;0,0,ROUNDUP(Выручка!AZ$19/Вводные!$F134,0)-SUM($F18:BA18))</f>
        <v>0</v>
      </c>
      <c r="BC18" s="530">
        <f ca="1">IF(ROUNDUP(Выручка!BA$19/Вводные!$F134,0)-SUM($F18:BB18)&lt;0,0,ROUNDUP(Выручка!BA$19/Вводные!$F134,0)-SUM($F18:BB18))</f>
        <v>0</v>
      </c>
      <c r="BD18" s="530">
        <f ca="1">IF(ROUNDUP(Выручка!BB$19/Вводные!$F134,0)-SUM($F18:BC18)&lt;0,0,ROUNDUP(Выручка!BB$19/Вводные!$F134,0)-SUM($F18:BC18))</f>
        <v>0</v>
      </c>
      <c r="BE18" s="530">
        <f ca="1">IF(ROUNDUP(Выручка!BC$19/Вводные!$F134,0)-SUM($F18:BD18)&lt;0,0,ROUNDUP(Выручка!BC$19/Вводные!$F134,0)-SUM($F18:BD18))</f>
        <v>0</v>
      </c>
      <c r="BF18" s="530">
        <f ca="1">IF(ROUNDUP(Выручка!BD$19/Вводные!$F134,0)-SUM($F18:BE18)&lt;0,0,ROUNDUP(Выручка!BD$19/Вводные!$F134,0)-SUM($F18:BE18))</f>
        <v>0</v>
      </c>
      <c r="BG18" s="530">
        <f ca="1">IF(ROUNDUP(Выручка!BE$19/Вводные!$F134,0)-SUM($F18:BF18)&lt;0,0,ROUNDUP(Выручка!BE$19/Вводные!$F134,0)-SUM($F18:BF18))</f>
        <v>0</v>
      </c>
      <c r="BH18" s="530">
        <f ca="1">IF(ROUNDUP(Выручка!BF$19/Вводные!$F134,0)-SUM($F18:BG18)&lt;0,0,ROUNDUP(Выручка!BF$19/Вводные!$F134,0)-SUM($F18:BG18))</f>
        <v>0</v>
      </c>
      <c r="BI18" s="530">
        <f ca="1">IF(ROUNDUP(Выручка!BG$19/Вводные!$F134,0)-SUM($F18:BH18)&lt;0,0,ROUNDUP(Выручка!BG$19/Вводные!$F134,0)-SUM($F18:BH18))</f>
        <v>2</v>
      </c>
      <c r="BJ18" s="530">
        <f ca="1">IF(ROUNDUP(Выручка!BH$19/Вводные!$F134,0)-SUM($F18:BI18)&lt;0,0,ROUNDUP(Выручка!BH$19/Вводные!$F134,0)-SUM($F18:BI18))</f>
        <v>0</v>
      </c>
      <c r="BK18" s="530">
        <f ca="1">IF(ROUNDUP(Выручка!BI$19/Вводные!$F134,0)-SUM($F18:BJ18)&lt;0,0,ROUNDUP(Выручка!BI$19/Вводные!$F134,0)-SUM($F18:BJ18))</f>
        <v>0</v>
      </c>
      <c r="BL18" s="530">
        <f ca="1">IF(ROUNDUP(Выручка!BJ$19/Вводные!$F134,0)-SUM($F18:BK18)&lt;0,0,ROUNDUP(Выручка!BJ$19/Вводные!$F134,0)-SUM($F18:BK18))</f>
        <v>0</v>
      </c>
      <c r="BM18" s="530">
        <f ca="1">IF(ROUNDUP(Выручка!BK$19/Вводные!$F134,0)-SUM($F18:BL18)&lt;0,0,ROUNDUP(Выручка!BK$19/Вводные!$F134,0)-SUM($F18:BL18))</f>
        <v>0</v>
      </c>
      <c r="BN18" s="530">
        <f ca="1">IF(ROUNDUP(Выручка!BL$19/Вводные!$F134,0)-SUM($F18:BM18)&lt;0,0,ROUNDUP(Выручка!BL$19/Вводные!$F134,0)-SUM($F18:BM18))</f>
        <v>0</v>
      </c>
      <c r="BO18" s="530">
        <f ca="1">IF(ROUNDUP(Выручка!BM$19/Вводные!$F134,0)-SUM($F18:BN18)&lt;0,0,ROUNDUP(Выручка!BM$19/Вводные!$F134,0)-SUM($F18:BN18))</f>
        <v>0</v>
      </c>
      <c r="BP18" s="530">
        <f ca="1">IF(ROUNDUP(Выручка!BN$19/Вводные!$F134,0)-SUM($F18:BO18)&lt;0,0,ROUNDUP(Выручка!BN$19/Вводные!$F134,0)-SUM($F18:BO18))</f>
        <v>0</v>
      </c>
      <c r="BQ18" s="530">
        <f ca="1">IF(ROUNDUP(Выручка!BO$19/Вводные!$F134,0)-SUM($F18:BP18)&lt;0,0,ROUNDUP(Выручка!BO$19/Вводные!$F134,0)-SUM($F18:BP18))</f>
        <v>0</v>
      </c>
      <c r="BR18" s="530">
        <f ca="1">IF(ROUNDUP(Выручка!BP$19/Вводные!$F134,0)-SUM($F18:BQ18)&lt;0,0,ROUNDUP(Выручка!BP$19/Вводные!$F134,0)-SUM($F18:BQ18))</f>
        <v>0</v>
      </c>
      <c r="BS18" s="530">
        <f ca="1">IF(ROUNDUP(Выручка!BQ$19/Вводные!$F134,0)-SUM($F18:BR18)&lt;0,0,ROUNDUP(Выручка!BQ$19/Вводные!$F134,0)-SUM($F18:BR18))</f>
        <v>0</v>
      </c>
      <c r="BT18" s="530">
        <f ca="1">IF(ROUNDUP(Выручка!BR$19/Вводные!$F134,0)-SUM($F18:BS18)&lt;0,0,ROUNDUP(Выручка!BR$19/Вводные!$F134,0)-SUM($F18:BS18))</f>
        <v>0</v>
      </c>
      <c r="BU18" s="530">
        <f ca="1">IF(ROUNDUP(Выручка!BS$19/Вводные!$F134,0)-SUM($F18:BT18)&lt;0,0,ROUNDUP(Выручка!BS$19/Вводные!$F134,0)-SUM($F18:BT18))</f>
        <v>3</v>
      </c>
      <c r="BV18" s="530">
        <f ca="1">IF(ROUNDUP(Выручка!BT$19/Вводные!$F134,0)-SUM($F18:BU18)&lt;0,0,ROUNDUP(Выручка!BT$19/Вводные!$F134,0)-SUM($F18:BU18))</f>
        <v>0</v>
      </c>
      <c r="BW18" s="530">
        <f ca="1">IF(ROUNDUP(Выручка!BU$19/Вводные!$F134,0)-SUM($F18:BV18)&lt;0,0,ROUNDUP(Выручка!BU$19/Вводные!$F134,0)-SUM($F18:BV18))</f>
        <v>0</v>
      </c>
      <c r="BX18" s="530">
        <f ca="1">IF(ROUNDUP(Выручка!BV$19/Вводные!$F134,0)-SUM($F18:BW18)&lt;0,0,ROUNDUP(Выручка!BV$19/Вводные!$F134,0)-SUM($F18:BW18))</f>
        <v>0</v>
      </c>
      <c r="BY18" s="530">
        <f ca="1">IF(ROUNDUP(Выручка!BW$19/Вводные!$F134,0)-SUM($F18:BX18)&lt;0,0,ROUNDUP(Выручка!BW$19/Вводные!$F134,0)-SUM($F18:BX18))</f>
        <v>0</v>
      </c>
      <c r="BZ18" s="530">
        <f ca="1">IF(ROUNDUP(Выручка!BX$19/Вводные!$F134,0)-SUM($F18:BY18)&lt;0,0,ROUNDUP(Выручка!BX$19/Вводные!$F134,0)-SUM($F18:BY18))</f>
        <v>0</v>
      </c>
      <c r="CA18" s="530">
        <f ca="1">IF(ROUNDUP(Выручка!BY$19/Вводные!$F134,0)-SUM($F18:BZ18)&lt;0,0,ROUNDUP(Выручка!BY$19/Вводные!$F134,0)-SUM($F18:BZ18))</f>
        <v>0</v>
      </c>
      <c r="CB18" s="524"/>
      <c r="CC18" s="524"/>
      <c r="CD18" s="524"/>
      <c r="CE18" s="524"/>
      <c r="CF18" s="524"/>
      <c r="CG18" s="524"/>
      <c r="CH18" s="524"/>
      <c r="CI18" s="524"/>
      <c r="CJ18" s="524"/>
      <c r="CK18" s="524"/>
      <c r="CL18" s="524"/>
      <c r="CM18" s="524"/>
      <c r="CN18" s="524"/>
      <c r="CO18" s="524"/>
      <c r="CP18" s="524"/>
      <c r="CQ18" s="524"/>
      <c r="CR18" s="524"/>
      <c r="CS18" s="524"/>
      <c r="CT18" s="524"/>
      <c r="CU18" s="524"/>
      <c r="CV18" s="524"/>
      <c r="CW18" s="524"/>
      <c r="CX18" s="524"/>
      <c r="CY18" s="524"/>
      <c r="CZ18" s="524"/>
      <c r="DA18" s="524"/>
      <c r="DB18" s="524"/>
      <c r="DC18" s="524"/>
      <c r="DD18" s="524"/>
      <c r="DE18" s="524"/>
      <c r="DF18" s="524"/>
      <c r="DG18" s="524"/>
      <c r="DH18" s="524"/>
      <c r="DI18" s="524"/>
      <c r="DJ18" s="524"/>
      <c r="DK18" s="524"/>
      <c r="DL18" s="524"/>
      <c r="DM18" s="524"/>
      <c r="DN18" s="524"/>
      <c r="DO18" s="524"/>
      <c r="DP18" s="524"/>
      <c r="DQ18" s="524"/>
      <c r="DR18" s="524"/>
      <c r="DS18" s="524"/>
      <c r="DT18" s="524"/>
      <c r="DU18" s="524"/>
      <c r="DV18" s="524"/>
      <c r="DW18" s="524"/>
      <c r="DX18" s="524"/>
      <c r="DY18" s="524"/>
      <c r="DZ18" s="524"/>
      <c r="EA18" s="524"/>
      <c r="EB18" s="524"/>
      <c r="EC18" s="524"/>
      <c r="ED18" s="524"/>
      <c r="EE18" s="524"/>
      <c r="EF18" s="524"/>
      <c r="EG18" s="524"/>
      <c r="EH18" s="524"/>
      <c r="EI18" s="524"/>
      <c r="EJ18" s="524"/>
      <c r="EK18" s="524"/>
      <c r="EL18" s="524"/>
      <c r="EM18" s="524"/>
      <c r="EN18" s="524"/>
      <c r="EO18" s="524"/>
      <c r="EP18" s="524"/>
      <c r="EQ18" s="524"/>
      <c r="ER18" s="524"/>
      <c r="ES18" s="524"/>
      <c r="ET18" s="524"/>
      <c r="EU18" s="524"/>
      <c r="EV18" s="524"/>
      <c r="EW18" s="524"/>
      <c r="EX18" s="524"/>
      <c r="EY18" s="524"/>
      <c r="EZ18" s="524"/>
      <c r="FA18" s="524"/>
      <c r="FB18" s="524"/>
      <c r="FC18" s="524"/>
      <c r="FD18" s="524"/>
      <c r="FE18" s="524"/>
      <c r="FF18" s="524"/>
      <c r="FG18" s="524"/>
      <c r="FH18" s="524"/>
      <c r="FI18" s="524"/>
      <c r="FJ18" s="524"/>
      <c r="FK18" s="524"/>
      <c r="FL18" s="524"/>
      <c r="FM18" s="524"/>
      <c r="FN18" s="524"/>
      <c r="FO18" s="524"/>
      <c r="FP18" s="524"/>
      <c r="FQ18" s="524"/>
      <c r="FR18" s="524"/>
      <c r="FS18" s="524"/>
      <c r="FT18" s="524"/>
      <c r="FU18" s="524"/>
      <c r="FV18" s="524"/>
      <c r="FW18" s="524"/>
      <c r="FX18" s="524"/>
      <c r="FY18" s="524"/>
      <c r="FZ18" s="524"/>
      <c r="GA18" s="524"/>
      <c r="GB18" s="524"/>
      <c r="GC18" s="524"/>
      <c r="GD18" s="524"/>
      <c r="GE18" s="524"/>
      <c r="GF18" s="524"/>
      <c r="GG18" s="524"/>
      <c r="GH18" s="524"/>
      <c r="GI18" s="524"/>
      <c r="GJ18" s="524"/>
      <c r="GK18" s="524"/>
      <c r="GL18" s="524"/>
      <c r="GM18" s="524"/>
      <c r="GN18" s="524"/>
      <c r="GO18" s="524"/>
      <c r="GP18" s="524"/>
      <c r="GQ18" s="524"/>
      <c r="GR18" s="524"/>
      <c r="GS18" s="524"/>
      <c r="GT18" s="524"/>
      <c r="GU18" s="524"/>
      <c r="GV18" s="524"/>
      <c r="GW18" s="524"/>
      <c r="GX18" s="524"/>
      <c r="GY18" s="524"/>
      <c r="GZ18" s="524"/>
      <c r="HA18" s="524"/>
      <c r="HB18" s="524"/>
      <c r="HC18" s="524"/>
      <c r="HD18" s="524"/>
      <c r="HE18" s="524"/>
      <c r="HF18" s="524"/>
      <c r="HG18" s="524"/>
      <c r="HH18" s="524"/>
      <c r="HI18" s="524"/>
      <c r="HJ18" s="524"/>
      <c r="HK18" s="524"/>
      <c r="HL18" s="524"/>
      <c r="HM18" s="524"/>
      <c r="HN18" s="524"/>
      <c r="HO18" s="524"/>
      <c r="HP18" s="524"/>
      <c r="HQ18" s="524"/>
      <c r="HR18" s="524"/>
      <c r="HS18" s="524"/>
      <c r="HT18" s="524"/>
      <c r="HU18" s="524"/>
      <c r="HV18" s="524"/>
      <c r="HW18" s="524"/>
      <c r="HX18" s="524"/>
      <c r="HY18" s="524"/>
      <c r="HZ18" s="524"/>
      <c r="IA18" s="524"/>
      <c r="IB18" s="524"/>
      <c r="IC18" s="524"/>
      <c r="ID18" s="524"/>
      <c r="IE18" s="524"/>
      <c r="IF18" s="524"/>
      <c r="IG18" s="524"/>
      <c r="IH18" s="524"/>
      <c r="II18" s="524"/>
      <c r="IJ18" s="524"/>
      <c r="IK18" s="524"/>
      <c r="IL18" s="524"/>
      <c r="IM18" s="524"/>
      <c r="IN18" s="524"/>
      <c r="IO18" s="524"/>
      <c r="IP18" s="524"/>
      <c r="IQ18" s="524"/>
      <c r="IR18" s="524"/>
      <c r="IS18" s="524"/>
      <c r="IT18" s="524"/>
      <c r="IU18" s="524"/>
      <c r="IV18" s="524"/>
      <c r="IW18" s="524"/>
      <c r="IX18" s="524"/>
      <c r="IY18" s="524"/>
      <c r="IZ18" s="524"/>
      <c r="JA18" s="524"/>
      <c r="JB18" s="524"/>
      <c r="JC18" s="524"/>
      <c r="JD18" s="524"/>
      <c r="JE18" s="524"/>
      <c r="JF18" s="524"/>
      <c r="JG18" s="524"/>
      <c r="JH18" s="524"/>
      <c r="JI18" s="524"/>
      <c r="JJ18" s="524"/>
      <c r="JK18" s="524"/>
      <c r="JL18" s="524"/>
      <c r="JM18" s="524"/>
      <c r="JN18" s="524"/>
      <c r="JO18" s="524"/>
      <c r="JP18" s="524"/>
      <c r="JQ18" s="524"/>
      <c r="JR18" s="524"/>
      <c r="JS18" s="524"/>
      <c r="JT18" s="524"/>
      <c r="JU18" s="524"/>
      <c r="JV18" s="524"/>
      <c r="JW18" s="524"/>
      <c r="JX18" s="524"/>
      <c r="JY18" s="524"/>
      <c r="JZ18" s="524"/>
      <c r="KA18" s="524"/>
      <c r="KB18" s="524"/>
      <c r="KC18" s="524"/>
      <c r="KD18" s="524"/>
      <c r="KE18" s="524"/>
      <c r="KF18" s="524"/>
      <c r="KG18" s="524"/>
      <c r="KH18" s="524"/>
      <c r="KI18" s="524"/>
      <c r="KJ18" s="524"/>
      <c r="KK18" s="524"/>
      <c r="KL18" s="524"/>
      <c r="KM18" s="524"/>
      <c r="KN18" s="524"/>
      <c r="KO18" s="524"/>
      <c r="KP18" s="524"/>
      <c r="KQ18" s="524"/>
      <c r="KR18" s="524"/>
      <c r="KS18" s="524"/>
      <c r="KT18" s="524"/>
      <c r="KU18" s="524"/>
      <c r="KV18" s="524"/>
      <c r="KW18" s="524"/>
      <c r="KX18" s="524"/>
      <c r="KY18" s="524"/>
      <c r="KZ18" s="524"/>
      <c r="LA18" s="524"/>
      <c r="LB18" s="524"/>
      <c r="LC18" s="524"/>
      <c r="LD18" s="524"/>
      <c r="LE18" s="524"/>
      <c r="LF18" s="524"/>
      <c r="LG18" s="524"/>
      <c r="LH18" s="524"/>
      <c r="LI18" s="524"/>
      <c r="LJ18" s="524"/>
      <c r="LK18" s="524"/>
      <c r="LL18" s="524"/>
      <c r="LM18" s="524"/>
      <c r="LN18" s="524"/>
      <c r="LO18" s="524"/>
      <c r="LP18" s="524"/>
      <c r="LQ18" s="524"/>
      <c r="LR18" s="524"/>
      <c r="LS18" s="524"/>
      <c r="LT18" s="524"/>
      <c r="LU18" s="524"/>
      <c r="LV18" s="524"/>
      <c r="LW18" s="524"/>
      <c r="LX18" s="524"/>
      <c r="LY18" s="524"/>
      <c r="LZ18" s="524"/>
      <c r="MA18" s="524"/>
      <c r="MB18" s="524"/>
      <c r="MC18" s="524"/>
      <c r="MD18" s="524"/>
      <c r="ME18" s="524"/>
      <c r="MF18" s="524"/>
      <c r="MG18" s="524"/>
      <c r="MH18" s="524"/>
      <c r="MI18" s="524"/>
      <c r="MJ18" s="524"/>
      <c r="MK18" s="524"/>
      <c r="ML18" s="524"/>
      <c r="MM18" s="524"/>
      <c r="MN18" s="524"/>
      <c r="MO18" s="524"/>
      <c r="MP18" s="524"/>
      <c r="MQ18" s="524"/>
      <c r="MR18" s="524"/>
      <c r="MS18" s="524"/>
      <c r="MT18" s="524"/>
      <c r="MU18" s="524"/>
      <c r="MV18" s="524"/>
      <c r="MW18" s="524"/>
      <c r="MX18" s="524"/>
      <c r="MY18" s="524"/>
      <c r="MZ18" s="524"/>
      <c r="NA18" s="524"/>
      <c r="NB18" s="524"/>
      <c r="NC18" s="524"/>
      <c r="ND18" s="524"/>
      <c r="NE18" s="524"/>
      <c r="NF18" s="524"/>
      <c r="NG18" s="524"/>
      <c r="NH18" s="524"/>
      <c r="NI18" s="524"/>
      <c r="NJ18" s="524"/>
      <c r="NK18" s="524"/>
      <c r="NL18" s="524"/>
      <c r="NM18" s="524"/>
      <c r="NN18" s="524"/>
      <c r="NO18" s="524"/>
      <c r="NP18" s="524"/>
      <c r="NQ18" s="524"/>
      <c r="NR18" s="524"/>
      <c r="NS18" s="524"/>
      <c r="NT18" s="524"/>
      <c r="NU18" s="524"/>
      <c r="NV18" s="524"/>
      <c r="NW18" s="524"/>
      <c r="NX18" s="524"/>
      <c r="NY18" s="524"/>
      <c r="NZ18" s="524"/>
      <c r="OA18" s="524"/>
      <c r="OB18" s="524"/>
      <c r="OC18" s="524"/>
      <c r="OD18" s="524"/>
      <c r="OE18" s="524"/>
      <c r="OF18" s="524"/>
      <c r="OG18" s="524"/>
      <c r="OH18" s="524"/>
      <c r="OI18" s="524"/>
      <c r="OJ18" s="524"/>
      <c r="OK18" s="524"/>
      <c r="OL18" s="524"/>
      <c r="OM18" s="524"/>
      <c r="ON18" s="524"/>
      <c r="OO18" s="524"/>
      <c r="OP18" s="524"/>
      <c r="OQ18" s="524"/>
      <c r="OR18" s="524"/>
      <c r="OS18" s="524"/>
      <c r="OT18" s="524"/>
      <c r="OU18" s="524"/>
      <c r="OV18" s="524"/>
      <c r="OW18" s="524"/>
      <c r="OX18" s="524"/>
      <c r="OY18" s="524"/>
      <c r="OZ18" s="524"/>
      <c r="PA18" s="524"/>
      <c r="PB18" s="524"/>
      <c r="PC18" s="524"/>
      <c r="PD18" s="524"/>
      <c r="PE18" s="524"/>
      <c r="PF18" s="524"/>
      <c r="PG18" s="524"/>
      <c r="PH18" s="524"/>
      <c r="PI18" s="524"/>
      <c r="PJ18" s="524"/>
      <c r="PK18" s="524"/>
      <c r="PL18" s="524"/>
      <c r="PM18" s="524"/>
      <c r="PN18" s="524"/>
      <c r="PO18" s="524"/>
      <c r="PP18" s="524"/>
      <c r="PQ18" s="524"/>
      <c r="PR18" s="524"/>
      <c r="PS18" s="524"/>
      <c r="PT18" s="524"/>
      <c r="PU18" s="524"/>
      <c r="PV18" s="524"/>
      <c r="PW18" s="524"/>
      <c r="PX18" s="524"/>
      <c r="PY18" s="524"/>
      <c r="PZ18" s="524"/>
      <c r="QA18" s="524"/>
      <c r="QB18" s="524"/>
      <c r="QC18" s="524"/>
      <c r="QD18" s="524"/>
      <c r="QE18" s="524"/>
      <c r="QF18" s="524"/>
      <c r="QG18" s="524"/>
      <c r="QH18" s="524"/>
      <c r="QI18" s="524"/>
      <c r="QJ18" s="524"/>
      <c r="QK18" s="524"/>
      <c r="QL18" s="524"/>
      <c r="QM18" s="524"/>
      <c r="QN18" s="524"/>
      <c r="QO18" s="524"/>
      <c r="QP18" s="524"/>
      <c r="QQ18" s="524"/>
      <c r="QR18" s="524"/>
      <c r="QS18" s="524"/>
      <c r="QT18" s="524"/>
      <c r="QU18" s="524"/>
      <c r="QV18" s="524"/>
      <c r="QW18" s="524"/>
      <c r="QX18" s="524"/>
      <c r="QY18" s="524"/>
      <c r="QZ18" s="524"/>
      <c r="RA18" s="524"/>
      <c r="RB18" s="524"/>
      <c r="RC18" s="524"/>
      <c r="RD18" s="524"/>
      <c r="RE18" s="524"/>
      <c r="RF18" s="524"/>
      <c r="RG18" s="524"/>
      <c r="RH18" s="524"/>
      <c r="RI18" s="524"/>
      <c r="RJ18" s="524"/>
      <c r="RK18" s="524"/>
      <c r="RL18" s="524"/>
      <c r="RM18" s="524"/>
      <c r="RN18" s="524"/>
      <c r="RO18" s="524"/>
      <c r="RP18" s="524"/>
      <c r="RQ18" s="524"/>
      <c r="RR18" s="524"/>
      <c r="RS18" s="524"/>
      <c r="RT18" s="524"/>
      <c r="RU18" s="524"/>
      <c r="RV18" s="524"/>
      <c r="RW18" s="524"/>
      <c r="RX18" s="524"/>
      <c r="RY18" s="524"/>
      <c r="RZ18" s="524"/>
      <c r="SA18" s="524"/>
      <c r="SB18" s="524"/>
      <c r="SC18" s="524"/>
      <c r="SD18" s="524"/>
      <c r="SE18" s="524"/>
      <c r="SF18" s="524"/>
      <c r="SG18" s="524"/>
      <c r="SH18" s="524"/>
      <c r="SI18" s="524"/>
      <c r="SJ18" s="524"/>
      <c r="SK18" s="524"/>
      <c r="SL18" s="524"/>
      <c r="SM18" s="524"/>
      <c r="SN18" s="524"/>
      <c r="SO18" s="524"/>
      <c r="SP18" s="524"/>
      <c r="SQ18" s="524"/>
      <c r="SR18" s="524"/>
      <c r="SS18" s="524"/>
      <c r="ST18" s="524"/>
      <c r="SU18" s="524"/>
      <c r="SV18" s="524"/>
      <c r="SW18" s="524"/>
      <c r="SX18" s="524"/>
      <c r="SY18" s="524"/>
      <c r="SZ18" s="524"/>
      <c r="TA18" s="524"/>
      <c r="TB18" s="524"/>
      <c r="TC18" s="524"/>
      <c r="TD18" s="524"/>
      <c r="TE18" s="524"/>
      <c r="TF18" s="524"/>
      <c r="TG18" s="524"/>
      <c r="TH18" s="524"/>
      <c r="TI18" s="524"/>
      <c r="TJ18" s="524"/>
      <c r="TK18" s="524"/>
      <c r="TL18" s="524"/>
      <c r="TM18" s="524"/>
      <c r="TN18" s="524"/>
      <c r="TO18" s="524"/>
      <c r="TP18" s="524"/>
      <c r="TQ18" s="524"/>
      <c r="TR18" s="524"/>
      <c r="TS18" s="524"/>
      <c r="TT18" s="524"/>
      <c r="TU18" s="524"/>
      <c r="TV18" s="524"/>
      <c r="TW18" s="524"/>
      <c r="TX18" s="524"/>
      <c r="TY18" s="524"/>
      <c r="TZ18" s="524"/>
      <c r="UA18" s="524"/>
      <c r="UB18" s="524"/>
      <c r="UC18" s="524"/>
      <c r="UD18" s="524"/>
      <c r="UE18" s="524"/>
      <c r="UF18" s="524"/>
      <c r="UG18" s="524"/>
      <c r="UH18" s="524"/>
      <c r="UI18" s="524"/>
      <c r="UJ18" s="524"/>
      <c r="UK18" s="524"/>
      <c r="UL18" s="524"/>
      <c r="UM18" s="524"/>
      <c r="UN18" s="524"/>
      <c r="UO18" s="524"/>
      <c r="UP18" s="524"/>
      <c r="UQ18" s="524"/>
      <c r="UR18" s="524"/>
      <c r="US18" s="524"/>
      <c r="UT18" s="524"/>
      <c r="UU18" s="524"/>
      <c r="UV18" s="524"/>
      <c r="UW18" s="524"/>
      <c r="UX18" s="524"/>
      <c r="UY18" s="524"/>
      <c r="UZ18" s="524"/>
      <c r="VA18" s="524"/>
      <c r="VB18" s="524"/>
      <c r="VC18" s="524"/>
      <c r="VD18" s="524"/>
      <c r="VE18" s="524"/>
      <c r="VF18" s="524"/>
      <c r="VG18" s="524"/>
      <c r="VH18" s="524"/>
      <c r="VI18" s="524"/>
      <c r="VJ18" s="524"/>
      <c r="VK18" s="524"/>
      <c r="VL18" s="524"/>
      <c r="VM18" s="524"/>
      <c r="VN18" s="524"/>
      <c r="VO18" s="524"/>
      <c r="VP18" s="524"/>
      <c r="VQ18" s="524"/>
      <c r="VR18" s="524"/>
      <c r="VS18" s="524"/>
      <c r="VT18" s="524"/>
      <c r="VU18" s="524"/>
      <c r="VV18" s="524"/>
      <c r="VW18" s="524"/>
      <c r="VX18" s="524"/>
      <c r="VY18" s="524"/>
      <c r="VZ18" s="524"/>
      <c r="WA18" s="524"/>
      <c r="WB18" s="524"/>
      <c r="WC18" s="524"/>
      <c r="WD18" s="524"/>
      <c r="WE18" s="524"/>
      <c r="WF18" s="524"/>
      <c r="WG18" s="524"/>
      <c r="WH18" s="524"/>
      <c r="WI18" s="524"/>
      <c r="WJ18" s="524"/>
      <c r="WK18" s="524"/>
      <c r="WL18" s="524"/>
      <c r="WM18" s="524"/>
      <c r="WN18" s="524"/>
      <c r="WO18" s="524"/>
      <c r="WP18" s="524"/>
      <c r="WQ18" s="524"/>
      <c r="WR18" s="524"/>
      <c r="WS18" s="524"/>
      <c r="WT18" s="524"/>
      <c r="WU18" s="524"/>
      <c r="WV18" s="524"/>
      <c r="WW18" s="524"/>
      <c r="WX18" s="524"/>
      <c r="WY18" s="524"/>
      <c r="WZ18" s="524"/>
      <c r="XA18" s="524"/>
      <c r="XB18" s="524"/>
      <c r="XC18" s="524"/>
      <c r="XD18" s="524"/>
      <c r="XE18" s="524"/>
      <c r="XF18" s="524"/>
      <c r="XG18" s="524"/>
      <c r="XH18" s="524"/>
      <c r="XI18" s="524"/>
      <c r="XJ18" s="524"/>
      <c r="XK18" s="524"/>
      <c r="XL18" s="524"/>
      <c r="XM18" s="524"/>
      <c r="XN18" s="524"/>
      <c r="XO18" s="524"/>
      <c r="XP18" s="524"/>
      <c r="XQ18" s="524"/>
      <c r="XR18" s="524"/>
      <c r="XS18" s="524"/>
      <c r="XT18" s="524"/>
      <c r="XU18" s="524"/>
      <c r="XV18" s="524"/>
      <c r="XW18" s="524"/>
      <c r="XX18" s="524"/>
      <c r="XY18" s="524"/>
      <c r="XZ18" s="524"/>
      <c r="YA18" s="524"/>
      <c r="YB18" s="524"/>
      <c r="YC18" s="524"/>
      <c r="YD18" s="524"/>
      <c r="YE18" s="524"/>
      <c r="YF18" s="524"/>
      <c r="YG18" s="524"/>
      <c r="YH18" s="524"/>
      <c r="YI18" s="524"/>
      <c r="YJ18" s="524"/>
      <c r="YK18" s="524"/>
      <c r="YL18" s="524"/>
      <c r="YM18" s="524"/>
      <c r="YN18" s="524"/>
      <c r="YO18" s="524"/>
      <c r="YP18" s="524"/>
      <c r="YQ18" s="524"/>
      <c r="YR18" s="524"/>
      <c r="YS18" s="524"/>
      <c r="YT18" s="524"/>
      <c r="YU18" s="524"/>
      <c r="YV18" s="524"/>
      <c r="YW18" s="524"/>
      <c r="YX18" s="524"/>
      <c r="YY18" s="524"/>
      <c r="YZ18" s="524"/>
      <c r="ZA18" s="524"/>
      <c r="ZB18" s="524"/>
      <c r="ZC18" s="524"/>
      <c r="ZD18" s="524"/>
      <c r="ZE18" s="524"/>
      <c r="ZF18" s="524"/>
      <c r="ZG18" s="524"/>
      <c r="ZH18" s="524"/>
      <c r="ZI18" s="524"/>
      <c r="ZJ18" s="524"/>
      <c r="ZK18" s="524"/>
      <c r="ZL18" s="524"/>
      <c r="ZM18" s="524"/>
      <c r="ZN18" s="524"/>
      <c r="ZO18" s="524"/>
      <c r="ZP18" s="524"/>
      <c r="ZQ18" s="524"/>
      <c r="ZR18" s="524"/>
      <c r="ZS18" s="524"/>
      <c r="ZT18" s="524"/>
      <c r="ZU18" s="524"/>
      <c r="ZV18" s="524"/>
      <c r="ZW18" s="524"/>
      <c r="ZX18" s="524"/>
      <c r="ZY18" s="524"/>
      <c r="ZZ18" s="524"/>
      <c r="AAA18" s="524"/>
      <c r="AAB18" s="524"/>
      <c r="AAC18" s="524"/>
      <c r="AAD18" s="524"/>
      <c r="AAE18" s="524"/>
      <c r="AAF18" s="524"/>
      <c r="AAG18" s="524"/>
      <c r="AAH18" s="524"/>
      <c r="AAI18" s="524"/>
      <c r="AAJ18" s="524"/>
      <c r="AAK18" s="524"/>
      <c r="AAL18" s="524"/>
      <c r="AAM18" s="524"/>
      <c r="AAN18" s="524"/>
      <c r="AAO18" s="524"/>
      <c r="AAP18" s="524"/>
      <c r="AAQ18" s="524"/>
      <c r="AAR18" s="524"/>
      <c r="AAS18" s="524"/>
      <c r="AAT18" s="524"/>
      <c r="AAU18" s="524"/>
      <c r="AAV18" s="524"/>
      <c r="AAW18" s="524"/>
      <c r="AAX18" s="524"/>
      <c r="AAY18" s="524"/>
      <c r="AAZ18" s="524"/>
      <c r="ABA18" s="524"/>
      <c r="ABB18" s="524"/>
      <c r="ABC18" s="524"/>
      <c r="ABD18" s="524"/>
      <c r="ABE18" s="524"/>
      <c r="ABF18" s="524"/>
      <c r="ABG18" s="524"/>
      <c r="ABH18" s="524"/>
      <c r="ABI18" s="524"/>
      <c r="ABJ18" s="524"/>
      <c r="ABK18" s="524"/>
      <c r="ABL18" s="524"/>
      <c r="ABM18" s="524"/>
      <c r="ABN18" s="524"/>
      <c r="ABO18" s="524"/>
      <c r="ABP18" s="524"/>
      <c r="ABQ18" s="524"/>
      <c r="ABR18" s="524"/>
      <c r="ABS18" s="524"/>
      <c r="ABT18" s="524"/>
      <c r="ABU18" s="524"/>
      <c r="ABV18" s="524"/>
      <c r="ABW18" s="524"/>
      <c r="ABX18" s="524"/>
      <c r="ABY18" s="524"/>
      <c r="ABZ18" s="524"/>
      <c r="ACA18" s="524"/>
      <c r="ACB18" s="524"/>
      <c r="ACC18" s="524"/>
      <c r="ACD18" s="524"/>
      <c r="ACE18" s="524"/>
      <c r="ACF18" s="524"/>
      <c r="ACG18" s="524"/>
      <c r="ACH18" s="524"/>
      <c r="ACI18" s="524"/>
      <c r="ACJ18" s="524"/>
      <c r="ACK18" s="524"/>
      <c r="ACL18" s="524"/>
      <c r="ACM18" s="524"/>
      <c r="ACN18" s="524"/>
      <c r="ACO18" s="524"/>
      <c r="ACP18" s="524"/>
      <c r="ACQ18" s="524"/>
      <c r="ACR18" s="524"/>
      <c r="ACS18" s="524"/>
      <c r="ACT18" s="524"/>
      <c r="ACU18" s="524"/>
      <c r="ACV18" s="524"/>
      <c r="ACW18" s="524"/>
      <c r="ACX18" s="524"/>
      <c r="ACY18" s="524"/>
      <c r="ACZ18" s="524"/>
      <c r="ADA18" s="524"/>
      <c r="ADB18" s="524"/>
      <c r="ADC18" s="524"/>
      <c r="ADD18" s="524"/>
      <c r="ADE18" s="524"/>
      <c r="ADF18" s="524"/>
      <c r="ADG18" s="524"/>
      <c r="ADH18" s="524"/>
      <c r="ADI18" s="524"/>
      <c r="ADJ18" s="524"/>
      <c r="ADK18" s="524"/>
      <c r="ADL18" s="524"/>
      <c r="ADM18" s="524"/>
      <c r="ADN18" s="524"/>
      <c r="ADO18" s="524"/>
      <c r="ADP18" s="524"/>
      <c r="ADQ18" s="524"/>
      <c r="ADR18" s="524"/>
      <c r="ADS18" s="524"/>
      <c r="ADT18" s="524"/>
      <c r="ADU18" s="524"/>
      <c r="ADV18" s="524"/>
      <c r="ADW18" s="524"/>
      <c r="ADX18" s="524"/>
      <c r="ADY18" s="524"/>
      <c r="ADZ18" s="524"/>
      <c r="AEA18" s="524"/>
      <c r="AEB18" s="524"/>
      <c r="AEC18" s="524"/>
      <c r="AED18" s="524"/>
      <c r="AEE18" s="524"/>
      <c r="AEF18" s="524"/>
      <c r="AEG18" s="524"/>
      <c r="AEH18" s="524"/>
      <c r="AEI18" s="524"/>
      <c r="AEJ18" s="524"/>
      <c r="AEK18" s="524"/>
      <c r="AEL18" s="524"/>
      <c r="AEM18" s="524"/>
      <c r="AEN18" s="524"/>
      <c r="AEO18" s="524"/>
      <c r="AEP18" s="524"/>
      <c r="AEQ18" s="524"/>
      <c r="AER18" s="524"/>
      <c r="AES18" s="524"/>
      <c r="AET18" s="524"/>
      <c r="AEU18" s="524"/>
      <c r="AEV18" s="524"/>
      <c r="AEW18" s="524"/>
      <c r="AEX18" s="524"/>
      <c r="AEY18" s="524"/>
      <c r="AEZ18" s="524"/>
      <c r="AFA18" s="524"/>
      <c r="AFB18" s="524"/>
      <c r="AFC18" s="524"/>
      <c r="AFD18" s="524"/>
      <c r="AFE18" s="524"/>
      <c r="AFF18" s="524"/>
      <c r="AFG18" s="524"/>
      <c r="AFH18" s="524"/>
      <c r="AFI18" s="524"/>
      <c r="AFJ18" s="524"/>
      <c r="AFK18" s="524"/>
      <c r="AFL18" s="524"/>
      <c r="AFM18" s="524"/>
      <c r="AFN18" s="524"/>
      <c r="AFO18" s="524"/>
      <c r="AFP18" s="524"/>
      <c r="AFQ18" s="524"/>
      <c r="AFR18" s="524"/>
      <c r="AFS18" s="524"/>
      <c r="AFT18" s="524"/>
      <c r="AFU18" s="524"/>
      <c r="AFV18" s="524"/>
      <c r="AFW18" s="524"/>
      <c r="AFX18" s="524"/>
      <c r="AFY18" s="524"/>
      <c r="AFZ18" s="524"/>
      <c r="AGA18" s="524"/>
      <c r="AGB18" s="524"/>
      <c r="AGC18" s="524"/>
      <c r="AGD18" s="524"/>
      <c r="AGE18" s="524"/>
      <c r="AGF18" s="524"/>
      <c r="AGG18" s="524"/>
      <c r="AGH18" s="524"/>
      <c r="AGI18" s="524"/>
      <c r="AGJ18" s="524"/>
      <c r="AGK18" s="524"/>
      <c r="AGL18" s="524"/>
      <c r="AGM18" s="524"/>
      <c r="AGN18" s="524"/>
      <c r="AGO18" s="524"/>
      <c r="AGP18" s="524"/>
      <c r="AGQ18" s="524"/>
      <c r="AGR18" s="524"/>
      <c r="AGS18" s="524"/>
      <c r="AGT18" s="524"/>
      <c r="AGU18" s="524"/>
      <c r="AGV18" s="524"/>
      <c r="AGW18" s="524"/>
      <c r="AGX18" s="524"/>
      <c r="AGY18" s="524"/>
      <c r="AGZ18" s="524"/>
      <c r="AHA18" s="524"/>
      <c r="AHB18" s="524"/>
      <c r="AHC18" s="524"/>
      <c r="AHD18" s="524"/>
      <c r="AHE18" s="524"/>
      <c r="AHF18" s="524"/>
      <c r="AHG18" s="524"/>
      <c r="AHH18" s="524"/>
      <c r="AHI18" s="524"/>
      <c r="AHJ18" s="524"/>
      <c r="AHK18" s="524"/>
      <c r="AHL18" s="524"/>
      <c r="AHM18" s="524"/>
      <c r="AHN18" s="524"/>
      <c r="AHO18" s="524"/>
      <c r="AHP18" s="524"/>
      <c r="AHQ18" s="524"/>
      <c r="AHR18" s="524"/>
      <c r="AHS18" s="524"/>
      <c r="AHT18" s="524"/>
      <c r="AHU18" s="524"/>
      <c r="AHV18" s="524"/>
      <c r="AHW18" s="524"/>
      <c r="AHX18" s="524"/>
      <c r="AHY18" s="524"/>
      <c r="AHZ18" s="524"/>
      <c r="AIA18" s="524"/>
      <c r="AIB18" s="524"/>
      <c r="AIC18" s="524"/>
      <c r="AID18" s="524"/>
      <c r="AIE18" s="524"/>
      <c r="AIF18" s="524"/>
      <c r="AIG18" s="524"/>
      <c r="AIH18" s="524"/>
      <c r="AII18" s="524"/>
      <c r="AIJ18" s="524"/>
      <c r="AIK18" s="524"/>
      <c r="AIL18" s="524"/>
      <c r="AIM18" s="524"/>
      <c r="AIN18" s="524"/>
      <c r="AIO18" s="524"/>
      <c r="AIP18" s="524"/>
      <c r="AIQ18" s="524"/>
      <c r="AIR18" s="524"/>
      <c r="AIS18" s="524"/>
      <c r="AIT18" s="524"/>
      <c r="AIU18" s="524"/>
      <c r="AIV18" s="524"/>
      <c r="AIW18" s="524"/>
      <c r="AIX18" s="524"/>
      <c r="AIY18" s="524"/>
      <c r="AIZ18" s="524"/>
      <c r="AJA18" s="524"/>
      <c r="AJB18" s="524"/>
      <c r="AJC18" s="524"/>
      <c r="AJD18" s="524"/>
      <c r="AJE18" s="524"/>
      <c r="AJF18" s="524"/>
      <c r="AJG18" s="524"/>
      <c r="AJH18" s="524"/>
      <c r="AJI18" s="524"/>
      <c r="AJJ18" s="524"/>
      <c r="AJK18" s="524"/>
      <c r="AJL18" s="524"/>
      <c r="AJM18" s="524"/>
      <c r="AJN18" s="524"/>
      <c r="AJO18" s="524"/>
      <c r="AJP18" s="524"/>
      <c r="AJQ18" s="524"/>
      <c r="AJR18" s="524"/>
      <c r="AJS18" s="524"/>
      <c r="AJT18" s="524"/>
      <c r="AJU18" s="524"/>
      <c r="AJV18" s="524"/>
      <c r="AJW18" s="524"/>
      <c r="AJX18" s="524"/>
      <c r="AJY18" s="524"/>
      <c r="AJZ18" s="524"/>
      <c r="AKA18" s="524"/>
      <c r="AKB18" s="524"/>
      <c r="AKC18" s="524"/>
      <c r="AKD18" s="524"/>
      <c r="AKE18" s="524"/>
      <c r="AKF18" s="524"/>
      <c r="AKG18" s="524"/>
      <c r="AKH18" s="524"/>
      <c r="AKI18" s="524"/>
      <c r="AKJ18" s="524"/>
      <c r="AKK18" s="524"/>
      <c r="AKL18" s="524"/>
      <c r="AKM18" s="524"/>
      <c r="AKN18" s="524"/>
      <c r="AKO18" s="524"/>
      <c r="AKP18" s="524"/>
      <c r="AKQ18" s="524"/>
      <c r="AKR18" s="524"/>
      <c r="AKS18" s="524"/>
      <c r="AKT18" s="524"/>
      <c r="AKU18" s="524"/>
      <c r="AKV18" s="524"/>
      <c r="AKW18" s="524"/>
      <c r="AKX18" s="524"/>
      <c r="AKY18" s="524"/>
      <c r="AKZ18" s="524"/>
      <c r="ALA18" s="524"/>
      <c r="ALB18" s="524"/>
      <c r="ALC18" s="524"/>
      <c r="ALD18" s="524"/>
      <c r="ALE18" s="524"/>
      <c r="ALF18" s="524"/>
      <c r="ALG18" s="524"/>
      <c r="ALH18" s="524"/>
      <c r="ALI18" s="524"/>
      <c r="ALJ18" s="524"/>
      <c r="ALK18" s="524"/>
      <c r="ALL18" s="524"/>
      <c r="ALM18" s="524"/>
      <c r="ALN18" s="524"/>
      <c r="ALO18" s="524"/>
      <c r="ALP18" s="524"/>
      <c r="ALQ18" s="524"/>
      <c r="ALR18" s="524"/>
      <c r="ALS18" s="524"/>
      <c r="ALT18" s="524"/>
      <c r="ALU18" s="524"/>
      <c r="ALV18" s="524"/>
      <c r="ALW18" s="524"/>
      <c r="ALX18" s="524"/>
      <c r="ALY18" s="524"/>
      <c r="ALZ18" s="524"/>
      <c r="AMA18" s="524"/>
      <c r="AMB18" s="524"/>
      <c r="AMC18" s="524"/>
      <c r="AMD18" s="524"/>
      <c r="AME18" s="524"/>
      <c r="AMF18" s="524"/>
      <c r="AMG18" s="524"/>
      <c r="AMH18" s="524"/>
      <c r="AMI18" s="524"/>
      <c r="AMJ18" s="524"/>
    </row>
    <row r="19" spans="1:1024" outlineLevel="1" x14ac:dyDescent="0.25">
      <c r="B19" s="167" t="str">
        <f>Вводные!C135</f>
        <v>Прочие сотрудники1</v>
      </c>
      <c r="C19" s="156" t="s">
        <v>86</v>
      </c>
      <c r="D19" s="156" t="str">
        <f>IF(Вводные!F135="","внести вручную","расчет")</f>
        <v>внести вручную</v>
      </c>
      <c r="E19" s="168">
        <f t="shared" si="39"/>
        <v>6</v>
      </c>
      <c r="F19" s="143"/>
      <c r="G19" s="435">
        <v>0</v>
      </c>
      <c r="H19" s="435">
        <v>1</v>
      </c>
      <c r="I19" s="437"/>
      <c r="J19" s="437"/>
      <c r="K19" s="437"/>
      <c r="L19" s="437"/>
      <c r="M19" s="437"/>
      <c r="N19" s="437"/>
      <c r="O19" s="437"/>
      <c r="P19" s="435"/>
      <c r="Q19" s="437"/>
      <c r="R19" s="437"/>
      <c r="S19" s="437"/>
      <c r="T19" s="435"/>
      <c r="U19" s="437"/>
      <c r="V19" s="437"/>
      <c r="W19" s="437">
        <v>1</v>
      </c>
      <c r="X19" s="437"/>
      <c r="Y19" s="437"/>
      <c r="Z19" s="437"/>
      <c r="AA19" s="437"/>
      <c r="AB19" s="437"/>
      <c r="AC19" s="437"/>
      <c r="AD19" s="437"/>
      <c r="AE19" s="437"/>
      <c r="AF19" s="437"/>
      <c r="AG19" s="437"/>
      <c r="AH19" s="437"/>
      <c r="AI19" s="437">
        <v>1</v>
      </c>
      <c r="AJ19" s="437"/>
      <c r="AK19" s="437"/>
      <c r="AL19" s="437"/>
      <c r="AM19" s="437"/>
      <c r="AN19" s="437"/>
      <c r="AO19" s="437"/>
      <c r="AP19" s="437"/>
      <c r="AQ19" s="437"/>
      <c r="AR19" s="435"/>
      <c r="AS19" s="437"/>
      <c r="AT19" s="437"/>
      <c r="AU19" s="437">
        <v>1</v>
      </c>
      <c r="AV19" s="437"/>
      <c r="AW19" s="437"/>
      <c r="AX19" s="437"/>
      <c r="AY19" s="437"/>
      <c r="AZ19" s="437"/>
      <c r="BA19" s="437"/>
      <c r="BB19" s="437"/>
      <c r="BC19" s="437"/>
      <c r="BD19" s="437"/>
      <c r="BE19" s="437"/>
      <c r="BF19" s="437"/>
      <c r="BG19" s="437">
        <v>2</v>
      </c>
      <c r="BH19" s="437"/>
      <c r="BI19" s="437"/>
      <c r="BJ19" s="437"/>
      <c r="BK19" s="437"/>
      <c r="BL19" s="437"/>
      <c r="BM19" s="437"/>
      <c r="BN19" s="437"/>
      <c r="BO19" s="437"/>
      <c r="BP19" s="437"/>
      <c r="BQ19" s="437"/>
      <c r="BR19" s="437"/>
      <c r="BS19" s="437"/>
      <c r="BT19" s="437"/>
      <c r="BU19" s="437"/>
      <c r="BV19" s="437"/>
      <c r="BW19" s="437"/>
      <c r="BX19" s="437"/>
      <c r="BY19" s="437"/>
      <c r="BZ19" s="437"/>
      <c r="CA19" s="437"/>
    </row>
    <row r="20" spans="1:1024" outlineLevel="1" x14ac:dyDescent="0.25">
      <c r="B20" s="167" t="str">
        <f>Вводные!C136</f>
        <v>Прочие сотрудники2</v>
      </c>
      <c r="C20" s="156" t="s">
        <v>86</v>
      </c>
      <c r="D20" s="156" t="str">
        <f>IF(Вводные!F136="","внести вручную","расчет")</f>
        <v>внести вручную</v>
      </c>
      <c r="E20" s="168">
        <f t="shared" si="39"/>
        <v>0</v>
      </c>
      <c r="F20" s="143"/>
      <c r="G20" s="435">
        <v>0</v>
      </c>
      <c r="H20" s="435"/>
      <c r="I20" s="437"/>
      <c r="J20" s="437"/>
      <c r="K20" s="437"/>
      <c r="L20" s="437"/>
      <c r="M20" s="437"/>
      <c r="N20" s="437"/>
      <c r="O20" s="437"/>
      <c r="P20" s="435"/>
      <c r="Q20" s="437"/>
      <c r="R20" s="437"/>
      <c r="S20" s="437"/>
      <c r="T20" s="437"/>
      <c r="U20" s="437"/>
      <c r="V20" s="437"/>
      <c r="W20" s="437"/>
      <c r="X20" s="437"/>
      <c r="Y20" s="437"/>
      <c r="Z20" s="437"/>
      <c r="AA20" s="437"/>
      <c r="AB20" s="437"/>
      <c r="AC20" s="437"/>
      <c r="AD20" s="437"/>
      <c r="AE20" s="437"/>
      <c r="AF20" s="437"/>
      <c r="AG20" s="437"/>
      <c r="AH20" s="437"/>
      <c r="AI20" s="437"/>
      <c r="AJ20" s="437"/>
      <c r="AK20" s="437"/>
      <c r="AL20" s="437"/>
      <c r="AM20" s="437"/>
      <c r="AN20" s="437"/>
      <c r="AO20" s="437"/>
      <c r="AP20" s="437"/>
      <c r="AQ20" s="437"/>
      <c r="AR20" s="437"/>
      <c r="AS20" s="437"/>
      <c r="AT20" s="437"/>
      <c r="AU20" s="437"/>
      <c r="AV20" s="437"/>
      <c r="AW20" s="437"/>
      <c r="AX20" s="437"/>
      <c r="AY20" s="437"/>
      <c r="AZ20" s="437"/>
      <c r="BA20" s="437"/>
      <c r="BB20" s="437"/>
      <c r="BC20" s="437"/>
      <c r="BD20" s="437"/>
      <c r="BE20" s="437"/>
      <c r="BF20" s="437"/>
      <c r="BG20" s="437"/>
      <c r="BH20" s="437"/>
      <c r="BI20" s="437"/>
      <c r="BJ20" s="437"/>
      <c r="BK20" s="437"/>
      <c r="BL20" s="437"/>
      <c r="BM20" s="437"/>
      <c r="BN20" s="437"/>
      <c r="BO20" s="437"/>
      <c r="BP20" s="437"/>
      <c r="BQ20" s="437"/>
      <c r="BR20" s="437"/>
      <c r="BS20" s="437"/>
      <c r="BT20" s="437"/>
      <c r="BU20" s="437"/>
      <c r="BV20" s="437"/>
      <c r="BW20" s="437"/>
      <c r="BX20" s="437"/>
      <c r="BY20" s="437"/>
      <c r="BZ20" s="437"/>
      <c r="CA20" s="437"/>
    </row>
    <row r="21" spans="1:1024" outlineLevel="1" x14ac:dyDescent="0.25">
      <c r="B21" s="167" t="str">
        <f>Вводные!C137</f>
        <v>Прочие сотрудники3</v>
      </c>
      <c r="C21" s="156" t="s">
        <v>86</v>
      </c>
      <c r="D21" s="156" t="str">
        <f>IF(Вводные!F137="","внести вручную","расчет")</f>
        <v>внести вручную</v>
      </c>
      <c r="E21" s="168">
        <f t="shared" si="39"/>
        <v>0</v>
      </c>
      <c r="F21" s="143"/>
      <c r="G21" s="435">
        <v>0</v>
      </c>
      <c r="H21" s="435"/>
      <c r="I21" s="437"/>
      <c r="J21" s="437"/>
      <c r="K21" s="437"/>
      <c r="L21" s="437"/>
      <c r="M21" s="437"/>
      <c r="N21" s="437"/>
      <c r="O21" s="437"/>
      <c r="P21" s="435"/>
      <c r="Q21" s="437"/>
      <c r="R21" s="437"/>
      <c r="S21" s="437"/>
      <c r="T21" s="437"/>
      <c r="U21" s="437"/>
      <c r="V21" s="437"/>
      <c r="W21" s="437"/>
      <c r="X21" s="437"/>
      <c r="Y21" s="437"/>
      <c r="Z21" s="437"/>
      <c r="AA21" s="437"/>
      <c r="AB21" s="437"/>
      <c r="AC21" s="437"/>
      <c r="AD21" s="437"/>
      <c r="AE21" s="437"/>
      <c r="AF21" s="437"/>
      <c r="AG21" s="437"/>
      <c r="AH21" s="437"/>
      <c r="AI21" s="437"/>
      <c r="AJ21" s="437"/>
      <c r="AK21" s="437"/>
      <c r="AL21" s="437"/>
      <c r="AM21" s="437"/>
      <c r="AN21" s="437"/>
      <c r="AO21" s="437"/>
      <c r="AP21" s="437"/>
      <c r="AQ21" s="437"/>
      <c r="AR21" s="437"/>
      <c r="AS21" s="437"/>
      <c r="AT21" s="437"/>
      <c r="AU21" s="437"/>
      <c r="AV21" s="437"/>
      <c r="AW21" s="437"/>
      <c r="AX21" s="437"/>
      <c r="AY21" s="437"/>
      <c r="AZ21" s="437"/>
      <c r="BA21" s="437"/>
      <c r="BB21" s="437"/>
      <c r="BC21" s="437"/>
      <c r="BD21" s="437"/>
      <c r="BE21" s="437"/>
      <c r="BF21" s="437"/>
      <c r="BG21" s="437"/>
      <c r="BH21" s="437"/>
      <c r="BI21" s="437"/>
      <c r="BJ21" s="437"/>
      <c r="BK21" s="437"/>
      <c r="BL21" s="437"/>
      <c r="BM21" s="437"/>
      <c r="BN21" s="437"/>
      <c r="BO21" s="437"/>
      <c r="BP21" s="437"/>
      <c r="BQ21" s="437"/>
      <c r="BR21" s="437"/>
      <c r="BS21" s="437"/>
      <c r="BT21" s="437"/>
      <c r="BU21" s="437"/>
      <c r="BV21" s="437"/>
      <c r="BW21" s="437"/>
      <c r="BX21" s="437"/>
      <c r="BY21" s="437"/>
      <c r="BZ21" s="437"/>
      <c r="CA21" s="437"/>
    </row>
    <row r="22" spans="1:1024" outlineLevel="1" x14ac:dyDescent="0.25">
      <c r="B22" s="167" t="str">
        <f>Вводные!C138</f>
        <v>Прочие сотрудники4</v>
      </c>
      <c r="C22" s="156" t="s">
        <v>86</v>
      </c>
      <c r="D22" s="156" t="str">
        <f>IF(Вводные!F138="","внести вручную","расчет")</f>
        <v>внести вручную</v>
      </c>
      <c r="E22" s="168">
        <f t="shared" si="39"/>
        <v>0</v>
      </c>
      <c r="F22" s="143"/>
      <c r="G22" s="435">
        <v>0</v>
      </c>
      <c r="H22" s="435"/>
      <c r="I22" s="437"/>
      <c r="J22" s="437"/>
      <c r="K22" s="437"/>
      <c r="L22" s="437"/>
      <c r="M22" s="437"/>
      <c r="N22" s="437"/>
      <c r="O22" s="437"/>
      <c r="P22" s="435"/>
      <c r="Q22" s="437"/>
      <c r="R22" s="437"/>
      <c r="S22" s="437"/>
      <c r="T22" s="437"/>
      <c r="U22" s="437"/>
      <c r="V22" s="437"/>
      <c r="W22" s="437"/>
      <c r="X22" s="437"/>
      <c r="Y22" s="437"/>
      <c r="Z22" s="437"/>
      <c r="AA22" s="437"/>
      <c r="AB22" s="437"/>
      <c r="AC22" s="437"/>
      <c r="AD22" s="437"/>
      <c r="AE22" s="437"/>
      <c r="AF22" s="437"/>
      <c r="AG22" s="437"/>
      <c r="AH22" s="437"/>
      <c r="AI22" s="437"/>
      <c r="AJ22" s="437"/>
      <c r="AK22" s="437"/>
      <c r="AL22" s="437"/>
      <c r="AM22" s="437"/>
      <c r="AN22" s="437"/>
      <c r="AO22" s="437"/>
      <c r="AP22" s="437"/>
      <c r="AQ22" s="437"/>
      <c r="AR22" s="437"/>
      <c r="AS22" s="437"/>
      <c r="AT22" s="437"/>
      <c r="AU22" s="437"/>
      <c r="AV22" s="437"/>
      <c r="AW22" s="437"/>
      <c r="AX22" s="437"/>
      <c r="AY22" s="437"/>
      <c r="AZ22" s="437"/>
      <c r="BA22" s="437"/>
      <c r="BB22" s="437"/>
      <c r="BC22" s="437"/>
      <c r="BD22" s="437"/>
      <c r="BE22" s="437"/>
      <c r="BF22" s="437"/>
      <c r="BG22" s="437"/>
      <c r="BH22" s="437"/>
      <c r="BI22" s="437"/>
      <c r="BJ22" s="437"/>
      <c r="BK22" s="437"/>
      <c r="BL22" s="437"/>
      <c r="BM22" s="437"/>
      <c r="BN22" s="437"/>
      <c r="BO22" s="437"/>
      <c r="BP22" s="437"/>
      <c r="BQ22" s="437"/>
      <c r="BR22" s="437"/>
      <c r="BS22" s="437"/>
      <c r="BT22" s="437"/>
      <c r="BU22" s="437"/>
      <c r="BV22" s="437"/>
      <c r="BW22" s="437"/>
      <c r="BX22" s="437"/>
      <c r="BY22" s="437"/>
      <c r="BZ22" s="437"/>
      <c r="CA22" s="437"/>
    </row>
    <row r="23" spans="1:1024" outlineLevel="1" x14ac:dyDescent="0.25">
      <c r="B23" s="167" t="str">
        <f>Вводные!C139</f>
        <v>Прочие сотрудники5</v>
      </c>
      <c r="C23" s="156" t="s">
        <v>86</v>
      </c>
      <c r="D23" s="156" t="str">
        <f>IF(Вводные!F139="","внести вручную","расчет")</f>
        <v>внести вручную</v>
      </c>
      <c r="E23" s="168">
        <f t="shared" si="39"/>
        <v>0</v>
      </c>
      <c r="F23" s="143"/>
      <c r="G23" s="435">
        <v>0</v>
      </c>
      <c r="H23" s="435"/>
      <c r="I23" s="437"/>
      <c r="J23" s="435"/>
      <c r="K23" s="437"/>
      <c r="L23" s="437"/>
      <c r="M23" s="437"/>
      <c r="N23" s="437"/>
      <c r="O23" s="437"/>
      <c r="P23" s="435"/>
      <c r="Q23" s="437"/>
      <c r="R23" s="437"/>
      <c r="S23" s="437"/>
      <c r="T23" s="437"/>
      <c r="U23" s="437"/>
      <c r="V23" s="437"/>
      <c r="W23" s="437"/>
      <c r="X23" s="437"/>
      <c r="Y23" s="437"/>
      <c r="Z23" s="437"/>
      <c r="AA23" s="437"/>
      <c r="AB23" s="437"/>
      <c r="AC23" s="437"/>
      <c r="AD23" s="437"/>
      <c r="AE23" s="437"/>
      <c r="AF23" s="437"/>
      <c r="AG23" s="437"/>
      <c r="AH23" s="437"/>
      <c r="AI23" s="437"/>
      <c r="AJ23" s="437"/>
      <c r="AK23" s="437"/>
      <c r="AL23" s="437"/>
      <c r="AM23" s="437"/>
      <c r="AN23" s="437"/>
      <c r="AO23" s="437"/>
      <c r="AP23" s="437"/>
      <c r="AQ23" s="437"/>
      <c r="AR23" s="437"/>
      <c r="AS23" s="437"/>
      <c r="AT23" s="437"/>
      <c r="AU23" s="437"/>
      <c r="AV23" s="437"/>
      <c r="AW23" s="437"/>
      <c r="AX23" s="437"/>
      <c r="AY23" s="437"/>
      <c r="AZ23" s="437"/>
      <c r="BA23" s="437"/>
      <c r="BB23" s="437"/>
      <c r="BC23" s="437"/>
      <c r="BD23" s="437"/>
      <c r="BE23" s="437"/>
      <c r="BF23" s="437"/>
      <c r="BG23" s="437"/>
      <c r="BH23" s="437"/>
      <c r="BI23" s="437"/>
      <c r="BJ23" s="437"/>
      <c r="BK23" s="437"/>
      <c r="BL23" s="437"/>
      <c r="BM23" s="437"/>
      <c r="BN23" s="437"/>
      <c r="BO23" s="437"/>
      <c r="BP23" s="437"/>
      <c r="BQ23" s="437"/>
      <c r="BR23" s="437"/>
      <c r="BS23" s="437"/>
      <c r="BT23" s="437"/>
      <c r="BU23" s="437"/>
      <c r="BV23" s="437"/>
      <c r="BW23" s="437"/>
      <c r="BX23" s="437"/>
      <c r="BY23" s="437"/>
      <c r="BZ23" s="437"/>
      <c r="CA23" s="437"/>
    </row>
    <row r="24" spans="1:1024" outlineLevel="1" x14ac:dyDescent="0.25">
      <c r="B24" s="167"/>
      <c r="C24" s="156"/>
      <c r="D24" s="156"/>
      <c r="E24" s="170"/>
      <c r="F24" s="143"/>
      <c r="G24" s="169"/>
      <c r="H24" s="437"/>
      <c r="I24" s="438"/>
      <c r="J24" s="438"/>
      <c r="K24" s="438"/>
      <c r="L24" s="438"/>
      <c r="M24" s="438"/>
      <c r="N24" s="438"/>
      <c r="O24" s="438"/>
      <c r="P24" s="438"/>
      <c r="Q24" s="438"/>
      <c r="R24" s="438"/>
      <c r="S24" s="438"/>
      <c r="T24" s="438"/>
      <c r="U24" s="438"/>
      <c r="V24" s="438"/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438"/>
      <c r="AL24" s="438"/>
      <c r="AM24" s="438"/>
      <c r="AN24" s="438"/>
      <c r="AO24" s="438"/>
      <c r="AP24" s="438"/>
      <c r="AQ24" s="438"/>
      <c r="AR24" s="438"/>
      <c r="AS24" s="438"/>
      <c r="AT24" s="438"/>
      <c r="AU24" s="438"/>
      <c r="AV24" s="438"/>
      <c r="AW24" s="438"/>
      <c r="AX24" s="438"/>
      <c r="AY24" s="438"/>
      <c r="AZ24" s="438"/>
      <c r="BA24" s="438"/>
      <c r="BB24" s="438"/>
      <c r="BC24" s="438"/>
      <c r="BD24" s="438"/>
      <c r="BE24" s="438"/>
      <c r="BF24" s="438"/>
      <c r="BG24" s="438"/>
      <c r="BH24" s="438"/>
      <c r="BI24" s="438"/>
      <c r="BJ24" s="438"/>
      <c r="BK24" s="438"/>
      <c r="BL24" s="438"/>
      <c r="BM24" s="438"/>
      <c r="BN24" s="438"/>
      <c r="BO24" s="438"/>
      <c r="BP24" s="438"/>
      <c r="BQ24" s="438"/>
      <c r="BR24" s="438"/>
      <c r="BS24" s="438"/>
      <c r="BT24" s="438"/>
      <c r="BU24" s="438"/>
      <c r="BV24" s="438"/>
      <c r="BW24" s="438"/>
      <c r="BX24" s="438"/>
      <c r="BY24" s="438"/>
      <c r="BZ24" s="438"/>
      <c r="CA24" s="438"/>
    </row>
    <row r="25" spans="1:1024" x14ac:dyDescent="0.25">
      <c r="B25" s="129" t="s">
        <v>172</v>
      </c>
      <c r="C25" s="171" t="s">
        <v>86</v>
      </c>
      <c r="D25" s="148" t="s">
        <v>52</v>
      </c>
      <c r="E25" s="168">
        <f ca="1">CA25</f>
        <v>62</v>
      </c>
      <c r="F25" s="143"/>
      <c r="G25" s="168">
        <f>SUM(G13:G24)</f>
        <v>0</v>
      </c>
      <c r="H25" s="168">
        <f ca="1">SUM(H13:H24)+G25</f>
        <v>4</v>
      </c>
      <c r="I25" s="168">
        <f t="shared" ref="I25:AM25" ca="1" si="40">SUM(I13:I24)+H25</f>
        <v>4</v>
      </c>
      <c r="J25" s="168">
        <f t="shared" ca="1" si="40"/>
        <v>4</v>
      </c>
      <c r="K25" s="168">
        <f t="shared" ca="1" si="40"/>
        <v>4</v>
      </c>
      <c r="L25" s="168">
        <f t="shared" ca="1" si="40"/>
        <v>4</v>
      </c>
      <c r="M25" s="168">
        <f t="shared" ca="1" si="40"/>
        <v>7</v>
      </c>
      <c r="N25" s="168">
        <f t="shared" ca="1" si="40"/>
        <v>7</v>
      </c>
      <c r="O25" s="168">
        <f t="shared" ca="1" si="40"/>
        <v>7</v>
      </c>
      <c r="P25" s="168">
        <f t="shared" ca="1" si="40"/>
        <v>7</v>
      </c>
      <c r="Q25" s="168">
        <f t="shared" ca="1" si="40"/>
        <v>7</v>
      </c>
      <c r="R25" s="168">
        <f t="shared" ca="1" si="40"/>
        <v>7</v>
      </c>
      <c r="S25" s="168">
        <f t="shared" ca="1" si="40"/>
        <v>7</v>
      </c>
      <c r="T25" s="168">
        <f t="shared" ca="1" si="40"/>
        <v>7</v>
      </c>
      <c r="U25" s="168">
        <f t="shared" ca="1" si="40"/>
        <v>7</v>
      </c>
      <c r="V25" s="168">
        <f t="shared" ca="1" si="40"/>
        <v>7</v>
      </c>
      <c r="W25" s="168">
        <f t="shared" ca="1" si="40"/>
        <v>8</v>
      </c>
      <c r="X25" s="168">
        <f t="shared" ca="1" si="40"/>
        <v>8</v>
      </c>
      <c r="Y25" s="168">
        <f t="shared" ca="1" si="40"/>
        <v>9</v>
      </c>
      <c r="Z25" s="168">
        <f t="shared" ca="1" si="40"/>
        <v>9</v>
      </c>
      <c r="AA25" s="168">
        <f t="shared" ca="1" si="40"/>
        <v>9</v>
      </c>
      <c r="AB25" s="168">
        <f t="shared" ca="1" si="40"/>
        <v>9</v>
      </c>
      <c r="AC25" s="168">
        <f t="shared" ca="1" si="40"/>
        <v>9</v>
      </c>
      <c r="AD25" s="168">
        <f t="shared" ca="1" si="40"/>
        <v>9</v>
      </c>
      <c r="AE25" s="168">
        <f t="shared" ca="1" si="40"/>
        <v>9</v>
      </c>
      <c r="AF25" s="168">
        <f t="shared" ca="1" si="40"/>
        <v>9</v>
      </c>
      <c r="AG25" s="168">
        <f t="shared" ca="1" si="40"/>
        <v>9</v>
      </c>
      <c r="AH25" s="168">
        <f t="shared" ca="1" si="40"/>
        <v>9</v>
      </c>
      <c r="AI25" s="168">
        <f t="shared" ca="1" si="40"/>
        <v>11</v>
      </c>
      <c r="AJ25" s="168">
        <f t="shared" ca="1" si="40"/>
        <v>11</v>
      </c>
      <c r="AK25" s="168">
        <f t="shared" ca="1" si="40"/>
        <v>16</v>
      </c>
      <c r="AL25" s="168">
        <f t="shared" ca="1" si="40"/>
        <v>16</v>
      </c>
      <c r="AM25" s="168">
        <f t="shared" ca="1" si="40"/>
        <v>16</v>
      </c>
      <c r="AN25" s="168">
        <f t="shared" ref="AN25:BO25" ca="1" si="41">SUM(AN13:AN24)+AM25</f>
        <v>16</v>
      </c>
      <c r="AO25" s="168">
        <f t="shared" ca="1" si="41"/>
        <v>16</v>
      </c>
      <c r="AP25" s="168">
        <f t="shared" ca="1" si="41"/>
        <v>16</v>
      </c>
      <c r="AQ25" s="168">
        <f t="shared" ca="1" si="41"/>
        <v>16</v>
      </c>
      <c r="AR25" s="168">
        <f t="shared" ca="1" si="41"/>
        <v>16</v>
      </c>
      <c r="AS25" s="168">
        <f t="shared" ca="1" si="41"/>
        <v>16</v>
      </c>
      <c r="AT25" s="168">
        <f t="shared" ca="1" si="41"/>
        <v>16</v>
      </c>
      <c r="AU25" s="168">
        <f t="shared" ca="1" si="41"/>
        <v>17</v>
      </c>
      <c r="AV25" s="168">
        <f t="shared" ca="1" si="41"/>
        <v>17</v>
      </c>
      <c r="AW25" s="168">
        <f t="shared" ca="1" si="41"/>
        <v>40</v>
      </c>
      <c r="AX25" s="168">
        <f t="shared" ca="1" si="41"/>
        <v>40</v>
      </c>
      <c r="AY25" s="168">
        <f t="shared" ca="1" si="41"/>
        <v>40</v>
      </c>
      <c r="AZ25" s="168">
        <f t="shared" ca="1" si="41"/>
        <v>40</v>
      </c>
      <c r="BA25" s="168">
        <f t="shared" ca="1" si="41"/>
        <v>40</v>
      </c>
      <c r="BB25" s="168">
        <f t="shared" ca="1" si="41"/>
        <v>40</v>
      </c>
      <c r="BC25" s="168">
        <f t="shared" ca="1" si="41"/>
        <v>40</v>
      </c>
      <c r="BD25" s="168">
        <f t="shared" ca="1" si="41"/>
        <v>40</v>
      </c>
      <c r="BE25" s="168">
        <f t="shared" ca="1" si="41"/>
        <v>40</v>
      </c>
      <c r="BF25" s="168">
        <f t="shared" ca="1" si="41"/>
        <v>40</v>
      </c>
      <c r="BG25" s="168">
        <f t="shared" ca="1" si="41"/>
        <v>42</v>
      </c>
      <c r="BH25" s="168">
        <f t="shared" ca="1" si="41"/>
        <v>42</v>
      </c>
      <c r="BI25" s="168">
        <f t="shared" ca="1" si="41"/>
        <v>50</v>
      </c>
      <c r="BJ25" s="168">
        <f t="shared" ca="1" si="41"/>
        <v>50</v>
      </c>
      <c r="BK25" s="168">
        <f t="shared" ca="1" si="41"/>
        <v>50</v>
      </c>
      <c r="BL25" s="168">
        <f t="shared" ca="1" si="41"/>
        <v>50</v>
      </c>
      <c r="BM25" s="168">
        <f t="shared" ca="1" si="41"/>
        <v>50</v>
      </c>
      <c r="BN25" s="168">
        <f t="shared" ca="1" si="41"/>
        <v>50</v>
      </c>
      <c r="BO25" s="168">
        <f t="shared" ca="1" si="41"/>
        <v>50</v>
      </c>
      <c r="BP25" s="168">
        <f t="shared" ref="BP25" ca="1" si="42">SUM(BP13:BP24)+BO25</f>
        <v>50</v>
      </c>
      <c r="BQ25" s="168">
        <f t="shared" ref="BQ25" ca="1" si="43">SUM(BQ13:BQ24)+BP25</f>
        <v>50</v>
      </c>
      <c r="BR25" s="168">
        <f t="shared" ref="BR25" ca="1" si="44">SUM(BR13:BR24)+BQ25</f>
        <v>50</v>
      </c>
      <c r="BS25" s="168">
        <f t="shared" ref="BS25" ca="1" si="45">SUM(BS13:BS24)+BR25</f>
        <v>50</v>
      </c>
      <c r="BT25" s="168">
        <f t="shared" ref="BT25" ca="1" si="46">SUM(BT13:BT24)+BS25</f>
        <v>50</v>
      </c>
      <c r="BU25" s="168">
        <f t="shared" ref="BU25" ca="1" si="47">SUM(BU13:BU24)+BT25</f>
        <v>62</v>
      </c>
      <c r="BV25" s="168">
        <f t="shared" ref="BV25" ca="1" si="48">SUM(BV13:BV24)+BU25</f>
        <v>62</v>
      </c>
      <c r="BW25" s="168">
        <f t="shared" ref="BW25" ca="1" si="49">SUM(BW13:BW24)+BV25</f>
        <v>62</v>
      </c>
      <c r="BX25" s="168">
        <f t="shared" ref="BX25" ca="1" si="50">SUM(BX13:BX24)+BW25</f>
        <v>62</v>
      </c>
      <c r="BY25" s="168">
        <f t="shared" ref="BY25" ca="1" si="51">SUM(BY13:BY24)+BX25</f>
        <v>62</v>
      </c>
      <c r="BZ25" s="168">
        <f t="shared" ref="BZ25" ca="1" si="52">SUM(BZ13:BZ24)+BY25</f>
        <v>62</v>
      </c>
      <c r="CA25" s="168">
        <f t="shared" ref="CA25" ca="1" si="53">SUM(CA13:CA24)+BZ25</f>
        <v>62</v>
      </c>
    </row>
    <row r="26" spans="1:1024" x14ac:dyDescent="0.25">
      <c r="B26" s="74"/>
      <c r="C26" s="156"/>
      <c r="D26" s="156"/>
      <c r="E26" s="74"/>
      <c r="F26" s="143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74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172"/>
      <c r="BP26" s="172"/>
      <c r="BQ26" s="172"/>
      <c r="BR26" s="172"/>
      <c r="BS26" s="172"/>
      <c r="BT26" s="172"/>
      <c r="BU26" s="172"/>
      <c r="BV26" s="172"/>
      <c r="BW26" s="172"/>
      <c r="BX26" s="172"/>
      <c r="BY26" s="172"/>
      <c r="BZ26" s="172"/>
      <c r="CA26" s="172"/>
    </row>
    <row r="27" spans="1:1024" x14ac:dyDescent="0.25">
      <c r="B27" s="56" t="s">
        <v>324</v>
      </c>
      <c r="C27" s="130"/>
      <c r="D27" s="130"/>
      <c r="E27" s="57"/>
      <c r="F27" s="143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</row>
    <row r="28" spans="1:1024" x14ac:dyDescent="0.25">
      <c r="B28" s="129"/>
      <c r="C28" s="156"/>
      <c r="D28" s="156"/>
      <c r="E28" s="74"/>
      <c r="F28" s="143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172"/>
      <c r="BJ28" s="172"/>
      <c r="BK28" s="172"/>
      <c r="BL28" s="172"/>
      <c r="BM28" s="172"/>
      <c r="BN28" s="172"/>
      <c r="BO28" s="172"/>
      <c r="BP28" s="172"/>
      <c r="BQ28" s="172"/>
      <c r="BR28" s="172"/>
      <c r="BS28" s="172"/>
      <c r="BT28" s="172"/>
      <c r="BU28" s="172"/>
      <c r="BV28" s="172"/>
      <c r="BW28" s="172"/>
      <c r="BX28" s="172"/>
      <c r="BY28" s="172"/>
      <c r="BZ28" s="172"/>
      <c r="CA28" s="172"/>
    </row>
    <row r="29" spans="1:1024" x14ac:dyDescent="0.25">
      <c r="B29" s="167" t="str">
        <f t="shared" ref="B29:B39" si="54">B13</f>
        <v>Генеральный директор</v>
      </c>
      <c r="C29" s="132" t="s">
        <v>355</v>
      </c>
      <c r="D29" s="156" t="s">
        <v>52</v>
      </c>
      <c r="E29" s="74"/>
      <c r="F29" s="143"/>
      <c r="G29" s="173">
        <f>H29</f>
        <v>17</v>
      </c>
      <c r="H29" s="173">
        <f>SUMIF(Вводные!$I$4:$N$4,Штат!H$8,Вводные!$I143:$N143)*SUMIF(Вводные!$I$4:$N$4,Штат!H$8,Вводные!$I$156:$N$156)/1000</f>
        <v>17</v>
      </c>
      <c r="I29" s="173">
        <f>SUMIF(Вводные!$I$4:$N$4,Штат!I$8,Вводные!$I143:$N143)*SUMIF(Вводные!$I$4:$N$4,Штат!I$8,Вводные!$I$156:$N$156)/1000</f>
        <v>17</v>
      </c>
      <c r="J29" s="173">
        <f>SUMIF(Вводные!$I$4:$N$4,Штат!J$8,Вводные!$I143:$N143)*SUMIF(Вводные!$I$4:$N$4,Штат!J$8,Вводные!$I$156:$N$156)/1000</f>
        <v>17</v>
      </c>
      <c r="K29" s="173">
        <f>SUMIF(Вводные!$I$4:$N$4,Штат!K$8,Вводные!$I143:$N143)*SUMIF(Вводные!$I$4:$N$4,Штат!K$8,Вводные!$I$156:$N$156)/1000</f>
        <v>17</v>
      </c>
      <c r="L29" s="173">
        <f>SUMIF(Вводные!$I$4:$N$4,Штат!L$8,Вводные!$I143:$N143)*SUMIF(Вводные!$I$4:$N$4,Штат!L$8,Вводные!$I$156:$N$156)/1000</f>
        <v>17</v>
      </c>
      <c r="M29" s="173">
        <f>SUMIF(Вводные!$I$4:$N$4,Штат!M$8,Вводные!$I143:$N143)*SUMIF(Вводные!$I$4:$N$4,Штат!M$8,Вводные!$I$156:$N$156)/1000</f>
        <v>17</v>
      </c>
      <c r="N29" s="173">
        <f>SUMIF(Вводные!$I$4:$N$4,Штат!N$8,Вводные!$I143:$N143)*SUMIF(Вводные!$I$4:$N$4,Штат!N$8,Вводные!$I$156:$N$156)/1000</f>
        <v>17</v>
      </c>
      <c r="O29" s="173">
        <f>SUMIF(Вводные!$I$4:$N$4,Штат!O$8,Вводные!$I143:$N143)*SUMIF(Вводные!$I$4:$N$4,Штат!O$8,Вводные!$I$156:$N$156)/1000</f>
        <v>17</v>
      </c>
      <c r="P29" s="173">
        <f>SUMIF(Вводные!$I$4:$N$4,Штат!P$8,Вводные!$I143:$N143)*SUMIF(Вводные!$I$4:$N$4,Штат!P$8,Вводные!$I$156:$N$156)/1000</f>
        <v>17</v>
      </c>
      <c r="Q29" s="173">
        <f>SUMIF(Вводные!$I$4:$N$4,Штат!Q$8,Вводные!$I143:$N143)*SUMIF(Вводные!$I$4:$N$4,Штат!Q$8,Вводные!$I$156:$N$156)/1000</f>
        <v>17</v>
      </c>
      <c r="R29" s="173">
        <f>SUMIF(Вводные!$I$4:$N$4,Штат!R$8,Вводные!$I143:$N143)*SUMIF(Вводные!$I$4:$N$4,Штат!R$8,Вводные!$I$156:$N$156)/1000</f>
        <v>17</v>
      </c>
      <c r="S29" s="173">
        <f>SUMIF(Вводные!$I$4:$N$4,Штат!S$8,Вводные!$I143:$N143)*SUMIF(Вводные!$I$4:$N$4,Штат!S$8,Вводные!$I$156:$N$156)/1000</f>
        <v>17</v>
      </c>
      <c r="T29" s="173">
        <f>SUMIF(Вводные!$I$4:$N$4,Штат!T$8,Вводные!$I143:$N143)*SUMIF(Вводные!$I$4:$N$4,Штат!T$8,Вводные!$I$156:$N$156)/1000</f>
        <v>17.850000000000001</v>
      </c>
      <c r="U29" s="173">
        <f>SUMIF(Вводные!$I$4:$N$4,Штат!U$8,Вводные!$I143:$N143)*SUMIF(Вводные!$I$4:$N$4,Штат!U$8,Вводные!$I$156:$N$156)/1000</f>
        <v>17.850000000000001</v>
      </c>
      <c r="V29" s="173">
        <f>SUMIF(Вводные!$I$4:$N$4,Штат!V$8,Вводные!$I143:$N143)*SUMIF(Вводные!$I$4:$N$4,Штат!V$8,Вводные!$I$156:$N$156)/1000</f>
        <v>17.850000000000001</v>
      </c>
      <c r="W29" s="173">
        <f>SUMIF(Вводные!$I$4:$N$4,Штат!W$8,Вводные!$I143:$N143)*SUMIF(Вводные!$I$4:$N$4,Штат!W$8,Вводные!$I$156:$N$156)/1000</f>
        <v>17.850000000000001</v>
      </c>
      <c r="X29" s="173">
        <f>SUMIF(Вводные!$I$4:$N$4,Штат!X$8,Вводные!$I143:$N143)*SUMIF(Вводные!$I$4:$N$4,Штат!X$8,Вводные!$I$156:$N$156)/1000</f>
        <v>17.850000000000001</v>
      </c>
      <c r="Y29" s="173">
        <f>SUMIF(Вводные!$I$4:$N$4,Штат!Y$8,Вводные!$I143:$N143)*SUMIF(Вводные!$I$4:$N$4,Штат!Y$8,Вводные!$I$156:$N$156)/1000</f>
        <v>17.850000000000001</v>
      </c>
      <c r="Z29" s="173">
        <f>SUMIF(Вводные!$I$4:$N$4,Штат!Z$8,Вводные!$I143:$N143)*SUMIF(Вводные!$I$4:$N$4,Штат!Z$8,Вводные!$I$156:$N$156)/1000</f>
        <v>17.850000000000001</v>
      </c>
      <c r="AA29" s="173">
        <f>SUMIF(Вводные!$I$4:$N$4,Штат!AA$8,Вводные!$I143:$N143)*SUMIF(Вводные!$I$4:$N$4,Штат!AA$8,Вводные!$I$156:$N$156)/1000</f>
        <v>17.850000000000001</v>
      </c>
      <c r="AB29" s="173">
        <f>SUMIF(Вводные!$I$4:$N$4,Штат!AB$8,Вводные!$I143:$N143)*SUMIF(Вводные!$I$4:$N$4,Штат!AB$8,Вводные!$I$156:$N$156)/1000</f>
        <v>17.850000000000001</v>
      </c>
      <c r="AC29" s="173">
        <f>SUMIF(Вводные!$I$4:$N$4,Штат!AC$8,Вводные!$I143:$N143)*SUMIF(Вводные!$I$4:$N$4,Штат!AC$8,Вводные!$I$156:$N$156)/1000</f>
        <v>17.850000000000001</v>
      </c>
      <c r="AD29" s="173">
        <f>SUMIF(Вводные!$I$4:$N$4,Штат!AD$8,Вводные!$I143:$N143)*SUMIF(Вводные!$I$4:$N$4,Штат!AD$8,Вводные!$I$156:$N$156)/1000</f>
        <v>17.850000000000001</v>
      </c>
      <c r="AE29" s="173">
        <f>SUMIF(Вводные!$I$4:$N$4,Штат!AE$8,Вводные!$I143:$N143)*SUMIF(Вводные!$I$4:$N$4,Штат!AE$8,Вводные!$I$156:$N$156)/1000</f>
        <v>17.850000000000001</v>
      </c>
      <c r="AF29" s="173">
        <f>SUMIF(Вводные!$I$4:$N$4,Штат!AF$8,Вводные!$I143:$N143)*SUMIF(Вводные!$I$4:$N$4,Штат!AF$8,Вводные!$I$156:$N$156)/1000</f>
        <v>18.7425</v>
      </c>
      <c r="AG29" s="173">
        <f>SUMIF(Вводные!$I$4:$N$4,Штат!AG$8,Вводные!$I143:$N143)*SUMIF(Вводные!$I$4:$N$4,Штат!AG$8,Вводные!$I$156:$N$156)/1000</f>
        <v>18.7425</v>
      </c>
      <c r="AH29" s="173">
        <f>SUMIF(Вводные!$I$4:$N$4,Штат!AH$8,Вводные!$I143:$N143)*SUMIF(Вводные!$I$4:$N$4,Штат!AH$8,Вводные!$I$156:$N$156)/1000</f>
        <v>18.7425</v>
      </c>
      <c r="AI29" s="173">
        <f>SUMIF(Вводные!$I$4:$N$4,Штат!AI$8,Вводные!$I143:$N143)*SUMIF(Вводные!$I$4:$N$4,Штат!AI$8,Вводные!$I$156:$N$156)/1000</f>
        <v>18.7425</v>
      </c>
      <c r="AJ29" s="173">
        <f>SUMIF(Вводные!$I$4:$N$4,Штат!AJ$8,Вводные!$I143:$N143)*SUMIF(Вводные!$I$4:$N$4,Штат!AJ$8,Вводные!$I$156:$N$156)/1000</f>
        <v>18.7425</v>
      </c>
      <c r="AK29" s="173">
        <f>SUMIF(Вводные!$I$4:$N$4,Штат!AK$8,Вводные!$I143:$N143)*SUMIF(Вводные!$I$4:$N$4,Штат!AK$8,Вводные!$I$156:$N$156)/1000</f>
        <v>18.7425</v>
      </c>
      <c r="AL29" s="173">
        <f>SUMIF(Вводные!$I$4:$N$4,Штат!AL$8,Вводные!$I143:$N143)*SUMIF(Вводные!$I$4:$N$4,Штат!AL$8,Вводные!$I$156:$N$156)/1000</f>
        <v>18.7425</v>
      </c>
      <c r="AM29" s="173">
        <f>SUMIF(Вводные!$I$4:$N$4,Штат!AM$8,Вводные!$I143:$N143)*SUMIF(Вводные!$I$4:$N$4,Штат!AM$8,Вводные!$I$156:$N$156)/1000</f>
        <v>18.7425</v>
      </c>
      <c r="AN29" s="173">
        <f>SUMIF(Вводные!$I$4:$N$4,Штат!AN$8,Вводные!$I143:$N143)*SUMIF(Вводные!$I$4:$N$4,Штат!AN$8,Вводные!$I$156:$N$156)/1000</f>
        <v>18.7425</v>
      </c>
      <c r="AO29" s="173">
        <f>SUMIF(Вводные!$I$4:$N$4,Штат!AO$8,Вводные!$I143:$N143)*SUMIF(Вводные!$I$4:$N$4,Штат!AO$8,Вводные!$I$156:$N$156)/1000</f>
        <v>18.7425</v>
      </c>
      <c r="AP29" s="173">
        <f>SUMIF(Вводные!$I$4:$N$4,Штат!AP$8,Вводные!$I143:$N143)*SUMIF(Вводные!$I$4:$N$4,Штат!AP$8,Вводные!$I$156:$N$156)/1000</f>
        <v>18.7425</v>
      </c>
      <c r="AQ29" s="173">
        <f>SUMIF(Вводные!$I$4:$N$4,Штат!AQ$8,Вводные!$I143:$N143)*SUMIF(Вводные!$I$4:$N$4,Штат!AQ$8,Вводные!$I$156:$N$156)/1000</f>
        <v>18.7425</v>
      </c>
      <c r="AR29" s="173">
        <f>SUMIF(Вводные!$I$4:$N$4,Штат!AR$8,Вводные!$I143:$N143)*SUMIF(Вводные!$I$4:$N$4,Штат!AR$8,Вводные!$I$156:$N$156)/1000</f>
        <v>19.679625000000005</v>
      </c>
      <c r="AS29" s="173">
        <f>SUMIF(Вводные!$I$4:$N$4,Штат!AS$8,Вводные!$I143:$N143)*SUMIF(Вводные!$I$4:$N$4,Штат!AS$8,Вводные!$I$156:$N$156)/1000</f>
        <v>19.679625000000005</v>
      </c>
      <c r="AT29" s="173">
        <f>SUMIF(Вводные!$I$4:$N$4,Штат!AT$8,Вводные!$I143:$N143)*SUMIF(Вводные!$I$4:$N$4,Штат!AT$8,Вводные!$I$156:$N$156)/1000</f>
        <v>19.679625000000005</v>
      </c>
      <c r="AU29" s="173">
        <f>SUMIF(Вводные!$I$4:$N$4,Штат!AU$8,Вводные!$I143:$N143)*SUMIF(Вводные!$I$4:$N$4,Штат!AU$8,Вводные!$I$156:$N$156)/1000</f>
        <v>19.679625000000005</v>
      </c>
      <c r="AV29" s="173">
        <f>SUMIF(Вводные!$I$4:$N$4,Штат!AV$8,Вводные!$I143:$N143)*SUMIF(Вводные!$I$4:$N$4,Штат!AV$8,Вводные!$I$156:$N$156)/1000</f>
        <v>19.679625000000005</v>
      </c>
      <c r="AW29" s="173">
        <f>SUMIF(Вводные!$I$4:$N$4,Штат!AW$8,Вводные!$I143:$N143)*SUMIF(Вводные!$I$4:$N$4,Штат!AW$8,Вводные!$I$156:$N$156)/1000</f>
        <v>19.679625000000005</v>
      </c>
      <c r="AX29" s="173">
        <f>SUMIF(Вводные!$I$4:$N$4,Штат!AX$8,Вводные!$I143:$N143)*SUMIF(Вводные!$I$4:$N$4,Штат!AX$8,Вводные!$I$156:$N$156)/1000</f>
        <v>19.679625000000005</v>
      </c>
      <c r="AY29" s="173">
        <f>SUMIF(Вводные!$I$4:$N$4,Штат!AY$8,Вводные!$I143:$N143)*SUMIF(Вводные!$I$4:$N$4,Штат!AY$8,Вводные!$I$156:$N$156)/1000</f>
        <v>19.679625000000005</v>
      </c>
      <c r="AZ29" s="173">
        <f>SUMIF(Вводные!$I$4:$N$4,Штат!AZ$8,Вводные!$I143:$N143)*SUMIF(Вводные!$I$4:$N$4,Штат!AZ$8,Вводные!$I$156:$N$156)/1000</f>
        <v>19.679625000000005</v>
      </c>
      <c r="BA29" s="173">
        <f>SUMIF(Вводные!$I$4:$N$4,Штат!BA$8,Вводные!$I143:$N143)*SUMIF(Вводные!$I$4:$N$4,Штат!BA$8,Вводные!$I$156:$N$156)/1000</f>
        <v>19.679625000000005</v>
      </c>
      <c r="BB29" s="173">
        <f>SUMIF(Вводные!$I$4:$N$4,Штат!BB$8,Вводные!$I143:$N143)*SUMIF(Вводные!$I$4:$N$4,Штат!BB$8,Вводные!$I$156:$N$156)/1000</f>
        <v>19.679625000000005</v>
      </c>
      <c r="BC29" s="173">
        <f>SUMIF(Вводные!$I$4:$N$4,Штат!BC$8,Вводные!$I143:$N143)*SUMIF(Вводные!$I$4:$N$4,Штат!BC$8,Вводные!$I$156:$N$156)/1000</f>
        <v>19.679625000000005</v>
      </c>
      <c r="BD29" s="173">
        <f>SUMIF(Вводные!$I$4:$N$4,Штат!BD$8,Вводные!$I143:$N143)*SUMIF(Вводные!$I$4:$N$4,Штат!BD$8,Вводные!$I$156:$N$156)/1000</f>
        <v>20.663606250000004</v>
      </c>
      <c r="BE29" s="173">
        <f>SUMIF(Вводные!$I$4:$N$4,Штат!BE$8,Вводные!$I143:$N143)*SUMIF(Вводные!$I$4:$N$4,Штат!BE$8,Вводные!$I$156:$N$156)/1000</f>
        <v>20.663606250000004</v>
      </c>
      <c r="BF29" s="173">
        <f>SUMIF(Вводные!$I$4:$N$4,Штат!BF$8,Вводные!$I143:$N143)*SUMIF(Вводные!$I$4:$N$4,Штат!BF$8,Вводные!$I$156:$N$156)/1000</f>
        <v>20.663606250000004</v>
      </c>
      <c r="BG29" s="173">
        <f>SUMIF(Вводные!$I$4:$N$4,Штат!BG$8,Вводные!$I143:$N143)*SUMIF(Вводные!$I$4:$N$4,Штат!BG$8,Вводные!$I$156:$N$156)/1000</f>
        <v>20.663606250000004</v>
      </c>
      <c r="BH29" s="173">
        <f>SUMIF(Вводные!$I$4:$N$4,Штат!BH$8,Вводные!$I143:$N143)*SUMIF(Вводные!$I$4:$N$4,Штат!BH$8,Вводные!$I$156:$N$156)/1000</f>
        <v>20.663606250000004</v>
      </c>
      <c r="BI29" s="173">
        <f>SUMIF(Вводные!$I$4:$N$4,Штат!BI$8,Вводные!$I143:$N143)*SUMIF(Вводные!$I$4:$N$4,Штат!BI$8,Вводные!$I$156:$N$156)/1000</f>
        <v>20.663606250000004</v>
      </c>
      <c r="BJ29" s="173">
        <f>SUMIF(Вводные!$I$4:$N$4,Штат!BJ$8,Вводные!$I143:$N143)*SUMIF(Вводные!$I$4:$N$4,Штат!BJ$8,Вводные!$I$156:$N$156)/1000</f>
        <v>20.663606250000004</v>
      </c>
      <c r="BK29" s="173">
        <f>SUMIF(Вводные!$I$4:$N$4,Штат!BK$8,Вводные!$I143:$N143)*SUMIF(Вводные!$I$4:$N$4,Штат!BK$8,Вводные!$I$156:$N$156)/1000</f>
        <v>20.663606250000004</v>
      </c>
      <c r="BL29" s="173">
        <f>SUMIF(Вводные!$I$4:$N$4,Штат!BL$8,Вводные!$I143:$N143)*SUMIF(Вводные!$I$4:$N$4,Штат!BL$8,Вводные!$I$156:$N$156)/1000</f>
        <v>20.663606250000004</v>
      </c>
      <c r="BM29" s="173">
        <f>SUMIF(Вводные!$I$4:$N$4,Штат!BM$8,Вводные!$I143:$N143)*SUMIF(Вводные!$I$4:$N$4,Штат!BM$8,Вводные!$I$156:$N$156)/1000</f>
        <v>20.663606250000004</v>
      </c>
      <c r="BN29" s="173">
        <f>SUMIF(Вводные!$I$4:$N$4,Штат!BN$8,Вводные!$I143:$N143)*SUMIF(Вводные!$I$4:$N$4,Штат!BN$8,Вводные!$I$156:$N$156)/1000</f>
        <v>20.663606250000004</v>
      </c>
      <c r="BO29" s="173">
        <f>SUMIF(Вводные!$I$4:$N$4,Штат!BO$8,Вводные!$I143:$N143)*SUMIF(Вводные!$I$4:$N$4,Штат!BO$8,Вводные!$I$156:$N$156)/1000</f>
        <v>20.663606250000004</v>
      </c>
      <c r="BP29" s="173">
        <f>SUMIF(Вводные!$I$4:$N$4,Штат!BP$8,Вводные!$I143:$N143)*SUMIF(Вводные!$I$4:$N$4,Штат!BP$8,Вводные!$I$156:$N$156)/1000</f>
        <v>21.696786562500005</v>
      </c>
      <c r="BQ29" s="173">
        <f>SUMIF(Вводные!$I$4:$N$4,Штат!BQ$8,Вводные!$I143:$N143)*SUMIF(Вводные!$I$4:$N$4,Штат!BQ$8,Вводные!$I$156:$N$156)/1000</f>
        <v>21.696786562500005</v>
      </c>
      <c r="BR29" s="173">
        <f>SUMIF(Вводные!$I$4:$N$4,Штат!BR$8,Вводные!$I143:$N143)*SUMIF(Вводные!$I$4:$N$4,Штат!BR$8,Вводные!$I$156:$N$156)/1000</f>
        <v>21.696786562500005</v>
      </c>
      <c r="BS29" s="173">
        <f>SUMIF(Вводные!$I$4:$N$4,Штат!BS$8,Вводные!$I143:$N143)*SUMIF(Вводные!$I$4:$N$4,Штат!BS$8,Вводные!$I$156:$N$156)/1000</f>
        <v>21.696786562500005</v>
      </c>
      <c r="BT29" s="173">
        <f>SUMIF(Вводные!$I$4:$N$4,Штат!BT$8,Вводные!$I143:$N143)*SUMIF(Вводные!$I$4:$N$4,Штат!BT$8,Вводные!$I$156:$N$156)/1000</f>
        <v>21.696786562500005</v>
      </c>
      <c r="BU29" s="173">
        <f>SUMIF(Вводные!$I$4:$N$4,Штат!BU$8,Вводные!$I143:$N143)*SUMIF(Вводные!$I$4:$N$4,Штат!BU$8,Вводные!$I$156:$N$156)/1000</f>
        <v>21.696786562500005</v>
      </c>
      <c r="BV29" s="173">
        <f>SUMIF(Вводные!$I$4:$N$4,Штат!BV$8,Вводные!$I143:$N143)*SUMIF(Вводные!$I$4:$N$4,Штат!BV$8,Вводные!$I$156:$N$156)/1000</f>
        <v>21.696786562500005</v>
      </c>
      <c r="BW29" s="173">
        <f>SUMIF(Вводные!$I$4:$N$4,Штат!BW$8,Вводные!$I143:$N143)*SUMIF(Вводные!$I$4:$N$4,Штат!BW$8,Вводные!$I$156:$N$156)/1000</f>
        <v>21.696786562500005</v>
      </c>
      <c r="BX29" s="173">
        <f>SUMIF(Вводные!$I$4:$N$4,Штат!BX$8,Вводные!$I143:$N143)*SUMIF(Вводные!$I$4:$N$4,Штат!BX$8,Вводные!$I$156:$N$156)/1000</f>
        <v>21.696786562500005</v>
      </c>
      <c r="BY29" s="173">
        <f>SUMIF(Вводные!$I$4:$N$4,Штат!BY$8,Вводные!$I143:$N143)*SUMIF(Вводные!$I$4:$N$4,Штат!BY$8,Вводные!$I$156:$N$156)/1000</f>
        <v>21.696786562500005</v>
      </c>
      <c r="BZ29" s="173">
        <f>SUMIF(Вводные!$I$4:$N$4,Штат!BZ$8,Вводные!$I143:$N143)*SUMIF(Вводные!$I$4:$N$4,Штат!BZ$8,Вводные!$I$156:$N$156)/1000</f>
        <v>21.696786562500005</v>
      </c>
      <c r="CA29" s="173">
        <f>SUMIF(Вводные!$I$4:$N$4,Штат!CA$8,Вводные!$I143:$N143)*SUMIF(Вводные!$I$4:$N$4,Штат!CA$8,Вводные!$I$156:$N$156)/1000</f>
        <v>21.696786562500005</v>
      </c>
    </row>
    <row r="30" spans="1:1024" outlineLevel="1" x14ac:dyDescent="0.25">
      <c r="B30" s="167" t="str">
        <f t="shared" si="54"/>
        <v>Главный разработчки Продукта</v>
      </c>
      <c r="C30" s="132" t="s">
        <v>355</v>
      </c>
      <c r="D30" s="156" t="s">
        <v>52</v>
      </c>
      <c r="E30" s="74"/>
      <c r="F30" s="143"/>
      <c r="G30" s="173">
        <f t="shared" ref="G30:G39" si="55">H30</f>
        <v>17</v>
      </c>
      <c r="H30" s="173">
        <f>SUMIF(Вводные!$I$4:$N$4,Штат!H$8,Вводные!$I144:$N144)*SUMIF(Вводные!$I$4:$N$4,Штат!H$8,Вводные!$I$156:$N$156)/1000</f>
        <v>17</v>
      </c>
      <c r="I30" s="173">
        <f>SUMIF(Вводные!$I$4:$N$4,Штат!I$8,Вводные!$I144:$N144)*SUMIF(Вводные!$I$4:$N$4,Штат!I$8,Вводные!$I$156:$N$156)/1000</f>
        <v>17</v>
      </c>
      <c r="J30" s="173">
        <f>SUMIF(Вводные!$I$4:$N$4,Штат!J$8,Вводные!$I144:$N144)*SUMIF(Вводные!$I$4:$N$4,Штат!J$8,Вводные!$I$156:$N$156)/1000</f>
        <v>17</v>
      </c>
      <c r="K30" s="173">
        <f>SUMIF(Вводные!$I$4:$N$4,Штат!K$8,Вводные!$I144:$N144)*SUMIF(Вводные!$I$4:$N$4,Штат!K$8,Вводные!$I$156:$N$156)/1000</f>
        <v>17</v>
      </c>
      <c r="L30" s="173">
        <f>SUMIF(Вводные!$I$4:$N$4,Штат!L$8,Вводные!$I144:$N144)*SUMIF(Вводные!$I$4:$N$4,Штат!L$8,Вводные!$I$156:$N$156)/1000</f>
        <v>17</v>
      </c>
      <c r="M30" s="173">
        <f>SUMIF(Вводные!$I$4:$N$4,Штат!M$8,Вводные!$I144:$N144)*SUMIF(Вводные!$I$4:$N$4,Штат!M$8,Вводные!$I$156:$N$156)/1000</f>
        <v>17</v>
      </c>
      <c r="N30" s="173">
        <f>SUMIF(Вводные!$I$4:$N$4,Штат!N$8,Вводные!$I144:$N144)*SUMIF(Вводные!$I$4:$N$4,Штат!N$8,Вводные!$I$156:$N$156)/1000</f>
        <v>17</v>
      </c>
      <c r="O30" s="173">
        <f>SUMIF(Вводные!$I$4:$N$4,Штат!O$8,Вводные!$I144:$N144)*SUMIF(Вводные!$I$4:$N$4,Штат!O$8,Вводные!$I$156:$N$156)/1000</f>
        <v>17</v>
      </c>
      <c r="P30" s="173">
        <f>SUMIF(Вводные!$I$4:$N$4,Штат!P$8,Вводные!$I144:$N144)*SUMIF(Вводные!$I$4:$N$4,Штат!P$8,Вводные!$I$156:$N$156)/1000</f>
        <v>17</v>
      </c>
      <c r="Q30" s="173">
        <f>SUMIF(Вводные!$I$4:$N$4,Штат!Q$8,Вводные!$I144:$N144)*SUMIF(Вводные!$I$4:$N$4,Штат!Q$8,Вводные!$I$156:$N$156)/1000</f>
        <v>17</v>
      </c>
      <c r="R30" s="173">
        <f>SUMIF(Вводные!$I$4:$N$4,Штат!R$8,Вводные!$I144:$N144)*SUMIF(Вводные!$I$4:$N$4,Штат!R$8,Вводные!$I$156:$N$156)/1000</f>
        <v>17</v>
      </c>
      <c r="S30" s="173">
        <f>SUMIF(Вводные!$I$4:$N$4,Штат!S$8,Вводные!$I144:$N144)*SUMIF(Вводные!$I$4:$N$4,Штат!S$8,Вводные!$I$156:$N$156)/1000</f>
        <v>17</v>
      </c>
      <c r="T30" s="173">
        <f>SUMIF(Вводные!$I$4:$N$4,Штат!T$8,Вводные!$I144:$N144)*SUMIF(Вводные!$I$4:$N$4,Штат!T$8,Вводные!$I$156:$N$156)/1000</f>
        <v>17.850000000000001</v>
      </c>
      <c r="U30" s="173">
        <f>SUMIF(Вводные!$I$4:$N$4,Штат!U$8,Вводные!$I144:$N144)*SUMIF(Вводные!$I$4:$N$4,Штат!U$8,Вводные!$I$156:$N$156)/1000</f>
        <v>17.850000000000001</v>
      </c>
      <c r="V30" s="173">
        <f>SUMIF(Вводные!$I$4:$N$4,Штат!V$8,Вводные!$I144:$N144)*SUMIF(Вводные!$I$4:$N$4,Штат!V$8,Вводные!$I$156:$N$156)/1000</f>
        <v>17.850000000000001</v>
      </c>
      <c r="W30" s="173">
        <f>SUMIF(Вводные!$I$4:$N$4,Штат!W$8,Вводные!$I144:$N144)*SUMIF(Вводные!$I$4:$N$4,Штат!W$8,Вводные!$I$156:$N$156)/1000</f>
        <v>17.850000000000001</v>
      </c>
      <c r="X30" s="173">
        <f>SUMIF(Вводные!$I$4:$N$4,Штат!X$8,Вводные!$I144:$N144)*SUMIF(Вводные!$I$4:$N$4,Штат!X$8,Вводные!$I$156:$N$156)/1000</f>
        <v>17.850000000000001</v>
      </c>
      <c r="Y30" s="173">
        <f>SUMIF(Вводные!$I$4:$N$4,Штат!Y$8,Вводные!$I144:$N144)*SUMIF(Вводные!$I$4:$N$4,Штат!Y$8,Вводные!$I$156:$N$156)/1000</f>
        <v>17.850000000000001</v>
      </c>
      <c r="Z30" s="173">
        <f>SUMIF(Вводные!$I$4:$N$4,Штат!Z$8,Вводные!$I144:$N144)*SUMIF(Вводные!$I$4:$N$4,Штат!Z$8,Вводные!$I$156:$N$156)/1000</f>
        <v>17.850000000000001</v>
      </c>
      <c r="AA30" s="173">
        <f>SUMIF(Вводные!$I$4:$N$4,Штат!AA$8,Вводные!$I144:$N144)*SUMIF(Вводные!$I$4:$N$4,Штат!AA$8,Вводные!$I$156:$N$156)/1000</f>
        <v>17.850000000000001</v>
      </c>
      <c r="AB30" s="173">
        <f>SUMIF(Вводные!$I$4:$N$4,Штат!AB$8,Вводные!$I144:$N144)*SUMIF(Вводные!$I$4:$N$4,Штат!AB$8,Вводные!$I$156:$N$156)/1000</f>
        <v>17.850000000000001</v>
      </c>
      <c r="AC30" s="173">
        <f>SUMIF(Вводные!$I$4:$N$4,Штат!AC$8,Вводные!$I144:$N144)*SUMIF(Вводные!$I$4:$N$4,Штат!AC$8,Вводные!$I$156:$N$156)/1000</f>
        <v>17.850000000000001</v>
      </c>
      <c r="AD30" s="173">
        <f>SUMIF(Вводные!$I$4:$N$4,Штат!AD$8,Вводные!$I144:$N144)*SUMIF(Вводные!$I$4:$N$4,Штат!AD$8,Вводные!$I$156:$N$156)/1000</f>
        <v>17.850000000000001</v>
      </c>
      <c r="AE30" s="173">
        <f>SUMIF(Вводные!$I$4:$N$4,Штат!AE$8,Вводные!$I144:$N144)*SUMIF(Вводные!$I$4:$N$4,Штат!AE$8,Вводные!$I$156:$N$156)/1000</f>
        <v>17.850000000000001</v>
      </c>
      <c r="AF30" s="173">
        <f>SUMIF(Вводные!$I$4:$N$4,Штат!AF$8,Вводные!$I144:$N144)*SUMIF(Вводные!$I$4:$N$4,Штат!AF$8,Вводные!$I$156:$N$156)/1000</f>
        <v>18.7425</v>
      </c>
      <c r="AG30" s="173">
        <f>SUMIF(Вводные!$I$4:$N$4,Штат!AG$8,Вводные!$I144:$N144)*SUMIF(Вводные!$I$4:$N$4,Штат!AG$8,Вводные!$I$156:$N$156)/1000</f>
        <v>18.7425</v>
      </c>
      <c r="AH30" s="173">
        <f>SUMIF(Вводные!$I$4:$N$4,Штат!AH$8,Вводные!$I144:$N144)*SUMIF(Вводные!$I$4:$N$4,Штат!AH$8,Вводные!$I$156:$N$156)/1000</f>
        <v>18.7425</v>
      </c>
      <c r="AI30" s="173">
        <f>SUMIF(Вводные!$I$4:$N$4,Штат!AI$8,Вводные!$I144:$N144)*SUMIF(Вводные!$I$4:$N$4,Штат!AI$8,Вводные!$I$156:$N$156)/1000</f>
        <v>18.7425</v>
      </c>
      <c r="AJ30" s="173">
        <f>SUMIF(Вводные!$I$4:$N$4,Штат!AJ$8,Вводные!$I144:$N144)*SUMIF(Вводные!$I$4:$N$4,Штат!AJ$8,Вводные!$I$156:$N$156)/1000</f>
        <v>18.7425</v>
      </c>
      <c r="AK30" s="173">
        <f>SUMIF(Вводные!$I$4:$N$4,Штат!AK$8,Вводные!$I144:$N144)*SUMIF(Вводные!$I$4:$N$4,Штат!AK$8,Вводные!$I$156:$N$156)/1000</f>
        <v>18.7425</v>
      </c>
      <c r="AL30" s="173">
        <f>SUMIF(Вводные!$I$4:$N$4,Штат!AL$8,Вводные!$I144:$N144)*SUMIF(Вводные!$I$4:$N$4,Штат!AL$8,Вводные!$I$156:$N$156)/1000</f>
        <v>18.7425</v>
      </c>
      <c r="AM30" s="173">
        <f>SUMIF(Вводные!$I$4:$N$4,Штат!AM$8,Вводные!$I144:$N144)*SUMIF(Вводные!$I$4:$N$4,Штат!AM$8,Вводные!$I$156:$N$156)/1000</f>
        <v>18.7425</v>
      </c>
      <c r="AN30" s="173">
        <f>SUMIF(Вводные!$I$4:$N$4,Штат!AN$8,Вводные!$I144:$N144)*SUMIF(Вводные!$I$4:$N$4,Штат!AN$8,Вводные!$I$156:$N$156)/1000</f>
        <v>18.7425</v>
      </c>
      <c r="AO30" s="173">
        <f>SUMIF(Вводные!$I$4:$N$4,Штат!AO$8,Вводные!$I144:$N144)*SUMIF(Вводные!$I$4:$N$4,Штат!AO$8,Вводные!$I$156:$N$156)/1000</f>
        <v>18.7425</v>
      </c>
      <c r="AP30" s="173">
        <f>SUMIF(Вводные!$I$4:$N$4,Штат!AP$8,Вводные!$I144:$N144)*SUMIF(Вводные!$I$4:$N$4,Штат!AP$8,Вводные!$I$156:$N$156)/1000</f>
        <v>18.7425</v>
      </c>
      <c r="AQ30" s="173">
        <f>SUMIF(Вводные!$I$4:$N$4,Штат!AQ$8,Вводные!$I144:$N144)*SUMIF(Вводные!$I$4:$N$4,Штат!AQ$8,Вводные!$I$156:$N$156)/1000</f>
        <v>18.7425</v>
      </c>
      <c r="AR30" s="173">
        <f>SUMIF(Вводные!$I$4:$N$4,Штат!AR$8,Вводные!$I144:$N144)*SUMIF(Вводные!$I$4:$N$4,Штат!AR$8,Вводные!$I$156:$N$156)/1000</f>
        <v>19.679625000000005</v>
      </c>
      <c r="AS30" s="173">
        <f>SUMIF(Вводные!$I$4:$N$4,Штат!AS$8,Вводные!$I144:$N144)*SUMIF(Вводные!$I$4:$N$4,Штат!AS$8,Вводные!$I$156:$N$156)/1000</f>
        <v>19.679625000000005</v>
      </c>
      <c r="AT30" s="173">
        <f>SUMIF(Вводные!$I$4:$N$4,Штат!AT$8,Вводные!$I144:$N144)*SUMIF(Вводные!$I$4:$N$4,Штат!AT$8,Вводные!$I$156:$N$156)/1000</f>
        <v>19.679625000000005</v>
      </c>
      <c r="AU30" s="173">
        <f>SUMIF(Вводные!$I$4:$N$4,Штат!AU$8,Вводные!$I144:$N144)*SUMIF(Вводные!$I$4:$N$4,Штат!AU$8,Вводные!$I$156:$N$156)/1000</f>
        <v>19.679625000000005</v>
      </c>
      <c r="AV30" s="173">
        <f>SUMIF(Вводные!$I$4:$N$4,Штат!AV$8,Вводные!$I144:$N144)*SUMIF(Вводные!$I$4:$N$4,Штат!AV$8,Вводные!$I$156:$N$156)/1000</f>
        <v>19.679625000000005</v>
      </c>
      <c r="AW30" s="173">
        <f>SUMIF(Вводные!$I$4:$N$4,Штат!AW$8,Вводные!$I144:$N144)*SUMIF(Вводные!$I$4:$N$4,Штат!AW$8,Вводные!$I$156:$N$156)/1000</f>
        <v>19.679625000000005</v>
      </c>
      <c r="AX30" s="173">
        <f>SUMIF(Вводные!$I$4:$N$4,Штат!AX$8,Вводные!$I144:$N144)*SUMIF(Вводные!$I$4:$N$4,Штат!AX$8,Вводные!$I$156:$N$156)/1000</f>
        <v>19.679625000000005</v>
      </c>
      <c r="AY30" s="173">
        <f>SUMIF(Вводные!$I$4:$N$4,Штат!AY$8,Вводные!$I144:$N144)*SUMIF(Вводные!$I$4:$N$4,Штат!AY$8,Вводные!$I$156:$N$156)/1000</f>
        <v>19.679625000000005</v>
      </c>
      <c r="AZ30" s="173">
        <f>SUMIF(Вводные!$I$4:$N$4,Штат!AZ$8,Вводные!$I144:$N144)*SUMIF(Вводные!$I$4:$N$4,Штат!AZ$8,Вводные!$I$156:$N$156)/1000</f>
        <v>19.679625000000005</v>
      </c>
      <c r="BA30" s="173">
        <f>SUMIF(Вводные!$I$4:$N$4,Штат!BA$8,Вводные!$I144:$N144)*SUMIF(Вводные!$I$4:$N$4,Штат!BA$8,Вводные!$I$156:$N$156)/1000</f>
        <v>19.679625000000005</v>
      </c>
      <c r="BB30" s="173">
        <f>SUMIF(Вводные!$I$4:$N$4,Штат!BB$8,Вводные!$I144:$N144)*SUMIF(Вводные!$I$4:$N$4,Штат!BB$8,Вводные!$I$156:$N$156)/1000</f>
        <v>19.679625000000005</v>
      </c>
      <c r="BC30" s="173">
        <f>SUMIF(Вводные!$I$4:$N$4,Штат!BC$8,Вводные!$I144:$N144)*SUMIF(Вводные!$I$4:$N$4,Штат!BC$8,Вводные!$I$156:$N$156)/1000</f>
        <v>19.679625000000005</v>
      </c>
      <c r="BD30" s="173">
        <f>SUMIF(Вводные!$I$4:$N$4,Штат!BD$8,Вводные!$I144:$N144)*SUMIF(Вводные!$I$4:$N$4,Штат!BD$8,Вводные!$I$156:$N$156)/1000</f>
        <v>20.663606250000004</v>
      </c>
      <c r="BE30" s="173">
        <f>SUMIF(Вводные!$I$4:$N$4,Штат!BE$8,Вводные!$I144:$N144)*SUMIF(Вводные!$I$4:$N$4,Штат!BE$8,Вводные!$I$156:$N$156)/1000</f>
        <v>20.663606250000004</v>
      </c>
      <c r="BF30" s="173">
        <f>SUMIF(Вводные!$I$4:$N$4,Штат!BF$8,Вводные!$I144:$N144)*SUMIF(Вводные!$I$4:$N$4,Штат!BF$8,Вводные!$I$156:$N$156)/1000</f>
        <v>20.663606250000004</v>
      </c>
      <c r="BG30" s="173">
        <f>SUMIF(Вводные!$I$4:$N$4,Штат!BG$8,Вводные!$I144:$N144)*SUMIF(Вводные!$I$4:$N$4,Штат!BG$8,Вводные!$I$156:$N$156)/1000</f>
        <v>20.663606250000004</v>
      </c>
      <c r="BH30" s="173">
        <f>SUMIF(Вводные!$I$4:$N$4,Штат!BH$8,Вводные!$I144:$N144)*SUMIF(Вводные!$I$4:$N$4,Штат!BH$8,Вводные!$I$156:$N$156)/1000</f>
        <v>20.663606250000004</v>
      </c>
      <c r="BI30" s="173">
        <f>SUMIF(Вводные!$I$4:$N$4,Штат!BI$8,Вводные!$I144:$N144)*SUMIF(Вводные!$I$4:$N$4,Штат!BI$8,Вводные!$I$156:$N$156)/1000</f>
        <v>20.663606250000004</v>
      </c>
      <c r="BJ30" s="173">
        <f>SUMIF(Вводные!$I$4:$N$4,Штат!BJ$8,Вводные!$I144:$N144)*SUMIF(Вводные!$I$4:$N$4,Штат!BJ$8,Вводные!$I$156:$N$156)/1000</f>
        <v>20.663606250000004</v>
      </c>
      <c r="BK30" s="173">
        <f>SUMIF(Вводные!$I$4:$N$4,Штат!BK$8,Вводные!$I144:$N144)*SUMIF(Вводные!$I$4:$N$4,Штат!BK$8,Вводные!$I$156:$N$156)/1000</f>
        <v>20.663606250000004</v>
      </c>
      <c r="BL30" s="173">
        <f>SUMIF(Вводные!$I$4:$N$4,Штат!BL$8,Вводные!$I144:$N144)*SUMIF(Вводные!$I$4:$N$4,Штат!BL$8,Вводные!$I$156:$N$156)/1000</f>
        <v>20.663606250000004</v>
      </c>
      <c r="BM30" s="173">
        <f>SUMIF(Вводные!$I$4:$N$4,Штат!BM$8,Вводные!$I144:$N144)*SUMIF(Вводные!$I$4:$N$4,Штат!BM$8,Вводные!$I$156:$N$156)/1000</f>
        <v>20.663606250000004</v>
      </c>
      <c r="BN30" s="173">
        <f>SUMIF(Вводные!$I$4:$N$4,Штат!BN$8,Вводные!$I144:$N144)*SUMIF(Вводные!$I$4:$N$4,Штат!BN$8,Вводные!$I$156:$N$156)/1000</f>
        <v>20.663606250000004</v>
      </c>
      <c r="BO30" s="173">
        <f>SUMIF(Вводные!$I$4:$N$4,Штат!BO$8,Вводные!$I144:$N144)*SUMIF(Вводные!$I$4:$N$4,Штат!BO$8,Вводные!$I$156:$N$156)/1000</f>
        <v>20.663606250000004</v>
      </c>
      <c r="BP30" s="173">
        <f>SUMIF(Вводные!$I$4:$N$4,Штат!BP$8,Вводные!$I144:$N144)*SUMIF(Вводные!$I$4:$N$4,Штат!BP$8,Вводные!$I$156:$N$156)/1000</f>
        <v>21.696786562500005</v>
      </c>
      <c r="BQ30" s="173">
        <f>SUMIF(Вводные!$I$4:$N$4,Штат!BQ$8,Вводные!$I144:$N144)*SUMIF(Вводные!$I$4:$N$4,Штат!BQ$8,Вводные!$I$156:$N$156)/1000</f>
        <v>21.696786562500005</v>
      </c>
      <c r="BR30" s="173">
        <f>SUMIF(Вводные!$I$4:$N$4,Штат!BR$8,Вводные!$I144:$N144)*SUMIF(Вводные!$I$4:$N$4,Штат!BR$8,Вводные!$I$156:$N$156)/1000</f>
        <v>21.696786562500005</v>
      </c>
      <c r="BS30" s="173">
        <f>SUMIF(Вводные!$I$4:$N$4,Штат!BS$8,Вводные!$I144:$N144)*SUMIF(Вводные!$I$4:$N$4,Штат!BS$8,Вводные!$I$156:$N$156)/1000</f>
        <v>21.696786562500005</v>
      </c>
      <c r="BT30" s="173">
        <f>SUMIF(Вводные!$I$4:$N$4,Штат!BT$8,Вводные!$I144:$N144)*SUMIF(Вводные!$I$4:$N$4,Штат!BT$8,Вводные!$I$156:$N$156)/1000</f>
        <v>21.696786562500005</v>
      </c>
      <c r="BU30" s="173">
        <f>SUMIF(Вводные!$I$4:$N$4,Штат!BU$8,Вводные!$I144:$N144)*SUMIF(Вводные!$I$4:$N$4,Штат!BU$8,Вводные!$I$156:$N$156)/1000</f>
        <v>21.696786562500005</v>
      </c>
      <c r="BV30" s="173">
        <f>SUMIF(Вводные!$I$4:$N$4,Штат!BV$8,Вводные!$I144:$N144)*SUMIF(Вводные!$I$4:$N$4,Штат!BV$8,Вводные!$I$156:$N$156)/1000</f>
        <v>21.696786562500005</v>
      </c>
      <c r="BW30" s="173">
        <f>SUMIF(Вводные!$I$4:$N$4,Штат!BW$8,Вводные!$I144:$N144)*SUMIF(Вводные!$I$4:$N$4,Штат!BW$8,Вводные!$I$156:$N$156)/1000</f>
        <v>21.696786562500005</v>
      </c>
      <c r="BX30" s="173">
        <f>SUMIF(Вводные!$I$4:$N$4,Штат!BX$8,Вводные!$I144:$N144)*SUMIF(Вводные!$I$4:$N$4,Штат!BX$8,Вводные!$I$156:$N$156)/1000</f>
        <v>21.696786562500005</v>
      </c>
      <c r="BY30" s="173">
        <f>SUMIF(Вводные!$I$4:$N$4,Штат!BY$8,Вводные!$I144:$N144)*SUMIF(Вводные!$I$4:$N$4,Штат!BY$8,Вводные!$I$156:$N$156)/1000</f>
        <v>21.696786562500005</v>
      </c>
      <c r="BZ30" s="173">
        <f>SUMIF(Вводные!$I$4:$N$4,Штат!BZ$8,Вводные!$I144:$N144)*SUMIF(Вводные!$I$4:$N$4,Штат!BZ$8,Вводные!$I$156:$N$156)/1000</f>
        <v>21.696786562500005</v>
      </c>
      <c r="CA30" s="173">
        <f>SUMIF(Вводные!$I$4:$N$4,Штат!CA$8,Вводные!$I144:$N144)*SUMIF(Вводные!$I$4:$N$4,Штат!CA$8,Вводные!$I$156:$N$156)/1000</f>
        <v>21.696786562500005</v>
      </c>
    </row>
    <row r="31" spans="1:1024" outlineLevel="1" x14ac:dyDescent="0.25">
      <c r="B31" s="167" t="str">
        <f t="shared" si="54"/>
        <v>Разработчики продукта (ИТ)</v>
      </c>
      <c r="C31" s="132" t="s">
        <v>355</v>
      </c>
      <c r="D31" s="156" t="s">
        <v>52</v>
      </c>
      <c r="E31" s="74"/>
      <c r="F31" s="143"/>
      <c r="G31" s="173">
        <f t="shared" si="55"/>
        <v>17</v>
      </c>
      <c r="H31" s="173">
        <f>SUMIF(Вводные!$I$4:$N$4,Штат!H$8,Вводные!$I145:$N145)*SUMIF(Вводные!$I$4:$N$4,Штат!H$8,Вводные!$I$156:$N$156)/1000</f>
        <v>17</v>
      </c>
      <c r="I31" s="173">
        <f>SUMIF(Вводные!$I$4:$N$4,Штат!I$8,Вводные!$I145:$N145)*SUMIF(Вводные!$I$4:$N$4,Штат!I$8,Вводные!$I$156:$N$156)/1000</f>
        <v>17</v>
      </c>
      <c r="J31" s="173">
        <f>SUMIF(Вводные!$I$4:$N$4,Штат!J$8,Вводные!$I145:$N145)*SUMIF(Вводные!$I$4:$N$4,Штат!J$8,Вводные!$I$156:$N$156)/1000</f>
        <v>17</v>
      </c>
      <c r="K31" s="173">
        <f>SUMIF(Вводные!$I$4:$N$4,Штат!K$8,Вводные!$I145:$N145)*SUMIF(Вводные!$I$4:$N$4,Штат!K$8,Вводные!$I$156:$N$156)/1000</f>
        <v>17</v>
      </c>
      <c r="L31" s="173">
        <f>SUMIF(Вводные!$I$4:$N$4,Штат!L$8,Вводные!$I145:$N145)*SUMIF(Вводные!$I$4:$N$4,Штат!L$8,Вводные!$I$156:$N$156)/1000</f>
        <v>17</v>
      </c>
      <c r="M31" s="173">
        <f>SUMIF(Вводные!$I$4:$N$4,Штат!M$8,Вводные!$I145:$N145)*SUMIF(Вводные!$I$4:$N$4,Штат!M$8,Вводные!$I$156:$N$156)/1000</f>
        <v>17</v>
      </c>
      <c r="N31" s="173">
        <f>SUMIF(Вводные!$I$4:$N$4,Штат!N$8,Вводные!$I145:$N145)*SUMIF(Вводные!$I$4:$N$4,Штат!N$8,Вводные!$I$156:$N$156)/1000</f>
        <v>17</v>
      </c>
      <c r="O31" s="173">
        <f>SUMIF(Вводные!$I$4:$N$4,Штат!O$8,Вводные!$I145:$N145)*SUMIF(Вводные!$I$4:$N$4,Штат!O$8,Вводные!$I$156:$N$156)/1000</f>
        <v>17</v>
      </c>
      <c r="P31" s="173">
        <f>SUMIF(Вводные!$I$4:$N$4,Штат!P$8,Вводные!$I145:$N145)*SUMIF(Вводные!$I$4:$N$4,Штат!P$8,Вводные!$I$156:$N$156)/1000</f>
        <v>17</v>
      </c>
      <c r="Q31" s="173">
        <f>SUMIF(Вводные!$I$4:$N$4,Штат!Q$8,Вводные!$I145:$N145)*SUMIF(Вводные!$I$4:$N$4,Штат!Q$8,Вводные!$I$156:$N$156)/1000</f>
        <v>17</v>
      </c>
      <c r="R31" s="173">
        <f>SUMIF(Вводные!$I$4:$N$4,Штат!R$8,Вводные!$I145:$N145)*SUMIF(Вводные!$I$4:$N$4,Штат!R$8,Вводные!$I$156:$N$156)/1000</f>
        <v>17</v>
      </c>
      <c r="S31" s="173">
        <f>SUMIF(Вводные!$I$4:$N$4,Штат!S$8,Вводные!$I145:$N145)*SUMIF(Вводные!$I$4:$N$4,Штат!S$8,Вводные!$I$156:$N$156)/1000</f>
        <v>17</v>
      </c>
      <c r="T31" s="173">
        <f>SUMIF(Вводные!$I$4:$N$4,Штат!T$8,Вводные!$I145:$N145)*SUMIF(Вводные!$I$4:$N$4,Штат!T$8,Вводные!$I$156:$N$156)/1000</f>
        <v>17.850000000000001</v>
      </c>
      <c r="U31" s="173">
        <f>SUMIF(Вводные!$I$4:$N$4,Штат!U$8,Вводные!$I145:$N145)*SUMIF(Вводные!$I$4:$N$4,Штат!U$8,Вводные!$I$156:$N$156)/1000</f>
        <v>17.850000000000001</v>
      </c>
      <c r="V31" s="173">
        <f>SUMIF(Вводные!$I$4:$N$4,Штат!V$8,Вводные!$I145:$N145)*SUMIF(Вводные!$I$4:$N$4,Штат!V$8,Вводные!$I$156:$N$156)/1000</f>
        <v>17.850000000000001</v>
      </c>
      <c r="W31" s="173">
        <f>SUMIF(Вводные!$I$4:$N$4,Штат!W$8,Вводные!$I145:$N145)*SUMIF(Вводные!$I$4:$N$4,Штат!W$8,Вводные!$I$156:$N$156)/1000</f>
        <v>17.850000000000001</v>
      </c>
      <c r="X31" s="173">
        <f>SUMIF(Вводные!$I$4:$N$4,Штат!X$8,Вводные!$I145:$N145)*SUMIF(Вводные!$I$4:$N$4,Штат!X$8,Вводные!$I$156:$N$156)/1000</f>
        <v>17.850000000000001</v>
      </c>
      <c r="Y31" s="173">
        <f>SUMIF(Вводные!$I$4:$N$4,Штат!Y$8,Вводные!$I145:$N145)*SUMIF(Вводные!$I$4:$N$4,Штат!Y$8,Вводные!$I$156:$N$156)/1000</f>
        <v>17.850000000000001</v>
      </c>
      <c r="Z31" s="173">
        <f>SUMIF(Вводные!$I$4:$N$4,Штат!Z$8,Вводные!$I145:$N145)*SUMIF(Вводные!$I$4:$N$4,Штат!Z$8,Вводные!$I$156:$N$156)/1000</f>
        <v>17.850000000000001</v>
      </c>
      <c r="AA31" s="173">
        <f>SUMIF(Вводные!$I$4:$N$4,Штат!AA$8,Вводные!$I145:$N145)*SUMIF(Вводные!$I$4:$N$4,Штат!AA$8,Вводные!$I$156:$N$156)/1000</f>
        <v>17.850000000000001</v>
      </c>
      <c r="AB31" s="173">
        <f>SUMIF(Вводные!$I$4:$N$4,Штат!AB$8,Вводные!$I145:$N145)*SUMIF(Вводные!$I$4:$N$4,Штат!AB$8,Вводные!$I$156:$N$156)/1000</f>
        <v>17.850000000000001</v>
      </c>
      <c r="AC31" s="173">
        <f>SUMIF(Вводные!$I$4:$N$4,Штат!AC$8,Вводные!$I145:$N145)*SUMIF(Вводные!$I$4:$N$4,Штат!AC$8,Вводные!$I$156:$N$156)/1000</f>
        <v>17.850000000000001</v>
      </c>
      <c r="AD31" s="173">
        <f>SUMIF(Вводные!$I$4:$N$4,Штат!AD$8,Вводные!$I145:$N145)*SUMIF(Вводные!$I$4:$N$4,Штат!AD$8,Вводные!$I$156:$N$156)/1000</f>
        <v>17.850000000000001</v>
      </c>
      <c r="AE31" s="173">
        <f>SUMIF(Вводные!$I$4:$N$4,Штат!AE$8,Вводные!$I145:$N145)*SUMIF(Вводные!$I$4:$N$4,Штат!AE$8,Вводные!$I$156:$N$156)/1000</f>
        <v>17.850000000000001</v>
      </c>
      <c r="AF31" s="173">
        <f>SUMIF(Вводные!$I$4:$N$4,Штат!AF$8,Вводные!$I145:$N145)*SUMIF(Вводные!$I$4:$N$4,Штат!AF$8,Вводные!$I$156:$N$156)/1000</f>
        <v>18.7425</v>
      </c>
      <c r="AG31" s="173">
        <f>SUMIF(Вводные!$I$4:$N$4,Штат!AG$8,Вводные!$I145:$N145)*SUMIF(Вводные!$I$4:$N$4,Штат!AG$8,Вводные!$I$156:$N$156)/1000</f>
        <v>18.7425</v>
      </c>
      <c r="AH31" s="173">
        <f>SUMIF(Вводные!$I$4:$N$4,Штат!AH$8,Вводные!$I145:$N145)*SUMIF(Вводные!$I$4:$N$4,Штат!AH$8,Вводные!$I$156:$N$156)/1000</f>
        <v>18.7425</v>
      </c>
      <c r="AI31" s="173">
        <f>SUMIF(Вводные!$I$4:$N$4,Штат!AI$8,Вводные!$I145:$N145)*SUMIF(Вводные!$I$4:$N$4,Штат!AI$8,Вводные!$I$156:$N$156)/1000</f>
        <v>18.7425</v>
      </c>
      <c r="AJ31" s="173">
        <f>SUMIF(Вводные!$I$4:$N$4,Штат!AJ$8,Вводные!$I145:$N145)*SUMIF(Вводные!$I$4:$N$4,Штат!AJ$8,Вводные!$I$156:$N$156)/1000</f>
        <v>18.7425</v>
      </c>
      <c r="AK31" s="173">
        <f>SUMIF(Вводные!$I$4:$N$4,Штат!AK$8,Вводные!$I145:$N145)*SUMIF(Вводные!$I$4:$N$4,Штат!AK$8,Вводные!$I$156:$N$156)/1000</f>
        <v>18.7425</v>
      </c>
      <c r="AL31" s="173">
        <f>SUMIF(Вводные!$I$4:$N$4,Штат!AL$8,Вводные!$I145:$N145)*SUMIF(Вводные!$I$4:$N$4,Штат!AL$8,Вводные!$I$156:$N$156)/1000</f>
        <v>18.7425</v>
      </c>
      <c r="AM31" s="173">
        <f>SUMIF(Вводные!$I$4:$N$4,Штат!AM$8,Вводные!$I145:$N145)*SUMIF(Вводные!$I$4:$N$4,Штат!AM$8,Вводные!$I$156:$N$156)/1000</f>
        <v>18.7425</v>
      </c>
      <c r="AN31" s="173">
        <f>SUMIF(Вводные!$I$4:$N$4,Штат!AN$8,Вводные!$I145:$N145)*SUMIF(Вводные!$I$4:$N$4,Штат!AN$8,Вводные!$I$156:$N$156)/1000</f>
        <v>18.7425</v>
      </c>
      <c r="AO31" s="173">
        <f>SUMIF(Вводные!$I$4:$N$4,Штат!AO$8,Вводные!$I145:$N145)*SUMIF(Вводные!$I$4:$N$4,Штат!AO$8,Вводные!$I$156:$N$156)/1000</f>
        <v>18.7425</v>
      </c>
      <c r="AP31" s="173">
        <f>SUMIF(Вводные!$I$4:$N$4,Штат!AP$8,Вводные!$I145:$N145)*SUMIF(Вводные!$I$4:$N$4,Штат!AP$8,Вводные!$I$156:$N$156)/1000</f>
        <v>18.7425</v>
      </c>
      <c r="AQ31" s="173">
        <f>SUMIF(Вводные!$I$4:$N$4,Штат!AQ$8,Вводные!$I145:$N145)*SUMIF(Вводные!$I$4:$N$4,Штат!AQ$8,Вводные!$I$156:$N$156)/1000</f>
        <v>18.7425</v>
      </c>
      <c r="AR31" s="173">
        <f>SUMIF(Вводные!$I$4:$N$4,Штат!AR$8,Вводные!$I145:$N145)*SUMIF(Вводные!$I$4:$N$4,Штат!AR$8,Вводные!$I$156:$N$156)/1000</f>
        <v>19.679625000000005</v>
      </c>
      <c r="AS31" s="173">
        <f>SUMIF(Вводные!$I$4:$N$4,Штат!AS$8,Вводные!$I145:$N145)*SUMIF(Вводные!$I$4:$N$4,Штат!AS$8,Вводные!$I$156:$N$156)/1000</f>
        <v>19.679625000000005</v>
      </c>
      <c r="AT31" s="173">
        <f>SUMIF(Вводные!$I$4:$N$4,Штат!AT$8,Вводные!$I145:$N145)*SUMIF(Вводные!$I$4:$N$4,Штат!AT$8,Вводные!$I$156:$N$156)/1000</f>
        <v>19.679625000000005</v>
      </c>
      <c r="AU31" s="173">
        <f>SUMIF(Вводные!$I$4:$N$4,Штат!AU$8,Вводные!$I145:$N145)*SUMIF(Вводные!$I$4:$N$4,Штат!AU$8,Вводные!$I$156:$N$156)/1000</f>
        <v>19.679625000000005</v>
      </c>
      <c r="AV31" s="173">
        <f>SUMIF(Вводные!$I$4:$N$4,Штат!AV$8,Вводные!$I145:$N145)*SUMIF(Вводные!$I$4:$N$4,Штат!AV$8,Вводные!$I$156:$N$156)/1000</f>
        <v>19.679625000000005</v>
      </c>
      <c r="AW31" s="173">
        <f>SUMIF(Вводные!$I$4:$N$4,Штат!AW$8,Вводные!$I145:$N145)*SUMIF(Вводные!$I$4:$N$4,Штат!AW$8,Вводные!$I$156:$N$156)/1000</f>
        <v>19.679625000000005</v>
      </c>
      <c r="AX31" s="173">
        <f>SUMIF(Вводные!$I$4:$N$4,Штат!AX$8,Вводные!$I145:$N145)*SUMIF(Вводные!$I$4:$N$4,Штат!AX$8,Вводные!$I$156:$N$156)/1000</f>
        <v>19.679625000000005</v>
      </c>
      <c r="AY31" s="173">
        <f>SUMIF(Вводные!$I$4:$N$4,Штат!AY$8,Вводные!$I145:$N145)*SUMIF(Вводные!$I$4:$N$4,Штат!AY$8,Вводные!$I$156:$N$156)/1000</f>
        <v>19.679625000000005</v>
      </c>
      <c r="AZ31" s="173">
        <f>SUMIF(Вводные!$I$4:$N$4,Штат!AZ$8,Вводные!$I145:$N145)*SUMIF(Вводные!$I$4:$N$4,Штат!AZ$8,Вводные!$I$156:$N$156)/1000</f>
        <v>19.679625000000005</v>
      </c>
      <c r="BA31" s="173">
        <f>SUMIF(Вводные!$I$4:$N$4,Штат!BA$8,Вводные!$I145:$N145)*SUMIF(Вводные!$I$4:$N$4,Штат!BA$8,Вводные!$I$156:$N$156)/1000</f>
        <v>19.679625000000005</v>
      </c>
      <c r="BB31" s="173">
        <f>SUMIF(Вводные!$I$4:$N$4,Штат!BB$8,Вводные!$I145:$N145)*SUMIF(Вводные!$I$4:$N$4,Штат!BB$8,Вводные!$I$156:$N$156)/1000</f>
        <v>19.679625000000005</v>
      </c>
      <c r="BC31" s="173">
        <f>SUMIF(Вводные!$I$4:$N$4,Штат!BC$8,Вводные!$I145:$N145)*SUMIF(Вводные!$I$4:$N$4,Штат!BC$8,Вводные!$I$156:$N$156)/1000</f>
        <v>19.679625000000005</v>
      </c>
      <c r="BD31" s="173">
        <f>SUMIF(Вводные!$I$4:$N$4,Штат!BD$8,Вводные!$I145:$N145)*SUMIF(Вводные!$I$4:$N$4,Штат!BD$8,Вводные!$I$156:$N$156)/1000</f>
        <v>20.663606250000004</v>
      </c>
      <c r="BE31" s="173">
        <f>SUMIF(Вводные!$I$4:$N$4,Штат!BE$8,Вводные!$I145:$N145)*SUMIF(Вводные!$I$4:$N$4,Штат!BE$8,Вводные!$I$156:$N$156)/1000</f>
        <v>20.663606250000004</v>
      </c>
      <c r="BF31" s="173">
        <f>SUMIF(Вводные!$I$4:$N$4,Штат!BF$8,Вводные!$I145:$N145)*SUMIF(Вводные!$I$4:$N$4,Штат!BF$8,Вводные!$I$156:$N$156)/1000</f>
        <v>20.663606250000004</v>
      </c>
      <c r="BG31" s="173">
        <f>SUMIF(Вводные!$I$4:$N$4,Штат!BG$8,Вводные!$I145:$N145)*SUMIF(Вводные!$I$4:$N$4,Штат!BG$8,Вводные!$I$156:$N$156)/1000</f>
        <v>20.663606250000004</v>
      </c>
      <c r="BH31" s="173">
        <f>SUMIF(Вводные!$I$4:$N$4,Штат!BH$8,Вводные!$I145:$N145)*SUMIF(Вводные!$I$4:$N$4,Штат!BH$8,Вводные!$I$156:$N$156)/1000</f>
        <v>20.663606250000004</v>
      </c>
      <c r="BI31" s="173">
        <f>SUMIF(Вводные!$I$4:$N$4,Штат!BI$8,Вводные!$I145:$N145)*SUMIF(Вводные!$I$4:$N$4,Штат!BI$8,Вводные!$I$156:$N$156)/1000</f>
        <v>20.663606250000004</v>
      </c>
      <c r="BJ31" s="173">
        <f>SUMIF(Вводные!$I$4:$N$4,Штат!BJ$8,Вводные!$I145:$N145)*SUMIF(Вводные!$I$4:$N$4,Штат!BJ$8,Вводные!$I$156:$N$156)/1000</f>
        <v>20.663606250000004</v>
      </c>
      <c r="BK31" s="173">
        <f>SUMIF(Вводные!$I$4:$N$4,Штат!BK$8,Вводные!$I145:$N145)*SUMIF(Вводные!$I$4:$N$4,Штат!BK$8,Вводные!$I$156:$N$156)/1000</f>
        <v>20.663606250000004</v>
      </c>
      <c r="BL31" s="173">
        <f>SUMIF(Вводные!$I$4:$N$4,Штат!BL$8,Вводные!$I145:$N145)*SUMIF(Вводные!$I$4:$N$4,Штат!BL$8,Вводные!$I$156:$N$156)/1000</f>
        <v>20.663606250000004</v>
      </c>
      <c r="BM31" s="173">
        <f>SUMIF(Вводные!$I$4:$N$4,Штат!BM$8,Вводные!$I145:$N145)*SUMIF(Вводные!$I$4:$N$4,Штат!BM$8,Вводные!$I$156:$N$156)/1000</f>
        <v>20.663606250000004</v>
      </c>
      <c r="BN31" s="173">
        <f>SUMIF(Вводные!$I$4:$N$4,Штат!BN$8,Вводные!$I145:$N145)*SUMIF(Вводные!$I$4:$N$4,Штат!BN$8,Вводные!$I$156:$N$156)/1000</f>
        <v>20.663606250000004</v>
      </c>
      <c r="BO31" s="173">
        <f>SUMIF(Вводные!$I$4:$N$4,Штат!BO$8,Вводные!$I145:$N145)*SUMIF(Вводные!$I$4:$N$4,Штат!BO$8,Вводные!$I$156:$N$156)/1000</f>
        <v>20.663606250000004</v>
      </c>
      <c r="BP31" s="173">
        <f>SUMIF(Вводные!$I$4:$N$4,Штат!BP$8,Вводные!$I145:$N145)*SUMIF(Вводные!$I$4:$N$4,Штат!BP$8,Вводные!$I$156:$N$156)/1000</f>
        <v>21.696786562500005</v>
      </c>
      <c r="BQ31" s="173">
        <f>SUMIF(Вводные!$I$4:$N$4,Штат!BQ$8,Вводные!$I145:$N145)*SUMIF(Вводные!$I$4:$N$4,Штат!BQ$8,Вводные!$I$156:$N$156)/1000</f>
        <v>21.696786562500005</v>
      </c>
      <c r="BR31" s="173">
        <f>SUMIF(Вводные!$I$4:$N$4,Штат!BR$8,Вводные!$I145:$N145)*SUMIF(Вводные!$I$4:$N$4,Штат!BR$8,Вводные!$I$156:$N$156)/1000</f>
        <v>21.696786562500005</v>
      </c>
      <c r="BS31" s="173">
        <f>SUMIF(Вводные!$I$4:$N$4,Штат!BS$8,Вводные!$I145:$N145)*SUMIF(Вводные!$I$4:$N$4,Штат!BS$8,Вводные!$I$156:$N$156)/1000</f>
        <v>21.696786562500005</v>
      </c>
      <c r="BT31" s="173">
        <f>SUMIF(Вводные!$I$4:$N$4,Штат!BT$8,Вводные!$I145:$N145)*SUMIF(Вводные!$I$4:$N$4,Штат!BT$8,Вводные!$I$156:$N$156)/1000</f>
        <v>21.696786562500005</v>
      </c>
      <c r="BU31" s="173">
        <f>SUMIF(Вводные!$I$4:$N$4,Штат!BU$8,Вводные!$I145:$N145)*SUMIF(Вводные!$I$4:$N$4,Штат!BU$8,Вводные!$I$156:$N$156)/1000</f>
        <v>21.696786562500005</v>
      </c>
      <c r="BV31" s="173">
        <f>SUMIF(Вводные!$I$4:$N$4,Штат!BV$8,Вводные!$I145:$N145)*SUMIF(Вводные!$I$4:$N$4,Штат!BV$8,Вводные!$I$156:$N$156)/1000</f>
        <v>21.696786562500005</v>
      </c>
      <c r="BW31" s="173">
        <f>SUMIF(Вводные!$I$4:$N$4,Штат!BW$8,Вводные!$I145:$N145)*SUMIF(Вводные!$I$4:$N$4,Штат!BW$8,Вводные!$I$156:$N$156)/1000</f>
        <v>21.696786562500005</v>
      </c>
      <c r="BX31" s="173">
        <f>SUMIF(Вводные!$I$4:$N$4,Штат!BX$8,Вводные!$I145:$N145)*SUMIF(Вводные!$I$4:$N$4,Штат!BX$8,Вводные!$I$156:$N$156)/1000</f>
        <v>21.696786562500005</v>
      </c>
      <c r="BY31" s="173">
        <f>SUMIF(Вводные!$I$4:$N$4,Штат!BY$8,Вводные!$I145:$N145)*SUMIF(Вводные!$I$4:$N$4,Штат!BY$8,Вводные!$I$156:$N$156)/1000</f>
        <v>21.696786562500005</v>
      </c>
      <c r="BZ31" s="173">
        <f>SUMIF(Вводные!$I$4:$N$4,Штат!BZ$8,Вводные!$I145:$N145)*SUMIF(Вводные!$I$4:$N$4,Штат!BZ$8,Вводные!$I$156:$N$156)/1000</f>
        <v>21.696786562500005</v>
      </c>
      <c r="CA31" s="173">
        <f>SUMIF(Вводные!$I$4:$N$4,Штат!CA$8,Вводные!$I145:$N145)*SUMIF(Вводные!$I$4:$N$4,Штат!CA$8,Вводные!$I$156:$N$156)/1000</f>
        <v>21.696786562500005</v>
      </c>
    </row>
    <row r="32" spans="1:1024" outlineLevel="1" x14ac:dyDescent="0.25">
      <c r="B32" s="167" t="str">
        <f t="shared" si="54"/>
        <v xml:space="preserve">Техподдержка </v>
      </c>
      <c r="C32" s="132" t="s">
        <v>355</v>
      </c>
      <c r="D32" s="156" t="s">
        <v>52</v>
      </c>
      <c r="E32" s="74"/>
      <c r="F32" s="143"/>
      <c r="G32" s="173">
        <f t="shared" si="55"/>
        <v>10</v>
      </c>
      <c r="H32" s="173">
        <f>SUMIF(Вводные!$I$4:$N$4,Штат!H$8,Вводные!$I146:$N146)*SUMIF(Вводные!$I$4:$N$4,Штат!H$8,Вводные!$I$156:$N$156)/1000</f>
        <v>10</v>
      </c>
      <c r="I32" s="173">
        <f>SUMIF(Вводные!$I$4:$N$4,Штат!I$8,Вводные!$I146:$N146)*SUMIF(Вводные!$I$4:$N$4,Штат!I$8,Вводные!$I$156:$N$156)/1000</f>
        <v>10</v>
      </c>
      <c r="J32" s="173">
        <f>SUMIF(Вводные!$I$4:$N$4,Штат!J$8,Вводные!$I146:$N146)*SUMIF(Вводные!$I$4:$N$4,Штат!J$8,Вводные!$I$156:$N$156)/1000</f>
        <v>10</v>
      </c>
      <c r="K32" s="173">
        <f>SUMIF(Вводные!$I$4:$N$4,Штат!K$8,Вводные!$I146:$N146)*SUMIF(Вводные!$I$4:$N$4,Штат!K$8,Вводные!$I$156:$N$156)/1000</f>
        <v>10</v>
      </c>
      <c r="L32" s="173">
        <f>SUMIF(Вводные!$I$4:$N$4,Штат!L$8,Вводные!$I146:$N146)*SUMIF(Вводные!$I$4:$N$4,Штат!L$8,Вводные!$I$156:$N$156)/1000</f>
        <v>10</v>
      </c>
      <c r="M32" s="173">
        <f>SUMIF(Вводные!$I$4:$N$4,Штат!M$8,Вводные!$I146:$N146)*SUMIF(Вводные!$I$4:$N$4,Штат!M$8,Вводные!$I$156:$N$156)/1000</f>
        <v>10</v>
      </c>
      <c r="N32" s="173">
        <f>SUMIF(Вводные!$I$4:$N$4,Штат!N$8,Вводные!$I146:$N146)*SUMIF(Вводные!$I$4:$N$4,Штат!N$8,Вводные!$I$156:$N$156)/1000</f>
        <v>10</v>
      </c>
      <c r="O32" s="173">
        <f>SUMIF(Вводные!$I$4:$N$4,Штат!O$8,Вводные!$I146:$N146)*SUMIF(Вводные!$I$4:$N$4,Штат!O$8,Вводные!$I$156:$N$156)/1000</f>
        <v>10</v>
      </c>
      <c r="P32" s="173">
        <f>SUMIF(Вводные!$I$4:$N$4,Штат!P$8,Вводные!$I146:$N146)*SUMIF(Вводные!$I$4:$N$4,Штат!P$8,Вводные!$I$156:$N$156)/1000</f>
        <v>10</v>
      </c>
      <c r="Q32" s="173">
        <f>SUMIF(Вводные!$I$4:$N$4,Штат!Q$8,Вводные!$I146:$N146)*SUMIF(Вводные!$I$4:$N$4,Штат!Q$8,Вводные!$I$156:$N$156)/1000</f>
        <v>10</v>
      </c>
      <c r="R32" s="173">
        <f>SUMIF(Вводные!$I$4:$N$4,Штат!R$8,Вводные!$I146:$N146)*SUMIF(Вводные!$I$4:$N$4,Штат!R$8,Вводные!$I$156:$N$156)/1000</f>
        <v>10</v>
      </c>
      <c r="S32" s="173">
        <f>SUMIF(Вводные!$I$4:$N$4,Штат!S$8,Вводные!$I146:$N146)*SUMIF(Вводные!$I$4:$N$4,Штат!S$8,Вводные!$I$156:$N$156)/1000</f>
        <v>10</v>
      </c>
      <c r="T32" s="173">
        <f>SUMIF(Вводные!$I$4:$N$4,Штат!T$8,Вводные!$I146:$N146)*SUMIF(Вводные!$I$4:$N$4,Штат!T$8,Вводные!$I$156:$N$156)/1000</f>
        <v>10.5</v>
      </c>
      <c r="U32" s="173">
        <f>SUMIF(Вводные!$I$4:$N$4,Штат!U$8,Вводные!$I146:$N146)*SUMIF(Вводные!$I$4:$N$4,Штат!U$8,Вводные!$I$156:$N$156)/1000</f>
        <v>10.5</v>
      </c>
      <c r="V32" s="173">
        <f>SUMIF(Вводные!$I$4:$N$4,Штат!V$8,Вводные!$I146:$N146)*SUMIF(Вводные!$I$4:$N$4,Штат!V$8,Вводные!$I$156:$N$156)/1000</f>
        <v>10.5</v>
      </c>
      <c r="W32" s="173">
        <f>SUMIF(Вводные!$I$4:$N$4,Штат!W$8,Вводные!$I146:$N146)*SUMIF(Вводные!$I$4:$N$4,Штат!W$8,Вводные!$I$156:$N$156)/1000</f>
        <v>10.5</v>
      </c>
      <c r="X32" s="173">
        <f>SUMIF(Вводные!$I$4:$N$4,Штат!X$8,Вводные!$I146:$N146)*SUMIF(Вводные!$I$4:$N$4,Штат!X$8,Вводные!$I$156:$N$156)/1000</f>
        <v>10.5</v>
      </c>
      <c r="Y32" s="173">
        <f>SUMIF(Вводные!$I$4:$N$4,Штат!Y$8,Вводные!$I146:$N146)*SUMIF(Вводные!$I$4:$N$4,Штат!Y$8,Вводные!$I$156:$N$156)/1000</f>
        <v>10.5</v>
      </c>
      <c r="Z32" s="173">
        <f>SUMIF(Вводные!$I$4:$N$4,Штат!Z$8,Вводные!$I146:$N146)*SUMIF(Вводные!$I$4:$N$4,Штат!Z$8,Вводные!$I$156:$N$156)/1000</f>
        <v>10.5</v>
      </c>
      <c r="AA32" s="173">
        <f>SUMIF(Вводные!$I$4:$N$4,Штат!AA$8,Вводные!$I146:$N146)*SUMIF(Вводные!$I$4:$N$4,Штат!AA$8,Вводные!$I$156:$N$156)/1000</f>
        <v>10.5</v>
      </c>
      <c r="AB32" s="173">
        <f>SUMIF(Вводные!$I$4:$N$4,Штат!AB$8,Вводные!$I146:$N146)*SUMIF(Вводные!$I$4:$N$4,Штат!AB$8,Вводные!$I$156:$N$156)/1000</f>
        <v>10.5</v>
      </c>
      <c r="AC32" s="173">
        <f>SUMIF(Вводные!$I$4:$N$4,Штат!AC$8,Вводные!$I146:$N146)*SUMIF(Вводные!$I$4:$N$4,Штат!AC$8,Вводные!$I$156:$N$156)/1000</f>
        <v>10.5</v>
      </c>
      <c r="AD32" s="173">
        <f>SUMIF(Вводные!$I$4:$N$4,Штат!AD$8,Вводные!$I146:$N146)*SUMIF(Вводные!$I$4:$N$4,Штат!AD$8,Вводные!$I$156:$N$156)/1000</f>
        <v>10.5</v>
      </c>
      <c r="AE32" s="173">
        <f>SUMIF(Вводные!$I$4:$N$4,Штат!AE$8,Вводные!$I146:$N146)*SUMIF(Вводные!$I$4:$N$4,Штат!AE$8,Вводные!$I$156:$N$156)/1000</f>
        <v>10.5</v>
      </c>
      <c r="AF32" s="173">
        <f>SUMIF(Вводные!$I$4:$N$4,Штат!AF$8,Вводные!$I146:$N146)*SUMIF(Вводные!$I$4:$N$4,Штат!AF$8,Вводные!$I$156:$N$156)/1000</f>
        <v>11.025</v>
      </c>
      <c r="AG32" s="173">
        <f>SUMIF(Вводные!$I$4:$N$4,Штат!AG$8,Вводные!$I146:$N146)*SUMIF(Вводные!$I$4:$N$4,Штат!AG$8,Вводные!$I$156:$N$156)/1000</f>
        <v>11.025</v>
      </c>
      <c r="AH32" s="173">
        <f>SUMIF(Вводные!$I$4:$N$4,Штат!AH$8,Вводные!$I146:$N146)*SUMIF(Вводные!$I$4:$N$4,Штат!AH$8,Вводные!$I$156:$N$156)/1000</f>
        <v>11.025</v>
      </c>
      <c r="AI32" s="173">
        <f>SUMIF(Вводные!$I$4:$N$4,Штат!AI$8,Вводные!$I146:$N146)*SUMIF(Вводные!$I$4:$N$4,Штат!AI$8,Вводные!$I$156:$N$156)/1000</f>
        <v>11.025</v>
      </c>
      <c r="AJ32" s="173">
        <f>SUMIF(Вводные!$I$4:$N$4,Штат!AJ$8,Вводные!$I146:$N146)*SUMIF(Вводные!$I$4:$N$4,Штат!AJ$8,Вводные!$I$156:$N$156)/1000</f>
        <v>11.025</v>
      </c>
      <c r="AK32" s="173">
        <f>SUMIF(Вводные!$I$4:$N$4,Штат!AK$8,Вводные!$I146:$N146)*SUMIF(Вводные!$I$4:$N$4,Штат!AK$8,Вводные!$I$156:$N$156)/1000</f>
        <v>11.025</v>
      </c>
      <c r="AL32" s="173">
        <f>SUMIF(Вводные!$I$4:$N$4,Штат!AL$8,Вводные!$I146:$N146)*SUMIF(Вводные!$I$4:$N$4,Штат!AL$8,Вводные!$I$156:$N$156)/1000</f>
        <v>11.025</v>
      </c>
      <c r="AM32" s="173">
        <f>SUMIF(Вводные!$I$4:$N$4,Штат!AM$8,Вводные!$I146:$N146)*SUMIF(Вводные!$I$4:$N$4,Штат!AM$8,Вводные!$I$156:$N$156)/1000</f>
        <v>11.025</v>
      </c>
      <c r="AN32" s="173">
        <f>SUMIF(Вводные!$I$4:$N$4,Штат!AN$8,Вводные!$I146:$N146)*SUMIF(Вводные!$I$4:$N$4,Штат!AN$8,Вводные!$I$156:$N$156)/1000</f>
        <v>11.025</v>
      </c>
      <c r="AO32" s="173">
        <f>SUMIF(Вводные!$I$4:$N$4,Штат!AO$8,Вводные!$I146:$N146)*SUMIF(Вводные!$I$4:$N$4,Штат!AO$8,Вводные!$I$156:$N$156)/1000</f>
        <v>11.025</v>
      </c>
      <c r="AP32" s="173">
        <f>SUMIF(Вводные!$I$4:$N$4,Штат!AP$8,Вводные!$I146:$N146)*SUMIF(Вводные!$I$4:$N$4,Штат!AP$8,Вводные!$I$156:$N$156)/1000</f>
        <v>11.025</v>
      </c>
      <c r="AQ32" s="173">
        <f>SUMIF(Вводные!$I$4:$N$4,Штат!AQ$8,Вводные!$I146:$N146)*SUMIF(Вводные!$I$4:$N$4,Штат!AQ$8,Вводные!$I$156:$N$156)/1000</f>
        <v>11.025</v>
      </c>
      <c r="AR32" s="173">
        <f>SUMIF(Вводные!$I$4:$N$4,Штат!AR$8,Вводные!$I146:$N146)*SUMIF(Вводные!$I$4:$N$4,Штат!AR$8,Вводные!$I$156:$N$156)/1000</f>
        <v>11.576250000000002</v>
      </c>
      <c r="AS32" s="173">
        <f>SUMIF(Вводные!$I$4:$N$4,Штат!AS$8,Вводные!$I146:$N146)*SUMIF(Вводные!$I$4:$N$4,Штат!AS$8,Вводные!$I$156:$N$156)/1000</f>
        <v>11.576250000000002</v>
      </c>
      <c r="AT32" s="173">
        <f>SUMIF(Вводные!$I$4:$N$4,Штат!AT$8,Вводные!$I146:$N146)*SUMIF(Вводные!$I$4:$N$4,Штат!AT$8,Вводные!$I$156:$N$156)/1000</f>
        <v>11.576250000000002</v>
      </c>
      <c r="AU32" s="173">
        <f>SUMIF(Вводные!$I$4:$N$4,Штат!AU$8,Вводные!$I146:$N146)*SUMIF(Вводные!$I$4:$N$4,Штат!AU$8,Вводные!$I$156:$N$156)/1000</f>
        <v>11.576250000000002</v>
      </c>
      <c r="AV32" s="173">
        <f>SUMIF(Вводные!$I$4:$N$4,Штат!AV$8,Вводные!$I146:$N146)*SUMIF(Вводные!$I$4:$N$4,Штат!AV$8,Вводные!$I$156:$N$156)/1000</f>
        <v>11.576250000000002</v>
      </c>
      <c r="AW32" s="173">
        <f>SUMIF(Вводные!$I$4:$N$4,Штат!AW$8,Вводные!$I146:$N146)*SUMIF(Вводные!$I$4:$N$4,Штат!AW$8,Вводные!$I$156:$N$156)/1000</f>
        <v>11.576250000000002</v>
      </c>
      <c r="AX32" s="173">
        <f>SUMIF(Вводные!$I$4:$N$4,Штат!AX$8,Вводные!$I146:$N146)*SUMIF(Вводные!$I$4:$N$4,Штат!AX$8,Вводные!$I$156:$N$156)/1000</f>
        <v>11.576250000000002</v>
      </c>
      <c r="AY32" s="173">
        <f>SUMIF(Вводные!$I$4:$N$4,Штат!AY$8,Вводные!$I146:$N146)*SUMIF(Вводные!$I$4:$N$4,Штат!AY$8,Вводные!$I$156:$N$156)/1000</f>
        <v>11.576250000000002</v>
      </c>
      <c r="AZ32" s="173">
        <f>SUMIF(Вводные!$I$4:$N$4,Штат!AZ$8,Вводные!$I146:$N146)*SUMIF(Вводные!$I$4:$N$4,Штат!AZ$8,Вводные!$I$156:$N$156)/1000</f>
        <v>11.576250000000002</v>
      </c>
      <c r="BA32" s="173">
        <f>SUMIF(Вводные!$I$4:$N$4,Штат!BA$8,Вводные!$I146:$N146)*SUMIF(Вводные!$I$4:$N$4,Штат!BA$8,Вводные!$I$156:$N$156)/1000</f>
        <v>11.576250000000002</v>
      </c>
      <c r="BB32" s="173">
        <f>SUMIF(Вводные!$I$4:$N$4,Штат!BB$8,Вводные!$I146:$N146)*SUMIF(Вводные!$I$4:$N$4,Штат!BB$8,Вводные!$I$156:$N$156)/1000</f>
        <v>11.576250000000002</v>
      </c>
      <c r="BC32" s="173">
        <f>SUMIF(Вводные!$I$4:$N$4,Штат!BC$8,Вводные!$I146:$N146)*SUMIF(Вводные!$I$4:$N$4,Штат!BC$8,Вводные!$I$156:$N$156)/1000</f>
        <v>11.576250000000002</v>
      </c>
      <c r="BD32" s="173">
        <f>SUMIF(Вводные!$I$4:$N$4,Штат!BD$8,Вводные!$I146:$N146)*SUMIF(Вводные!$I$4:$N$4,Штат!BD$8,Вводные!$I$156:$N$156)/1000</f>
        <v>12.155062500000001</v>
      </c>
      <c r="BE32" s="173">
        <f>SUMIF(Вводные!$I$4:$N$4,Штат!BE$8,Вводные!$I146:$N146)*SUMIF(Вводные!$I$4:$N$4,Штат!BE$8,Вводные!$I$156:$N$156)/1000</f>
        <v>12.155062500000001</v>
      </c>
      <c r="BF32" s="173">
        <f>SUMIF(Вводные!$I$4:$N$4,Штат!BF$8,Вводные!$I146:$N146)*SUMIF(Вводные!$I$4:$N$4,Штат!BF$8,Вводные!$I$156:$N$156)/1000</f>
        <v>12.155062500000001</v>
      </c>
      <c r="BG32" s="173">
        <f>SUMIF(Вводные!$I$4:$N$4,Штат!BG$8,Вводные!$I146:$N146)*SUMIF(Вводные!$I$4:$N$4,Штат!BG$8,Вводные!$I$156:$N$156)/1000</f>
        <v>12.155062500000001</v>
      </c>
      <c r="BH32" s="173">
        <f>SUMIF(Вводные!$I$4:$N$4,Штат!BH$8,Вводные!$I146:$N146)*SUMIF(Вводные!$I$4:$N$4,Штат!BH$8,Вводные!$I$156:$N$156)/1000</f>
        <v>12.155062500000001</v>
      </c>
      <c r="BI32" s="173">
        <f>SUMIF(Вводные!$I$4:$N$4,Штат!BI$8,Вводные!$I146:$N146)*SUMIF(Вводные!$I$4:$N$4,Штат!BI$8,Вводные!$I$156:$N$156)/1000</f>
        <v>12.155062500000001</v>
      </c>
      <c r="BJ32" s="173">
        <f>SUMIF(Вводные!$I$4:$N$4,Штат!BJ$8,Вводные!$I146:$N146)*SUMIF(Вводные!$I$4:$N$4,Штат!BJ$8,Вводные!$I$156:$N$156)/1000</f>
        <v>12.155062500000001</v>
      </c>
      <c r="BK32" s="173">
        <f>SUMIF(Вводные!$I$4:$N$4,Штат!BK$8,Вводные!$I146:$N146)*SUMIF(Вводные!$I$4:$N$4,Штат!BK$8,Вводные!$I$156:$N$156)/1000</f>
        <v>12.155062500000001</v>
      </c>
      <c r="BL32" s="173">
        <f>SUMIF(Вводные!$I$4:$N$4,Штат!BL$8,Вводные!$I146:$N146)*SUMIF(Вводные!$I$4:$N$4,Штат!BL$8,Вводные!$I$156:$N$156)/1000</f>
        <v>12.155062500000001</v>
      </c>
      <c r="BM32" s="173">
        <f>SUMIF(Вводные!$I$4:$N$4,Штат!BM$8,Вводные!$I146:$N146)*SUMIF(Вводные!$I$4:$N$4,Штат!BM$8,Вводные!$I$156:$N$156)/1000</f>
        <v>12.155062500000001</v>
      </c>
      <c r="BN32" s="173">
        <f>SUMIF(Вводные!$I$4:$N$4,Штат!BN$8,Вводные!$I146:$N146)*SUMIF(Вводные!$I$4:$N$4,Штат!BN$8,Вводные!$I$156:$N$156)/1000</f>
        <v>12.155062500000001</v>
      </c>
      <c r="BO32" s="173">
        <f>SUMIF(Вводные!$I$4:$N$4,Штат!BO$8,Вводные!$I146:$N146)*SUMIF(Вводные!$I$4:$N$4,Штат!BO$8,Вводные!$I$156:$N$156)/1000</f>
        <v>12.155062500000001</v>
      </c>
      <c r="BP32" s="173">
        <f>SUMIF(Вводные!$I$4:$N$4,Штат!BP$8,Вводные!$I146:$N146)*SUMIF(Вводные!$I$4:$N$4,Штат!BP$8,Вводные!$I$156:$N$156)/1000</f>
        <v>12.762815625000004</v>
      </c>
      <c r="BQ32" s="173">
        <f>SUMIF(Вводные!$I$4:$N$4,Штат!BQ$8,Вводные!$I146:$N146)*SUMIF(Вводные!$I$4:$N$4,Штат!BQ$8,Вводные!$I$156:$N$156)/1000</f>
        <v>12.762815625000004</v>
      </c>
      <c r="BR32" s="173">
        <f>SUMIF(Вводные!$I$4:$N$4,Штат!BR$8,Вводные!$I146:$N146)*SUMIF(Вводные!$I$4:$N$4,Штат!BR$8,Вводные!$I$156:$N$156)/1000</f>
        <v>12.762815625000004</v>
      </c>
      <c r="BS32" s="173">
        <f>SUMIF(Вводные!$I$4:$N$4,Штат!BS$8,Вводные!$I146:$N146)*SUMIF(Вводные!$I$4:$N$4,Штат!BS$8,Вводные!$I$156:$N$156)/1000</f>
        <v>12.762815625000004</v>
      </c>
      <c r="BT32" s="173">
        <f>SUMIF(Вводные!$I$4:$N$4,Штат!BT$8,Вводные!$I146:$N146)*SUMIF(Вводные!$I$4:$N$4,Штат!BT$8,Вводные!$I$156:$N$156)/1000</f>
        <v>12.762815625000004</v>
      </c>
      <c r="BU32" s="173">
        <f>SUMIF(Вводные!$I$4:$N$4,Штат!BU$8,Вводные!$I146:$N146)*SUMIF(Вводные!$I$4:$N$4,Штат!BU$8,Вводные!$I$156:$N$156)/1000</f>
        <v>12.762815625000004</v>
      </c>
      <c r="BV32" s="173">
        <f>SUMIF(Вводные!$I$4:$N$4,Штат!BV$8,Вводные!$I146:$N146)*SUMIF(Вводные!$I$4:$N$4,Штат!BV$8,Вводные!$I$156:$N$156)/1000</f>
        <v>12.762815625000004</v>
      </c>
      <c r="BW32" s="173">
        <f>SUMIF(Вводные!$I$4:$N$4,Штат!BW$8,Вводные!$I146:$N146)*SUMIF(Вводные!$I$4:$N$4,Штат!BW$8,Вводные!$I$156:$N$156)/1000</f>
        <v>12.762815625000004</v>
      </c>
      <c r="BX32" s="173">
        <f>SUMIF(Вводные!$I$4:$N$4,Штат!BX$8,Вводные!$I146:$N146)*SUMIF(Вводные!$I$4:$N$4,Штат!BX$8,Вводные!$I$156:$N$156)/1000</f>
        <v>12.762815625000004</v>
      </c>
      <c r="BY32" s="173">
        <f>SUMIF(Вводные!$I$4:$N$4,Штат!BY$8,Вводные!$I146:$N146)*SUMIF(Вводные!$I$4:$N$4,Штат!BY$8,Вводные!$I$156:$N$156)/1000</f>
        <v>12.762815625000004</v>
      </c>
      <c r="BZ32" s="173">
        <f>SUMIF(Вводные!$I$4:$N$4,Штат!BZ$8,Вводные!$I146:$N146)*SUMIF(Вводные!$I$4:$N$4,Штат!BZ$8,Вводные!$I$156:$N$156)/1000</f>
        <v>12.762815625000004</v>
      </c>
      <c r="CA32" s="173">
        <f>SUMIF(Вводные!$I$4:$N$4,Штат!CA$8,Вводные!$I146:$N146)*SUMIF(Вводные!$I$4:$N$4,Штат!CA$8,Вводные!$I$156:$N$156)/1000</f>
        <v>12.762815625000004</v>
      </c>
    </row>
    <row r="33" spans="1:79" outlineLevel="1" x14ac:dyDescent="0.25">
      <c r="B33" s="167" t="str">
        <f t="shared" si="54"/>
        <v>Менеджеры по продажам</v>
      </c>
      <c r="C33" s="132" t="s">
        <v>355</v>
      </c>
      <c r="D33" s="156" t="s">
        <v>52</v>
      </c>
      <c r="E33" s="74"/>
      <c r="F33" s="143"/>
      <c r="G33" s="173">
        <f t="shared" si="55"/>
        <v>6</v>
      </c>
      <c r="H33" s="173">
        <f>SUMIF(Вводные!$I$4:$N$4,Штат!H$8,Вводные!$I147:$N147)*SUMIF(Вводные!$I$4:$N$4,Штат!H$8,Вводные!$I$156:$N$156)/1000</f>
        <v>6</v>
      </c>
      <c r="I33" s="173">
        <f>SUMIF(Вводные!$I$4:$N$4,Штат!I$8,Вводные!$I147:$N147)*SUMIF(Вводные!$I$4:$N$4,Штат!I$8,Вводные!$I$156:$N$156)/1000</f>
        <v>6</v>
      </c>
      <c r="J33" s="173">
        <f>SUMIF(Вводные!$I$4:$N$4,Штат!J$8,Вводные!$I147:$N147)*SUMIF(Вводные!$I$4:$N$4,Штат!J$8,Вводные!$I$156:$N$156)/1000</f>
        <v>6</v>
      </c>
      <c r="K33" s="173">
        <f>SUMIF(Вводные!$I$4:$N$4,Штат!K$8,Вводные!$I147:$N147)*SUMIF(Вводные!$I$4:$N$4,Штат!K$8,Вводные!$I$156:$N$156)/1000</f>
        <v>6</v>
      </c>
      <c r="L33" s="173">
        <f>SUMIF(Вводные!$I$4:$N$4,Штат!L$8,Вводные!$I147:$N147)*SUMIF(Вводные!$I$4:$N$4,Штат!L$8,Вводные!$I$156:$N$156)/1000</f>
        <v>6</v>
      </c>
      <c r="M33" s="173">
        <f>SUMIF(Вводные!$I$4:$N$4,Штат!M$8,Вводные!$I147:$N147)*SUMIF(Вводные!$I$4:$N$4,Штат!M$8,Вводные!$I$156:$N$156)/1000</f>
        <v>6</v>
      </c>
      <c r="N33" s="173">
        <f>SUMIF(Вводные!$I$4:$N$4,Штат!N$8,Вводные!$I147:$N147)*SUMIF(Вводные!$I$4:$N$4,Штат!N$8,Вводные!$I$156:$N$156)/1000</f>
        <v>6</v>
      </c>
      <c r="O33" s="173">
        <f>SUMIF(Вводные!$I$4:$N$4,Штат!O$8,Вводные!$I147:$N147)*SUMIF(Вводные!$I$4:$N$4,Штат!O$8,Вводные!$I$156:$N$156)/1000</f>
        <v>6</v>
      </c>
      <c r="P33" s="173">
        <f>SUMIF(Вводные!$I$4:$N$4,Штат!P$8,Вводные!$I147:$N147)*SUMIF(Вводные!$I$4:$N$4,Штат!P$8,Вводные!$I$156:$N$156)/1000</f>
        <v>6</v>
      </c>
      <c r="Q33" s="173">
        <f>SUMIF(Вводные!$I$4:$N$4,Штат!Q$8,Вводные!$I147:$N147)*SUMIF(Вводные!$I$4:$N$4,Штат!Q$8,Вводные!$I$156:$N$156)/1000</f>
        <v>6</v>
      </c>
      <c r="R33" s="173">
        <f>SUMIF(Вводные!$I$4:$N$4,Штат!R$8,Вводные!$I147:$N147)*SUMIF(Вводные!$I$4:$N$4,Штат!R$8,Вводные!$I$156:$N$156)/1000</f>
        <v>6</v>
      </c>
      <c r="S33" s="173">
        <f>SUMIF(Вводные!$I$4:$N$4,Штат!S$8,Вводные!$I147:$N147)*SUMIF(Вводные!$I$4:$N$4,Штат!S$8,Вводные!$I$156:$N$156)/1000</f>
        <v>6</v>
      </c>
      <c r="T33" s="173">
        <f>SUMIF(Вводные!$I$4:$N$4,Штат!T$8,Вводные!$I147:$N147)*SUMIF(Вводные!$I$4:$N$4,Штат!T$8,Вводные!$I$156:$N$156)/1000</f>
        <v>6.3</v>
      </c>
      <c r="U33" s="173">
        <f>SUMIF(Вводные!$I$4:$N$4,Штат!U$8,Вводные!$I147:$N147)*SUMIF(Вводные!$I$4:$N$4,Штат!U$8,Вводные!$I$156:$N$156)/1000</f>
        <v>6.3</v>
      </c>
      <c r="V33" s="173">
        <f>SUMIF(Вводные!$I$4:$N$4,Штат!V$8,Вводные!$I147:$N147)*SUMIF(Вводные!$I$4:$N$4,Штат!V$8,Вводные!$I$156:$N$156)/1000</f>
        <v>6.3</v>
      </c>
      <c r="W33" s="173">
        <f>SUMIF(Вводные!$I$4:$N$4,Штат!W$8,Вводные!$I147:$N147)*SUMIF(Вводные!$I$4:$N$4,Штат!W$8,Вводные!$I$156:$N$156)/1000</f>
        <v>6.3</v>
      </c>
      <c r="X33" s="173">
        <f>SUMIF(Вводные!$I$4:$N$4,Штат!X$8,Вводные!$I147:$N147)*SUMIF(Вводные!$I$4:$N$4,Штат!X$8,Вводные!$I$156:$N$156)/1000</f>
        <v>6.3</v>
      </c>
      <c r="Y33" s="173">
        <f>SUMIF(Вводные!$I$4:$N$4,Штат!Y$8,Вводные!$I147:$N147)*SUMIF(Вводные!$I$4:$N$4,Штат!Y$8,Вводные!$I$156:$N$156)/1000</f>
        <v>6.3</v>
      </c>
      <c r="Z33" s="173">
        <f>SUMIF(Вводные!$I$4:$N$4,Штат!Z$8,Вводные!$I147:$N147)*SUMIF(Вводные!$I$4:$N$4,Штат!Z$8,Вводные!$I$156:$N$156)/1000</f>
        <v>6.3</v>
      </c>
      <c r="AA33" s="173">
        <f>SUMIF(Вводные!$I$4:$N$4,Штат!AA$8,Вводные!$I147:$N147)*SUMIF(Вводные!$I$4:$N$4,Штат!AA$8,Вводные!$I$156:$N$156)/1000</f>
        <v>6.3</v>
      </c>
      <c r="AB33" s="173">
        <f>SUMIF(Вводные!$I$4:$N$4,Штат!AB$8,Вводные!$I147:$N147)*SUMIF(Вводные!$I$4:$N$4,Штат!AB$8,Вводные!$I$156:$N$156)/1000</f>
        <v>6.3</v>
      </c>
      <c r="AC33" s="173">
        <f>SUMIF(Вводные!$I$4:$N$4,Штат!AC$8,Вводные!$I147:$N147)*SUMIF(Вводные!$I$4:$N$4,Штат!AC$8,Вводные!$I$156:$N$156)/1000</f>
        <v>6.3</v>
      </c>
      <c r="AD33" s="173">
        <f>SUMIF(Вводные!$I$4:$N$4,Штат!AD$8,Вводные!$I147:$N147)*SUMIF(Вводные!$I$4:$N$4,Штат!AD$8,Вводные!$I$156:$N$156)/1000</f>
        <v>6.3</v>
      </c>
      <c r="AE33" s="173">
        <f>SUMIF(Вводные!$I$4:$N$4,Штат!AE$8,Вводные!$I147:$N147)*SUMIF(Вводные!$I$4:$N$4,Штат!AE$8,Вводные!$I$156:$N$156)/1000</f>
        <v>6.3</v>
      </c>
      <c r="AF33" s="173">
        <f>SUMIF(Вводные!$I$4:$N$4,Штат!AF$8,Вводные!$I147:$N147)*SUMIF(Вводные!$I$4:$N$4,Штат!AF$8,Вводные!$I$156:$N$156)/1000</f>
        <v>6.6150000000000002</v>
      </c>
      <c r="AG33" s="173">
        <f>SUMIF(Вводные!$I$4:$N$4,Штат!AG$8,Вводные!$I147:$N147)*SUMIF(Вводные!$I$4:$N$4,Штат!AG$8,Вводные!$I$156:$N$156)/1000</f>
        <v>6.6150000000000002</v>
      </c>
      <c r="AH33" s="173">
        <f>SUMIF(Вводные!$I$4:$N$4,Штат!AH$8,Вводные!$I147:$N147)*SUMIF(Вводные!$I$4:$N$4,Штат!AH$8,Вводные!$I$156:$N$156)/1000</f>
        <v>6.6150000000000002</v>
      </c>
      <c r="AI33" s="173">
        <f>SUMIF(Вводные!$I$4:$N$4,Штат!AI$8,Вводные!$I147:$N147)*SUMIF(Вводные!$I$4:$N$4,Штат!AI$8,Вводные!$I$156:$N$156)/1000</f>
        <v>6.6150000000000002</v>
      </c>
      <c r="AJ33" s="173">
        <f>SUMIF(Вводные!$I$4:$N$4,Штат!AJ$8,Вводные!$I147:$N147)*SUMIF(Вводные!$I$4:$N$4,Штат!AJ$8,Вводные!$I$156:$N$156)/1000</f>
        <v>6.6150000000000002</v>
      </c>
      <c r="AK33" s="173">
        <f>SUMIF(Вводные!$I$4:$N$4,Штат!AK$8,Вводные!$I147:$N147)*SUMIF(Вводные!$I$4:$N$4,Штат!AK$8,Вводные!$I$156:$N$156)/1000</f>
        <v>6.6150000000000002</v>
      </c>
      <c r="AL33" s="173">
        <f>SUMIF(Вводные!$I$4:$N$4,Штат!AL$8,Вводные!$I147:$N147)*SUMIF(Вводные!$I$4:$N$4,Штат!AL$8,Вводные!$I$156:$N$156)/1000</f>
        <v>6.6150000000000002</v>
      </c>
      <c r="AM33" s="173">
        <f>SUMIF(Вводные!$I$4:$N$4,Штат!AM$8,Вводные!$I147:$N147)*SUMIF(Вводные!$I$4:$N$4,Штат!AM$8,Вводные!$I$156:$N$156)/1000</f>
        <v>6.6150000000000002</v>
      </c>
      <c r="AN33" s="173">
        <f>SUMIF(Вводные!$I$4:$N$4,Штат!AN$8,Вводные!$I147:$N147)*SUMIF(Вводные!$I$4:$N$4,Штат!AN$8,Вводные!$I$156:$N$156)/1000</f>
        <v>6.6150000000000002</v>
      </c>
      <c r="AO33" s="173">
        <f>SUMIF(Вводные!$I$4:$N$4,Штат!AO$8,Вводные!$I147:$N147)*SUMIF(Вводные!$I$4:$N$4,Штат!AO$8,Вводные!$I$156:$N$156)/1000</f>
        <v>6.6150000000000002</v>
      </c>
      <c r="AP33" s="173">
        <f>SUMIF(Вводные!$I$4:$N$4,Штат!AP$8,Вводные!$I147:$N147)*SUMIF(Вводные!$I$4:$N$4,Штат!AP$8,Вводные!$I$156:$N$156)/1000</f>
        <v>6.6150000000000002</v>
      </c>
      <c r="AQ33" s="173">
        <f>SUMIF(Вводные!$I$4:$N$4,Штат!AQ$8,Вводные!$I147:$N147)*SUMIF(Вводные!$I$4:$N$4,Штат!AQ$8,Вводные!$I$156:$N$156)/1000</f>
        <v>6.6150000000000002</v>
      </c>
      <c r="AR33" s="173">
        <f>SUMIF(Вводные!$I$4:$N$4,Штат!AR$8,Вводные!$I147:$N147)*SUMIF(Вводные!$I$4:$N$4,Штат!AR$8,Вводные!$I$156:$N$156)/1000</f>
        <v>6.9457500000000012</v>
      </c>
      <c r="AS33" s="173">
        <f>SUMIF(Вводные!$I$4:$N$4,Штат!AS$8,Вводные!$I147:$N147)*SUMIF(Вводные!$I$4:$N$4,Штат!AS$8,Вводные!$I$156:$N$156)/1000</f>
        <v>6.9457500000000012</v>
      </c>
      <c r="AT33" s="173">
        <f>SUMIF(Вводные!$I$4:$N$4,Штат!AT$8,Вводные!$I147:$N147)*SUMIF(Вводные!$I$4:$N$4,Штат!AT$8,Вводные!$I$156:$N$156)/1000</f>
        <v>6.9457500000000012</v>
      </c>
      <c r="AU33" s="173">
        <f>SUMIF(Вводные!$I$4:$N$4,Штат!AU$8,Вводные!$I147:$N147)*SUMIF(Вводные!$I$4:$N$4,Штат!AU$8,Вводные!$I$156:$N$156)/1000</f>
        <v>6.9457500000000012</v>
      </c>
      <c r="AV33" s="173">
        <f>SUMIF(Вводные!$I$4:$N$4,Штат!AV$8,Вводные!$I147:$N147)*SUMIF(Вводные!$I$4:$N$4,Штат!AV$8,Вводные!$I$156:$N$156)/1000</f>
        <v>6.9457500000000012</v>
      </c>
      <c r="AW33" s="173">
        <f>SUMIF(Вводные!$I$4:$N$4,Штат!AW$8,Вводные!$I147:$N147)*SUMIF(Вводные!$I$4:$N$4,Штат!AW$8,Вводные!$I$156:$N$156)/1000</f>
        <v>6.9457500000000012</v>
      </c>
      <c r="AX33" s="173">
        <f>SUMIF(Вводные!$I$4:$N$4,Штат!AX$8,Вводные!$I147:$N147)*SUMIF(Вводные!$I$4:$N$4,Штат!AX$8,Вводные!$I$156:$N$156)/1000</f>
        <v>6.9457500000000012</v>
      </c>
      <c r="AY33" s="173">
        <f>SUMIF(Вводные!$I$4:$N$4,Штат!AY$8,Вводные!$I147:$N147)*SUMIF(Вводные!$I$4:$N$4,Штат!AY$8,Вводные!$I$156:$N$156)/1000</f>
        <v>6.9457500000000012</v>
      </c>
      <c r="AZ33" s="173">
        <f>SUMIF(Вводные!$I$4:$N$4,Штат!AZ$8,Вводные!$I147:$N147)*SUMIF(Вводные!$I$4:$N$4,Штат!AZ$8,Вводные!$I$156:$N$156)/1000</f>
        <v>6.9457500000000012</v>
      </c>
      <c r="BA33" s="173">
        <f>SUMIF(Вводные!$I$4:$N$4,Штат!BA$8,Вводные!$I147:$N147)*SUMIF(Вводные!$I$4:$N$4,Штат!BA$8,Вводные!$I$156:$N$156)/1000</f>
        <v>6.9457500000000012</v>
      </c>
      <c r="BB33" s="173">
        <f>SUMIF(Вводные!$I$4:$N$4,Штат!BB$8,Вводные!$I147:$N147)*SUMIF(Вводные!$I$4:$N$4,Штат!BB$8,Вводные!$I$156:$N$156)/1000</f>
        <v>6.9457500000000012</v>
      </c>
      <c r="BC33" s="173">
        <f>SUMIF(Вводные!$I$4:$N$4,Штат!BC$8,Вводные!$I147:$N147)*SUMIF(Вводные!$I$4:$N$4,Штат!BC$8,Вводные!$I$156:$N$156)/1000</f>
        <v>6.9457500000000012</v>
      </c>
      <c r="BD33" s="173">
        <f>SUMIF(Вводные!$I$4:$N$4,Штат!BD$8,Вводные!$I147:$N147)*SUMIF(Вводные!$I$4:$N$4,Штат!BD$8,Вводные!$I$156:$N$156)/1000</f>
        <v>7.2930375000000014</v>
      </c>
      <c r="BE33" s="173">
        <f>SUMIF(Вводные!$I$4:$N$4,Штат!BE$8,Вводные!$I147:$N147)*SUMIF(Вводные!$I$4:$N$4,Штат!BE$8,Вводные!$I$156:$N$156)/1000</f>
        <v>7.2930375000000014</v>
      </c>
      <c r="BF33" s="173">
        <f>SUMIF(Вводные!$I$4:$N$4,Штат!BF$8,Вводные!$I147:$N147)*SUMIF(Вводные!$I$4:$N$4,Штат!BF$8,Вводные!$I$156:$N$156)/1000</f>
        <v>7.2930375000000014</v>
      </c>
      <c r="BG33" s="173">
        <f>SUMIF(Вводные!$I$4:$N$4,Штат!BG$8,Вводные!$I147:$N147)*SUMIF(Вводные!$I$4:$N$4,Штат!BG$8,Вводные!$I$156:$N$156)/1000</f>
        <v>7.2930375000000014</v>
      </c>
      <c r="BH33" s="173">
        <f>SUMIF(Вводные!$I$4:$N$4,Штат!BH$8,Вводные!$I147:$N147)*SUMIF(Вводные!$I$4:$N$4,Штат!BH$8,Вводные!$I$156:$N$156)/1000</f>
        <v>7.2930375000000014</v>
      </c>
      <c r="BI33" s="173">
        <f>SUMIF(Вводные!$I$4:$N$4,Штат!BI$8,Вводные!$I147:$N147)*SUMIF(Вводные!$I$4:$N$4,Штат!BI$8,Вводные!$I$156:$N$156)/1000</f>
        <v>7.2930375000000014</v>
      </c>
      <c r="BJ33" s="173">
        <f>SUMIF(Вводные!$I$4:$N$4,Штат!BJ$8,Вводные!$I147:$N147)*SUMIF(Вводные!$I$4:$N$4,Штат!BJ$8,Вводные!$I$156:$N$156)/1000</f>
        <v>7.2930375000000014</v>
      </c>
      <c r="BK33" s="173">
        <f>SUMIF(Вводные!$I$4:$N$4,Штат!BK$8,Вводные!$I147:$N147)*SUMIF(Вводные!$I$4:$N$4,Штат!BK$8,Вводные!$I$156:$N$156)/1000</f>
        <v>7.2930375000000014</v>
      </c>
      <c r="BL33" s="173">
        <f>SUMIF(Вводные!$I$4:$N$4,Штат!BL$8,Вводные!$I147:$N147)*SUMIF(Вводные!$I$4:$N$4,Штат!BL$8,Вводные!$I$156:$N$156)/1000</f>
        <v>7.2930375000000014</v>
      </c>
      <c r="BM33" s="173">
        <f>SUMIF(Вводные!$I$4:$N$4,Штат!BM$8,Вводные!$I147:$N147)*SUMIF(Вводные!$I$4:$N$4,Штат!BM$8,Вводные!$I$156:$N$156)/1000</f>
        <v>7.2930375000000014</v>
      </c>
      <c r="BN33" s="173">
        <f>SUMIF(Вводные!$I$4:$N$4,Штат!BN$8,Вводные!$I147:$N147)*SUMIF(Вводные!$I$4:$N$4,Штат!BN$8,Вводные!$I$156:$N$156)/1000</f>
        <v>7.2930375000000014</v>
      </c>
      <c r="BO33" s="173">
        <f>SUMIF(Вводные!$I$4:$N$4,Штат!BO$8,Вводные!$I147:$N147)*SUMIF(Вводные!$I$4:$N$4,Штат!BO$8,Вводные!$I$156:$N$156)/1000</f>
        <v>7.2930375000000014</v>
      </c>
      <c r="BP33" s="173">
        <f>SUMIF(Вводные!$I$4:$N$4,Штат!BP$8,Вводные!$I147:$N147)*SUMIF(Вводные!$I$4:$N$4,Штат!BP$8,Вводные!$I$156:$N$156)/1000</f>
        <v>7.6576893750000021</v>
      </c>
      <c r="BQ33" s="173">
        <f>SUMIF(Вводные!$I$4:$N$4,Штат!BQ$8,Вводные!$I147:$N147)*SUMIF(Вводные!$I$4:$N$4,Штат!BQ$8,Вводные!$I$156:$N$156)/1000</f>
        <v>7.6576893750000021</v>
      </c>
      <c r="BR33" s="173">
        <f>SUMIF(Вводные!$I$4:$N$4,Штат!BR$8,Вводные!$I147:$N147)*SUMIF(Вводные!$I$4:$N$4,Штат!BR$8,Вводные!$I$156:$N$156)/1000</f>
        <v>7.6576893750000021</v>
      </c>
      <c r="BS33" s="173">
        <f>SUMIF(Вводные!$I$4:$N$4,Штат!BS$8,Вводные!$I147:$N147)*SUMIF(Вводные!$I$4:$N$4,Штат!BS$8,Вводные!$I$156:$N$156)/1000</f>
        <v>7.6576893750000021</v>
      </c>
      <c r="BT33" s="173">
        <f>SUMIF(Вводные!$I$4:$N$4,Штат!BT$8,Вводные!$I147:$N147)*SUMIF(Вводные!$I$4:$N$4,Штат!BT$8,Вводные!$I$156:$N$156)/1000</f>
        <v>7.6576893750000021</v>
      </c>
      <c r="BU33" s="173">
        <f>SUMIF(Вводные!$I$4:$N$4,Штат!BU$8,Вводные!$I147:$N147)*SUMIF(Вводные!$I$4:$N$4,Штат!BU$8,Вводные!$I$156:$N$156)/1000</f>
        <v>7.6576893750000021</v>
      </c>
      <c r="BV33" s="173">
        <f>SUMIF(Вводные!$I$4:$N$4,Штат!BV$8,Вводные!$I147:$N147)*SUMIF(Вводные!$I$4:$N$4,Штат!BV$8,Вводные!$I$156:$N$156)/1000</f>
        <v>7.6576893750000021</v>
      </c>
      <c r="BW33" s="173">
        <f>SUMIF(Вводные!$I$4:$N$4,Штат!BW$8,Вводные!$I147:$N147)*SUMIF(Вводные!$I$4:$N$4,Штат!BW$8,Вводные!$I$156:$N$156)/1000</f>
        <v>7.6576893750000021</v>
      </c>
      <c r="BX33" s="173">
        <f>SUMIF(Вводные!$I$4:$N$4,Штат!BX$8,Вводные!$I147:$N147)*SUMIF(Вводные!$I$4:$N$4,Штат!BX$8,Вводные!$I$156:$N$156)/1000</f>
        <v>7.6576893750000021</v>
      </c>
      <c r="BY33" s="173">
        <f>SUMIF(Вводные!$I$4:$N$4,Штат!BY$8,Вводные!$I147:$N147)*SUMIF(Вводные!$I$4:$N$4,Штат!BY$8,Вводные!$I$156:$N$156)/1000</f>
        <v>7.6576893750000021</v>
      </c>
      <c r="BZ33" s="173">
        <f>SUMIF(Вводные!$I$4:$N$4,Штат!BZ$8,Вводные!$I147:$N147)*SUMIF(Вводные!$I$4:$N$4,Штат!BZ$8,Вводные!$I$156:$N$156)/1000</f>
        <v>7.6576893750000021</v>
      </c>
      <c r="CA33" s="173">
        <f>SUMIF(Вводные!$I$4:$N$4,Штат!CA$8,Вводные!$I147:$N147)*SUMIF(Вводные!$I$4:$N$4,Штат!CA$8,Вводные!$I$156:$N$156)/1000</f>
        <v>7.6576893750000021</v>
      </c>
    </row>
    <row r="34" spans="1:79" outlineLevel="1" x14ac:dyDescent="0.25">
      <c r="B34" s="167" t="str">
        <f t="shared" si="54"/>
        <v>Производство</v>
      </c>
      <c r="C34" s="132" t="s">
        <v>355</v>
      </c>
      <c r="D34" s="156" t="s">
        <v>52</v>
      </c>
      <c r="E34" s="74"/>
      <c r="F34" s="143"/>
      <c r="G34" s="173">
        <f t="shared" si="55"/>
        <v>4.5</v>
      </c>
      <c r="H34" s="173">
        <f>SUMIF(Вводные!$I$4:$N$4,Штат!H$8,Вводные!$I148:$N148)*SUMIF(Вводные!$I$4:$N$4,Штат!H$8,Вводные!$I$156:$N$156)/1000</f>
        <v>4.5</v>
      </c>
      <c r="I34" s="173">
        <f>SUMIF(Вводные!$I$4:$N$4,Штат!I$8,Вводные!$I148:$N148)*SUMIF(Вводные!$I$4:$N$4,Штат!I$8,Вводные!$I$156:$N$156)/1000</f>
        <v>4.5</v>
      </c>
      <c r="J34" s="173">
        <f>SUMIF(Вводные!$I$4:$N$4,Штат!J$8,Вводные!$I148:$N148)*SUMIF(Вводные!$I$4:$N$4,Штат!J$8,Вводные!$I$156:$N$156)/1000</f>
        <v>4.5</v>
      </c>
      <c r="K34" s="173">
        <f>SUMIF(Вводные!$I$4:$N$4,Штат!K$8,Вводные!$I148:$N148)*SUMIF(Вводные!$I$4:$N$4,Штат!K$8,Вводные!$I$156:$N$156)/1000</f>
        <v>4.5</v>
      </c>
      <c r="L34" s="173">
        <f>SUMIF(Вводные!$I$4:$N$4,Штат!L$8,Вводные!$I148:$N148)*SUMIF(Вводные!$I$4:$N$4,Штат!L$8,Вводные!$I$156:$N$156)/1000</f>
        <v>4.5</v>
      </c>
      <c r="M34" s="173">
        <f>SUMIF(Вводные!$I$4:$N$4,Штат!M$8,Вводные!$I148:$N148)*SUMIF(Вводные!$I$4:$N$4,Штат!M$8,Вводные!$I$156:$N$156)/1000</f>
        <v>4.5</v>
      </c>
      <c r="N34" s="173">
        <f>SUMIF(Вводные!$I$4:$N$4,Штат!N$8,Вводные!$I148:$N148)*SUMIF(Вводные!$I$4:$N$4,Штат!N$8,Вводные!$I$156:$N$156)/1000</f>
        <v>4.5</v>
      </c>
      <c r="O34" s="173">
        <f>SUMIF(Вводные!$I$4:$N$4,Штат!O$8,Вводные!$I148:$N148)*SUMIF(Вводные!$I$4:$N$4,Штат!O$8,Вводные!$I$156:$N$156)/1000</f>
        <v>4.5</v>
      </c>
      <c r="P34" s="173">
        <f>SUMIF(Вводные!$I$4:$N$4,Штат!P$8,Вводные!$I148:$N148)*SUMIF(Вводные!$I$4:$N$4,Штат!P$8,Вводные!$I$156:$N$156)/1000</f>
        <v>4.5</v>
      </c>
      <c r="Q34" s="173">
        <f>SUMIF(Вводные!$I$4:$N$4,Штат!Q$8,Вводные!$I148:$N148)*SUMIF(Вводные!$I$4:$N$4,Штат!Q$8,Вводные!$I$156:$N$156)/1000</f>
        <v>4.5</v>
      </c>
      <c r="R34" s="173">
        <f>SUMIF(Вводные!$I$4:$N$4,Штат!R$8,Вводные!$I148:$N148)*SUMIF(Вводные!$I$4:$N$4,Штат!R$8,Вводные!$I$156:$N$156)/1000</f>
        <v>4.5</v>
      </c>
      <c r="S34" s="173">
        <f>SUMIF(Вводные!$I$4:$N$4,Штат!S$8,Вводные!$I148:$N148)*SUMIF(Вводные!$I$4:$N$4,Штат!S$8,Вводные!$I$156:$N$156)/1000</f>
        <v>4.5</v>
      </c>
      <c r="T34" s="173">
        <f>SUMIF(Вводные!$I$4:$N$4,Штат!T$8,Вводные!$I148:$N148)*SUMIF(Вводные!$I$4:$N$4,Штат!T$8,Вводные!$I$156:$N$156)/1000</f>
        <v>4.7249999999999996</v>
      </c>
      <c r="U34" s="173">
        <f>SUMIF(Вводные!$I$4:$N$4,Штат!U$8,Вводные!$I148:$N148)*SUMIF(Вводные!$I$4:$N$4,Штат!U$8,Вводные!$I$156:$N$156)/1000</f>
        <v>4.7249999999999996</v>
      </c>
      <c r="V34" s="173">
        <f>SUMIF(Вводные!$I$4:$N$4,Штат!V$8,Вводные!$I148:$N148)*SUMIF(Вводные!$I$4:$N$4,Штат!V$8,Вводные!$I$156:$N$156)/1000</f>
        <v>4.7249999999999996</v>
      </c>
      <c r="W34" s="173">
        <f>SUMIF(Вводные!$I$4:$N$4,Штат!W$8,Вводные!$I148:$N148)*SUMIF(Вводные!$I$4:$N$4,Штат!W$8,Вводные!$I$156:$N$156)/1000</f>
        <v>4.7249999999999996</v>
      </c>
      <c r="X34" s="173">
        <f>SUMIF(Вводные!$I$4:$N$4,Штат!X$8,Вводные!$I148:$N148)*SUMIF(Вводные!$I$4:$N$4,Штат!X$8,Вводные!$I$156:$N$156)/1000</f>
        <v>4.7249999999999996</v>
      </c>
      <c r="Y34" s="173">
        <f>SUMIF(Вводные!$I$4:$N$4,Штат!Y$8,Вводные!$I148:$N148)*SUMIF(Вводные!$I$4:$N$4,Штат!Y$8,Вводные!$I$156:$N$156)/1000</f>
        <v>4.7249999999999996</v>
      </c>
      <c r="Z34" s="173">
        <f>SUMIF(Вводные!$I$4:$N$4,Штат!Z$8,Вводные!$I148:$N148)*SUMIF(Вводные!$I$4:$N$4,Штат!Z$8,Вводные!$I$156:$N$156)/1000</f>
        <v>4.7249999999999996</v>
      </c>
      <c r="AA34" s="173">
        <f>SUMIF(Вводные!$I$4:$N$4,Штат!AA$8,Вводные!$I148:$N148)*SUMIF(Вводные!$I$4:$N$4,Штат!AA$8,Вводные!$I$156:$N$156)/1000</f>
        <v>4.7249999999999996</v>
      </c>
      <c r="AB34" s="173">
        <f>SUMIF(Вводные!$I$4:$N$4,Штат!AB$8,Вводные!$I148:$N148)*SUMIF(Вводные!$I$4:$N$4,Штат!AB$8,Вводные!$I$156:$N$156)/1000</f>
        <v>4.7249999999999996</v>
      </c>
      <c r="AC34" s="173">
        <f>SUMIF(Вводные!$I$4:$N$4,Штат!AC$8,Вводные!$I148:$N148)*SUMIF(Вводные!$I$4:$N$4,Штат!AC$8,Вводные!$I$156:$N$156)/1000</f>
        <v>4.7249999999999996</v>
      </c>
      <c r="AD34" s="173">
        <f>SUMIF(Вводные!$I$4:$N$4,Штат!AD$8,Вводные!$I148:$N148)*SUMIF(Вводные!$I$4:$N$4,Штат!AD$8,Вводные!$I$156:$N$156)/1000</f>
        <v>4.7249999999999996</v>
      </c>
      <c r="AE34" s="173">
        <f>SUMIF(Вводные!$I$4:$N$4,Штат!AE$8,Вводные!$I148:$N148)*SUMIF(Вводные!$I$4:$N$4,Штат!AE$8,Вводные!$I$156:$N$156)/1000</f>
        <v>4.7249999999999996</v>
      </c>
      <c r="AF34" s="173">
        <f>SUMIF(Вводные!$I$4:$N$4,Штат!AF$8,Вводные!$I148:$N148)*SUMIF(Вводные!$I$4:$N$4,Штат!AF$8,Вводные!$I$156:$N$156)/1000</f>
        <v>4.9612499999999997</v>
      </c>
      <c r="AG34" s="173">
        <f>SUMIF(Вводные!$I$4:$N$4,Штат!AG$8,Вводные!$I148:$N148)*SUMIF(Вводные!$I$4:$N$4,Штат!AG$8,Вводные!$I$156:$N$156)/1000</f>
        <v>4.9612499999999997</v>
      </c>
      <c r="AH34" s="173">
        <f>SUMIF(Вводные!$I$4:$N$4,Штат!AH$8,Вводные!$I148:$N148)*SUMIF(Вводные!$I$4:$N$4,Штат!AH$8,Вводные!$I$156:$N$156)/1000</f>
        <v>4.9612499999999997</v>
      </c>
      <c r="AI34" s="173">
        <f>SUMIF(Вводные!$I$4:$N$4,Штат!AI$8,Вводные!$I148:$N148)*SUMIF(Вводные!$I$4:$N$4,Штат!AI$8,Вводные!$I$156:$N$156)/1000</f>
        <v>4.9612499999999997</v>
      </c>
      <c r="AJ34" s="173">
        <f>SUMIF(Вводные!$I$4:$N$4,Штат!AJ$8,Вводные!$I148:$N148)*SUMIF(Вводные!$I$4:$N$4,Штат!AJ$8,Вводные!$I$156:$N$156)/1000</f>
        <v>4.9612499999999997</v>
      </c>
      <c r="AK34" s="173">
        <f>SUMIF(Вводные!$I$4:$N$4,Штат!AK$8,Вводные!$I148:$N148)*SUMIF(Вводные!$I$4:$N$4,Штат!AK$8,Вводные!$I$156:$N$156)/1000</f>
        <v>4.9612499999999997</v>
      </c>
      <c r="AL34" s="173">
        <f>SUMIF(Вводные!$I$4:$N$4,Штат!AL$8,Вводные!$I148:$N148)*SUMIF(Вводные!$I$4:$N$4,Штат!AL$8,Вводные!$I$156:$N$156)/1000</f>
        <v>4.9612499999999997</v>
      </c>
      <c r="AM34" s="173">
        <f>SUMIF(Вводные!$I$4:$N$4,Штат!AM$8,Вводные!$I148:$N148)*SUMIF(Вводные!$I$4:$N$4,Штат!AM$8,Вводные!$I$156:$N$156)/1000</f>
        <v>4.9612499999999997</v>
      </c>
      <c r="AN34" s="173">
        <f>SUMIF(Вводные!$I$4:$N$4,Штат!AN$8,Вводные!$I148:$N148)*SUMIF(Вводные!$I$4:$N$4,Штат!AN$8,Вводные!$I$156:$N$156)/1000</f>
        <v>4.9612499999999997</v>
      </c>
      <c r="AO34" s="173">
        <f>SUMIF(Вводные!$I$4:$N$4,Штат!AO$8,Вводные!$I148:$N148)*SUMIF(Вводные!$I$4:$N$4,Штат!AO$8,Вводные!$I$156:$N$156)/1000</f>
        <v>4.9612499999999997</v>
      </c>
      <c r="AP34" s="173">
        <f>SUMIF(Вводные!$I$4:$N$4,Штат!AP$8,Вводные!$I148:$N148)*SUMIF(Вводные!$I$4:$N$4,Штат!AP$8,Вводные!$I$156:$N$156)/1000</f>
        <v>4.9612499999999997</v>
      </c>
      <c r="AQ34" s="173">
        <f>SUMIF(Вводные!$I$4:$N$4,Штат!AQ$8,Вводные!$I148:$N148)*SUMIF(Вводные!$I$4:$N$4,Штат!AQ$8,Вводные!$I$156:$N$156)/1000</f>
        <v>4.9612499999999997</v>
      </c>
      <c r="AR34" s="173">
        <f>SUMIF(Вводные!$I$4:$N$4,Штат!AR$8,Вводные!$I148:$N148)*SUMIF(Вводные!$I$4:$N$4,Штат!AR$8,Вводные!$I$156:$N$156)/1000</f>
        <v>5.2093125000000011</v>
      </c>
      <c r="AS34" s="173">
        <f>SUMIF(Вводные!$I$4:$N$4,Штат!AS$8,Вводные!$I148:$N148)*SUMIF(Вводные!$I$4:$N$4,Штат!AS$8,Вводные!$I$156:$N$156)/1000</f>
        <v>5.2093125000000011</v>
      </c>
      <c r="AT34" s="173">
        <f>SUMIF(Вводные!$I$4:$N$4,Штат!AT$8,Вводные!$I148:$N148)*SUMIF(Вводные!$I$4:$N$4,Штат!AT$8,Вводные!$I$156:$N$156)/1000</f>
        <v>5.2093125000000011</v>
      </c>
      <c r="AU34" s="173">
        <f>SUMIF(Вводные!$I$4:$N$4,Штат!AU$8,Вводные!$I148:$N148)*SUMIF(Вводные!$I$4:$N$4,Штат!AU$8,Вводные!$I$156:$N$156)/1000</f>
        <v>5.2093125000000011</v>
      </c>
      <c r="AV34" s="173">
        <f>SUMIF(Вводные!$I$4:$N$4,Штат!AV$8,Вводные!$I148:$N148)*SUMIF(Вводные!$I$4:$N$4,Штат!AV$8,Вводные!$I$156:$N$156)/1000</f>
        <v>5.2093125000000011</v>
      </c>
      <c r="AW34" s="173">
        <f>SUMIF(Вводные!$I$4:$N$4,Штат!AW$8,Вводные!$I148:$N148)*SUMIF(Вводные!$I$4:$N$4,Штат!AW$8,Вводные!$I$156:$N$156)/1000</f>
        <v>5.2093125000000011</v>
      </c>
      <c r="AX34" s="173">
        <f>SUMIF(Вводные!$I$4:$N$4,Штат!AX$8,Вводные!$I148:$N148)*SUMIF(Вводные!$I$4:$N$4,Штат!AX$8,Вводные!$I$156:$N$156)/1000</f>
        <v>5.2093125000000011</v>
      </c>
      <c r="AY34" s="173">
        <f>SUMIF(Вводные!$I$4:$N$4,Штат!AY$8,Вводные!$I148:$N148)*SUMIF(Вводные!$I$4:$N$4,Штат!AY$8,Вводные!$I$156:$N$156)/1000</f>
        <v>5.2093125000000011</v>
      </c>
      <c r="AZ34" s="173">
        <f>SUMIF(Вводные!$I$4:$N$4,Штат!AZ$8,Вводные!$I148:$N148)*SUMIF(Вводные!$I$4:$N$4,Штат!AZ$8,Вводные!$I$156:$N$156)/1000</f>
        <v>5.2093125000000011</v>
      </c>
      <c r="BA34" s="173">
        <f>SUMIF(Вводные!$I$4:$N$4,Штат!BA$8,Вводные!$I148:$N148)*SUMIF(Вводные!$I$4:$N$4,Штат!BA$8,Вводные!$I$156:$N$156)/1000</f>
        <v>5.2093125000000011</v>
      </c>
      <c r="BB34" s="173">
        <f>SUMIF(Вводные!$I$4:$N$4,Штат!BB$8,Вводные!$I148:$N148)*SUMIF(Вводные!$I$4:$N$4,Штат!BB$8,Вводные!$I$156:$N$156)/1000</f>
        <v>5.2093125000000011</v>
      </c>
      <c r="BC34" s="173">
        <f>SUMIF(Вводные!$I$4:$N$4,Штат!BC$8,Вводные!$I148:$N148)*SUMIF(Вводные!$I$4:$N$4,Штат!BC$8,Вводные!$I$156:$N$156)/1000</f>
        <v>5.2093125000000011</v>
      </c>
      <c r="BD34" s="173">
        <f>SUMIF(Вводные!$I$4:$N$4,Штат!BD$8,Вводные!$I148:$N148)*SUMIF(Вводные!$I$4:$N$4,Штат!BD$8,Вводные!$I$156:$N$156)/1000</f>
        <v>5.4697781250000004</v>
      </c>
      <c r="BE34" s="173">
        <f>SUMIF(Вводные!$I$4:$N$4,Штат!BE$8,Вводные!$I148:$N148)*SUMIF(Вводные!$I$4:$N$4,Штат!BE$8,Вводные!$I$156:$N$156)/1000</f>
        <v>5.4697781250000004</v>
      </c>
      <c r="BF34" s="173">
        <f>SUMIF(Вводные!$I$4:$N$4,Штат!BF$8,Вводные!$I148:$N148)*SUMIF(Вводные!$I$4:$N$4,Штат!BF$8,Вводные!$I$156:$N$156)/1000</f>
        <v>5.4697781250000004</v>
      </c>
      <c r="BG34" s="173">
        <f>SUMIF(Вводные!$I$4:$N$4,Штат!BG$8,Вводные!$I148:$N148)*SUMIF(Вводные!$I$4:$N$4,Штат!BG$8,Вводные!$I$156:$N$156)/1000</f>
        <v>5.4697781250000004</v>
      </c>
      <c r="BH34" s="173">
        <f>SUMIF(Вводные!$I$4:$N$4,Штат!BH$8,Вводные!$I148:$N148)*SUMIF(Вводные!$I$4:$N$4,Штат!BH$8,Вводные!$I$156:$N$156)/1000</f>
        <v>5.4697781250000004</v>
      </c>
      <c r="BI34" s="173">
        <f>SUMIF(Вводные!$I$4:$N$4,Штат!BI$8,Вводные!$I148:$N148)*SUMIF(Вводные!$I$4:$N$4,Штат!BI$8,Вводные!$I$156:$N$156)/1000</f>
        <v>5.4697781250000004</v>
      </c>
      <c r="BJ34" s="173">
        <f>SUMIF(Вводные!$I$4:$N$4,Штат!BJ$8,Вводные!$I148:$N148)*SUMIF(Вводные!$I$4:$N$4,Штат!BJ$8,Вводные!$I$156:$N$156)/1000</f>
        <v>5.4697781250000004</v>
      </c>
      <c r="BK34" s="173">
        <f>SUMIF(Вводные!$I$4:$N$4,Штат!BK$8,Вводные!$I148:$N148)*SUMIF(Вводные!$I$4:$N$4,Штат!BK$8,Вводные!$I$156:$N$156)/1000</f>
        <v>5.4697781250000004</v>
      </c>
      <c r="BL34" s="173">
        <f>SUMIF(Вводные!$I$4:$N$4,Штат!BL$8,Вводные!$I148:$N148)*SUMIF(Вводные!$I$4:$N$4,Штат!BL$8,Вводные!$I$156:$N$156)/1000</f>
        <v>5.4697781250000004</v>
      </c>
      <c r="BM34" s="173">
        <f>SUMIF(Вводные!$I$4:$N$4,Штат!BM$8,Вводные!$I148:$N148)*SUMIF(Вводные!$I$4:$N$4,Штат!BM$8,Вводные!$I$156:$N$156)/1000</f>
        <v>5.4697781250000004</v>
      </c>
      <c r="BN34" s="173">
        <f>SUMIF(Вводные!$I$4:$N$4,Штат!BN$8,Вводные!$I148:$N148)*SUMIF(Вводные!$I$4:$N$4,Штат!BN$8,Вводные!$I$156:$N$156)/1000</f>
        <v>5.4697781250000004</v>
      </c>
      <c r="BO34" s="173">
        <f>SUMIF(Вводные!$I$4:$N$4,Штат!BO$8,Вводные!$I148:$N148)*SUMIF(Вводные!$I$4:$N$4,Штат!BO$8,Вводные!$I$156:$N$156)/1000</f>
        <v>5.4697781250000004</v>
      </c>
      <c r="BP34" s="173">
        <f>SUMIF(Вводные!$I$4:$N$4,Штат!BP$8,Вводные!$I148:$N148)*SUMIF(Вводные!$I$4:$N$4,Штат!BP$8,Вводные!$I$156:$N$156)/1000</f>
        <v>5.7432670312500012</v>
      </c>
      <c r="BQ34" s="173">
        <f>SUMIF(Вводные!$I$4:$N$4,Штат!BQ$8,Вводные!$I148:$N148)*SUMIF(Вводные!$I$4:$N$4,Штат!BQ$8,Вводные!$I$156:$N$156)/1000</f>
        <v>5.7432670312500012</v>
      </c>
      <c r="BR34" s="173">
        <f>SUMIF(Вводные!$I$4:$N$4,Штат!BR$8,Вводные!$I148:$N148)*SUMIF(Вводные!$I$4:$N$4,Штат!BR$8,Вводные!$I$156:$N$156)/1000</f>
        <v>5.7432670312500012</v>
      </c>
      <c r="BS34" s="173">
        <f>SUMIF(Вводные!$I$4:$N$4,Штат!BS$8,Вводные!$I148:$N148)*SUMIF(Вводные!$I$4:$N$4,Штат!BS$8,Вводные!$I$156:$N$156)/1000</f>
        <v>5.7432670312500012</v>
      </c>
      <c r="BT34" s="173">
        <f>SUMIF(Вводные!$I$4:$N$4,Штат!BT$8,Вводные!$I148:$N148)*SUMIF(Вводные!$I$4:$N$4,Штат!BT$8,Вводные!$I$156:$N$156)/1000</f>
        <v>5.7432670312500012</v>
      </c>
      <c r="BU34" s="173">
        <f>SUMIF(Вводные!$I$4:$N$4,Штат!BU$8,Вводные!$I148:$N148)*SUMIF(Вводные!$I$4:$N$4,Штат!BU$8,Вводные!$I$156:$N$156)/1000</f>
        <v>5.7432670312500012</v>
      </c>
      <c r="BV34" s="173">
        <f>SUMIF(Вводные!$I$4:$N$4,Штат!BV$8,Вводные!$I148:$N148)*SUMIF(Вводные!$I$4:$N$4,Штат!BV$8,Вводные!$I$156:$N$156)/1000</f>
        <v>5.7432670312500012</v>
      </c>
      <c r="BW34" s="173">
        <f>SUMIF(Вводные!$I$4:$N$4,Штат!BW$8,Вводные!$I148:$N148)*SUMIF(Вводные!$I$4:$N$4,Штат!BW$8,Вводные!$I$156:$N$156)/1000</f>
        <v>5.7432670312500012</v>
      </c>
      <c r="BX34" s="173">
        <f>SUMIF(Вводные!$I$4:$N$4,Штат!BX$8,Вводные!$I148:$N148)*SUMIF(Вводные!$I$4:$N$4,Штат!BX$8,Вводные!$I$156:$N$156)/1000</f>
        <v>5.7432670312500012</v>
      </c>
      <c r="BY34" s="173">
        <f>SUMIF(Вводные!$I$4:$N$4,Штат!BY$8,Вводные!$I148:$N148)*SUMIF(Вводные!$I$4:$N$4,Штат!BY$8,Вводные!$I$156:$N$156)/1000</f>
        <v>5.7432670312500012</v>
      </c>
      <c r="BZ34" s="173">
        <f>SUMIF(Вводные!$I$4:$N$4,Штат!BZ$8,Вводные!$I148:$N148)*SUMIF(Вводные!$I$4:$N$4,Штат!BZ$8,Вводные!$I$156:$N$156)/1000</f>
        <v>5.7432670312500012</v>
      </c>
      <c r="CA34" s="173">
        <f>SUMIF(Вводные!$I$4:$N$4,Штат!CA$8,Вводные!$I148:$N148)*SUMIF(Вводные!$I$4:$N$4,Штат!CA$8,Вводные!$I$156:$N$156)/1000</f>
        <v>5.7432670312500012</v>
      </c>
    </row>
    <row r="35" spans="1:79" outlineLevel="1" x14ac:dyDescent="0.25">
      <c r="B35" s="167" t="str">
        <f t="shared" si="54"/>
        <v>Прочие сотрудники1</v>
      </c>
      <c r="C35" s="132" t="s">
        <v>355</v>
      </c>
      <c r="D35" s="156" t="s">
        <v>52</v>
      </c>
      <c r="E35" s="74"/>
      <c r="F35" s="143"/>
      <c r="G35" s="173">
        <f t="shared" si="55"/>
        <v>2.5</v>
      </c>
      <c r="H35" s="173">
        <f>SUMIF(Вводные!$I$4:$N$4,Штат!H$8,Вводные!$I149:$N149)*SUMIF(Вводные!$I$4:$N$4,Штат!H$8,Вводные!$I$156:$N$156)/1000</f>
        <v>2.5</v>
      </c>
      <c r="I35" s="173">
        <f>SUMIF(Вводные!$I$4:$N$4,Штат!I$8,Вводные!$I149:$N149)*SUMIF(Вводные!$I$4:$N$4,Штат!I$8,Вводные!$I$156:$N$156)/1000</f>
        <v>2.5</v>
      </c>
      <c r="J35" s="173">
        <f>SUMIF(Вводные!$I$4:$N$4,Штат!J$8,Вводные!$I149:$N149)*SUMIF(Вводные!$I$4:$N$4,Штат!J$8,Вводные!$I$156:$N$156)/1000</f>
        <v>2.5</v>
      </c>
      <c r="K35" s="173">
        <f>SUMIF(Вводные!$I$4:$N$4,Штат!K$8,Вводные!$I149:$N149)*SUMIF(Вводные!$I$4:$N$4,Штат!K$8,Вводные!$I$156:$N$156)/1000</f>
        <v>2.5</v>
      </c>
      <c r="L35" s="173">
        <f>SUMIF(Вводные!$I$4:$N$4,Штат!L$8,Вводные!$I149:$N149)*SUMIF(Вводные!$I$4:$N$4,Штат!L$8,Вводные!$I$156:$N$156)/1000</f>
        <v>2.5</v>
      </c>
      <c r="M35" s="173">
        <f>SUMIF(Вводные!$I$4:$N$4,Штат!M$8,Вводные!$I149:$N149)*SUMIF(Вводные!$I$4:$N$4,Штат!M$8,Вводные!$I$156:$N$156)/1000</f>
        <v>2.5</v>
      </c>
      <c r="N35" s="173">
        <f>SUMIF(Вводные!$I$4:$N$4,Штат!N$8,Вводные!$I149:$N149)*SUMIF(Вводные!$I$4:$N$4,Штат!N$8,Вводные!$I$156:$N$156)/1000</f>
        <v>2.5</v>
      </c>
      <c r="O35" s="173">
        <f>SUMIF(Вводные!$I$4:$N$4,Штат!O$8,Вводные!$I149:$N149)*SUMIF(Вводные!$I$4:$N$4,Штат!O$8,Вводные!$I$156:$N$156)/1000</f>
        <v>2.5</v>
      </c>
      <c r="P35" s="173">
        <f>SUMIF(Вводные!$I$4:$N$4,Штат!P$8,Вводные!$I149:$N149)*SUMIF(Вводные!$I$4:$N$4,Штат!P$8,Вводные!$I$156:$N$156)/1000</f>
        <v>2.5</v>
      </c>
      <c r="Q35" s="173">
        <f>SUMIF(Вводные!$I$4:$N$4,Штат!Q$8,Вводные!$I149:$N149)*SUMIF(Вводные!$I$4:$N$4,Штат!Q$8,Вводные!$I$156:$N$156)/1000</f>
        <v>2.5</v>
      </c>
      <c r="R35" s="173">
        <f>SUMIF(Вводные!$I$4:$N$4,Штат!R$8,Вводные!$I149:$N149)*SUMIF(Вводные!$I$4:$N$4,Штат!R$8,Вводные!$I$156:$N$156)/1000</f>
        <v>2.5</v>
      </c>
      <c r="S35" s="173">
        <f>SUMIF(Вводные!$I$4:$N$4,Штат!S$8,Вводные!$I149:$N149)*SUMIF(Вводные!$I$4:$N$4,Штат!S$8,Вводные!$I$156:$N$156)/1000</f>
        <v>2.5</v>
      </c>
      <c r="T35" s="173">
        <f>SUMIF(Вводные!$I$4:$N$4,Штат!T$8,Вводные!$I149:$N149)*SUMIF(Вводные!$I$4:$N$4,Штат!T$8,Вводные!$I$156:$N$156)/1000</f>
        <v>2.625</v>
      </c>
      <c r="U35" s="173">
        <f>SUMIF(Вводные!$I$4:$N$4,Штат!U$8,Вводные!$I149:$N149)*SUMIF(Вводные!$I$4:$N$4,Штат!U$8,Вводные!$I$156:$N$156)/1000</f>
        <v>2.625</v>
      </c>
      <c r="V35" s="173">
        <f>SUMIF(Вводные!$I$4:$N$4,Штат!V$8,Вводные!$I149:$N149)*SUMIF(Вводные!$I$4:$N$4,Штат!V$8,Вводные!$I$156:$N$156)/1000</f>
        <v>2.625</v>
      </c>
      <c r="W35" s="173">
        <f>SUMIF(Вводные!$I$4:$N$4,Штат!W$8,Вводные!$I149:$N149)*SUMIF(Вводные!$I$4:$N$4,Штат!W$8,Вводные!$I$156:$N$156)/1000</f>
        <v>2.625</v>
      </c>
      <c r="X35" s="173">
        <f>SUMIF(Вводные!$I$4:$N$4,Штат!X$8,Вводные!$I149:$N149)*SUMIF(Вводные!$I$4:$N$4,Штат!X$8,Вводные!$I$156:$N$156)/1000</f>
        <v>2.625</v>
      </c>
      <c r="Y35" s="173">
        <f>SUMIF(Вводные!$I$4:$N$4,Штат!Y$8,Вводные!$I149:$N149)*SUMIF(Вводные!$I$4:$N$4,Штат!Y$8,Вводные!$I$156:$N$156)/1000</f>
        <v>2.625</v>
      </c>
      <c r="Z35" s="173">
        <f>SUMIF(Вводные!$I$4:$N$4,Штат!Z$8,Вводные!$I149:$N149)*SUMIF(Вводные!$I$4:$N$4,Штат!Z$8,Вводные!$I$156:$N$156)/1000</f>
        <v>2.625</v>
      </c>
      <c r="AA35" s="173">
        <f>SUMIF(Вводные!$I$4:$N$4,Штат!AA$8,Вводные!$I149:$N149)*SUMIF(Вводные!$I$4:$N$4,Штат!AA$8,Вводные!$I$156:$N$156)/1000</f>
        <v>2.625</v>
      </c>
      <c r="AB35" s="173">
        <f>SUMIF(Вводные!$I$4:$N$4,Штат!AB$8,Вводные!$I149:$N149)*SUMIF(Вводные!$I$4:$N$4,Штат!AB$8,Вводные!$I$156:$N$156)/1000</f>
        <v>2.625</v>
      </c>
      <c r="AC35" s="173">
        <f>SUMIF(Вводные!$I$4:$N$4,Штат!AC$8,Вводные!$I149:$N149)*SUMIF(Вводные!$I$4:$N$4,Штат!AC$8,Вводные!$I$156:$N$156)/1000</f>
        <v>2.625</v>
      </c>
      <c r="AD35" s="173">
        <f>SUMIF(Вводные!$I$4:$N$4,Штат!AD$8,Вводные!$I149:$N149)*SUMIF(Вводные!$I$4:$N$4,Штат!AD$8,Вводные!$I$156:$N$156)/1000</f>
        <v>2.625</v>
      </c>
      <c r="AE35" s="173">
        <f>SUMIF(Вводные!$I$4:$N$4,Штат!AE$8,Вводные!$I149:$N149)*SUMIF(Вводные!$I$4:$N$4,Штат!AE$8,Вводные!$I$156:$N$156)/1000</f>
        <v>2.625</v>
      </c>
      <c r="AF35" s="173">
        <f>SUMIF(Вводные!$I$4:$N$4,Штат!AF$8,Вводные!$I149:$N149)*SUMIF(Вводные!$I$4:$N$4,Штат!AF$8,Вводные!$I$156:$N$156)/1000</f>
        <v>2.7562500000000001</v>
      </c>
      <c r="AG35" s="173">
        <f>SUMIF(Вводные!$I$4:$N$4,Штат!AG$8,Вводные!$I149:$N149)*SUMIF(Вводные!$I$4:$N$4,Штат!AG$8,Вводные!$I$156:$N$156)/1000</f>
        <v>2.7562500000000001</v>
      </c>
      <c r="AH35" s="173">
        <f>SUMIF(Вводные!$I$4:$N$4,Штат!AH$8,Вводные!$I149:$N149)*SUMIF(Вводные!$I$4:$N$4,Штат!AH$8,Вводные!$I$156:$N$156)/1000</f>
        <v>2.7562500000000001</v>
      </c>
      <c r="AI35" s="173">
        <f>SUMIF(Вводные!$I$4:$N$4,Штат!AI$8,Вводные!$I149:$N149)*SUMIF(Вводные!$I$4:$N$4,Штат!AI$8,Вводные!$I$156:$N$156)/1000</f>
        <v>2.7562500000000001</v>
      </c>
      <c r="AJ35" s="173">
        <f>SUMIF(Вводные!$I$4:$N$4,Штат!AJ$8,Вводные!$I149:$N149)*SUMIF(Вводные!$I$4:$N$4,Штат!AJ$8,Вводные!$I$156:$N$156)/1000</f>
        <v>2.7562500000000001</v>
      </c>
      <c r="AK35" s="173">
        <f>SUMIF(Вводные!$I$4:$N$4,Штат!AK$8,Вводные!$I149:$N149)*SUMIF(Вводные!$I$4:$N$4,Штат!AK$8,Вводные!$I$156:$N$156)/1000</f>
        <v>2.7562500000000001</v>
      </c>
      <c r="AL35" s="173">
        <f>SUMIF(Вводные!$I$4:$N$4,Штат!AL$8,Вводные!$I149:$N149)*SUMIF(Вводные!$I$4:$N$4,Штат!AL$8,Вводные!$I$156:$N$156)/1000</f>
        <v>2.7562500000000001</v>
      </c>
      <c r="AM35" s="173">
        <f>SUMIF(Вводные!$I$4:$N$4,Штат!AM$8,Вводные!$I149:$N149)*SUMIF(Вводные!$I$4:$N$4,Штат!AM$8,Вводные!$I$156:$N$156)/1000</f>
        <v>2.7562500000000001</v>
      </c>
      <c r="AN35" s="173">
        <f>SUMIF(Вводные!$I$4:$N$4,Штат!AN$8,Вводные!$I149:$N149)*SUMIF(Вводные!$I$4:$N$4,Штат!AN$8,Вводные!$I$156:$N$156)/1000</f>
        <v>2.7562500000000001</v>
      </c>
      <c r="AO35" s="173">
        <f>SUMIF(Вводные!$I$4:$N$4,Штат!AO$8,Вводные!$I149:$N149)*SUMIF(Вводные!$I$4:$N$4,Штат!AO$8,Вводные!$I$156:$N$156)/1000</f>
        <v>2.7562500000000001</v>
      </c>
      <c r="AP35" s="173">
        <f>SUMIF(Вводные!$I$4:$N$4,Штат!AP$8,Вводные!$I149:$N149)*SUMIF(Вводные!$I$4:$N$4,Штат!AP$8,Вводные!$I$156:$N$156)/1000</f>
        <v>2.7562500000000001</v>
      </c>
      <c r="AQ35" s="173">
        <f>SUMIF(Вводные!$I$4:$N$4,Штат!AQ$8,Вводные!$I149:$N149)*SUMIF(Вводные!$I$4:$N$4,Штат!AQ$8,Вводные!$I$156:$N$156)/1000</f>
        <v>2.7562500000000001</v>
      </c>
      <c r="AR35" s="173">
        <f>SUMIF(Вводные!$I$4:$N$4,Штат!AR$8,Вводные!$I149:$N149)*SUMIF(Вводные!$I$4:$N$4,Штат!AR$8,Вводные!$I$156:$N$156)/1000</f>
        <v>2.8940625000000004</v>
      </c>
      <c r="AS35" s="173">
        <f>SUMIF(Вводные!$I$4:$N$4,Штат!AS$8,Вводные!$I149:$N149)*SUMIF(Вводные!$I$4:$N$4,Штат!AS$8,Вводные!$I$156:$N$156)/1000</f>
        <v>2.8940625000000004</v>
      </c>
      <c r="AT35" s="173">
        <f>SUMIF(Вводные!$I$4:$N$4,Штат!AT$8,Вводные!$I149:$N149)*SUMIF(Вводные!$I$4:$N$4,Штат!AT$8,Вводные!$I$156:$N$156)/1000</f>
        <v>2.8940625000000004</v>
      </c>
      <c r="AU35" s="173">
        <f>SUMIF(Вводные!$I$4:$N$4,Штат!AU$8,Вводные!$I149:$N149)*SUMIF(Вводные!$I$4:$N$4,Штат!AU$8,Вводные!$I$156:$N$156)/1000</f>
        <v>2.8940625000000004</v>
      </c>
      <c r="AV35" s="173">
        <f>SUMIF(Вводные!$I$4:$N$4,Штат!AV$8,Вводные!$I149:$N149)*SUMIF(Вводные!$I$4:$N$4,Штат!AV$8,Вводные!$I$156:$N$156)/1000</f>
        <v>2.8940625000000004</v>
      </c>
      <c r="AW35" s="173">
        <f>SUMIF(Вводные!$I$4:$N$4,Штат!AW$8,Вводные!$I149:$N149)*SUMIF(Вводные!$I$4:$N$4,Штат!AW$8,Вводные!$I$156:$N$156)/1000</f>
        <v>2.8940625000000004</v>
      </c>
      <c r="AX35" s="173">
        <f>SUMIF(Вводные!$I$4:$N$4,Штат!AX$8,Вводные!$I149:$N149)*SUMIF(Вводные!$I$4:$N$4,Штат!AX$8,Вводные!$I$156:$N$156)/1000</f>
        <v>2.8940625000000004</v>
      </c>
      <c r="AY35" s="173">
        <f>SUMIF(Вводные!$I$4:$N$4,Штат!AY$8,Вводные!$I149:$N149)*SUMIF(Вводные!$I$4:$N$4,Штат!AY$8,Вводные!$I$156:$N$156)/1000</f>
        <v>2.8940625000000004</v>
      </c>
      <c r="AZ35" s="173">
        <f>SUMIF(Вводные!$I$4:$N$4,Штат!AZ$8,Вводные!$I149:$N149)*SUMIF(Вводные!$I$4:$N$4,Штат!AZ$8,Вводные!$I$156:$N$156)/1000</f>
        <v>2.8940625000000004</v>
      </c>
      <c r="BA35" s="173">
        <f>SUMIF(Вводные!$I$4:$N$4,Штат!BA$8,Вводные!$I149:$N149)*SUMIF(Вводные!$I$4:$N$4,Штат!BA$8,Вводные!$I$156:$N$156)/1000</f>
        <v>2.8940625000000004</v>
      </c>
      <c r="BB35" s="173">
        <f>SUMIF(Вводные!$I$4:$N$4,Штат!BB$8,Вводные!$I149:$N149)*SUMIF(Вводные!$I$4:$N$4,Штат!BB$8,Вводные!$I$156:$N$156)/1000</f>
        <v>2.8940625000000004</v>
      </c>
      <c r="BC35" s="173">
        <f>SUMIF(Вводные!$I$4:$N$4,Штат!BC$8,Вводные!$I149:$N149)*SUMIF(Вводные!$I$4:$N$4,Штат!BC$8,Вводные!$I$156:$N$156)/1000</f>
        <v>2.8940625000000004</v>
      </c>
      <c r="BD35" s="173">
        <f>SUMIF(Вводные!$I$4:$N$4,Штат!BD$8,Вводные!$I149:$N149)*SUMIF(Вводные!$I$4:$N$4,Штат!BD$8,Вводные!$I$156:$N$156)/1000</f>
        <v>3.0387656250000004</v>
      </c>
      <c r="BE35" s="173">
        <f>SUMIF(Вводные!$I$4:$N$4,Штат!BE$8,Вводные!$I149:$N149)*SUMIF(Вводные!$I$4:$N$4,Штат!BE$8,Вводные!$I$156:$N$156)/1000</f>
        <v>3.0387656250000004</v>
      </c>
      <c r="BF35" s="173">
        <f>SUMIF(Вводные!$I$4:$N$4,Штат!BF$8,Вводные!$I149:$N149)*SUMIF(Вводные!$I$4:$N$4,Штат!BF$8,Вводные!$I$156:$N$156)/1000</f>
        <v>3.0387656250000004</v>
      </c>
      <c r="BG35" s="173">
        <f>SUMIF(Вводные!$I$4:$N$4,Штат!BG$8,Вводные!$I149:$N149)*SUMIF(Вводные!$I$4:$N$4,Штат!BG$8,Вводные!$I$156:$N$156)/1000</f>
        <v>3.0387656250000004</v>
      </c>
      <c r="BH35" s="173">
        <f>SUMIF(Вводные!$I$4:$N$4,Штат!BH$8,Вводные!$I149:$N149)*SUMIF(Вводные!$I$4:$N$4,Штат!BH$8,Вводные!$I$156:$N$156)/1000</f>
        <v>3.0387656250000004</v>
      </c>
      <c r="BI35" s="173">
        <f>SUMIF(Вводные!$I$4:$N$4,Штат!BI$8,Вводные!$I149:$N149)*SUMIF(Вводные!$I$4:$N$4,Штат!BI$8,Вводные!$I$156:$N$156)/1000</f>
        <v>3.0387656250000004</v>
      </c>
      <c r="BJ35" s="173">
        <f>SUMIF(Вводные!$I$4:$N$4,Штат!BJ$8,Вводные!$I149:$N149)*SUMIF(Вводные!$I$4:$N$4,Штат!BJ$8,Вводные!$I$156:$N$156)/1000</f>
        <v>3.0387656250000004</v>
      </c>
      <c r="BK35" s="173">
        <f>SUMIF(Вводные!$I$4:$N$4,Штат!BK$8,Вводные!$I149:$N149)*SUMIF(Вводные!$I$4:$N$4,Штат!BK$8,Вводные!$I$156:$N$156)/1000</f>
        <v>3.0387656250000004</v>
      </c>
      <c r="BL35" s="173">
        <f>SUMIF(Вводные!$I$4:$N$4,Штат!BL$8,Вводные!$I149:$N149)*SUMIF(Вводные!$I$4:$N$4,Штат!BL$8,Вводные!$I$156:$N$156)/1000</f>
        <v>3.0387656250000004</v>
      </c>
      <c r="BM35" s="173">
        <f>SUMIF(Вводные!$I$4:$N$4,Штат!BM$8,Вводные!$I149:$N149)*SUMIF(Вводные!$I$4:$N$4,Штат!BM$8,Вводные!$I$156:$N$156)/1000</f>
        <v>3.0387656250000004</v>
      </c>
      <c r="BN35" s="173">
        <f>SUMIF(Вводные!$I$4:$N$4,Штат!BN$8,Вводные!$I149:$N149)*SUMIF(Вводные!$I$4:$N$4,Штат!BN$8,Вводные!$I$156:$N$156)/1000</f>
        <v>3.0387656250000004</v>
      </c>
      <c r="BO35" s="173">
        <f>SUMIF(Вводные!$I$4:$N$4,Штат!BO$8,Вводные!$I149:$N149)*SUMIF(Вводные!$I$4:$N$4,Штат!BO$8,Вводные!$I$156:$N$156)/1000</f>
        <v>3.0387656250000004</v>
      </c>
      <c r="BP35" s="173">
        <f>SUMIF(Вводные!$I$4:$N$4,Штат!BP$8,Вводные!$I149:$N149)*SUMIF(Вводные!$I$4:$N$4,Штат!BP$8,Вводные!$I$156:$N$156)/1000</f>
        <v>3.1907039062500009</v>
      </c>
      <c r="BQ35" s="173">
        <f>SUMIF(Вводные!$I$4:$N$4,Штат!BQ$8,Вводные!$I149:$N149)*SUMIF(Вводные!$I$4:$N$4,Штат!BQ$8,Вводные!$I$156:$N$156)/1000</f>
        <v>3.1907039062500009</v>
      </c>
      <c r="BR35" s="173">
        <f>SUMIF(Вводные!$I$4:$N$4,Штат!BR$8,Вводные!$I149:$N149)*SUMIF(Вводные!$I$4:$N$4,Штат!BR$8,Вводные!$I$156:$N$156)/1000</f>
        <v>3.1907039062500009</v>
      </c>
      <c r="BS35" s="173">
        <f>SUMIF(Вводные!$I$4:$N$4,Штат!BS$8,Вводные!$I149:$N149)*SUMIF(Вводные!$I$4:$N$4,Штат!BS$8,Вводные!$I$156:$N$156)/1000</f>
        <v>3.1907039062500009</v>
      </c>
      <c r="BT35" s="173">
        <f>SUMIF(Вводные!$I$4:$N$4,Штат!BT$8,Вводные!$I149:$N149)*SUMIF(Вводные!$I$4:$N$4,Штат!BT$8,Вводные!$I$156:$N$156)/1000</f>
        <v>3.1907039062500009</v>
      </c>
      <c r="BU35" s="173">
        <f>SUMIF(Вводные!$I$4:$N$4,Штат!BU$8,Вводные!$I149:$N149)*SUMIF(Вводные!$I$4:$N$4,Штат!BU$8,Вводные!$I$156:$N$156)/1000</f>
        <v>3.1907039062500009</v>
      </c>
      <c r="BV35" s="173">
        <f>SUMIF(Вводные!$I$4:$N$4,Штат!BV$8,Вводные!$I149:$N149)*SUMIF(Вводные!$I$4:$N$4,Штат!BV$8,Вводные!$I$156:$N$156)/1000</f>
        <v>3.1907039062500009</v>
      </c>
      <c r="BW35" s="173">
        <f>SUMIF(Вводные!$I$4:$N$4,Штат!BW$8,Вводные!$I149:$N149)*SUMIF(Вводные!$I$4:$N$4,Штат!BW$8,Вводные!$I$156:$N$156)/1000</f>
        <v>3.1907039062500009</v>
      </c>
      <c r="BX35" s="173">
        <f>SUMIF(Вводные!$I$4:$N$4,Штат!BX$8,Вводные!$I149:$N149)*SUMIF(Вводные!$I$4:$N$4,Штат!BX$8,Вводные!$I$156:$N$156)/1000</f>
        <v>3.1907039062500009</v>
      </c>
      <c r="BY35" s="173">
        <f>SUMIF(Вводные!$I$4:$N$4,Штат!BY$8,Вводные!$I149:$N149)*SUMIF(Вводные!$I$4:$N$4,Штат!BY$8,Вводные!$I$156:$N$156)/1000</f>
        <v>3.1907039062500009</v>
      </c>
      <c r="BZ35" s="173">
        <f>SUMIF(Вводные!$I$4:$N$4,Штат!BZ$8,Вводные!$I149:$N149)*SUMIF(Вводные!$I$4:$N$4,Штат!BZ$8,Вводные!$I$156:$N$156)/1000</f>
        <v>3.1907039062500009</v>
      </c>
      <c r="CA35" s="173">
        <f>SUMIF(Вводные!$I$4:$N$4,Штат!CA$8,Вводные!$I149:$N149)*SUMIF(Вводные!$I$4:$N$4,Штат!CA$8,Вводные!$I$156:$N$156)/1000</f>
        <v>3.1907039062500009</v>
      </c>
    </row>
    <row r="36" spans="1:79" outlineLevel="1" x14ac:dyDescent="0.25">
      <c r="B36" s="167" t="str">
        <f t="shared" si="54"/>
        <v>Прочие сотрудники2</v>
      </c>
      <c r="C36" s="132" t="s">
        <v>355</v>
      </c>
      <c r="D36" s="156" t="s">
        <v>52</v>
      </c>
      <c r="E36" s="74"/>
      <c r="F36" s="143"/>
      <c r="G36" s="173">
        <f t="shared" si="55"/>
        <v>0</v>
      </c>
      <c r="H36" s="173">
        <f>SUMIF(Вводные!$I$4:$N$4,Штат!H$8,Вводные!$I150:$N150)*SUMIF(Вводные!$I$4:$N$4,Штат!H$8,Вводные!$I$156:$N$156)/1000</f>
        <v>0</v>
      </c>
      <c r="I36" s="173">
        <f>SUMIF(Вводные!$I$4:$N$4,Штат!I$8,Вводные!$I150:$N150)*SUMIF(Вводные!$I$4:$N$4,Штат!I$8,Вводные!$I$156:$N$156)/1000</f>
        <v>0</v>
      </c>
      <c r="J36" s="173">
        <f>SUMIF(Вводные!$I$4:$N$4,Штат!J$8,Вводные!$I150:$N150)*SUMIF(Вводные!$I$4:$N$4,Штат!J$8,Вводные!$I$156:$N$156)/1000</f>
        <v>0</v>
      </c>
      <c r="K36" s="173">
        <f>SUMIF(Вводные!$I$4:$N$4,Штат!K$8,Вводные!$I150:$N150)*SUMIF(Вводные!$I$4:$N$4,Штат!K$8,Вводные!$I$156:$N$156)/1000</f>
        <v>0</v>
      </c>
      <c r="L36" s="173">
        <f>SUMIF(Вводные!$I$4:$N$4,Штат!L$8,Вводные!$I150:$N150)*SUMIF(Вводные!$I$4:$N$4,Штат!L$8,Вводные!$I$156:$N$156)/1000</f>
        <v>0</v>
      </c>
      <c r="M36" s="173">
        <f>SUMIF(Вводные!$I$4:$N$4,Штат!M$8,Вводные!$I150:$N150)*SUMIF(Вводные!$I$4:$N$4,Штат!M$8,Вводные!$I$156:$N$156)/1000</f>
        <v>0</v>
      </c>
      <c r="N36" s="173">
        <f>SUMIF(Вводные!$I$4:$N$4,Штат!N$8,Вводные!$I150:$N150)*SUMIF(Вводные!$I$4:$N$4,Штат!N$8,Вводные!$I$156:$N$156)/1000</f>
        <v>0</v>
      </c>
      <c r="O36" s="173">
        <f>SUMIF(Вводные!$I$4:$N$4,Штат!O$8,Вводные!$I150:$N150)*SUMIF(Вводные!$I$4:$N$4,Штат!O$8,Вводные!$I$156:$N$156)/1000</f>
        <v>0</v>
      </c>
      <c r="P36" s="173">
        <f>SUMIF(Вводные!$I$4:$N$4,Штат!P$8,Вводные!$I150:$N150)*SUMIF(Вводные!$I$4:$N$4,Штат!P$8,Вводные!$I$156:$N$156)/1000</f>
        <v>0</v>
      </c>
      <c r="Q36" s="173">
        <f>SUMIF(Вводные!$I$4:$N$4,Штат!Q$8,Вводные!$I150:$N150)*SUMIF(Вводные!$I$4:$N$4,Штат!Q$8,Вводные!$I$156:$N$156)/1000</f>
        <v>0</v>
      </c>
      <c r="R36" s="173">
        <f>SUMIF(Вводные!$I$4:$N$4,Штат!R$8,Вводные!$I150:$N150)*SUMIF(Вводные!$I$4:$N$4,Штат!R$8,Вводные!$I$156:$N$156)/1000</f>
        <v>0</v>
      </c>
      <c r="S36" s="173">
        <f>SUMIF(Вводные!$I$4:$N$4,Штат!S$8,Вводные!$I150:$N150)*SUMIF(Вводные!$I$4:$N$4,Штат!S$8,Вводные!$I$156:$N$156)/1000</f>
        <v>0</v>
      </c>
      <c r="T36" s="173">
        <f>SUMIF(Вводные!$I$4:$N$4,Штат!T$8,Вводные!$I150:$N150)*SUMIF(Вводные!$I$4:$N$4,Штат!T$8,Вводные!$I$156:$N$156)/1000</f>
        <v>0</v>
      </c>
      <c r="U36" s="173">
        <f>SUMIF(Вводные!$I$4:$N$4,Штат!U$8,Вводные!$I150:$N150)*SUMIF(Вводные!$I$4:$N$4,Штат!U$8,Вводные!$I$156:$N$156)/1000</f>
        <v>0</v>
      </c>
      <c r="V36" s="173">
        <f>SUMIF(Вводные!$I$4:$N$4,Штат!V$8,Вводные!$I150:$N150)*SUMIF(Вводные!$I$4:$N$4,Штат!V$8,Вводные!$I$156:$N$156)/1000</f>
        <v>0</v>
      </c>
      <c r="W36" s="173">
        <f>SUMIF(Вводные!$I$4:$N$4,Штат!W$8,Вводные!$I150:$N150)*SUMIF(Вводные!$I$4:$N$4,Штат!W$8,Вводные!$I$156:$N$156)/1000</f>
        <v>0</v>
      </c>
      <c r="X36" s="173">
        <f>SUMIF(Вводные!$I$4:$N$4,Штат!X$8,Вводные!$I150:$N150)*SUMIF(Вводные!$I$4:$N$4,Штат!X$8,Вводные!$I$156:$N$156)/1000</f>
        <v>0</v>
      </c>
      <c r="Y36" s="173">
        <f>SUMIF(Вводные!$I$4:$N$4,Штат!Y$8,Вводные!$I150:$N150)*SUMIF(Вводные!$I$4:$N$4,Штат!Y$8,Вводные!$I$156:$N$156)/1000</f>
        <v>0</v>
      </c>
      <c r="Z36" s="173">
        <f>SUMIF(Вводные!$I$4:$N$4,Штат!Z$8,Вводные!$I150:$N150)*SUMIF(Вводные!$I$4:$N$4,Штат!Z$8,Вводные!$I$156:$N$156)/1000</f>
        <v>0</v>
      </c>
      <c r="AA36" s="173">
        <f>SUMIF(Вводные!$I$4:$N$4,Штат!AA$8,Вводные!$I150:$N150)*SUMIF(Вводные!$I$4:$N$4,Штат!AA$8,Вводные!$I$156:$N$156)/1000</f>
        <v>0</v>
      </c>
      <c r="AB36" s="173">
        <f>SUMIF(Вводные!$I$4:$N$4,Штат!AB$8,Вводные!$I150:$N150)*SUMIF(Вводные!$I$4:$N$4,Штат!AB$8,Вводные!$I$156:$N$156)/1000</f>
        <v>0</v>
      </c>
      <c r="AC36" s="173">
        <f>SUMIF(Вводные!$I$4:$N$4,Штат!AC$8,Вводные!$I150:$N150)*SUMIF(Вводные!$I$4:$N$4,Штат!AC$8,Вводные!$I$156:$N$156)/1000</f>
        <v>0</v>
      </c>
      <c r="AD36" s="173">
        <f>SUMIF(Вводные!$I$4:$N$4,Штат!AD$8,Вводные!$I150:$N150)*SUMIF(Вводные!$I$4:$N$4,Штат!AD$8,Вводные!$I$156:$N$156)/1000</f>
        <v>0</v>
      </c>
      <c r="AE36" s="173">
        <f>SUMIF(Вводные!$I$4:$N$4,Штат!AE$8,Вводные!$I150:$N150)*SUMIF(Вводные!$I$4:$N$4,Штат!AE$8,Вводные!$I$156:$N$156)/1000</f>
        <v>0</v>
      </c>
      <c r="AF36" s="173">
        <f>SUMIF(Вводные!$I$4:$N$4,Штат!AF$8,Вводные!$I150:$N150)*SUMIF(Вводные!$I$4:$N$4,Штат!AF$8,Вводные!$I$156:$N$156)/1000</f>
        <v>0</v>
      </c>
      <c r="AG36" s="173">
        <f>SUMIF(Вводные!$I$4:$N$4,Штат!AG$8,Вводные!$I150:$N150)*SUMIF(Вводные!$I$4:$N$4,Штат!AG$8,Вводные!$I$156:$N$156)/1000</f>
        <v>0</v>
      </c>
      <c r="AH36" s="173">
        <f>SUMIF(Вводные!$I$4:$N$4,Штат!AH$8,Вводные!$I150:$N150)*SUMIF(Вводные!$I$4:$N$4,Штат!AH$8,Вводные!$I$156:$N$156)/1000</f>
        <v>0</v>
      </c>
      <c r="AI36" s="173">
        <f>SUMIF(Вводные!$I$4:$N$4,Штат!AI$8,Вводные!$I150:$N150)*SUMIF(Вводные!$I$4:$N$4,Штат!AI$8,Вводные!$I$156:$N$156)/1000</f>
        <v>0</v>
      </c>
      <c r="AJ36" s="173">
        <f>SUMIF(Вводные!$I$4:$N$4,Штат!AJ$8,Вводные!$I150:$N150)*SUMIF(Вводные!$I$4:$N$4,Штат!AJ$8,Вводные!$I$156:$N$156)/1000</f>
        <v>0</v>
      </c>
      <c r="AK36" s="173">
        <f>SUMIF(Вводные!$I$4:$N$4,Штат!AK$8,Вводные!$I150:$N150)*SUMIF(Вводные!$I$4:$N$4,Штат!AK$8,Вводные!$I$156:$N$156)/1000</f>
        <v>0</v>
      </c>
      <c r="AL36" s="173">
        <f>SUMIF(Вводные!$I$4:$N$4,Штат!AL$8,Вводные!$I150:$N150)*SUMIF(Вводные!$I$4:$N$4,Штат!AL$8,Вводные!$I$156:$N$156)/1000</f>
        <v>0</v>
      </c>
      <c r="AM36" s="173">
        <f>SUMIF(Вводные!$I$4:$N$4,Штат!AM$8,Вводные!$I150:$N150)*SUMIF(Вводные!$I$4:$N$4,Штат!AM$8,Вводные!$I$156:$N$156)/1000</f>
        <v>0</v>
      </c>
      <c r="AN36" s="173">
        <f>SUMIF(Вводные!$I$4:$N$4,Штат!AN$8,Вводные!$I150:$N150)*SUMIF(Вводные!$I$4:$N$4,Штат!AN$8,Вводные!$I$156:$N$156)/1000</f>
        <v>0</v>
      </c>
      <c r="AO36" s="173">
        <f>SUMIF(Вводные!$I$4:$N$4,Штат!AO$8,Вводные!$I150:$N150)*SUMIF(Вводные!$I$4:$N$4,Штат!AO$8,Вводные!$I$156:$N$156)/1000</f>
        <v>0</v>
      </c>
      <c r="AP36" s="173">
        <f>SUMIF(Вводные!$I$4:$N$4,Штат!AP$8,Вводные!$I150:$N150)*SUMIF(Вводные!$I$4:$N$4,Штат!AP$8,Вводные!$I$156:$N$156)/1000</f>
        <v>0</v>
      </c>
      <c r="AQ36" s="173">
        <f>SUMIF(Вводные!$I$4:$N$4,Штат!AQ$8,Вводные!$I150:$N150)*SUMIF(Вводные!$I$4:$N$4,Штат!AQ$8,Вводные!$I$156:$N$156)/1000</f>
        <v>0</v>
      </c>
      <c r="AR36" s="173">
        <f>SUMIF(Вводные!$I$4:$N$4,Штат!AR$8,Вводные!$I150:$N150)*SUMIF(Вводные!$I$4:$N$4,Штат!AR$8,Вводные!$I$156:$N$156)/1000</f>
        <v>0</v>
      </c>
      <c r="AS36" s="173">
        <f>SUMIF(Вводные!$I$4:$N$4,Штат!AS$8,Вводные!$I150:$N150)*SUMIF(Вводные!$I$4:$N$4,Штат!AS$8,Вводные!$I$156:$N$156)/1000</f>
        <v>0</v>
      </c>
      <c r="AT36" s="173">
        <f>SUMIF(Вводные!$I$4:$N$4,Штат!AT$8,Вводные!$I150:$N150)*SUMIF(Вводные!$I$4:$N$4,Штат!AT$8,Вводные!$I$156:$N$156)/1000</f>
        <v>0</v>
      </c>
      <c r="AU36" s="173">
        <f>SUMIF(Вводные!$I$4:$N$4,Штат!AU$8,Вводные!$I150:$N150)*SUMIF(Вводные!$I$4:$N$4,Штат!AU$8,Вводные!$I$156:$N$156)/1000</f>
        <v>0</v>
      </c>
      <c r="AV36" s="173">
        <f>SUMIF(Вводные!$I$4:$N$4,Штат!AV$8,Вводные!$I150:$N150)*SUMIF(Вводные!$I$4:$N$4,Штат!AV$8,Вводные!$I$156:$N$156)/1000</f>
        <v>0</v>
      </c>
      <c r="AW36" s="173">
        <f>SUMIF(Вводные!$I$4:$N$4,Штат!AW$8,Вводные!$I150:$N150)*SUMIF(Вводные!$I$4:$N$4,Штат!AW$8,Вводные!$I$156:$N$156)/1000</f>
        <v>0</v>
      </c>
      <c r="AX36" s="173">
        <f>SUMIF(Вводные!$I$4:$N$4,Штат!AX$8,Вводные!$I150:$N150)*SUMIF(Вводные!$I$4:$N$4,Штат!AX$8,Вводные!$I$156:$N$156)/1000</f>
        <v>0</v>
      </c>
      <c r="AY36" s="173">
        <f>SUMIF(Вводные!$I$4:$N$4,Штат!AY$8,Вводные!$I150:$N150)*SUMIF(Вводные!$I$4:$N$4,Штат!AY$8,Вводные!$I$156:$N$156)/1000</f>
        <v>0</v>
      </c>
      <c r="AZ36" s="173">
        <f>SUMIF(Вводные!$I$4:$N$4,Штат!AZ$8,Вводные!$I150:$N150)*SUMIF(Вводные!$I$4:$N$4,Штат!AZ$8,Вводные!$I$156:$N$156)/1000</f>
        <v>0</v>
      </c>
      <c r="BA36" s="173">
        <f>SUMIF(Вводные!$I$4:$N$4,Штат!BA$8,Вводные!$I150:$N150)*SUMIF(Вводные!$I$4:$N$4,Штат!BA$8,Вводные!$I$156:$N$156)/1000</f>
        <v>0</v>
      </c>
      <c r="BB36" s="173">
        <f>SUMIF(Вводные!$I$4:$N$4,Штат!BB$8,Вводные!$I150:$N150)*SUMIF(Вводные!$I$4:$N$4,Штат!BB$8,Вводные!$I$156:$N$156)/1000</f>
        <v>0</v>
      </c>
      <c r="BC36" s="173">
        <f>SUMIF(Вводные!$I$4:$N$4,Штат!BC$8,Вводные!$I150:$N150)*SUMIF(Вводные!$I$4:$N$4,Штат!BC$8,Вводные!$I$156:$N$156)/1000</f>
        <v>0</v>
      </c>
      <c r="BD36" s="173">
        <f>SUMIF(Вводные!$I$4:$N$4,Штат!BD$8,Вводные!$I150:$N150)*SUMIF(Вводные!$I$4:$N$4,Штат!BD$8,Вводные!$I$156:$N$156)/1000</f>
        <v>0</v>
      </c>
      <c r="BE36" s="173">
        <f>SUMIF(Вводные!$I$4:$N$4,Штат!BE$8,Вводные!$I150:$N150)*SUMIF(Вводные!$I$4:$N$4,Штат!BE$8,Вводные!$I$156:$N$156)/1000</f>
        <v>0</v>
      </c>
      <c r="BF36" s="173">
        <f>SUMIF(Вводные!$I$4:$N$4,Штат!BF$8,Вводные!$I150:$N150)*SUMIF(Вводные!$I$4:$N$4,Штат!BF$8,Вводные!$I$156:$N$156)/1000</f>
        <v>0</v>
      </c>
      <c r="BG36" s="173">
        <f>SUMIF(Вводные!$I$4:$N$4,Штат!BG$8,Вводные!$I150:$N150)*SUMIF(Вводные!$I$4:$N$4,Штат!BG$8,Вводные!$I$156:$N$156)/1000</f>
        <v>0</v>
      </c>
      <c r="BH36" s="173">
        <f>SUMIF(Вводные!$I$4:$N$4,Штат!BH$8,Вводные!$I150:$N150)*SUMIF(Вводные!$I$4:$N$4,Штат!BH$8,Вводные!$I$156:$N$156)/1000</f>
        <v>0</v>
      </c>
      <c r="BI36" s="173">
        <f>SUMIF(Вводные!$I$4:$N$4,Штат!BI$8,Вводные!$I150:$N150)*SUMIF(Вводные!$I$4:$N$4,Штат!BI$8,Вводные!$I$156:$N$156)/1000</f>
        <v>0</v>
      </c>
      <c r="BJ36" s="173">
        <f>SUMIF(Вводные!$I$4:$N$4,Штат!BJ$8,Вводные!$I150:$N150)*SUMIF(Вводные!$I$4:$N$4,Штат!BJ$8,Вводные!$I$156:$N$156)/1000</f>
        <v>0</v>
      </c>
      <c r="BK36" s="173">
        <f>SUMIF(Вводные!$I$4:$N$4,Штат!BK$8,Вводные!$I150:$N150)*SUMIF(Вводные!$I$4:$N$4,Штат!BK$8,Вводные!$I$156:$N$156)/1000</f>
        <v>0</v>
      </c>
      <c r="BL36" s="173">
        <f>SUMIF(Вводные!$I$4:$N$4,Штат!BL$8,Вводные!$I150:$N150)*SUMIF(Вводные!$I$4:$N$4,Штат!BL$8,Вводные!$I$156:$N$156)/1000</f>
        <v>0</v>
      </c>
      <c r="BM36" s="173">
        <f>SUMIF(Вводные!$I$4:$N$4,Штат!BM$8,Вводные!$I150:$N150)*SUMIF(Вводные!$I$4:$N$4,Штат!BM$8,Вводные!$I$156:$N$156)/1000</f>
        <v>0</v>
      </c>
      <c r="BN36" s="173">
        <f>SUMIF(Вводные!$I$4:$N$4,Штат!BN$8,Вводные!$I150:$N150)*SUMIF(Вводные!$I$4:$N$4,Штат!BN$8,Вводные!$I$156:$N$156)/1000</f>
        <v>0</v>
      </c>
      <c r="BO36" s="173">
        <f>SUMIF(Вводные!$I$4:$N$4,Штат!BO$8,Вводные!$I150:$N150)*SUMIF(Вводные!$I$4:$N$4,Штат!BO$8,Вводные!$I$156:$N$156)/1000</f>
        <v>0</v>
      </c>
      <c r="BP36" s="173">
        <f>SUMIF(Вводные!$I$4:$N$4,Штат!BP$8,Вводные!$I150:$N150)*SUMIF(Вводные!$I$4:$N$4,Штат!BP$8,Вводные!$I$156:$N$156)/1000</f>
        <v>0</v>
      </c>
      <c r="BQ36" s="173">
        <f>SUMIF(Вводные!$I$4:$N$4,Штат!BQ$8,Вводные!$I150:$N150)*SUMIF(Вводные!$I$4:$N$4,Штат!BQ$8,Вводные!$I$156:$N$156)/1000</f>
        <v>0</v>
      </c>
      <c r="BR36" s="173">
        <f>SUMIF(Вводные!$I$4:$N$4,Штат!BR$8,Вводные!$I150:$N150)*SUMIF(Вводные!$I$4:$N$4,Штат!BR$8,Вводные!$I$156:$N$156)/1000</f>
        <v>0</v>
      </c>
      <c r="BS36" s="173">
        <f>SUMIF(Вводные!$I$4:$N$4,Штат!BS$8,Вводные!$I150:$N150)*SUMIF(Вводные!$I$4:$N$4,Штат!BS$8,Вводные!$I$156:$N$156)/1000</f>
        <v>0</v>
      </c>
      <c r="BT36" s="173">
        <f>SUMIF(Вводные!$I$4:$N$4,Штат!BT$8,Вводные!$I150:$N150)*SUMIF(Вводные!$I$4:$N$4,Штат!BT$8,Вводные!$I$156:$N$156)/1000</f>
        <v>0</v>
      </c>
      <c r="BU36" s="173">
        <f>SUMIF(Вводные!$I$4:$N$4,Штат!BU$8,Вводные!$I150:$N150)*SUMIF(Вводные!$I$4:$N$4,Штат!BU$8,Вводные!$I$156:$N$156)/1000</f>
        <v>0</v>
      </c>
      <c r="BV36" s="173">
        <f>SUMIF(Вводные!$I$4:$N$4,Штат!BV$8,Вводные!$I150:$N150)*SUMIF(Вводные!$I$4:$N$4,Штат!BV$8,Вводные!$I$156:$N$156)/1000</f>
        <v>0</v>
      </c>
      <c r="BW36" s="173">
        <f>SUMIF(Вводные!$I$4:$N$4,Штат!BW$8,Вводные!$I150:$N150)*SUMIF(Вводные!$I$4:$N$4,Штат!BW$8,Вводные!$I$156:$N$156)/1000</f>
        <v>0</v>
      </c>
      <c r="BX36" s="173">
        <f>SUMIF(Вводные!$I$4:$N$4,Штат!BX$8,Вводные!$I150:$N150)*SUMIF(Вводные!$I$4:$N$4,Штат!BX$8,Вводные!$I$156:$N$156)/1000</f>
        <v>0</v>
      </c>
      <c r="BY36" s="173">
        <f>SUMIF(Вводные!$I$4:$N$4,Штат!BY$8,Вводные!$I150:$N150)*SUMIF(Вводные!$I$4:$N$4,Штат!BY$8,Вводные!$I$156:$N$156)/1000</f>
        <v>0</v>
      </c>
      <c r="BZ36" s="173">
        <f>SUMIF(Вводные!$I$4:$N$4,Штат!BZ$8,Вводные!$I150:$N150)*SUMIF(Вводные!$I$4:$N$4,Штат!BZ$8,Вводные!$I$156:$N$156)/1000</f>
        <v>0</v>
      </c>
      <c r="CA36" s="173">
        <f>SUMIF(Вводные!$I$4:$N$4,Штат!CA$8,Вводные!$I150:$N150)*SUMIF(Вводные!$I$4:$N$4,Штат!CA$8,Вводные!$I$156:$N$156)/1000</f>
        <v>0</v>
      </c>
    </row>
    <row r="37" spans="1:79" outlineLevel="1" x14ac:dyDescent="0.25">
      <c r="B37" s="167" t="str">
        <f t="shared" si="54"/>
        <v>Прочие сотрудники3</v>
      </c>
      <c r="C37" s="132" t="s">
        <v>355</v>
      </c>
      <c r="D37" s="156" t="s">
        <v>52</v>
      </c>
      <c r="E37" s="74"/>
      <c r="F37" s="143"/>
      <c r="G37" s="173">
        <f t="shared" si="55"/>
        <v>0</v>
      </c>
      <c r="H37" s="173">
        <f>SUMIF(Вводные!$I$4:$N$4,Штат!H$8,Вводные!$I151:$N151)*SUMIF(Вводные!$I$4:$N$4,Штат!H$8,Вводные!$I$156:$N$156)/1000</f>
        <v>0</v>
      </c>
      <c r="I37" s="173">
        <f>SUMIF(Вводные!$I$4:$N$4,Штат!I$8,Вводные!$I151:$N151)*SUMIF(Вводные!$I$4:$N$4,Штат!I$8,Вводные!$I$156:$N$156)/1000</f>
        <v>0</v>
      </c>
      <c r="J37" s="173">
        <f>SUMIF(Вводные!$I$4:$N$4,Штат!J$8,Вводные!$I151:$N151)*SUMIF(Вводные!$I$4:$N$4,Штат!J$8,Вводные!$I$156:$N$156)/1000</f>
        <v>0</v>
      </c>
      <c r="K37" s="173">
        <f>SUMIF(Вводные!$I$4:$N$4,Штат!K$8,Вводные!$I151:$N151)*SUMIF(Вводные!$I$4:$N$4,Штат!K$8,Вводные!$I$156:$N$156)/1000</f>
        <v>0</v>
      </c>
      <c r="L37" s="173">
        <f>SUMIF(Вводные!$I$4:$N$4,Штат!L$8,Вводные!$I151:$N151)*SUMIF(Вводные!$I$4:$N$4,Штат!L$8,Вводные!$I$156:$N$156)/1000</f>
        <v>0</v>
      </c>
      <c r="M37" s="173">
        <f>SUMIF(Вводные!$I$4:$N$4,Штат!M$8,Вводные!$I151:$N151)*SUMIF(Вводные!$I$4:$N$4,Штат!M$8,Вводные!$I$156:$N$156)/1000</f>
        <v>0</v>
      </c>
      <c r="N37" s="173">
        <f>SUMIF(Вводные!$I$4:$N$4,Штат!N$8,Вводные!$I151:$N151)*SUMIF(Вводные!$I$4:$N$4,Штат!N$8,Вводные!$I$156:$N$156)/1000</f>
        <v>0</v>
      </c>
      <c r="O37" s="173">
        <f>SUMIF(Вводные!$I$4:$N$4,Штат!O$8,Вводные!$I151:$N151)*SUMIF(Вводные!$I$4:$N$4,Штат!O$8,Вводные!$I$156:$N$156)/1000</f>
        <v>0</v>
      </c>
      <c r="P37" s="173">
        <f>SUMIF(Вводные!$I$4:$N$4,Штат!P$8,Вводные!$I151:$N151)*SUMIF(Вводные!$I$4:$N$4,Штат!P$8,Вводные!$I$156:$N$156)/1000</f>
        <v>0</v>
      </c>
      <c r="Q37" s="173">
        <f>SUMIF(Вводные!$I$4:$N$4,Штат!Q$8,Вводные!$I151:$N151)*SUMIF(Вводные!$I$4:$N$4,Штат!Q$8,Вводные!$I$156:$N$156)/1000</f>
        <v>0</v>
      </c>
      <c r="R37" s="173">
        <f>SUMIF(Вводные!$I$4:$N$4,Штат!R$8,Вводные!$I151:$N151)*SUMIF(Вводные!$I$4:$N$4,Штат!R$8,Вводные!$I$156:$N$156)/1000</f>
        <v>0</v>
      </c>
      <c r="S37" s="173">
        <f>SUMIF(Вводные!$I$4:$N$4,Штат!S$8,Вводные!$I151:$N151)*SUMIF(Вводные!$I$4:$N$4,Штат!S$8,Вводные!$I$156:$N$156)/1000</f>
        <v>0</v>
      </c>
      <c r="T37" s="173">
        <f>SUMIF(Вводные!$I$4:$N$4,Штат!T$8,Вводные!$I151:$N151)*SUMIF(Вводные!$I$4:$N$4,Штат!T$8,Вводные!$I$156:$N$156)/1000</f>
        <v>0</v>
      </c>
      <c r="U37" s="173">
        <f>SUMIF(Вводные!$I$4:$N$4,Штат!U$8,Вводные!$I151:$N151)*SUMIF(Вводные!$I$4:$N$4,Штат!U$8,Вводные!$I$156:$N$156)/1000</f>
        <v>0</v>
      </c>
      <c r="V37" s="173">
        <f>SUMIF(Вводные!$I$4:$N$4,Штат!V$8,Вводные!$I151:$N151)*SUMIF(Вводные!$I$4:$N$4,Штат!V$8,Вводные!$I$156:$N$156)/1000</f>
        <v>0</v>
      </c>
      <c r="W37" s="173">
        <f>SUMIF(Вводные!$I$4:$N$4,Штат!W$8,Вводные!$I151:$N151)*SUMIF(Вводные!$I$4:$N$4,Штат!W$8,Вводные!$I$156:$N$156)/1000</f>
        <v>0</v>
      </c>
      <c r="X37" s="173">
        <f>SUMIF(Вводные!$I$4:$N$4,Штат!X$8,Вводные!$I151:$N151)*SUMIF(Вводные!$I$4:$N$4,Штат!X$8,Вводные!$I$156:$N$156)/1000</f>
        <v>0</v>
      </c>
      <c r="Y37" s="173">
        <f>SUMIF(Вводные!$I$4:$N$4,Штат!Y$8,Вводные!$I151:$N151)*SUMIF(Вводные!$I$4:$N$4,Штат!Y$8,Вводные!$I$156:$N$156)/1000</f>
        <v>0</v>
      </c>
      <c r="Z37" s="173">
        <f>SUMIF(Вводные!$I$4:$N$4,Штат!Z$8,Вводные!$I151:$N151)*SUMIF(Вводные!$I$4:$N$4,Штат!Z$8,Вводные!$I$156:$N$156)/1000</f>
        <v>0</v>
      </c>
      <c r="AA37" s="173">
        <f>SUMIF(Вводные!$I$4:$N$4,Штат!AA$8,Вводные!$I151:$N151)*SUMIF(Вводные!$I$4:$N$4,Штат!AA$8,Вводные!$I$156:$N$156)/1000</f>
        <v>0</v>
      </c>
      <c r="AB37" s="173">
        <f>SUMIF(Вводные!$I$4:$N$4,Штат!AB$8,Вводные!$I151:$N151)*SUMIF(Вводные!$I$4:$N$4,Штат!AB$8,Вводные!$I$156:$N$156)/1000</f>
        <v>0</v>
      </c>
      <c r="AC37" s="173">
        <f>SUMIF(Вводные!$I$4:$N$4,Штат!AC$8,Вводные!$I151:$N151)*SUMIF(Вводные!$I$4:$N$4,Штат!AC$8,Вводные!$I$156:$N$156)/1000</f>
        <v>0</v>
      </c>
      <c r="AD37" s="173">
        <f>SUMIF(Вводные!$I$4:$N$4,Штат!AD$8,Вводные!$I151:$N151)*SUMIF(Вводные!$I$4:$N$4,Штат!AD$8,Вводные!$I$156:$N$156)/1000</f>
        <v>0</v>
      </c>
      <c r="AE37" s="173">
        <f>SUMIF(Вводные!$I$4:$N$4,Штат!AE$8,Вводные!$I151:$N151)*SUMIF(Вводные!$I$4:$N$4,Штат!AE$8,Вводные!$I$156:$N$156)/1000</f>
        <v>0</v>
      </c>
      <c r="AF37" s="173">
        <f>SUMIF(Вводные!$I$4:$N$4,Штат!AF$8,Вводные!$I151:$N151)*SUMIF(Вводные!$I$4:$N$4,Штат!AF$8,Вводные!$I$156:$N$156)/1000</f>
        <v>0</v>
      </c>
      <c r="AG37" s="173">
        <f>SUMIF(Вводные!$I$4:$N$4,Штат!AG$8,Вводные!$I151:$N151)*SUMIF(Вводные!$I$4:$N$4,Штат!AG$8,Вводные!$I$156:$N$156)/1000</f>
        <v>0</v>
      </c>
      <c r="AH37" s="173">
        <f>SUMIF(Вводные!$I$4:$N$4,Штат!AH$8,Вводные!$I151:$N151)*SUMIF(Вводные!$I$4:$N$4,Штат!AH$8,Вводные!$I$156:$N$156)/1000</f>
        <v>0</v>
      </c>
      <c r="AI37" s="173">
        <f>SUMIF(Вводные!$I$4:$N$4,Штат!AI$8,Вводные!$I151:$N151)*SUMIF(Вводные!$I$4:$N$4,Штат!AI$8,Вводные!$I$156:$N$156)/1000</f>
        <v>0</v>
      </c>
      <c r="AJ37" s="173">
        <f>SUMIF(Вводные!$I$4:$N$4,Штат!AJ$8,Вводные!$I151:$N151)*SUMIF(Вводные!$I$4:$N$4,Штат!AJ$8,Вводные!$I$156:$N$156)/1000</f>
        <v>0</v>
      </c>
      <c r="AK37" s="173">
        <f>SUMIF(Вводные!$I$4:$N$4,Штат!AK$8,Вводные!$I151:$N151)*SUMIF(Вводные!$I$4:$N$4,Штат!AK$8,Вводные!$I$156:$N$156)/1000</f>
        <v>0</v>
      </c>
      <c r="AL37" s="173">
        <f>SUMIF(Вводные!$I$4:$N$4,Штат!AL$8,Вводные!$I151:$N151)*SUMIF(Вводные!$I$4:$N$4,Штат!AL$8,Вводные!$I$156:$N$156)/1000</f>
        <v>0</v>
      </c>
      <c r="AM37" s="173">
        <f>SUMIF(Вводные!$I$4:$N$4,Штат!AM$8,Вводные!$I151:$N151)*SUMIF(Вводные!$I$4:$N$4,Штат!AM$8,Вводные!$I$156:$N$156)/1000</f>
        <v>0</v>
      </c>
      <c r="AN37" s="173">
        <f>SUMIF(Вводные!$I$4:$N$4,Штат!AN$8,Вводные!$I151:$N151)*SUMIF(Вводные!$I$4:$N$4,Штат!AN$8,Вводные!$I$156:$N$156)/1000</f>
        <v>0</v>
      </c>
      <c r="AO37" s="173">
        <f>SUMIF(Вводные!$I$4:$N$4,Штат!AO$8,Вводные!$I151:$N151)*SUMIF(Вводные!$I$4:$N$4,Штат!AO$8,Вводные!$I$156:$N$156)/1000</f>
        <v>0</v>
      </c>
      <c r="AP37" s="173">
        <f>SUMIF(Вводные!$I$4:$N$4,Штат!AP$8,Вводные!$I151:$N151)*SUMIF(Вводные!$I$4:$N$4,Штат!AP$8,Вводные!$I$156:$N$156)/1000</f>
        <v>0</v>
      </c>
      <c r="AQ37" s="173">
        <f>SUMIF(Вводные!$I$4:$N$4,Штат!AQ$8,Вводные!$I151:$N151)*SUMIF(Вводные!$I$4:$N$4,Штат!AQ$8,Вводные!$I$156:$N$156)/1000</f>
        <v>0</v>
      </c>
      <c r="AR37" s="173">
        <f>SUMIF(Вводные!$I$4:$N$4,Штат!AR$8,Вводные!$I151:$N151)*SUMIF(Вводные!$I$4:$N$4,Штат!AR$8,Вводные!$I$156:$N$156)/1000</f>
        <v>0</v>
      </c>
      <c r="AS37" s="173">
        <f>SUMIF(Вводные!$I$4:$N$4,Штат!AS$8,Вводные!$I151:$N151)*SUMIF(Вводные!$I$4:$N$4,Штат!AS$8,Вводные!$I$156:$N$156)/1000</f>
        <v>0</v>
      </c>
      <c r="AT37" s="173">
        <f>SUMIF(Вводные!$I$4:$N$4,Штат!AT$8,Вводные!$I151:$N151)*SUMIF(Вводные!$I$4:$N$4,Штат!AT$8,Вводные!$I$156:$N$156)/1000</f>
        <v>0</v>
      </c>
      <c r="AU37" s="173">
        <f>SUMIF(Вводные!$I$4:$N$4,Штат!AU$8,Вводные!$I151:$N151)*SUMIF(Вводные!$I$4:$N$4,Штат!AU$8,Вводные!$I$156:$N$156)/1000</f>
        <v>0</v>
      </c>
      <c r="AV37" s="173">
        <f>SUMIF(Вводные!$I$4:$N$4,Штат!AV$8,Вводные!$I151:$N151)*SUMIF(Вводные!$I$4:$N$4,Штат!AV$8,Вводные!$I$156:$N$156)/1000</f>
        <v>0</v>
      </c>
      <c r="AW37" s="173">
        <f>SUMIF(Вводные!$I$4:$N$4,Штат!AW$8,Вводные!$I151:$N151)*SUMIF(Вводные!$I$4:$N$4,Штат!AW$8,Вводные!$I$156:$N$156)/1000</f>
        <v>0</v>
      </c>
      <c r="AX37" s="173">
        <f>SUMIF(Вводные!$I$4:$N$4,Штат!AX$8,Вводные!$I151:$N151)*SUMIF(Вводные!$I$4:$N$4,Штат!AX$8,Вводные!$I$156:$N$156)/1000</f>
        <v>0</v>
      </c>
      <c r="AY37" s="173">
        <f>SUMIF(Вводные!$I$4:$N$4,Штат!AY$8,Вводные!$I151:$N151)*SUMIF(Вводные!$I$4:$N$4,Штат!AY$8,Вводные!$I$156:$N$156)/1000</f>
        <v>0</v>
      </c>
      <c r="AZ37" s="173">
        <f>SUMIF(Вводные!$I$4:$N$4,Штат!AZ$8,Вводные!$I151:$N151)*SUMIF(Вводные!$I$4:$N$4,Штат!AZ$8,Вводные!$I$156:$N$156)/1000</f>
        <v>0</v>
      </c>
      <c r="BA37" s="173">
        <f>SUMIF(Вводные!$I$4:$N$4,Штат!BA$8,Вводные!$I151:$N151)*SUMIF(Вводные!$I$4:$N$4,Штат!BA$8,Вводные!$I$156:$N$156)/1000</f>
        <v>0</v>
      </c>
      <c r="BB37" s="173">
        <f>SUMIF(Вводные!$I$4:$N$4,Штат!BB$8,Вводные!$I151:$N151)*SUMIF(Вводные!$I$4:$N$4,Штат!BB$8,Вводные!$I$156:$N$156)/1000</f>
        <v>0</v>
      </c>
      <c r="BC37" s="173">
        <f>SUMIF(Вводные!$I$4:$N$4,Штат!BC$8,Вводные!$I151:$N151)*SUMIF(Вводные!$I$4:$N$4,Штат!BC$8,Вводные!$I$156:$N$156)/1000</f>
        <v>0</v>
      </c>
      <c r="BD37" s="173">
        <f>SUMIF(Вводные!$I$4:$N$4,Штат!BD$8,Вводные!$I151:$N151)*SUMIF(Вводные!$I$4:$N$4,Штат!BD$8,Вводные!$I$156:$N$156)/1000</f>
        <v>0</v>
      </c>
      <c r="BE37" s="173">
        <f>SUMIF(Вводные!$I$4:$N$4,Штат!BE$8,Вводные!$I151:$N151)*SUMIF(Вводные!$I$4:$N$4,Штат!BE$8,Вводные!$I$156:$N$156)/1000</f>
        <v>0</v>
      </c>
      <c r="BF37" s="173">
        <f>SUMIF(Вводные!$I$4:$N$4,Штат!BF$8,Вводные!$I151:$N151)*SUMIF(Вводные!$I$4:$N$4,Штат!BF$8,Вводные!$I$156:$N$156)/1000</f>
        <v>0</v>
      </c>
      <c r="BG37" s="173">
        <f>SUMIF(Вводные!$I$4:$N$4,Штат!BG$8,Вводные!$I151:$N151)*SUMIF(Вводные!$I$4:$N$4,Штат!BG$8,Вводные!$I$156:$N$156)/1000</f>
        <v>0</v>
      </c>
      <c r="BH37" s="173">
        <f>SUMIF(Вводные!$I$4:$N$4,Штат!BH$8,Вводные!$I151:$N151)*SUMIF(Вводные!$I$4:$N$4,Штат!BH$8,Вводные!$I$156:$N$156)/1000</f>
        <v>0</v>
      </c>
      <c r="BI37" s="173">
        <f>SUMIF(Вводные!$I$4:$N$4,Штат!BI$8,Вводные!$I151:$N151)*SUMIF(Вводные!$I$4:$N$4,Штат!BI$8,Вводные!$I$156:$N$156)/1000</f>
        <v>0</v>
      </c>
      <c r="BJ37" s="173">
        <f>SUMIF(Вводные!$I$4:$N$4,Штат!BJ$8,Вводные!$I151:$N151)*SUMIF(Вводные!$I$4:$N$4,Штат!BJ$8,Вводные!$I$156:$N$156)/1000</f>
        <v>0</v>
      </c>
      <c r="BK37" s="173">
        <f>SUMIF(Вводные!$I$4:$N$4,Штат!BK$8,Вводные!$I151:$N151)*SUMIF(Вводные!$I$4:$N$4,Штат!BK$8,Вводные!$I$156:$N$156)/1000</f>
        <v>0</v>
      </c>
      <c r="BL37" s="173">
        <f>SUMIF(Вводные!$I$4:$N$4,Штат!BL$8,Вводные!$I151:$N151)*SUMIF(Вводные!$I$4:$N$4,Штат!BL$8,Вводные!$I$156:$N$156)/1000</f>
        <v>0</v>
      </c>
      <c r="BM37" s="173">
        <f>SUMIF(Вводные!$I$4:$N$4,Штат!BM$8,Вводные!$I151:$N151)*SUMIF(Вводные!$I$4:$N$4,Штат!BM$8,Вводные!$I$156:$N$156)/1000</f>
        <v>0</v>
      </c>
      <c r="BN37" s="173">
        <f>SUMIF(Вводные!$I$4:$N$4,Штат!BN$8,Вводные!$I151:$N151)*SUMIF(Вводные!$I$4:$N$4,Штат!BN$8,Вводные!$I$156:$N$156)/1000</f>
        <v>0</v>
      </c>
      <c r="BO37" s="173">
        <f>SUMIF(Вводные!$I$4:$N$4,Штат!BO$8,Вводные!$I151:$N151)*SUMIF(Вводные!$I$4:$N$4,Штат!BO$8,Вводные!$I$156:$N$156)/1000</f>
        <v>0</v>
      </c>
      <c r="BP37" s="173">
        <f>SUMIF(Вводные!$I$4:$N$4,Штат!BP$8,Вводные!$I151:$N151)*SUMIF(Вводные!$I$4:$N$4,Штат!BP$8,Вводные!$I$156:$N$156)/1000</f>
        <v>0</v>
      </c>
      <c r="BQ37" s="173">
        <f>SUMIF(Вводные!$I$4:$N$4,Штат!BQ$8,Вводные!$I151:$N151)*SUMIF(Вводные!$I$4:$N$4,Штат!BQ$8,Вводные!$I$156:$N$156)/1000</f>
        <v>0</v>
      </c>
      <c r="BR37" s="173">
        <f>SUMIF(Вводные!$I$4:$N$4,Штат!BR$8,Вводные!$I151:$N151)*SUMIF(Вводные!$I$4:$N$4,Штат!BR$8,Вводные!$I$156:$N$156)/1000</f>
        <v>0</v>
      </c>
      <c r="BS37" s="173">
        <f>SUMIF(Вводные!$I$4:$N$4,Штат!BS$8,Вводные!$I151:$N151)*SUMIF(Вводные!$I$4:$N$4,Штат!BS$8,Вводные!$I$156:$N$156)/1000</f>
        <v>0</v>
      </c>
      <c r="BT37" s="173">
        <f>SUMIF(Вводные!$I$4:$N$4,Штат!BT$8,Вводные!$I151:$N151)*SUMIF(Вводные!$I$4:$N$4,Штат!BT$8,Вводные!$I$156:$N$156)/1000</f>
        <v>0</v>
      </c>
      <c r="BU37" s="173">
        <f>SUMIF(Вводные!$I$4:$N$4,Штат!BU$8,Вводные!$I151:$N151)*SUMIF(Вводные!$I$4:$N$4,Штат!BU$8,Вводные!$I$156:$N$156)/1000</f>
        <v>0</v>
      </c>
      <c r="BV37" s="173">
        <f>SUMIF(Вводные!$I$4:$N$4,Штат!BV$8,Вводные!$I151:$N151)*SUMIF(Вводные!$I$4:$N$4,Штат!BV$8,Вводные!$I$156:$N$156)/1000</f>
        <v>0</v>
      </c>
      <c r="BW37" s="173">
        <f>SUMIF(Вводные!$I$4:$N$4,Штат!BW$8,Вводные!$I151:$N151)*SUMIF(Вводные!$I$4:$N$4,Штат!BW$8,Вводные!$I$156:$N$156)/1000</f>
        <v>0</v>
      </c>
      <c r="BX37" s="173">
        <f>SUMIF(Вводные!$I$4:$N$4,Штат!BX$8,Вводные!$I151:$N151)*SUMIF(Вводные!$I$4:$N$4,Штат!BX$8,Вводные!$I$156:$N$156)/1000</f>
        <v>0</v>
      </c>
      <c r="BY37" s="173">
        <f>SUMIF(Вводные!$I$4:$N$4,Штат!BY$8,Вводные!$I151:$N151)*SUMIF(Вводные!$I$4:$N$4,Штат!BY$8,Вводные!$I$156:$N$156)/1000</f>
        <v>0</v>
      </c>
      <c r="BZ37" s="173">
        <f>SUMIF(Вводные!$I$4:$N$4,Штат!BZ$8,Вводные!$I151:$N151)*SUMIF(Вводные!$I$4:$N$4,Штат!BZ$8,Вводные!$I$156:$N$156)/1000</f>
        <v>0</v>
      </c>
      <c r="CA37" s="173">
        <f>SUMIF(Вводные!$I$4:$N$4,Штат!CA$8,Вводные!$I151:$N151)*SUMIF(Вводные!$I$4:$N$4,Штат!CA$8,Вводные!$I$156:$N$156)/1000</f>
        <v>0</v>
      </c>
    </row>
    <row r="38" spans="1:79" outlineLevel="1" x14ac:dyDescent="0.25">
      <c r="B38" s="167" t="str">
        <f t="shared" si="54"/>
        <v>Прочие сотрудники4</v>
      </c>
      <c r="C38" s="132" t="s">
        <v>355</v>
      </c>
      <c r="D38" s="156" t="s">
        <v>52</v>
      </c>
      <c r="E38" s="74"/>
      <c r="F38" s="143"/>
      <c r="G38" s="173">
        <f t="shared" si="55"/>
        <v>0</v>
      </c>
      <c r="H38" s="173">
        <f>SUMIF(Вводные!$I$4:$N$4,Штат!H$8,Вводные!$I152:$N152)*SUMIF(Вводные!$I$4:$N$4,Штат!H$8,Вводные!$I$156:$N$156)/1000</f>
        <v>0</v>
      </c>
      <c r="I38" s="173">
        <f>SUMIF(Вводные!$I$4:$N$4,Штат!I$8,Вводные!$I152:$N152)*SUMIF(Вводные!$I$4:$N$4,Штат!I$8,Вводные!$I$156:$N$156)/1000</f>
        <v>0</v>
      </c>
      <c r="J38" s="173">
        <f>SUMIF(Вводные!$I$4:$N$4,Штат!J$8,Вводные!$I152:$N152)*SUMIF(Вводные!$I$4:$N$4,Штат!J$8,Вводные!$I$156:$N$156)/1000</f>
        <v>0</v>
      </c>
      <c r="K38" s="173">
        <f>SUMIF(Вводные!$I$4:$N$4,Штат!K$8,Вводные!$I152:$N152)*SUMIF(Вводные!$I$4:$N$4,Штат!K$8,Вводные!$I$156:$N$156)/1000</f>
        <v>0</v>
      </c>
      <c r="L38" s="173">
        <f>SUMIF(Вводные!$I$4:$N$4,Штат!L$8,Вводные!$I152:$N152)*SUMIF(Вводные!$I$4:$N$4,Штат!L$8,Вводные!$I$156:$N$156)/1000</f>
        <v>0</v>
      </c>
      <c r="M38" s="173">
        <f>SUMIF(Вводные!$I$4:$N$4,Штат!M$8,Вводные!$I152:$N152)*SUMIF(Вводные!$I$4:$N$4,Штат!M$8,Вводные!$I$156:$N$156)/1000</f>
        <v>0</v>
      </c>
      <c r="N38" s="173">
        <f>SUMIF(Вводные!$I$4:$N$4,Штат!N$8,Вводные!$I152:$N152)*SUMIF(Вводные!$I$4:$N$4,Штат!N$8,Вводные!$I$156:$N$156)/1000</f>
        <v>0</v>
      </c>
      <c r="O38" s="173">
        <f>SUMIF(Вводные!$I$4:$N$4,Штат!O$8,Вводные!$I152:$N152)*SUMIF(Вводные!$I$4:$N$4,Штат!O$8,Вводные!$I$156:$N$156)/1000</f>
        <v>0</v>
      </c>
      <c r="P38" s="173">
        <f>SUMIF(Вводные!$I$4:$N$4,Штат!P$8,Вводные!$I152:$N152)*SUMIF(Вводные!$I$4:$N$4,Штат!P$8,Вводные!$I$156:$N$156)/1000</f>
        <v>0</v>
      </c>
      <c r="Q38" s="173">
        <f>SUMIF(Вводные!$I$4:$N$4,Штат!Q$8,Вводные!$I152:$N152)*SUMIF(Вводные!$I$4:$N$4,Штат!Q$8,Вводные!$I$156:$N$156)/1000</f>
        <v>0</v>
      </c>
      <c r="R38" s="173">
        <f>SUMIF(Вводные!$I$4:$N$4,Штат!R$8,Вводные!$I152:$N152)*SUMIF(Вводные!$I$4:$N$4,Штат!R$8,Вводные!$I$156:$N$156)/1000</f>
        <v>0</v>
      </c>
      <c r="S38" s="173">
        <f>SUMIF(Вводные!$I$4:$N$4,Штат!S$8,Вводные!$I152:$N152)*SUMIF(Вводные!$I$4:$N$4,Штат!S$8,Вводные!$I$156:$N$156)/1000</f>
        <v>0</v>
      </c>
      <c r="T38" s="173">
        <f>SUMIF(Вводные!$I$4:$N$4,Штат!T$8,Вводные!$I152:$N152)*SUMIF(Вводные!$I$4:$N$4,Штат!T$8,Вводные!$I$156:$N$156)/1000</f>
        <v>0</v>
      </c>
      <c r="U38" s="173">
        <f>SUMIF(Вводные!$I$4:$N$4,Штат!U$8,Вводные!$I152:$N152)*SUMIF(Вводные!$I$4:$N$4,Штат!U$8,Вводные!$I$156:$N$156)/1000</f>
        <v>0</v>
      </c>
      <c r="V38" s="173">
        <f>SUMIF(Вводные!$I$4:$N$4,Штат!V$8,Вводные!$I152:$N152)*SUMIF(Вводные!$I$4:$N$4,Штат!V$8,Вводные!$I$156:$N$156)/1000</f>
        <v>0</v>
      </c>
      <c r="W38" s="173">
        <f>SUMIF(Вводные!$I$4:$N$4,Штат!W$8,Вводные!$I152:$N152)*SUMIF(Вводные!$I$4:$N$4,Штат!W$8,Вводные!$I$156:$N$156)/1000</f>
        <v>0</v>
      </c>
      <c r="X38" s="173">
        <f>SUMIF(Вводные!$I$4:$N$4,Штат!X$8,Вводные!$I152:$N152)*SUMIF(Вводные!$I$4:$N$4,Штат!X$8,Вводные!$I$156:$N$156)/1000</f>
        <v>0</v>
      </c>
      <c r="Y38" s="173">
        <f>SUMIF(Вводные!$I$4:$N$4,Штат!Y$8,Вводные!$I152:$N152)*SUMIF(Вводные!$I$4:$N$4,Штат!Y$8,Вводные!$I$156:$N$156)/1000</f>
        <v>0</v>
      </c>
      <c r="Z38" s="173">
        <f>SUMIF(Вводные!$I$4:$N$4,Штат!Z$8,Вводные!$I152:$N152)*SUMIF(Вводные!$I$4:$N$4,Штат!Z$8,Вводные!$I$156:$N$156)/1000</f>
        <v>0</v>
      </c>
      <c r="AA38" s="173">
        <f>SUMIF(Вводные!$I$4:$N$4,Штат!AA$8,Вводные!$I152:$N152)*SUMIF(Вводные!$I$4:$N$4,Штат!AA$8,Вводные!$I$156:$N$156)/1000</f>
        <v>0</v>
      </c>
      <c r="AB38" s="173">
        <f>SUMIF(Вводные!$I$4:$N$4,Штат!AB$8,Вводные!$I152:$N152)*SUMIF(Вводные!$I$4:$N$4,Штат!AB$8,Вводные!$I$156:$N$156)/1000</f>
        <v>0</v>
      </c>
      <c r="AC38" s="173">
        <f>SUMIF(Вводные!$I$4:$N$4,Штат!AC$8,Вводные!$I152:$N152)*SUMIF(Вводные!$I$4:$N$4,Штат!AC$8,Вводные!$I$156:$N$156)/1000</f>
        <v>0</v>
      </c>
      <c r="AD38" s="173">
        <f>SUMIF(Вводные!$I$4:$N$4,Штат!AD$8,Вводные!$I152:$N152)*SUMIF(Вводные!$I$4:$N$4,Штат!AD$8,Вводные!$I$156:$N$156)/1000</f>
        <v>0</v>
      </c>
      <c r="AE38" s="173">
        <f>SUMIF(Вводные!$I$4:$N$4,Штат!AE$8,Вводные!$I152:$N152)*SUMIF(Вводные!$I$4:$N$4,Штат!AE$8,Вводные!$I$156:$N$156)/1000</f>
        <v>0</v>
      </c>
      <c r="AF38" s="173">
        <f>SUMIF(Вводные!$I$4:$N$4,Штат!AF$8,Вводные!$I152:$N152)*SUMIF(Вводные!$I$4:$N$4,Штат!AF$8,Вводные!$I$156:$N$156)/1000</f>
        <v>0</v>
      </c>
      <c r="AG38" s="173">
        <f>SUMIF(Вводные!$I$4:$N$4,Штат!AG$8,Вводные!$I152:$N152)*SUMIF(Вводные!$I$4:$N$4,Штат!AG$8,Вводные!$I$156:$N$156)/1000</f>
        <v>0</v>
      </c>
      <c r="AH38" s="173">
        <f>SUMIF(Вводные!$I$4:$N$4,Штат!AH$8,Вводные!$I152:$N152)*SUMIF(Вводные!$I$4:$N$4,Штат!AH$8,Вводные!$I$156:$N$156)/1000</f>
        <v>0</v>
      </c>
      <c r="AI38" s="173">
        <f>SUMIF(Вводные!$I$4:$N$4,Штат!AI$8,Вводные!$I152:$N152)*SUMIF(Вводные!$I$4:$N$4,Штат!AI$8,Вводные!$I$156:$N$156)/1000</f>
        <v>0</v>
      </c>
      <c r="AJ38" s="173">
        <f>SUMIF(Вводные!$I$4:$N$4,Штат!AJ$8,Вводные!$I152:$N152)*SUMIF(Вводные!$I$4:$N$4,Штат!AJ$8,Вводные!$I$156:$N$156)/1000</f>
        <v>0</v>
      </c>
      <c r="AK38" s="173">
        <f>SUMIF(Вводные!$I$4:$N$4,Штат!AK$8,Вводные!$I152:$N152)*SUMIF(Вводные!$I$4:$N$4,Штат!AK$8,Вводные!$I$156:$N$156)/1000</f>
        <v>0</v>
      </c>
      <c r="AL38" s="173">
        <f>SUMIF(Вводные!$I$4:$N$4,Штат!AL$8,Вводные!$I152:$N152)*SUMIF(Вводные!$I$4:$N$4,Штат!AL$8,Вводные!$I$156:$N$156)/1000</f>
        <v>0</v>
      </c>
      <c r="AM38" s="173">
        <f>SUMIF(Вводные!$I$4:$N$4,Штат!AM$8,Вводные!$I152:$N152)*SUMIF(Вводные!$I$4:$N$4,Штат!AM$8,Вводные!$I$156:$N$156)/1000</f>
        <v>0</v>
      </c>
      <c r="AN38" s="173">
        <f>SUMIF(Вводные!$I$4:$N$4,Штат!AN$8,Вводные!$I152:$N152)*SUMIF(Вводные!$I$4:$N$4,Штат!AN$8,Вводные!$I$156:$N$156)/1000</f>
        <v>0</v>
      </c>
      <c r="AO38" s="173">
        <f>SUMIF(Вводные!$I$4:$N$4,Штат!AO$8,Вводные!$I152:$N152)*SUMIF(Вводные!$I$4:$N$4,Штат!AO$8,Вводные!$I$156:$N$156)/1000</f>
        <v>0</v>
      </c>
      <c r="AP38" s="173">
        <f>SUMIF(Вводные!$I$4:$N$4,Штат!AP$8,Вводные!$I152:$N152)*SUMIF(Вводные!$I$4:$N$4,Штат!AP$8,Вводные!$I$156:$N$156)/1000</f>
        <v>0</v>
      </c>
      <c r="AQ38" s="173">
        <f>SUMIF(Вводные!$I$4:$N$4,Штат!AQ$8,Вводные!$I152:$N152)*SUMIF(Вводные!$I$4:$N$4,Штат!AQ$8,Вводные!$I$156:$N$156)/1000</f>
        <v>0</v>
      </c>
      <c r="AR38" s="173">
        <f>SUMIF(Вводные!$I$4:$N$4,Штат!AR$8,Вводные!$I152:$N152)*SUMIF(Вводные!$I$4:$N$4,Штат!AR$8,Вводные!$I$156:$N$156)/1000</f>
        <v>0</v>
      </c>
      <c r="AS38" s="173">
        <f>SUMIF(Вводные!$I$4:$N$4,Штат!AS$8,Вводные!$I152:$N152)*SUMIF(Вводные!$I$4:$N$4,Штат!AS$8,Вводные!$I$156:$N$156)/1000</f>
        <v>0</v>
      </c>
      <c r="AT38" s="173">
        <f>SUMIF(Вводные!$I$4:$N$4,Штат!AT$8,Вводные!$I152:$N152)*SUMIF(Вводные!$I$4:$N$4,Штат!AT$8,Вводные!$I$156:$N$156)/1000</f>
        <v>0</v>
      </c>
      <c r="AU38" s="173">
        <f>SUMIF(Вводные!$I$4:$N$4,Штат!AU$8,Вводные!$I152:$N152)*SUMIF(Вводные!$I$4:$N$4,Штат!AU$8,Вводные!$I$156:$N$156)/1000</f>
        <v>0</v>
      </c>
      <c r="AV38" s="173">
        <f>SUMIF(Вводные!$I$4:$N$4,Штат!AV$8,Вводные!$I152:$N152)*SUMIF(Вводные!$I$4:$N$4,Штат!AV$8,Вводные!$I$156:$N$156)/1000</f>
        <v>0</v>
      </c>
      <c r="AW38" s="173">
        <f>SUMIF(Вводные!$I$4:$N$4,Штат!AW$8,Вводные!$I152:$N152)*SUMIF(Вводные!$I$4:$N$4,Штат!AW$8,Вводные!$I$156:$N$156)/1000</f>
        <v>0</v>
      </c>
      <c r="AX38" s="173">
        <f>SUMIF(Вводные!$I$4:$N$4,Штат!AX$8,Вводные!$I152:$N152)*SUMIF(Вводные!$I$4:$N$4,Штат!AX$8,Вводные!$I$156:$N$156)/1000</f>
        <v>0</v>
      </c>
      <c r="AY38" s="173">
        <f>SUMIF(Вводные!$I$4:$N$4,Штат!AY$8,Вводные!$I152:$N152)*SUMIF(Вводные!$I$4:$N$4,Штат!AY$8,Вводные!$I$156:$N$156)/1000</f>
        <v>0</v>
      </c>
      <c r="AZ38" s="173">
        <f>SUMIF(Вводные!$I$4:$N$4,Штат!AZ$8,Вводные!$I152:$N152)*SUMIF(Вводные!$I$4:$N$4,Штат!AZ$8,Вводные!$I$156:$N$156)/1000</f>
        <v>0</v>
      </c>
      <c r="BA38" s="173">
        <f>SUMIF(Вводные!$I$4:$N$4,Штат!BA$8,Вводные!$I152:$N152)*SUMIF(Вводные!$I$4:$N$4,Штат!BA$8,Вводные!$I$156:$N$156)/1000</f>
        <v>0</v>
      </c>
      <c r="BB38" s="173">
        <f>SUMIF(Вводные!$I$4:$N$4,Штат!BB$8,Вводные!$I152:$N152)*SUMIF(Вводные!$I$4:$N$4,Штат!BB$8,Вводные!$I$156:$N$156)/1000</f>
        <v>0</v>
      </c>
      <c r="BC38" s="173">
        <f>SUMIF(Вводные!$I$4:$N$4,Штат!BC$8,Вводные!$I152:$N152)*SUMIF(Вводные!$I$4:$N$4,Штат!BC$8,Вводные!$I$156:$N$156)/1000</f>
        <v>0</v>
      </c>
      <c r="BD38" s="173">
        <f>SUMIF(Вводные!$I$4:$N$4,Штат!BD$8,Вводные!$I152:$N152)*SUMIF(Вводные!$I$4:$N$4,Штат!BD$8,Вводные!$I$156:$N$156)/1000</f>
        <v>0</v>
      </c>
      <c r="BE38" s="173">
        <f>SUMIF(Вводные!$I$4:$N$4,Штат!BE$8,Вводные!$I152:$N152)*SUMIF(Вводные!$I$4:$N$4,Штат!BE$8,Вводные!$I$156:$N$156)/1000</f>
        <v>0</v>
      </c>
      <c r="BF38" s="173">
        <f>SUMIF(Вводные!$I$4:$N$4,Штат!BF$8,Вводные!$I152:$N152)*SUMIF(Вводные!$I$4:$N$4,Штат!BF$8,Вводные!$I$156:$N$156)/1000</f>
        <v>0</v>
      </c>
      <c r="BG38" s="173">
        <f>SUMIF(Вводные!$I$4:$N$4,Штат!BG$8,Вводные!$I152:$N152)*SUMIF(Вводные!$I$4:$N$4,Штат!BG$8,Вводные!$I$156:$N$156)/1000</f>
        <v>0</v>
      </c>
      <c r="BH38" s="173">
        <f>SUMIF(Вводные!$I$4:$N$4,Штат!BH$8,Вводные!$I152:$N152)*SUMIF(Вводные!$I$4:$N$4,Штат!BH$8,Вводные!$I$156:$N$156)/1000</f>
        <v>0</v>
      </c>
      <c r="BI38" s="173">
        <f>SUMIF(Вводные!$I$4:$N$4,Штат!BI$8,Вводные!$I152:$N152)*SUMIF(Вводные!$I$4:$N$4,Штат!BI$8,Вводные!$I$156:$N$156)/1000</f>
        <v>0</v>
      </c>
      <c r="BJ38" s="173">
        <f>SUMIF(Вводные!$I$4:$N$4,Штат!BJ$8,Вводные!$I152:$N152)*SUMIF(Вводные!$I$4:$N$4,Штат!BJ$8,Вводные!$I$156:$N$156)/1000</f>
        <v>0</v>
      </c>
      <c r="BK38" s="173">
        <f>SUMIF(Вводные!$I$4:$N$4,Штат!BK$8,Вводные!$I152:$N152)*SUMIF(Вводные!$I$4:$N$4,Штат!BK$8,Вводные!$I$156:$N$156)/1000</f>
        <v>0</v>
      </c>
      <c r="BL38" s="173">
        <f>SUMIF(Вводные!$I$4:$N$4,Штат!BL$8,Вводные!$I152:$N152)*SUMIF(Вводные!$I$4:$N$4,Штат!BL$8,Вводные!$I$156:$N$156)/1000</f>
        <v>0</v>
      </c>
      <c r="BM38" s="173">
        <f>SUMIF(Вводные!$I$4:$N$4,Штат!BM$8,Вводные!$I152:$N152)*SUMIF(Вводные!$I$4:$N$4,Штат!BM$8,Вводные!$I$156:$N$156)/1000</f>
        <v>0</v>
      </c>
      <c r="BN38" s="173">
        <f>SUMIF(Вводные!$I$4:$N$4,Штат!BN$8,Вводные!$I152:$N152)*SUMIF(Вводные!$I$4:$N$4,Штат!BN$8,Вводные!$I$156:$N$156)/1000</f>
        <v>0</v>
      </c>
      <c r="BO38" s="173">
        <f>SUMIF(Вводные!$I$4:$N$4,Штат!BO$8,Вводные!$I152:$N152)*SUMIF(Вводные!$I$4:$N$4,Штат!BO$8,Вводные!$I$156:$N$156)/1000</f>
        <v>0</v>
      </c>
      <c r="BP38" s="173">
        <f>SUMIF(Вводные!$I$4:$N$4,Штат!BP$8,Вводные!$I152:$N152)*SUMIF(Вводные!$I$4:$N$4,Штат!BP$8,Вводные!$I$156:$N$156)/1000</f>
        <v>0</v>
      </c>
      <c r="BQ38" s="173">
        <f>SUMIF(Вводные!$I$4:$N$4,Штат!BQ$8,Вводные!$I152:$N152)*SUMIF(Вводные!$I$4:$N$4,Штат!BQ$8,Вводные!$I$156:$N$156)/1000</f>
        <v>0</v>
      </c>
      <c r="BR38" s="173">
        <f>SUMIF(Вводные!$I$4:$N$4,Штат!BR$8,Вводные!$I152:$N152)*SUMIF(Вводные!$I$4:$N$4,Штат!BR$8,Вводные!$I$156:$N$156)/1000</f>
        <v>0</v>
      </c>
      <c r="BS38" s="173">
        <f>SUMIF(Вводные!$I$4:$N$4,Штат!BS$8,Вводные!$I152:$N152)*SUMIF(Вводные!$I$4:$N$4,Штат!BS$8,Вводные!$I$156:$N$156)/1000</f>
        <v>0</v>
      </c>
      <c r="BT38" s="173">
        <f>SUMIF(Вводные!$I$4:$N$4,Штат!BT$8,Вводные!$I152:$N152)*SUMIF(Вводные!$I$4:$N$4,Штат!BT$8,Вводные!$I$156:$N$156)/1000</f>
        <v>0</v>
      </c>
      <c r="BU38" s="173">
        <f>SUMIF(Вводные!$I$4:$N$4,Штат!BU$8,Вводные!$I152:$N152)*SUMIF(Вводные!$I$4:$N$4,Штат!BU$8,Вводные!$I$156:$N$156)/1000</f>
        <v>0</v>
      </c>
      <c r="BV38" s="173">
        <f>SUMIF(Вводные!$I$4:$N$4,Штат!BV$8,Вводные!$I152:$N152)*SUMIF(Вводные!$I$4:$N$4,Штат!BV$8,Вводные!$I$156:$N$156)/1000</f>
        <v>0</v>
      </c>
      <c r="BW38" s="173">
        <f>SUMIF(Вводные!$I$4:$N$4,Штат!BW$8,Вводные!$I152:$N152)*SUMIF(Вводные!$I$4:$N$4,Штат!BW$8,Вводные!$I$156:$N$156)/1000</f>
        <v>0</v>
      </c>
      <c r="BX38" s="173">
        <f>SUMIF(Вводные!$I$4:$N$4,Штат!BX$8,Вводные!$I152:$N152)*SUMIF(Вводные!$I$4:$N$4,Штат!BX$8,Вводные!$I$156:$N$156)/1000</f>
        <v>0</v>
      </c>
      <c r="BY38" s="173">
        <f>SUMIF(Вводные!$I$4:$N$4,Штат!BY$8,Вводные!$I152:$N152)*SUMIF(Вводные!$I$4:$N$4,Штат!BY$8,Вводные!$I$156:$N$156)/1000</f>
        <v>0</v>
      </c>
      <c r="BZ38" s="173">
        <f>SUMIF(Вводные!$I$4:$N$4,Штат!BZ$8,Вводные!$I152:$N152)*SUMIF(Вводные!$I$4:$N$4,Штат!BZ$8,Вводные!$I$156:$N$156)/1000</f>
        <v>0</v>
      </c>
      <c r="CA38" s="173">
        <f>SUMIF(Вводные!$I$4:$N$4,Штат!CA$8,Вводные!$I152:$N152)*SUMIF(Вводные!$I$4:$N$4,Штат!CA$8,Вводные!$I$156:$N$156)/1000</f>
        <v>0</v>
      </c>
    </row>
    <row r="39" spans="1:79" outlineLevel="1" x14ac:dyDescent="0.25">
      <c r="B39" s="167" t="str">
        <f t="shared" si="54"/>
        <v>Прочие сотрудники5</v>
      </c>
      <c r="C39" s="132" t="s">
        <v>355</v>
      </c>
      <c r="D39" s="156" t="s">
        <v>52</v>
      </c>
      <c r="E39" s="74"/>
      <c r="F39" s="143"/>
      <c r="G39" s="173">
        <f t="shared" si="55"/>
        <v>0</v>
      </c>
      <c r="H39" s="173">
        <f>SUMIF(Вводные!$I$4:$N$4,Штат!H$8,Вводные!$I153:$N153)*SUMIF(Вводные!$I$4:$N$4,Штат!H$8,Вводные!$I$156:$N$156)/1000</f>
        <v>0</v>
      </c>
      <c r="I39" s="173">
        <f>SUMIF(Вводные!$I$4:$N$4,Штат!I$8,Вводные!$I153:$N153)*SUMIF(Вводные!$I$4:$N$4,Штат!I$8,Вводные!$I$156:$N$156)/1000</f>
        <v>0</v>
      </c>
      <c r="J39" s="173">
        <f>SUMIF(Вводные!$I$4:$N$4,Штат!J$8,Вводные!$I153:$N153)*SUMIF(Вводные!$I$4:$N$4,Штат!J$8,Вводные!$I$156:$N$156)/1000</f>
        <v>0</v>
      </c>
      <c r="K39" s="173">
        <f>SUMIF(Вводные!$I$4:$N$4,Штат!K$8,Вводные!$I153:$N153)*SUMIF(Вводные!$I$4:$N$4,Штат!K$8,Вводные!$I$156:$N$156)/1000</f>
        <v>0</v>
      </c>
      <c r="L39" s="173">
        <f>SUMIF(Вводные!$I$4:$N$4,Штат!L$8,Вводные!$I153:$N153)*SUMIF(Вводные!$I$4:$N$4,Штат!L$8,Вводные!$I$156:$N$156)/1000</f>
        <v>0</v>
      </c>
      <c r="M39" s="173">
        <f>SUMIF(Вводные!$I$4:$N$4,Штат!M$8,Вводные!$I153:$N153)*SUMIF(Вводные!$I$4:$N$4,Штат!M$8,Вводные!$I$156:$N$156)/1000</f>
        <v>0</v>
      </c>
      <c r="N39" s="173">
        <f>SUMIF(Вводные!$I$4:$N$4,Штат!N$8,Вводные!$I153:$N153)*SUMIF(Вводные!$I$4:$N$4,Штат!N$8,Вводные!$I$156:$N$156)/1000</f>
        <v>0</v>
      </c>
      <c r="O39" s="173">
        <f>SUMIF(Вводные!$I$4:$N$4,Штат!O$8,Вводные!$I153:$N153)*SUMIF(Вводные!$I$4:$N$4,Штат!O$8,Вводные!$I$156:$N$156)/1000</f>
        <v>0</v>
      </c>
      <c r="P39" s="173">
        <f>SUMIF(Вводные!$I$4:$N$4,Штат!P$8,Вводные!$I153:$N153)*SUMIF(Вводные!$I$4:$N$4,Штат!P$8,Вводные!$I$156:$N$156)/1000</f>
        <v>0</v>
      </c>
      <c r="Q39" s="173">
        <f>SUMIF(Вводные!$I$4:$N$4,Штат!Q$8,Вводные!$I153:$N153)*SUMIF(Вводные!$I$4:$N$4,Штат!Q$8,Вводные!$I$156:$N$156)/1000</f>
        <v>0</v>
      </c>
      <c r="R39" s="173">
        <f>SUMIF(Вводные!$I$4:$N$4,Штат!R$8,Вводные!$I153:$N153)*SUMIF(Вводные!$I$4:$N$4,Штат!R$8,Вводные!$I$156:$N$156)/1000</f>
        <v>0</v>
      </c>
      <c r="S39" s="173">
        <f>SUMIF(Вводные!$I$4:$N$4,Штат!S$8,Вводные!$I153:$N153)*SUMIF(Вводные!$I$4:$N$4,Штат!S$8,Вводные!$I$156:$N$156)/1000</f>
        <v>0</v>
      </c>
      <c r="T39" s="173">
        <f>SUMIF(Вводные!$I$4:$N$4,Штат!T$8,Вводные!$I153:$N153)*SUMIF(Вводные!$I$4:$N$4,Штат!T$8,Вводные!$I$156:$N$156)/1000</f>
        <v>0</v>
      </c>
      <c r="U39" s="173">
        <f>SUMIF(Вводные!$I$4:$N$4,Штат!U$8,Вводные!$I153:$N153)*SUMIF(Вводные!$I$4:$N$4,Штат!U$8,Вводные!$I$156:$N$156)/1000</f>
        <v>0</v>
      </c>
      <c r="V39" s="173">
        <f>SUMIF(Вводные!$I$4:$N$4,Штат!V$8,Вводные!$I153:$N153)*SUMIF(Вводные!$I$4:$N$4,Штат!V$8,Вводные!$I$156:$N$156)/1000</f>
        <v>0</v>
      </c>
      <c r="W39" s="173">
        <f>SUMIF(Вводные!$I$4:$N$4,Штат!W$8,Вводные!$I153:$N153)*SUMIF(Вводные!$I$4:$N$4,Штат!W$8,Вводные!$I$156:$N$156)/1000</f>
        <v>0</v>
      </c>
      <c r="X39" s="173">
        <f>SUMIF(Вводные!$I$4:$N$4,Штат!X$8,Вводные!$I153:$N153)*SUMIF(Вводные!$I$4:$N$4,Штат!X$8,Вводные!$I$156:$N$156)/1000</f>
        <v>0</v>
      </c>
      <c r="Y39" s="173">
        <f>SUMIF(Вводные!$I$4:$N$4,Штат!Y$8,Вводные!$I153:$N153)*SUMIF(Вводные!$I$4:$N$4,Штат!Y$8,Вводные!$I$156:$N$156)/1000</f>
        <v>0</v>
      </c>
      <c r="Z39" s="173">
        <f>SUMIF(Вводные!$I$4:$N$4,Штат!Z$8,Вводные!$I153:$N153)*SUMIF(Вводные!$I$4:$N$4,Штат!Z$8,Вводные!$I$156:$N$156)/1000</f>
        <v>0</v>
      </c>
      <c r="AA39" s="173">
        <f>SUMIF(Вводные!$I$4:$N$4,Штат!AA$8,Вводные!$I153:$N153)*SUMIF(Вводные!$I$4:$N$4,Штат!AA$8,Вводные!$I$156:$N$156)/1000</f>
        <v>0</v>
      </c>
      <c r="AB39" s="173">
        <f>SUMIF(Вводные!$I$4:$N$4,Штат!AB$8,Вводные!$I153:$N153)*SUMIF(Вводные!$I$4:$N$4,Штат!AB$8,Вводные!$I$156:$N$156)/1000</f>
        <v>0</v>
      </c>
      <c r="AC39" s="173">
        <f>SUMIF(Вводные!$I$4:$N$4,Штат!AC$8,Вводные!$I153:$N153)*SUMIF(Вводные!$I$4:$N$4,Штат!AC$8,Вводные!$I$156:$N$156)/1000</f>
        <v>0</v>
      </c>
      <c r="AD39" s="173">
        <f>SUMIF(Вводные!$I$4:$N$4,Штат!AD$8,Вводные!$I153:$N153)*SUMIF(Вводные!$I$4:$N$4,Штат!AD$8,Вводные!$I$156:$N$156)/1000</f>
        <v>0</v>
      </c>
      <c r="AE39" s="173">
        <f>SUMIF(Вводные!$I$4:$N$4,Штат!AE$8,Вводные!$I153:$N153)*SUMIF(Вводные!$I$4:$N$4,Штат!AE$8,Вводные!$I$156:$N$156)/1000</f>
        <v>0</v>
      </c>
      <c r="AF39" s="173">
        <f>SUMIF(Вводные!$I$4:$N$4,Штат!AF$8,Вводные!$I153:$N153)*SUMIF(Вводные!$I$4:$N$4,Штат!AF$8,Вводные!$I$156:$N$156)/1000</f>
        <v>0</v>
      </c>
      <c r="AG39" s="173">
        <f>SUMIF(Вводные!$I$4:$N$4,Штат!AG$8,Вводные!$I153:$N153)*SUMIF(Вводные!$I$4:$N$4,Штат!AG$8,Вводные!$I$156:$N$156)/1000</f>
        <v>0</v>
      </c>
      <c r="AH39" s="173">
        <f>SUMIF(Вводные!$I$4:$N$4,Штат!AH$8,Вводные!$I153:$N153)*SUMIF(Вводные!$I$4:$N$4,Штат!AH$8,Вводные!$I$156:$N$156)/1000</f>
        <v>0</v>
      </c>
      <c r="AI39" s="173">
        <f>SUMIF(Вводные!$I$4:$N$4,Штат!AI$8,Вводные!$I153:$N153)*SUMIF(Вводные!$I$4:$N$4,Штат!AI$8,Вводные!$I$156:$N$156)/1000</f>
        <v>0</v>
      </c>
      <c r="AJ39" s="173">
        <f>SUMIF(Вводные!$I$4:$N$4,Штат!AJ$8,Вводные!$I153:$N153)*SUMIF(Вводные!$I$4:$N$4,Штат!AJ$8,Вводные!$I$156:$N$156)/1000</f>
        <v>0</v>
      </c>
      <c r="AK39" s="173">
        <f>SUMIF(Вводные!$I$4:$N$4,Штат!AK$8,Вводные!$I153:$N153)*SUMIF(Вводные!$I$4:$N$4,Штат!AK$8,Вводные!$I$156:$N$156)/1000</f>
        <v>0</v>
      </c>
      <c r="AL39" s="173">
        <f>SUMIF(Вводные!$I$4:$N$4,Штат!AL$8,Вводные!$I153:$N153)*SUMIF(Вводные!$I$4:$N$4,Штат!AL$8,Вводные!$I$156:$N$156)/1000</f>
        <v>0</v>
      </c>
      <c r="AM39" s="173">
        <f>SUMIF(Вводные!$I$4:$N$4,Штат!AM$8,Вводные!$I153:$N153)*SUMIF(Вводные!$I$4:$N$4,Штат!AM$8,Вводные!$I$156:$N$156)/1000</f>
        <v>0</v>
      </c>
      <c r="AN39" s="173">
        <f>SUMIF(Вводные!$I$4:$N$4,Штат!AN$8,Вводные!$I153:$N153)*SUMIF(Вводные!$I$4:$N$4,Штат!AN$8,Вводные!$I$156:$N$156)/1000</f>
        <v>0</v>
      </c>
      <c r="AO39" s="173">
        <f>SUMIF(Вводные!$I$4:$N$4,Штат!AO$8,Вводные!$I153:$N153)*SUMIF(Вводные!$I$4:$N$4,Штат!AO$8,Вводные!$I$156:$N$156)/1000</f>
        <v>0</v>
      </c>
      <c r="AP39" s="173">
        <f>SUMIF(Вводные!$I$4:$N$4,Штат!AP$8,Вводные!$I153:$N153)*SUMIF(Вводные!$I$4:$N$4,Штат!AP$8,Вводные!$I$156:$N$156)/1000</f>
        <v>0</v>
      </c>
      <c r="AQ39" s="173">
        <f>SUMIF(Вводные!$I$4:$N$4,Штат!AQ$8,Вводные!$I153:$N153)*SUMIF(Вводные!$I$4:$N$4,Штат!AQ$8,Вводные!$I$156:$N$156)/1000</f>
        <v>0</v>
      </c>
      <c r="AR39" s="173">
        <f>SUMIF(Вводные!$I$4:$N$4,Штат!AR$8,Вводные!$I153:$N153)*SUMIF(Вводные!$I$4:$N$4,Штат!AR$8,Вводные!$I$156:$N$156)/1000</f>
        <v>0</v>
      </c>
      <c r="AS39" s="173">
        <f>SUMIF(Вводные!$I$4:$N$4,Штат!AS$8,Вводные!$I153:$N153)*SUMIF(Вводные!$I$4:$N$4,Штат!AS$8,Вводные!$I$156:$N$156)/1000</f>
        <v>0</v>
      </c>
      <c r="AT39" s="173">
        <f>SUMIF(Вводные!$I$4:$N$4,Штат!AT$8,Вводные!$I153:$N153)*SUMIF(Вводные!$I$4:$N$4,Штат!AT$8,Вводные!$I$156:$N$156)/1000</f>
        <v>0</v>
      </c>
      <c r="AU39" s="173">
        <f>SUMIF(Вводные!$I$4:$N$4,Штат!AU$8,Вводные!$I153:$N153)*SUMIF(Вводные!$I$4:$N$4,Штат!AU$8,Вводные!$I$156:$N$156)/1000</f>
        <v>0</v>
      </c>
      <c r="AV39" s="173">
        <f>SUMIF(Вводные!$I$4:$N$4,Штат!AV$8,Вводные!$I153:$N153)*SUMIF(Вводные!$I$4:$N$4,Штат!AV$8,Вводные!$I$156:$N$156)/1000</f>
        <v>0</v>
      </c>
      <c r="AW39" s="173">
        <f>SUMIF(Вводные!$I$4:$N$4,Штат!AW$8,Вводные!$I153:$N153)*SUMIF(Вводные!$I$4:$N$4,Штат!AW$8,Вводные!$I$156:$N$156)/1000</f>
        <v>0</v>
      </c>
      <c r="AX39" s="173">
        <f>SUMIF(Вводные!$I$4:$N$4,Штат!AX$8,Вводные!$I153:$N153)*SUMIF(Вводные!$I$4:$N$4,Штат!AX$8,Вводные!$I$156:$N$156)/1000</f>
        <v>0</v>
      </c>
      <c r="AY39" s="173">
        <f>SUMIF(Вводные!$I$4:$N$4,Штат!AY$8,Вводные!$I153:$N153)*SUMIF(Вводные!$I$4:$N$4,Штат!AY$8,Вводные!$I$156:$N$156)/1000</f>
        <v>0</v>
      </c>
      <c r="AZ39" s="173">
        <f>SUMIF(Вводные!$I$4:$N$4,Штат!AZ$8,Вводные!$I153:$N153)*SUMIF(Вводные!$I$4:$N$4,Штат!AZ$8,Вводные!$I$156:$N$156)/1000</f>
        <v>0</v>
      </c>
      <c r="BA39" s="173">
        <f>SUMIF(Вводные!$I$4:$N$4,Штат!BA$8,Вводные!$I153:$N153)*SUMIF(Вводные!$I$4:$N$4,Штат!BA$8,Вводные!$I$156:$N$156)/1000</f>
        <v>0</v>
      </c>
      <c r="BB39" s="173">
        <f>SUMIF(Вводные!$I$4:$N$4,Штат!BB$8,Вводные!$I153:$N153)*SUMIF(Вводные!$I$4:$N$4,Штат!BB$8,Вводные!$I$156:$N$156)/1000</f>
        <v>0</v>
      </c>
      <c r="BC39" s="173">
        <f>SUMIF(Вводные!$I$4:$N$4,Штат!BC$8,Вводные!$I153:$N153)*SUMIF(Вводные!$I$4:$N$4,Штат!BC$8,Вводные!$I$156:$N$156)/1000</f>
        <v>0</v>
      </c>
      <c r="BD39" s="173">
        <f>SUMIF(Вводные!$I$4:$N$4,Штат!BD$8,Вводные!$I153:$N153)*SUMIF(Вводные!$I$4:$N$4,Штат!BD$8,Вводные!$I$156:$N$156)/1000</f>
        <v>0</v>
      </c>
      <c r="BE39" s="173">
        <f>SUMIF(Вводные!$I$4:$N$4,Штат!BE$8,Вводные!$I153:$N153)*SUMIF(Вводные!$I$4:$N$4,Штат!BE$8,Вводные!$I$156:$N$156)/1000</f>
        <v>0</v>
      </c>
      <c r="BF39" s="173">
        <f>SUMIF(Вводные!$I$4:$N$4,Штат!BF$8,Вводные!$I153:$N153)*SUMIF(Вводные!$I$4:$N$4,Штат!BF$8,Вводные!$I$156:$N$156)/1000</f>
        <v>0</v>
      </c>
      <c r="BG39" s="173">
        <f>SUMIF(Вводные!$I$4:$N$4,Штат!BG$8,Вводные!$I153:$N153)*SUMIF(Вводные!$I$4:$N$4,Штат!BG$8,Вводные!$I$156:$N$156)/1000</f>
        <v>0</v>
      </c>
      <c r="BH39" s="173">
        <f>SUMIF(Вводные!$I$4:$N$4,Штат!BH$8,Вводные!$I153:$N153)*SUMIF(Вводные!$I$4:$N$4,Штат!BH$8,Вводные!$I$156:$N$156)/1000</f>
        <v>0</v>
      </c>
      <c r="BI39" s="173">
        <f>SUMIF(Вводные!$I$4:$N$4,Штат!BI$8,Вводные!$I153:$N153)*SUMIF(Вводные!$I$4:$N$4,Штат!BI$8,Вводные!$I$156:$N$156)/1000</f>
        <v>0</v>
      </c>
      <c r="BJ39" s="173">
        <f>SUMIF(Вводные!$I$4:$N$4,Штат!BJ$8,Вводные!$I153:$N153)*SUMIF(Вводные!$I$4:$N$4,Штат!BJ$8,Вводные!$I$156:$N$156)/1000</f>
        <v>0</v>
      </c>
      <c r="BK39" s="173">
        <f>SUMIF(Вводные!$I$4:$N$4,Штат!BK$8,Вводные!$I153:$N153)*SUMIF(Вводные!$I$4:$N$4,Штат!BK$8,Вводные!$I$156:$N$156)/1000</f>
        <v>0</v>
      </c>
      <c r="BL39" s="173">
        <f>SUMIF(Вводные!$I$4:$N$4,Штат!BL$8,Вводные!$I153:$N153)*SUMIF(Вводные!$I$4:$N$4,Штат!BL$8,Вводные!$I$156:$N$156)/1000</f>
        <v>0</v>
      </c>
      <c r="BM39" s="173">
        <f>SUMIF(Вводные!$I$4:$N$4,Штат!BM$8,Вводные!$I153:$N153)*SUMIF(Вводные!$I$4:$N$4,Штат!BM$8,Вводные!$I$156:$N$156)/1000</f>
        <v>0</v>
      </c>
      <c r="BN39" s="173">
        <f>SUMIF(Вводные!$I$4:$N$4,Штат!BN$8,Вводные!$I153:$N153)*SUMIF(Вводные!$I$4:$N$4,Штат!BN$8,Вводные!$I$156:$N$156)/1000</f>
        <v>0</v>
      </c>
      <c r="BO39" s="173">
        <f>SUMIF(Вводные!$I$4:$N$4,Штат!BO$8,Вводные!$I153:$N153)*SUMIF(Вводные!$I$4:$N$4,Штат!BO$8,Вводные!$I$156:$N$156)/1000</f>
        <v>0</v>
      </c>
      <c r="BP39" s="173">
        <f>SUMIF(Вводные!$I$4:$N$4,Штат!BP$8,Вводные!$I153:$N153)*SUMIF(Вводные!$I$4:$N$4,Штат!BP$8,Вводные!$I$156:$N$156)/1000</f>
        <v>0</v>
      </c>
      <c r="BQ39" s="173">
        <f>SUMIF(Вводные!$I$4:$N$4,Штат!BQ$8,Вводные!$I153:$N153)*SUMIF(Вводные!$I$4:$N$4,Штат!BQ$8,Вводные!$I$156:$N$156)/1000</f>
        <v>0</v>
      </c>
      <c r="BR39" s="173">
        <f>SUMIF(Вводные!$I$4:$N$4,Штат!BR$8,Вводные!$I153:$N153)*SUMIF(Вводные!$I$4:$N$4,Штат!BR$8,Вводные!$I$156:$N$156)/1000</f>
        <v>0</v>
      </c>
      <c r="BS39" s="173">
        <f>SUMIF(Вводные!$I$4:$N$4,Штат!BS$8,Вводные!$I153:$N153)*SUMIF(Вводные!$I$4:$N$4,Штат!BS$8,Вводные!$I$156:$N$156)/1000</f>
        <v>0</v>
      </c>
      <c r="BT39" s="173">
        <f>SUMIF(Вводные!$I$4:$N$4,Штат!BT$8,Вводные!$I153:$N153)*SUMIF(Вводные!$I$4:$N$4,Штат!BT$8,Вводные!$I$156:$N$156)/1000</f>
        <v>0</v>
      </c>
      <c r="BU39" s="173">
        <f>SUMIF(Вводные!$I$4:$N$4,Штат!BU$8,Вводные!$I153:$N153)*SUMIF(Вводные!$I$4:$N$4,Штат!BU$8,Вводные!$I$156:$N$156)/1000</f>
        <v>0</v>
      </c>
      <c r="BV39" s="173">
        <f>SUMIF(Вводные!$I$4:$N$4,Штат!BV$8,Вводные!$I153:$N153)*SUMIF(Вводные!$I$4:$N$4,Штат!BV$8,Вводные!$I$156:$N$156)/1000</f>
        <v>0</v>
      </c>
      <c r="BW39" s="173">
        <f>SUMIF(Вводные!$I$4:$N$4,Штат!BW$8,Вводные!$I153:$N153)*SUMIF(Вводные!$I$4:$N$4,Штат!BW$8,Вводные!$I$156:$N$156)/1000</f>
        <v>0</v>
      </c>
      <c r="BX39" s="173">
        <f>SUMIF(Вводные!$I$4:$N$4,Штат!BX$8,Вводные!$I153:$N153)*SUMIF(Вводные!$I$4:$N$4,Штат!BX$8,Вводные!$I$156:$N$156)/1000</f>
        <v>0</v>
      </c>
      <c r="BY39" s="173">
        <f>SUMIF(Вводные!$I$4:$N$4,Штат!BY$8,Вводные!$I153:$N153)*SUMIF(Вводные!$I$4:$N$4,Штат!BY$8,Вводные!$I$156:$N$156)/1000</f>
        <v>0</v>
      </c>
      <c r="BZ39" s="173">
        <f>SUMIF(Вводные!$I$4:$N$4,Штат!BZ$8,Вводные!$I153:$N153)*SUMIF(Вводные!$I$4:$N$4,Штат!BZ$8,Вводные!$I$156:$N$156)/1000</f>
        <v>0</v>
      </c>
      <c r="CA39" s="173">
        <f>SUMIF(Вводные!$I$4:$N$4,Штат!CA$8,Вводные!$I153:$N153)*SUMIF(Вводные!$I$4:$N$4,Штат!CA$8,Вводные!$I$156:$N$156)/1000</f>
        <v>0</v>
      </c>
    </row>
    <row r="40" spans="1:79" outlineLevel="1" x14ac:dyDescent="0.25">
      <c r="B40" s="74"/>
      <c r="C40" s="156"/>
      <c r="D40" s="156"/>
      <c r="E40" s="74"/>
      <c r="F40" s="143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</row>
    <row r="41" spans="1:79" x14ac:dyDescent="0.25">
      <c r="A41" s="174"/>
      <c r="B41" s="56" t="s">
        <v>173</v>
      </c>
      <c r="C41" s="130"/>
      <c r="D41" s="130"/>
      <c r="E41" s="131"/>
      <c r="F41" s="143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</row>
    <row r="42" spans="1:79" x14ac:dyDescent="0.25">
      <c r="A42" s="174"/>
      <c r="B42" s="129"/>
      <c r="C42" s="156"/>
      <c r="D42" s="156"/>
      <c r="E42" s="175"/>
      <c r="F42" s="143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72"/>
      <c r="BE42" s="172"/>
      <c r="BF42" s="172"/>
      <c r="BG42" s="172"/>
      <c r="BH42" s="172"/>
      <c r="BI42" s="172"/>
      <c r="BJ42" s="172"/>
      <c r="BK42" s="172"/>
      <c r="BL42" s="172"/>
      <c r="BM42" s="172"/>
      <c r="BN42" s="172"/>
      <c r="BO42" s="172"/>
      <c r="BP42" s="172"/>
      <c r="BQ42" s="172"/>
      <c r="BR42" s="172"/>
      <c r="BS42" s="172"/>
      <c r="BT42" s="172"/>
      <c r="BU42" s="172"/>
      <c r="BV42" s="172"/>
      <c r="BW42" s="172"/>
      <c r="BX42" s="172"/>
      <c r="BY42" s="172"/>
      <c r="BZ42" s="172"/>
      <c r="CA42" s="172"/>
    </row>
    <row r="43" spans="1:79" x14ac:dyDescent="0.25">
      <c r="A43" s="176" t="str">
        <f>Вводные!G129</f>
        <v>АУП</v>
      </c>
      <c r="B43" s="167" t="str">
        <f t="shared" ref="B43:B53" si="56">B29</f>
        <v>Генеральный директор</v>
      </c>
      <c r="C43" s="132" t="s">
        <v>355</v>
      </c>
      <c r="D43" s="156" t="s">
        <v>52</v>
      </c>
      <c r="E43" s="177">
        <f>SUM(H43:CA43)</f>
        <v>1387.5902137499991</v>
      </c>
      <c r="F43" s="143"/>
      <c r="G43" s="173">
        <f>SUM($G13:G13)*G29</f>
        <v>0</v>
      </c>
      <c r="H43" s="173">
        <f>SUM($G13:H13)*H29</f>
        <v>17</v>
      </c>
      <c r="I43" s="173">
        <f>SUM($G13:I13)*I29</f>
        <v>17</v>
      </c>
      <c r="J43" s="173">
        <f>SUM($G13:J13)*J29</f>
        <v>17</v>
      </c>
      <c r="K43" s="173">
        <f>SUM($G13:K13)*K29</f>
        <v>17</v>
      </c>
      <c r="L43" s="173">
        <f>SUM($G13:L13)*L29</f>
        <v>17</v>
      </c>
      <c r="M43" s="173">
        <f>SUM($G13:M13)*M29</f>
        <v>17</v>
      </c>
      <c r="N43" s="173">
        <f>SUM($G13:N13)*N29</f>
        <v>17</v>
      </c>
      <c r="O43" s="173">
        <f>SUM($G13:O13)*O29</f>
        <v>17</v>
      </c>
      <c r="P43" s="173">
        <f>SUM($G13:P13)*P29</f>
        <v>17</v>
      </c>
      <c r="Q43" s="173">
        <f>SUM($G13:Q13)*Q29</f>
        <v>17</v>
      </c>
      <c r="R43" s="173">
        <f>SUM($G13:R13)*R29</f>
        <v>17</v>
      </c>
      <c r="S43" s="173">
        <f>SUM($G13:S13)*S29</f>
        <v>17</v>
      </c>
      <c r="T43" s="173">
        <f>SUM($G13:T13)*T29</f>
        <v>17.850000000000001</v>
      </c>
      <c r="U43" s="173">
        <f>SUM($G13:U13)*U29</f>
        <v>17.850000000000001</v>
      </c>
      <c r="V43" s="173">
        <f>SUM($G13:V13)*V29</f>
        <v>17.850000000000001</v>
      </c>
      <c r="W43" s="173">
        <f>SUM($G13:W13)*W29</f>
        <v>17.850000000000001</v>
      </c>
      <c r="X43" s="173">
        <f>SUM($G13:X13)*X29</f>
        <v>17.850000000000001</v>
      </c>
      <c r="Y43" s="173">
        <f>SUM($G13:Y13)*Y29</f>
        <v>17.850000000000001</v>
      </c>
      <c r="Z43" s="173">
        <f>SUM($G13:Z13)*Z29</f>
        <v>17.850000000000001</v>
      </c>
      <c r="AA43" s="173">
        <f>SUM($G13:AA13)*AA29</f>
        <v>17.850000000000001</v>
      </c>
      <c r="AB43" s="173">
        <f>SUM($G13:AB13)*AB29</f>
        <v>17.850000000000001</v>
      </c>
      <c r="AC43" s="173">
        <f>SUM($G13:AC13)*AC29</f>
        <v>17.850000000000001</v>
      </c>
      <c r="AD43" s="173">
        <f>SUM($G13:AD13)*AD29</f>
        <v>17.850000000000001</v>
      </c>
      <c r="AE43" s="173">
        <f>SUM($G13:AE13)*AE29</f>
        <v>17.850000000000001</v>
      </c>
      <c r="AF43" s="173">
        <f>SUM($G13:AF13)*AF29</f>
        <v>18.7425</v>
      </c>
      <c r="AG43" s="173">
        <f>SUM($G13:AG13)*AG29</f>
        <v>18.7425</v>
      </c>
      <c r="AH43" s="173">
        <f>SUM($G13:AH13)*AH29</f>
        <v>18.7425</v>
      </c>
      <c r="AI43" s="173">
        <f>SUM($G13:AI13)*AI29</f>
        <v>18.7425</v>
      </c>
      <c r="AJ43" s="173">
        <f>SUM($G13:AJ13)*AJ29</f>
        <v>18.7425</v>
      </c>
      <c r="AK43" s="173">
        <f>SUM($G13:AK13)*AK29</f>
        <v>18.7425</v>
      </c>
      <c r="AL43" s="173">
        <f>SUM($G13:AL13)*AL29</f>
        <v>18.7425</v>
      </c>
      <c r="AM43" s="173">
        <f>SUM($G13:AM13)*AM29</f>
        <v>18.7425</v>
      </c>
      <c r="AN43" s="173">
        <f>SUM($G13:AN13)*AN29</f>
        <v>18.7425</v>
      </c>
      <c r="AO43" s="173">
        <f>SUM($G13:AO13)*AO29</f>
        <v>18.7425</v>
      </c>
      <c r="AP43" s="173">
        <f>SUM($G13:AP13)*AP29</f>
        <v>18.7425</v>
      </c>
      <c r="AQ43" s="173">
        <f>SUM($G13:AQ13)*AQ29</f>
        <v>18.7425</v>
      </c>
      <c r="AR43" s="173">
        <f>SUM($G13:AR13)*AR29</f>
        <v>19.679625000000005</v>
      </c>
      <c r="AS43" s="173">
        <f>SUM($G13:AS13)*AS29</f>
        <v>19.679625000000005</v>
      </c>
      <c r="AT43" s="173">
        <f>SUM($G13:AT13)*AT29</f>
        <v>19.679625000000005</v>
      </c>
      <c r="AU43" s="173">
        <f>SUM($G13:AU13)*AU29</f>
        <v>19.679625000000005</v>
      </c>
      <c r="AV43" s="173">
        <f>SUM($G13:AV13)*AV29</f>
        <v>19.679625000000005</v>
      </c>
      <c r="AW43" s="173">
        <f>SUM($G13:AW13)*AW29</f>
        <v>19.679625000000005</v>
      </c>
      <c r="AX43" s="173">
        <f>SUM($G13:AX13)*AX29</f>
        <v>19.679625000000005</v>
      </c>
      <c r="AY43" s="173">
        <f>SUM($G13:AY13)*AY29</f>
        <v>19.679625000000005</v>
      </c>
      <c r="AZ43" s="173">
        <f>SUM($G13:AZ13)*AZ29</f>
        <v>19.679625000000005</v>
      </c>
      <c r="BA43" s="173">
        <f>SUM($G13:BA13)*BA29</f>
        <v>19.679625000000005</v>
      </c>
      <c r="BB43" s="173">
        <f>SUM($G13:BB13)*BB29</f>
        <v>19.679625000000005</v>
      </c>
      <c r="BC43" s="173">
        <f>SUM($G13:BC13)*BC29</f>
        <v>19.679625000000005</v>
      </c>
      <c r="BD43" s="173">
        <f>SUM($G13:BD13)*BD29</f>
        <v>20.663606250000004</v>
      </c>
      <c r="BE43" s="173">
        <f>SUM($G13:BE13)*BE29</f>
        <v>20.663606250000004</v>
      </c>
      <c r="BF43" s="173">
        <f>SUM($G13:BF13)*BF29</f>
        <v>20.663606250000004</v>
      </c>
      <c r="BG43" s="173">
        <f>SUM($G13:BG13)*BG29</f>
        <v>20.663606250000004</v>
      </c>
      <c r="BH43" s="173">
        <f>SUM($G13:BH13)*BH29</f>
        <v>20.663606250000004</v>
      </c>
      <c r="BI43" s="173">
        <f>SUM($G13:BI13)*BI29</f>
        <v>20.663606250000004</v>
      </c>
      <c r="BJ43" s="173">
        <f>SUM($G13:BJ13)*BJ29</f>
        <v>20.663606250000004</v>
      </c>
      <c r="BK43" s="173">
        <f>SUM($G13:BK13)*BK29</f>
        <v>20.663606250000004</v>
      </c>
      <c r="BL43" s="173">
        <f>SUM($G13:BL13)*BL29</f>
        <v>20.663606250000004</v>
      </c>
      <c r="BM43" s="173">
        <f>SUM($G13:BM13)*BM29</f>
        <v>20.663606250000004</v>
      </c>
      <c r="BN43" s="173">
        <f>SUM($G13:BN13)*BN29</f>
        <v>20.663606250000004</v>
      </c>
      <c r="BO43" s="173">
        <f>SUM($G13:BO13)*BO29</f>
        <v>20.663606250000004</v>
      </c>
      <c r="BP43" s="173">
        <f>SUM($G13:BP13)*BP29</f>
        <v>21.696786562500005</v>
      </c>
      <c r="BQ43" s="173">
        <f>SUM($G13:BQ13)*BQ29</f>
        <v>21.696786562500005</v>
      </c>
      <c r="BR43" s="173">
        <f>SUM($G13:BR13)*BR29</f>
        <v>21.696786562500005</v>
      </c>
      <c r="BS43" s="173">
        <f>SUM($G13:BS13)*BS29</f>
        <v>21.696786562500005</v>
      </c>
      <c r="BT43" s="173">
        <f>SUM($G13:BT13)*BT29</f>
        <v>21.696786562500005</v>
      </c>
      <c r="BU43" s="173">
        <f>SUM($G13:BU13)*BU29</f>
        <v>21.696786562500005</v>
      </c>
      <c r="BV43" s="173">
        <f>SUM($G13:BV13)*BV29</f>
        <v>21.696786562500005</v>
      </c>
      <c r="BW43" s="173">
        <f>SUM($G13:BW13)*BW29</f>
        <v>21.696786562500005</v>
      </c>
      <c r="BX43" s="173">
        <f>SUM($G13:BX13)*BX29</f>
        <v>21.696786562500005</v>
      </c>
      <c r="BY43" s="173">
        <f>SUM($G13:BY13)*BY29</f>
        <v>21.696786562500005</v>
      </c>
      <c r="BZ43" s="173">
        <f>SUM($G13:BZ13)*BZ29</f>
        <v>21.696786562500005</v>
      </c>
      <c r="CA43" s="173">
        <f>SUM($G13:CA13)*CA29</f>
        <v>21.696786562500005</v>
      </c>
    </row>
    <row r="44" spans="1:79" outlineLevel="1" x14ac:dyDescent="0.25">
      <c r="A44" s="176" t="str">
        <f>Вводные!G130</f>
        <v>R&amp;D</v>
      </c>
      <c r="B44" s="167" t="str">
        <f t="shared" si="56"/>
        <v>Главный разработчки Продукта</v>
      </c>
      <c r="C44" s="132" t="s">
        <v>355</v>
      </c>
      <c r="D44" s="156" t="s">
        <v>52</v>
      </c>
      <c r="E44" s="177">
        <f t="shared" ref="E44:E55" si="57">SUM(H44:CA44)</f>
        <v>1387.5902137499991</v>
      </c>
      <c r="F44" s="143"/>
      <c r="G44" s="173">
        <f>SUM($G14:G14)*G30</f>
        <v>0</v>
      </c>
      <c r="H44" s="173">
        <f>SUM($G14:H14)*H30</f>
        <v>17</v>
      </c>
      <c r="I44" s="173">
        <f>SUM($G14:I14)*I30</f>
        <v>17</v>
      </c>
      <c r="J44" s="173">
        <f>SUM($G14:J14)*J30</f>
        <v>17</v>
      </c>
      <c r="K44" s="173">
        <f>SUM($G14:K14)*K30</f>
        <v>17</v>
      </c>
      <c r="L44" s="173">
        <f>SUM($G14:L14)*L30</f>
        <v>17</v>
      </c>
      <c r="M44" s="173">
        <f>SUM($G14:M14)*M30</f>
        <v>17</v>
      </c>
      <c r="N44" s="173">
        <f>SUM($G14:N14)*N30</f>
        <v>17</v>
      </c>
      <c r="O44" s="173">
        <f>SUM($G14:O14)*O30</f>
        <v>17</v>
      </c>
      <c r="P44" s="173">
        <f>SUM($G14:P14)*P30</f>
        <v>17</v>
      </c>
      <c r="Q44" s="173">
        <f>SUM($G14:Q14)*Q30</f>
        <v>17</v>
      </c>
      <c r="R44" s="173">
        <f>SUM($G14:R14)*R30</f>
        <v>17</v>
      </c>
      <c r="S44" s="173">
        <f>SUM($G14:S14)*S30</f>
        <v>17</v>
      </c>
      <c r="T44" s="173">
        <f>SUM($G14:T14)*T30</f>
        <v>17.850000000000001</v>
      </c>
      <c r="U44" s="173">
        <f>SUM($G14:U14)*U30</f>
        <v>17.850000000000001</v>
      </c>
      <c r="V44" s="173">
        <f>SUM($G14:V14)*V30</f>
        <v>17.850000000000001</v>
      </c>
      <c r="W44" s="173">
        <f>SUM($G14:W14)*W30</f>
        <v>17.850000000000001</v>
      </c>
      <c r="X44" s="173">
        <f>SUM($G14:X14)*X30</f>
        <v>17.850000000000001</v>
      </c>
      <c r="Y44" s="173">
        <f>SUM($G14:Y14)*Y30</f>
        <v>17.850000000000001</v>
      </c>
      <c r="Z44" s="173">
        <f>SUM($G14:Z14)*Z30</f>
        <v>17.850000000000001</v>
      </c>
      <c r="AA44" s="173">
        <f>SUM($G14:AA14)*AA30</f>
        <v>17.850000000000001</v>
      </c>
      <c r="AB44" s="173">
        <f>SUM($G14:AB14)*AB30</f>
        <v>17.850000000000001</v>
      </c>
      <c r="AC44" s="173">
        <f>SUM($G14:AC14)*AC30</f>
        <v>17.850000000000001</v>
      </c>
      <c r="AD44" s="173">
        <f>SUM($G14:AD14)*AD30</f>
        <v>17.850000000000001</v>
      </c>
      <c r="AE44" s="173">
        <f>SUM($G14:AE14)*AE30</f>
        <v>17.850000000000001</v>
      </c>
      <c r="AF44" s="173">
        <f>SUM($G14:AF14)*AF30</f>
        <v>18.7425</v>
      </c>
      <c r="AG44" s="173">
        <f>SUM($G14:AG14)*AG30</f>
        <v>18.7425</v>
      </c>
      <c r="AH44" s="173">
        <f>SUM($G14:AH14)*AH30</f>
        <v>18.7425</v>
      </c>
      <c r="AI44" s="173">
        <f>SUM($G14:AI14)*AI30</f>
        <v>18.7425</v>
      </c>
      <c r="AJ44" s="173">
        <f>SUM($G14:AJ14)*AJ30</f>
        <v>18.7425</v>
      </c>
      <c r="AK44" s="173">
        <f>SUM($G14:AK14)*AK30</f>
        <v>18.7425</v>
      </c>
      <c r="AL44" s="173">
        <f>SUM($G14:AL14)*AL30</f>
        <v>18.7425</v>
      </c>
      <c r="AM44" s="173">
        <f>SUM($G14:AM14)*AM30</f>
        <v>18.7425</v>
      </c>
      <c r="AN44" s="173">
        <f>SUM($G14:AN14)*AN30</f>
        <v>18.7425</v>
      </c>
      <c r="AO44" s="173">
        <f>SUM($G14:AO14)*AO30</f>
        <v>18.7425</v>
      </c>
      <c r="AP44" s="173">
        <f>SUM($G14:AP14)*AP30</f>
        <v>18.7425</v>
      </c>
      <c r="AQ44" s="173">
        <f>SUM($G14:AQ14)*AQ30</f>
        <v>18.7425</v>
      </c>
      <c r="AR44" s="173">
        <f>SUM($G14:AR14)*AR30</f>
        <v>19.679625000000005</v>
      </c>
      <c r="AS44" s="173">
        <f>SUM($G14:AS14)*AS30</f>
        <v>19.679625000000005</v>
      </c>
      <c r="AT44" s="173">
        <f>SUM($G14:AT14)*AT30</f>
        <v>19.679625000000005</v>
      </c>
      <c r="AU44" s="173">
        <f>SUM($G14:AU14)*AU30</f>
        <v>19.679625000000005</v>
      </c>
      <c r="AV44" s="173">
        <f>SUM($G14:AV14)*AV30</f>
        <v>19.679625000000005</v>
      </c>
      <c r="AW44" s="173">
        <f>SUM($G14:AW14)*AW30</f>
        <v>19.679625000000005</v>
      </c>
      <c r="AX44" s="173">
        <f>SUM($G14:AX14)*AX30</f>
        <v>19.679625000000005</v>
      </c>
      <c r="AY44" s="173">
        <f>SUM($G14:AY14)*AY30</f>
        <v>19.679625000000005</v>
      </c>
      <c r="AZ44" s="173">
        <f>SUM($G14:AZ14)*AZ30</f>
        <v>19.679625000000005</v>
      </c>
      <c r="BA44" s="173">
        <f>SUM($G14:BA14)*BA30</f>
        <v>19.679625000000005</v>
      </c>
      <c r="BB44" s="173">
        <f>SUM($G14:BB14)*BB30</f>
        <v>19.679625000000005</v>
      </c>
      <c r="BC44" s="173">
        <f>SUM($G14:BC14)*BC30</f>
        <v>19.679625000000005</v>
      </c>
      <c r="BD44" s="173">
        <f>SUM($G14:BD14)*BD30</f>
        <v>20.663606250000004</v>
      </c>
      <c r="BE44" s="173">
        <f>SUM($G14:BE14)*BE30</f>
        <v>20.663606250000004</v>
      </c>
      <c r="BF44" s="173">
        <f>SUM($G14:BF14)*BF30</f>
        <v>20.663606250000004</v>
      </c>
      <c r="BG44" s="173">
        <f>SUM($G14:BG14)*BG30</f>
        <v>20.663606250000004</v>
      </c>
      <c r="BH44" s="173">
        <f>SUM($G14:BH14)*BH30</f>
        <v>20.663606250000004</v>
      </c>
      <c r="BI44" s="173">
        <f>SUM($G14:BI14)*BI30</f>
        <v>20.663606250000004</v>
      </c>
      <c r="BJ44" s="173">
        <f>SUM($G14:BJ14)*BJ30</f>
        <v>20.663606250000004</v>
      </c>
      <c r="BK44" s="173">
        <f>SUM($G14:BK14)*BK30</f>
        <v>20.663606250000004</v>
      </c>
      <c r="BL44" s="173">
        <f>SUM($G14:BL14)*BL30</f>
        <v>20.663606250000004</v>
      </c>
      <c r="BM44" s="173">
        <f>SUM($G14:BM14)*BM30</f>
        <v>20.663606250000004</v>
      </c>
      <c r="BN44" s="173">
        <f>SUM($G14:BN14)*BN30</f>
        <v>20.663606250000004</v>
      </c>
      <c r="BO44" s="173">
        <f>SUM($G14:BO14)*BO30</f>
        <v>20.663606250000004</v>
      </c>
      <c r="BP44" s="173">
        <f>SUM($G14:BP14)*BP30</f>
        <v>21.696786562500005</v>
      </c>
      <c r="BQ44" s="173">
        <f>SUM($G14:BQ14)*BQ30</f>
        <v>21.696786562500005</v>
      </c>
      <c r="BR44" s="173">
        <f>SUM($G14:BR14)*BR30</f>
        <v>21.696786562500005</v>
      </c>
      <c r="BS44" s="173">
        <f>SUM($G14:BS14)*BS30</f>
        <v>21.696786562500005</v>
      </c>
      <c r="BT44" s="173">
        <f>SUM($G14:BT14)*BT30</f>
        <v>21.696786562500005</v>
      </c>
      <c r="BU44" s="173">
        <f>SUM($G14:BU14)*BU30</f>
        <v>21.696786562500005</v>
      </c>
      <c r="BV44" s="173">
        <f>SUM($G14:BV14)*BV30</f>
        <v>21.696786562500005</v>
      </c>
      <c r="BW44" s="173">
        <f>SUM($G14:BW14)*BW30</f>
        <v>21.696786562500005</v>
      </c>
      <c r="BX44" s="173">
        <f>SUM($G14:BX14)*BX30</f>
        <v>21.696786562500005</v>
      </c>
      <c r="BY44" s="173">
        <f>SUM($G14:BY14)*BY30</f>
        <v>21.696786562500005</v>
      </c>
      <c r="BZ44" s="173">
        <f>SUM($G14:BZ14)*BZ30</f>
        <v>21.696786562500005</v>
      </c>
      <c r="CA44" s="173">
        <f>SUM($G14:CA14)*CA30</f>
        <v>21.696786562500005</v>
      </c>
    </row>
    <row r="45" spans="1:79" outlineLevel="1" x14ac:dyDescent="0.25">
      <c r="A45" s="176" t="str">
        <f>Вводные!G131</f>
        <v>R&amp;D</v>
      </c>
      <c r="B45" s="167" t="str">
        <f t="shared" si="56"/>
        <v>Разработчики продукта (ИТ)</v>
      </c>
      <c r="C45" s="132" t="s">
        <v>355</v>
      </c>
      <c r="D45" s="156" t="s">
        <v>52</v>
      </c>
      <c r="E45" s="177">
        <f t="shared" si="57"/>
        <v>2300.7529275000011</v>
      </c>
      <c r="F45" s="143"/>
      <c r="G45" s="173">
        <f>SUM($G15:G15)*G31</f>
        <v>0</v>
      </c>
      <c r="H45" s="173">
        <f>SUM($G15:H15)*H31</f>
        <v>17</v>
      </c>
      <c r="I45" s="173">
        <f>SUM($G15:I15)*I31</f>
        <v>17</v>
      </c>
      <c r="J45" s="173">
        <f>SUM($G15:J15)*J31</f>
        <v>17</v>
      </c>
      <c r="K45" s="173">
        <f>SUM($G15:K15)*K31</f>
        <v>17</v>
      </c>
      <c r="L45" s="173">
        <f>SUM($G15:L15)*L31</f>
        <v>17</v>
      </c>
      <c r="M45" s="173">
        <f>SUM($G15:M15)*M31</f>
        <v>17</v>
      </c>
      <c r="N45" s="173">
        <f>SUM($G15:N15)*N31</f>
        <v>17</v>
      </c>
      <c r="O45" s="173">
        <f>SUM($G15:O15)*O31</f>
        <v>17</v>
      </c>
      <c r="P45" s="173">
        <f>SUM($G15:P15)*P31</f>
        <v>17</v>
      </c>
      <c r="Q45" s="173">
        <f>SUM($G15:Q15)*Q31</f>
        <v>17</v>
      </c>
      <c r="R45" s="173">
        <f>SUM($G15:R15)*R31</f>
        <v>17</v>
      </c>
      <c r="S45" s="173">
        <f>SUM($G15:S15)*S31</f>
        <v>17</v>
      </c>
      <c r="T45" s="173">
        <f>SUM($G15:T15)*T31</f>
        <v>17.850000000000001</v>
      </c>
      <c r="U45" s="173">
        <f>SUM($G15:U15)*U31</f>
        <v>17.850000000000001</v>
      </c>
      <c r="V45" s="173">
        <f>SUM($G15:V15)*V31</f>
        <v>17.850000000000001</v>
      </c>
      <c r="W45" s="173">
        <f>SUM($G15:W15)*W31</f>
        <v>17.850000000000001</v>
      </c>
      <c r="X45" s="173">
        <f>SUM($G15:X15)*X31</f>
        <v>17.850000000000001</v>
      </c>
      <c r="Y45" s="173">
        <f>SUM($G15:Y15)*Y31</f>
        <v>17.850000000000001</v>
      </c>
      <c r="Z45" s="173">
        <f>SUM($G15:Z15)*Z31</f>
        <v>17.850000000000001</v>
      </c>
      <c r="AA45" s="173">
        <f>SUM($G15:AA15)*AA31</f>
        <v>17.850000000000001</v>
      </c>
      <c r="AB45" s="173">
        <f>SUM($G15:AB15)*AB31</f>
        <v>17.850000000000001</v>
      </c>
      <c r="AC45" s="173">
        <f>SUM($G15:AC15)*AC31</f>
        <v>17.850000000000001</v>
      </c>
      <c r="AD45" s="173">
        <f>SUM($G15:AD15)*AD31</f>
        <v>17.850000000000001</v>
      </c>
      <c r="AE45" s="173">
        <f>SUM($G15:AE15)*AE31</f>
        <v>17.850000000000001</v>
      </c>
      <c r="AF45" s="173">
        <f>SUM($G15:AF15)*AF31</f>
        <v>18.7425</v>
      </c>
      <c r="AG45" s="173">
        <f>SUM($G15:AG15)*AG31</f>
        <v>18.7425</v>
      </c>
      <c r="AH45" s="173">
        <f>SUM($G15:AH15)*AH31</f>
        <v>18.7425</v>
      </c>
      <c r="AI45" s="173">
        <f>SUM($G15:AI15)*AI31</f>
        <v>37.484999999999999</v>
      </c>
      <c r="AJ45" s="173">
        <f>SUM($G15:AJ15)*AJ31</f>
        <v>37.484999999999999</v>
      </c>
      <c r="AK45" s="173">
        <f>SUM($G15:AK15)*AK31</f>
        <v>37.484999999999999</v>
      </c>
      <c r="AL45" s="173">
        <f>SUM($G15:AL15)*AL31</f>
        <v>37.484999999999999</v>
      </c>
      <c r="AM45" s="173">
        <f>SUM($G15:AM15)*AM31</f>
        <v>37.484999999999999</v>
      </c>
      <c r="AN45" s="173">
        <f>SUM($G15:AN15)*AN31</f>
        <v>37.484999999999999</v>
      </c>
      <c r="AO45" s="173">
        <f>SUM($G15:AO15)*AO31</f>
        <v>37.484999999999999</v>
      </c>
      <c r="AP45" s="173">
        <f>SUM($G15:AP15)*AP31</f>
        <v>37.484999999999999</v>
      </c>
      <c r="AQ45" s="173">
        <f>SUM($G15:AQ15)*AQ31</f>
        <v>37.484999999999999</v>
      </c>
      <c r="AR45" s="173">
        <f>SUM($G15:AR15)*AR31</f>
        <v>39.35925000000001</v>
      </c>
      <c r="AS45" s="173">
        <f>SUM($G15:AS15)*AS31</f>
        <v>39.35925000000001</v>
      </c>
      <c r="AT45" s="173">
        <f>SUM($G15:AT15)*AT31</f>
        <v>39.35925000000001</v>
      </c>
      <c r="AU45" s="173">
        <f>SUM($G15:AU15)*AU31</f>
        <v>39.35925000000001</v>
      </c>
      <c r="AV45" s="173">
        <f>SUM($G15:AV15)*AV31</f>
        <v>39.35925000000001</v>
      </c>
      <c r="AW45" s="173">
        <f>SUM($G15:AW15)*AW31</f>
        <v>39.35925000000001</v>
      </c>
      <c r="AX45" s="173">
        <f>SUM($G15:AX15)*AX31</f>
        <v>39.35925000000001</v>
      </c>
      <c r="AY45" s="173">
        <f>SUM($G15:AY15)*AY31</f>
        <v>39.35925000000001</v>
      </c>
      <c r="AZ45" s="173">
        <f>SUM($G15:AZ15)*AZ31</f>
        <v>39.35925000000001</v>
      </c>
      <c r="BA45" s="173">
        <f>SUM($G15:BA15)*BA31</f>
        <v>39.35925000000001</v>
      </c>
      <c r="BB45" s="173">
        <f>SUM($G15:BB15)*BB31</f>
        <v>39.35925000000001</v>
      </c>
      <c r="BC45" s="173">
        <f>SUM($G15:BC15)*BC31</f>
        <v>39.35925000000001</v>
      </c>
      <c r="BD45" s="173">
        <f>SUM($G15:BD15)*BD31</f>
        <v>41.327212500000009</v>
      </c>
      <c r="BE45" s="173">
        <f>SUM($G15:BE15)*BE31</f>
        <v>41.327212500000009</v>
      </c>
      <c r="BF45" s="173">
        <f>SUM($G15:BF15)*BF31</f>
        <v>41.327212500000009</v>
      </c>
      <c r="BG45" s="173">
        <f>SUM($G15:BG15)*BG31</f>
        <v>41.327212500000009</v>
      </c>
      <c r="BH45" s="173">
        <f>SUM($G15:BH15)*BH31</f>
        <v>41.327212500000009</v>
      </c>
      <c r="BI45" s="173">
        <f>SUM($G15:BI15)*BI31</f>
        <v>41.327212500000009</v>
      </c>
      <c r="BJ45" s="173">
        <f>SUM($G15:BJ15)*BJ31</f>
        <v>41.327212500000009</v>
      </c>
      <c r="BK45" s="173">
        <f>SUM($G15:BK15)*BK31</f>
        <v>41.327212500000009</v>
      </c>
      <c r="BL45" s="173">
        <f>SUM($G15:BL15)*BL31</f>
        <v>41.327212500000009</v>
      </c>
      <c r="BM45" s="173">
        <f>SUM($G15:BM15)*BM31</f>
        <v>41.327212500000009</v>
      </c>
      <c r="BN45" s="173">
        <f>SUM($G15:BN15)*BN31</f>
        <v>41.327212500000009</v>
      </c>
      <c r="BO45" s="173">
        <f>SUM($G15:BO15)*BO31</f>
        <v>41.327212500000009</v>
      </c>
      <c r="BP45" s="173">
        <f>SUM($G15:BP15)*BP31</f>
        <v>43.39357312500001</v>
      </c>
      <c r="BQ45" s="173">
        <f>SUM($G15:BQ15)*BQ31</f>
        <v>43.39357312500001</v>
      </c>
      <c r="BR45" s="173">
        <f>SUM($G15:BR15)*BR31</f>
        <v>43.39357312500001</v>
      </c>
      <c r="BS45" s="173">
        <f>SUM($G15:BS15)*BS31</f>
        <v>43.39357312500001</v>
      </c>
      <c r="BT45" s="173">
        <f>SUM($G15:BT15)*BT31</f>
        <v>43.39357312500001</v>
      </c>
      <c r="BU45" s="173">
        <f>SUM($G15:BU15)*BU31</f>
        <v>43.39357312500001</v>
      </c>
      <c r="BV45" s="173">
        <f>SUM($G15:BV15)*BV31</f>
        <v>43.39357312500001</v>
      </c>
      <c r="BW45" s="173">
        <f>SUM($G15:BW15)*BW31</f>
        <v>43.39357312500001</v>
      </c>
      <c r="BX45" s="173">
        <f>SUM($G15:BX15)*BX31</f>
        <v>43.39357312500001</v>
      </c>
      <c r="BY45" s="173">
        <f>SUM($G15:BY15)*BY31</f>
        <v>43.39357312500001</v>
      </c>
      <c r="BZ45" s="173">
        <f>SUM($G15:BZ15)*BZ31</f>
        <v>43.39357312500001</v>
      </c>
      <c r="CA45" s="173">
        <f>SUM($G15:CA15)*CA31</f>
        <v>43.39357312500001</v>
      </c>
    </row>
    <row r="46" spans="1:79" outlineLevel="1" x14ac:dyDescent="0.25">
      <c r="A46" s="176" t="str">
        <f>Вводные!G132</f>
        <v>АУП</v>
      </c>
      <c r="B46" s="167" t="str">
        <f t="shared" si="56"/>
        <v xml:space="preserve">Техподдержка </v>
      </c>
      <c r="C46" s="132" t="s">
        <v>355</v>
      </c>
      <c r="D46" s="156" t="s">
        <v>52</v>
      </c>
      <c r="E46" s="177">
        <f t="shared" ca="1" si="57"/>
        <v>4306.1213781249999</v>
      </c>
      <c r="F46" s="143"/>
      <c r="G46" s="173">
        <f>SUM($G16:G16)*G32</f>
        <v>0</v>
      </c>
      <c r="H46" s="173">
        <f ca="1">SUM($G16:H16)*H32</f>
        <v>0</v>
      </c>
      <c r="I46" s="173">
        <f ca="1">SUM($G16:I16)*I32</f>
        <v>0</v>
      </c>
      <c r="J46" s="173">
        <f ca="1">SUM($G16:J16)*J32</f>
        <v>0</v>
      </c>
      <c r="K46" s="173">
        <f ca="1">SUM($G16:K16)*K32</f>
        <v>0</v>
      </c>
      <c r="L46" s="173">
        <f ca="1">SUM($G16:L16)*L32</f>
        <v>0</v>
      </c>
      <c r="M46" s="173">
        <f ca="1">SUM($G16:M16)*M32</f>
        <v>10</v>
      </c>
      <c r="N46" s="173">
        <f ca="1">SUM($G16:N16)*N32</f>
        <v>10</v>
      </c>
      <c r="O46" s="173">
        <f ca="1">SUM($G16:O16)*O32</f>
        <v>10</v>
      </c>
      <c r="P46" s="173">
        <f ca="1">SUM($G16:P16)*P32</f>
        <v>10</v>
      </c>
      <c r="Q46" s="173">
        <f ca="1">SUM($G16:Q16)*Q32</f>
        <v>10</v>
      </c>
      <c r="R46" s="173">
        <f ca="1">SUM($G16:R16)*R32</f>
        <v>10</v>
      </c>
      <c r="S46" s="173">
        <f ca="1">SUM($G16:S16)*S32</f>
        <v>10</v>
      </c>
      <c r="T46" s="173">
        <f ca="1">SUM($G16:T16)*T32</f>
        <v>10.5</v>
      </c>
      <c r="U46" s="173">
        <f ca="1">SUM($G16:U16)*U32</f>
        <v>10.5</v>
      </c>
      <c r="V46" s="173">
        <f ca="1">SUM($G16:V16)*V32</f>
        <v>10.5</v>
      </c>
      <c r="W46" s="173">
        <f ca="1">SUM($G16:W16)*W32</f>
        <v>10.5</v>
      </c>
      <c r="X46" s="173">
        <f ca="1">SUM($G16:X16)*X32</f>
        <v>10.5</v>
      </c>
      <c r="Y46" s="173">
        <f ca="1">SUM($G16:Y16)*Y32</f>
        <v>10.5</v>
      </c>
      <c r="Z46" s="173">
        <f ca="1">SUM($G16:Z16)*Z32</f>
        <v>10.5</v>
      </c>
      <c r="AA46" s="173">
        <f ca="1">SUM($G16:AA16)*AA32</f>
        <v>10.5</v>
      </c>
      <c r="AB46" s="173">
        <f ca="1">SUM($G16:AB16)*AB32</f>
        <v>10.5</v>
      </c>
      <c r="AC46" s="173">
        <f ca="1">SUM($G16:AC16)*AC32</f>
        <v>10.5</v>
      </c>
      <c r="AD46" s="173">
        <f ca="1">SUM($G16:AD16)*AD32</f>
        <v>10.5</v>
      </c>
      <c r="AE46" s="173">
        <f ca="1">SUM($G16:AE16)*AE32</f>
        <v>10.5</v>
      </c>
      <c r="AF46" s="173">
        <f ca="1">SUM($G16:AF16)*AF32</f>
        <v>11.025</v>
      </c>
      <c r="AG46" s="173">
        <f ca="1">SUM($G16:AG16)*AG32</f>
        <v>11.025</v>
      </c>
      <c r="AH46" s="173">
        <f ca="1">SUM($G16:AH16)*AH32</f>
        <v>11.025</v>
      </c>
      <c r="AI46" s="173">
        <f ca="1">SUM($G16:AI16)*AI32</f>
        <v>11.025</v>
      </c>
      <c r="AJ46" s="173">
        <f ca="1">SUM($G16:AJ16)*AJ32</f>
        <v>11.025</v>
      </c>
      <c r="AK46" s="173">
        <f ca="1">SUM($G16:AK16)*AK32</f>
        <v>22.05</v>
      </c>
      <c r="AL46" s="173">
        <f ca="1">SUM($G16:AL16)*AL32</f>
        <v>22.05</v>
      </c>
      <c r="AM46" s="173">
        <f ca="1">SUM($G16:AM16)*AM32</f>
        <v>22.05</v>
      </c>
      <c r="AN46" s="173">
        <f ca="1">SUM($G16:AN16)*AN32</f>
        <v>22.05</v>
      </c>
      <c r="AO46" s="173">
        <f ca="1">SUM($G16:AO16)*AO32</f>
        <v>22.05</v>
      </c>
      <c r="AP46" s="173">
        <f ca="1">SUM($G16:AP16)*AP32</f>
        <v>22.05</v>
      </c>
      <c r="AQ46" s="173">
        <f ca="1">SUM($G16:AQ16)*AQ32</f>
        <v>22.05</v>
      </c>
      <c r="AR46" s="173">
        <f ca="1">SUM($G16:AR16)*AR32</f>
        <v>23.152500000000003</v>
      </c>
      <c r="AS46" s="173">
        <f ca="1">SUM($G16:AS16)*AS32</f>
        <v>23.152500000000003</v>
      </c>
      <c r="AT46" s="173">
        <f ca="1">SUM($G16:AT16)*AT32</f>
        <v>23.152500000000003</v>
      </c>
      <c r="AU46" s="173">
        <f ca="1">SUM($G16:AU16)*AU32</f>
        <v>23.152500000000003</v>
      </c>
      <c r="AV46" s="173">
        <f ca="1">SUM($G16:AV16)*AV32</f>
        <v>23.152500000000003</v>
      </c>
      <c r="AW46" s="173">
        <f ca="1">SUM($G16:AW16)*AW32</f>
        <v>92.610000000000014</v>
      </c>
      <c r="AX46" s="173">
        <f ca="1">SUM($G16:AX16)*AX32</f>
        <v>92.610000000000014</v>
      </c>
      <c r="AY46" s="173">
        <f ca="1">SUM($G16:AY16)*AY32</f>
        <v>92.610000000000014</v>
      </c>
      <c r="AZ46" s="173">
        <f ca="1">SUM($G16:AZ16)*AZ32</f>
        <v>92.610000000000014</v>
      </c>
      <c r="BA46" s="173">
        <f ca="1">SUM($G16:BA16)*BA32</f>
        <v>92.610000000000014</v>
      </c>
      <c r="BB46" s="173">
        <f ca="1">SUM($G16:BB16)*BB32</f>
        <v>92.610000000000014</v>
      </c>
      <c r="BC46" s="173">
        <f ca="1">SUM($G16:BC16)*BC32</f>
        <v>92.610000000000014</v>
      </c>
      <c r="BD46" s="173">
        <f ca="1">SUM($G16:BD16)*BD32</f>
        <v>97.240500000000011</v>
      </c>
      <c r="BE46" s="173">
        <f ca="1">SUM($G16:BE16)*BE32</f>
        <v>97.240500000000011</v>
      </c>
      <c r="BF46" s="173">
        <f ca="1">SUM($G16:BF16)*BF32</f>
        <v>97.240500000000011</v>
      </c>
      <c r="BG46" s="173">
        <f ca="1">SUM($G16:BG16)*BG32</f>
        <v>97.240500000000011</v>
      </c>
      <c r="BH46" s="173">
        <f ca="1">SUM($G16:BH16)*BH32</f>
        <v>97.240500000000011</v>
      </c>
      <c r="BI46" s="173">
        <f ca="1">SUM($G16:BI16)*BI32</f>
        <v>121.55062500000001</v>
      </c>
      <c r="BJ46" s="173">
        <f ca="1">SUM($G16:BJ16)*BJ32</f>
        <v>121.55062500000001</v>
      </c>
      <c r="BK46" s="173">
        <f ca="1">SUM($G16:BK16)*BK32</f>
        <v>121.55062500000001</v>
      </c>
      <c r="BL46" s="173">
        <f ca="1">SUM($G16:BL16)*BL32</f>
        <v>121.55062500000001</v>
      </c>
      <c r="BM46" s="173">
        <f ca="1">SUM($G16:BM16)*BM32</f>
        <v>121.55062500000001</v>
      </c>
      <c r="BN46" s="173">
        <f ca="1">SUM($G16:BN16)*BN32</f>
        <v>121.55062500000001</v>
      </c>
      <c r="BO46" s="173">
        <f ca="1">SUM($G16:BO16)*BO32</f>
        <v>121.55062500000001</v>
      </c>
      <c r="BP46" s="173">
        <f ca="1">SUM($G16:BP16)*BP32</f>
        <v>127.62815625000003</v>
      </c>
      <c r="BQ46" s="173">
        <f ca="1">SUM($G16:BQ16)*BQ32</f>
        <v>127.62815625000003</v>
      </c>
      <c r="BR46" s="173">
        <f ca="1">SUM($G16:BR16)*BR32</f>
        <v>127.62815625000003</v>
      </c>
      <c r="BS46" s="173">
        <f ca="1">SUM($G16:BS16)*BS32</f>
        <v>127.62815625000003</v>
      </c>
      <c r="BT46" s="173">
        <f ca="1">SUM($G16:BT16)*BT32</f>
        <v>127.62815625000003</v>
      </c>
      <c r="BU46" s="173">
        <f ca="1">SUM($G16:BU16)*BU32</f>
        <v>165.91660312500005</v>
      </c>
      <c r="BV46" s="173">
        <f ca="1">SUM($G16:BV16)*BV32</f>
        <v>165.91660312500005</v>
      </c>
      <c r="BW46" s="173">
        <f ca="1">SUM($G16:BW16)*BW32</f>
        <v>165.91660312500005</v>
      </c>
      <c r="BX46" s="173">
        <f ca="1">SUM($G16:BX16)*BX32</f>
        <v>165.91660312500005</v>
      </c>
      <c r="BY46" s="173">
        <f ca="1">SUM($G16:BY16)*BY32</f>
        <v>165.91660312500005</v>
      </c>
      <c r="BZ46" s="173">
        <f ca="1">SUM($G16:BZ16)*BZ32</f>
        <v>165.91660312500005</v>
      </c>
      <c r="CA46" s="173">
        <f ca="1">SUM($G16:CA16)*CA32</f>
        <v>165.91660312500005</v>
      </c>
    </row>
    <row r="47" spans="1:79" outlineLevel="1" x14ac:dyDescent="0.25">
      <c r="A47" s="176" t="str">
        <f>Вводные!G133</f>
        <v>Коммерческий</v>
      </c>
      <c r="B47" s="167" t="str">
        <f t="shared" si="56"/>
        <v>Менеджеры по продажам</v>
      </c>
      <c r="C47" s="132" t="s">
        <v>355</v>
      </c>
      <c r="D47" s="156" t="s">
        <v>52</v>
      </c>
      <c r="E47" s="177">
        <f t="shared" ca="1" si="57"/>
        <v>4865.8166812500031</v>
      </c>
      <c r="F47" s="143"/>
      <c r="G47" s="173">
        <f>SUM($G17:G17)*G33</f>
        <v>0</v>
      </c>
      <c r="H47" s="173">
        <f ca="1">SUM($G17:H17)*H33</f>
        <v>0</v>
      </c>
      <c r="I47" s="173">
        <f ca="1">SUM($G17:I17)*I33</f>
        <v>0</v>
      </c>
      <c r="J47" s="173">
        <f ca="1">SUM($G17:J17)*J33</f>
        <v>0</v>
      </c>
      <c r="K47" s="173">
        <f ca="1">SUM($G17:K17)*K33</f>
        <v>0</v>
      </c>
      <c r="L47" s="173">
        <f ca="1">SUM($G17:L17)*L33</f>
        <v>0</v>
      </c>
      <c r="M47" s="173">
        <f ca="1">SUM($G17:M17)*M33</f>
        <v>6</v>
      </c>
      <c r="N47" s="173">
        <f ca="1">SUM($G17:N17)*N33</f>
        <v>6</v>
      </c>
      <c r="O47" s="173">
        <f ca="1">SUM($G17:O17)*O33</f>
        <v>6</v>
      </c>
      <c r="P47" s="173">
        <f ca="1">SUM($G17:P17)*P33</f>
        <v>6</v>
      </c>
      <c r="Q47" s="173">
        <f ca="1">SUM($G17:Q17)*Q33</f>
        <v>6</v>
      </c>
      <c r="R47" s="173">
        <f ca="1">SUM($G17:R17)*R33</f>
        <v>6</v>
      </c>
      <c r="S47" s="173">
        <f ca="1">SUM($G17:S17)*S33</f>
        <v>6</v>
      </c>
      <c r="T47" s="173">
        <f ca="1">SUM($G17:T17)*T33</f>
        <v>6.3</v>
      </c>
      <c r="U47" s="173">
        <f ca="1">SUM($G17:U17)*U33</f>
        <v>6.3</v>
      </c>
      <c r="V47" s="173">
        <f ca="1">SUM($G17:V17)*V33</f>
        <v>6.3</v>
      </c>
      <c r="W47" s="173">
        <f ca="1">SUM($G17:W17)*W33</f>
        <v>6.3</v>
      </c>
      <c r="X47" s="173">
        <f ca="1">SUM($G17:X17)*X33</f>
        <v>6.3</v>
      </c>
      <c r="Y47" s="173">
        <f ca="1">SUM($G17:Y17)*Y33</f>
        <v>12.6</v>
      </c>
      <c r="Z47" s="173">
        <f ca="1">SUM($G17:Z17)*Z33</f>
        <v>12.6</v>
      </c>
      <c r="AA47" s="173">
        <f ca="1">SUM($G17:AA17)*AA33</f>
        <v>12.6</v>
      </c>
      <c r="AB47" s="173">
        <f ca="1">SUM($G17:AB17)*AB33</f>
        <v>12.6</v>
      </c>
      <c r="AC47" s="173">
        <f ca="1">SUM($G17:AC17)*AC33</f>
        <v>12.6</v>
      </c>
      <c r="AD47" s="173">
        <f ca="1">SUM($G17:AD17)*AD33</f>
        <v>12.6</v>
      </c>
      <c r="AE47" s="173">
        <f ca="1">SUM($G17:AE17)*AE33</f>
        <v>12.6</v>
      </c>
      <c r="AF47" s="173">
        <f ca="1">SUM($G17:AF17)*AF33</f>
        <v>13.23</v>
      </c>
      <c r="AG47" s="173">
        <f ca="1">SUM($G17:AG17)*AG33</f>
        <v>13.23</v>
      </c>
      <c r="AH47" s="173">
        <f ca="1">SUM($G17:AH17)*AH33</f>
        <v>13.23</v>
      </c>
      <c r="AI47" s="173">
        <f ca="1">SUM($G17:AI17)*AI33</f>
        <v>13.23</v>
      </c>
      <c r="AJ47" s="173">
        <f ca="1">SUM($G17:AJ17)*AJ33</f>
        <v>13.23</v>
      </c>
      <c r="AK47" s="173">
        <f ca="1">SUM($G17:AK17)*AK33</f>
        <v>26.46</v>
      </c>
      <c r="AL47" s="173">
        <f ca="1">SUM($G17:AL17)*AL33</f>
        <v>26.46</v>
      </c>
      <c r="AM47" s="173">
        <f ca="1">SUM($G17:AM17)*AM33</f>
        <v>26.46</v>
      </c>
      <c r="AN47" s="173">
        <f ca="1">SUM($G17:AN17)*AN33</f>
        <v>26.46</v>
      </c>
      <c r="AO47" s="173">
        <f ca="1">SUM($G17:AO17)*AO33</f>
        <v>26.46</v>
      </c>
      <c r="AP47" s="173">
        <f ca="1">SUM($G17:AP17)*AP33</f>
        <v>26.46</v>
      </c>
      <c r="AQ47" s="173">
        <f ca="1">SUM($G17:AQ17)*AQ33</f>
        <v>26.46</v>
      </c>
      <c r="AR47" s="173">
        <f ca="1">SUM($G17:AR17)*AR33</f>
        <v>27.783000000000005</v>
      </c>
      <c r="AS47" s="173">
        <f ca="1">SUM($G17:AS17)*AS33</f>
        <v>27.783000000000005</v>
      </c>
      <c r="AT47" s="173">
        <f ca="1">SUM($G17:AT17)*AT33</f>
        <v>27.783000000000005</v>
      </c>
      <c r="AU47" s="173">
        <f ca="1">SUM($G17:AU17)*AU33</f>
        <v>27.783000000000005</v>
      </c>
      <c r="AV47" s="173">
        <f ca="1">SUM($G17:AV17)*AV33</f>
        <v>27.783000000000005</v>
      </c>
      <c r="AW47" s="173">
        <f ca="1">SUM($G17:AW17)*AW33</f>
        <v>104.18625000000002</v>
      </c>
      <c r="AX47" s="173">
        <f ca="1">SUM($G17:AX17)*AX33</f>
        <v>104.18625000000002</v>
      </c>
      <c r="AY47" s="173">
        <f ca="1">SUM($G17:AY17)*AY33</f>
        <v>104.18625000000002</v>
      </c>
      <c r="AZ47" s="173">
        <f ca="1">SUM($G17:AZ17)*AZ33</f>
        <v>104.18625000000002</v>
      </c>
      <c r="BA47" s="173">
        <f ca="1">SUM($G17:BA17)*BA33</f>
        <v>104.18625000000002</v>
      </c>
      <c r="BB47" s="173">
        <f ca="1">SUM($G17:BB17)*BB33</f>
        <v>104.18625000000002</v>
      </c>
      <c r="BC47" s="173">
        <f ca="1">SUM($G17:BC17)*BC33</f>
        <v>104.18625000000002</v>
      </c>
      <c r="BD47" s="173">
        <f ca="1">SUM($G17:BD17)*BD33</f>
        <v>109.39556250000003</v>
      </c>
      <c r="BE47" s="173">
        <f ca="1">SUM($G17:BE17)*BE33</f>
        <v>109.39556250000003</v>
      </c>
      <c r="BF47" s="173">
        <f ca="1">SUM($G17:BF17)*BF33</f>
        <v>109.39556250000003</v>
      </c>
      <c r="BG47" s="173">
        <f ca="1">SUM($G17:BG17)*BG33</f>
        <v>109.39556250000003</v>
      </c>
      <c r="BH47" s="173">
        <f ca="1">SUM($G17:BH17)*BH33</f>
        <v>109.39556250000003</v>
      </c>
      <c r="BI47" s="173">
        <f ca="1">SUM($G17:BI17)*BI33</f>
        <v>138.56771250000003</v>
      </c>
      <c r="BJ47" s="173">
        <f ca="1">SUM($G17:BJ17)*BJ33</f>
        <v>138.56771250000003</v>
      </c>
      <c r="BK47" s="173">
        <f ca="1">SUM($G17:BK17)*BK33</f>
        <v>138.56771250000003</v>
      </c>
      <c r="BL47" s="173">
        <f ca="1">SUM($G17:BL17)*BL33</f>
        <v>138.56771250000003</v>
      </c>
      <c r="BM47" s="173">
        <f ca="1">SUM($G17:BM17)*BM33</f>
        <v>138.56771250000003</v>
      </c>
      <c r="BN47" s="173">
        <f ca="1">SUM($G17:BN17)*BN33</f>
        <v>138.56771250000003</v>
      </c>
      <c r="BO47" s="173">
        <f ca="1">SUM($G17:BO17)*BO33</f>
        <v>138.56771250000003</v>
      </c>
      <c r="BP47" s="173">
        <f ca="1">SUM($G17:BP17)*BP33</f>
        <v>145.49609812500003</v>
      </c>
      <c r="BQ47" s="173">
        <f ca="1">SUM($G17:BQ17)*BQ33</f>
        <v>145.49609812500003</v>
      </c>
      <c r="BR47" s="173">
        <f ca="1">SUM($G17:BR17)*BR33</f>
        <v>145.49609812500003</v>
      </c>
      <c r="BS47" s="173">
        <f ca="1">SUM($G17:BS17)*BS33</f>
        <v>145.49609812500003</v>
      </c>
      <c r="BT47" s="173">
        <f ca="1">SUM($G17:BT17)*BT33</f>
        <v>145.49609812500003</v>
      </c>
      <c r="BU47" s="173">
        <f ca="1">SUM($G17:BU17)*BU33</f>
        <v>191.44223437500006</v>
      </c>
      <c r="BV47" s="173">
        <f ca="1">SUM($G17:BV17)*BV33</f>
        <v>191.44223437500006</v>
      </c>
      <c r="BW47" s="173">
        <f ca="1">SUM($G17:BW17)*BW33</f>
        <v>191.44223437500006</v>
      </c>
      <c r="BX47" s="173">
        <f ca="1">SUM($G17:BX17)*BX33</f>
        <v>191.44223437500006</v>
      </c>
      <c r="BY47" s="173">
        <f ca="1">SUM($G17:BY17)*BY33</f>
        <v>191.44223437500006</v>
      </c>
      <c r="BZ47" s="173">
        <f ca="1">SUM($G17:BZ17)*BZ33</f>
        <v>191.44223437500006</v>
      </c>
      <c r="CA47" s="173">
        <f ca="1">SUM($G17:CA17)*CA33</f>
        <v>191.44223437500006</v>
      </c>
    </row>
    <row r="48" spans="1:79" outlineLevel="1" x14ac:dyDescent="0.25">
      <c r="A48" s="176" t="str">
        <f>Вводные!G134</f>
        <v>Себестоимость</v>
      </c>
      <c r="B48" s="167" t="str">
        <f t="shared" si="56"/>
        <v>Производство</v>
      </c>
      <c r="C48" s="132" t="s">
        <v>355</v>
      </c>
      <c r="D48" s="156" t="s">
        <v>52</v>
      </c>
      <c r="E48" s="177">
        <f t="shared" ca="1" si="57"/>
        <v>2169.5516620312515</v>
      </c>
      <c r="F48" s="143"/>
      <c r="G48" s="173">
        <f>SUM($G18:G18)*G34</f>
        <v>0</v>
      </c>
      <c r="H48" s="173">
        <f ca="1">SUM($G18:H18)*H34</f>
        <v>0</v>
      </c>
      <c r="I48" s="173">
        <f ca="1">SUM($G18:I18)*I34</f>
        <v>0</v>
      </c>
      <c r="J48" s="173">
        <f ca="1">SUM($G18:J18)*J34</f>
        <v>0</v>
      </c>
      <c r="K48" s="173">
        <f ca="1">SUM($G18:K18)*K34</f>
        <v>0</v>
      </c>
      <c r="L48" s="173">
        <f ca="1">SUM($G18:L18)*L34</f>
        <v>0</v>
      </c>
      <c r="M48" s="173">
        <f ca="1">SUM($G18:M18)*M34</f>
        <v>4.5</v>
      </c>
      <c r="N48" s="173">
        <f ca="1">SUM($G18:N18)*N34</f>
        <v>4.5</v>
      </c>
      <c r="O48" s="173">
        <f ca="1">SUM($G18:O18)*O34</f>
        <v>4.5</v>
      </c>
      <c r="P48" s="173">
        <f ca="1">SUM($G18:P18)*P34</f>
        <v>4.5</v>
      </c>
      <c r="Q48" s="173">
        <f ca="1">SUM($G18:Q18)*Q34</f>
        <v>4.5</v>
      </c>
      <c r="R48" s="173">
        <f ca="1">SUM($G18:R18)*R34</f>
        <v>4.5</v>
      </c>
      <c r="S48" s="173">
        <f ca="1">SUM($G18:S18)*S34</f>
        <v>4.5</v>
      </c>
      <c r="T48" s="173">
        <f ca="1">SUM($G18:T18)*T34</f>
        <v>4.7249999999999996</v>
      </c>
      <c r="U48" s="173">
        <f ca="1">SUM($G18:U18)*U34</f>
        <v>4.7249999999999996</v>
      </c>
      <c r="V48" s="173">
        <f ca="1">SUM($G18:V18)*V34</f>
        <v>4.7249999999999996</v>
      </c>
      <c r="W48" s="173">
        <f ca="1">SUM($G18:W18)*W34</f>
        <v>4.7249999999999996</v>
      </c>
      <c r="X48" s="173">
        <f ca="1">SUM($G18:X18)*X34</f>
        <v>4.7249999999999996</v>
      </c>
      <c r="Y48" s="173">
        <f ca="1">SUM($G18:Y18)*Y34</f>
        <v>4.7249999999999996</v>
      </c>
      <c r="Z48" s="173">
        <f ca="1">SUM($G18:Z18)*Z34</f>
        <v>4.7249999999999996</v>
      </c>
      <c r="AA48" s="173">
        <f ca="1">SUM($G18:AA18)*AA34</f>
        <v>4.7249999999999996</v>
      </c>
      <c r="AB48" s="173">
        <f ca="1">SUM($G18:AB18)*AB34</f>
        <v>4.7249999999999996</v>
      </c>
      <c r="AC48" s="173">
        <f ca="1">SUM($G18:AC18)*AC34</f>
        <v>4.7249999999999996</v>
      </c>
      <c r="AD48" s="173">
        <f ca="1">SUM($G18:AD18)*AD34</f>
        <v>4.7249999999999996</v>
      </c>
      <c r="AE48" s="173">
        <f ca="1">SUM($G18:AE18)*AE34</f>
        <v>4.7249999999999996</v>
      </c>
      <c r="AF48" s="173">
        <f ca="1">SUM($G18:AF18)*AF34</f>
        <v>4.9612499999999997</v>
      </c>
      <c r="AG48" s="173">
        <f ca="1">SUM($G18:AG18)*AG34</f>
        <v>4.9612499999999997</v>
      </c>
      <c r="AH48" s="173">
        <f ca="1">SUM($G18:AH18)*AH34</f>
        <v>4.9612499999999997</v>
      </c>
      <c r="AI48" s="173">
        <f ca="1">SUM($G18:AI18)*AI34</f>
        <v>4.9612499999999997</v>
      </c>
      <c r="AJ48" s="173">
        <f ca="1">SUM($G18:AJ18)*AJ34</f>
        <v>4.9612499999999997</v>
      </c>
      <c r="AK48" s="173">
        <f ca="1">SUM($G18:AK18)*AK34</f>
        <v>14.883749999999999</v>
      </c>
      <c r="AL48" s="173">
        <f ca="1">SUM($G18:AL18)*AL34</f>
        <v>14.883749999999999</v>
      </c>
      <c r="AM48" s="173">
        <f ca="1">SUM($G18:AM18)*AM34</f>
        <v>14.883749999999999</v>
      </c>
      <c r="AN48" s="173">
        <f ca="1">SUM($G18:AN18)*AN34</f>
        <v>14.883749999999999</v>
      </c>
      <c r="AO48" s="173">
        <f ca="1">SUM($G18:AO18)*AO34</f>
        <v>14.883749999999999</v>
      </c>
      <c r="AP48" s="173">
        <f ca="1">SUM($G18:AP18)*AP34</f>
        <v>14.883749999999999</v>
      </c>
      <c r="AQ48" s="173">
        <f ca="1">SUM($G18:AQ18)*AQ34</f>
        <v>14.883749999999999</v>
      </c>
      <c r="AR48" s="173">
        <f ca="1">SUM($G18:AR18)*AR34</f>
        <v>15.627937500000003</v>
      </c>
      <c r="AS48" s="173">
        <f ca="1">SUM($G18:AS18)*AS34</f>
        <v>15.627937500000003</v>
      </c>
      <c r="AT48" s="173">
        <f ca="1">SUM($G18:AT18)*AT34</f>
        <v>15.627937500000003</v>
      </c>
      <c r="AU48" s="173">
        <f ca="1">SUM($G18:AU18)*AU34</f>
        <v>15.627937500000003</v>
      </c>
      <c r="AV48" s="173">
        <f ca="1">SUM($G18:AV18)*AV34</f>
        <v>15.627937500000003</v>
      </c>
      <c r="AW48" s="173">
        <f ca="1">SUM($G18:AW18)*AW34</f>
        <v>46.883812500000012</v>
      </c>
      <c r="AX48" s="173">
        <f ca="1">SUM($G18:AX18)*AX34</f>
        <v>46.883812500000012</v>
      </c>
      <c r="AY48" s="173">
        <f ca="1">SUM($G18:AY18)*AY34</f>
        <v>46.883812500000012</v>
      </c>
      <c r="AZ48" s="173">
        <f ca="1">SUM($G18:AZ18)*AZ34</f>
        <v>46.883812500000012</v>
      </c>
      <c r="BA48" s="173">
        <f ca="1">SUM($G18:BA18)*BA34</f>
        <v>46.883812500000012</v>
      </c>
      <c r="BB48" s="173">
        <f ca="1">SUM($G18:BB18)*BB34</f>
        <v>46.883812500000012</v>
      </c>
      <c r="BC48" s="173">
        <f ca="1">SUM($G18:BC18)*BC34</f>
        <v>46.883812500000012</v>
      </c>
      <c r="BD48" s="173">
        <f ca="1">SUM($G18:BD18)*BD34</f>
        <v>49.228003125000001</v>
      </c>
      <c r="BE48" s="173">
        <f ca="1">SUM($G18:BE18)*BE34</f>
        <v>49.228003125000001</v>
      </c>
      <c r="BF48" s="173">
        <f ca="1">SUM($G18:BF18)*BF34</f>
        <v>49.228003125000001</v>
      </c>
      <c r="BG48" s="173">
        <f ca="1">SUM($G18:BG18)*BG34</f>
        <v>49.228003125000001</v>
      </c>
      <c r="BH48" s="173">
        <f ca="1">SUM($G18:BH18)*BH34</f>
        <v>49.228003125000001</v>
      </c>
      <c r="BI48" s="173">
        <f ca="1">SUM($G18:BI18)*BI34</f>
        <v>60.167559375000003</v>
      </c>
      <c r="BJ48" s="173">
        <f ca="1">SUM($G18:BJ18)*BJ34</f>
        <v>60.167559375000003</v>
      </c>
      <c r="BK48" s="173">
        <f ca="1">SUM($G18:BK18)*BK34</f>
        <v>60.167559375000003</v>
      </c>
      <c r="BL48" s="173">
        <f ca="1">SUM($G18:BL18)*BL34</f>
        <v>60.167559375000003</v>
      </c>
      <c r="BM48" s="173">
        <f ca="1">SUM($G18:BM18)*BM34</f>
        <v>60.167559375000003</v>
      </c>
      <c r="BN48" s="173">
        <f ca="1">SUM($G18:BN18)*BN34</f>
        <v>60.167559375000003</v>
      </c>
      <c r="BO48" s="173">
        <f ca="1">SUM($G18:BO18)*BO34</f>
        <v>60.167559375000003</v>
      </c>
      <c r="BP48" s="173">
        <f ca="1">SUM($G18:BP18)*BP34</f>
        <v>63.175937343750014</v>
      </c>
      <c r="BQ48" s="173">
        <f ca="1">SUM($G18:BQ18)*BQ34</f>
        <v>63.175937343750014</v>
      </c>
      <c r="BR48" s="173">
        <f ca="1">SUM($G18:BR18)*BR34</f>
        <v>63.175937343750014</v>
      </c>
      <c r="BS48" s="173">
        <f ca="1">SUM($G18:BS18)*BS34</f>
        <v>63.175937343750014</v>
      </c>
      <c r="BT48" s="173">
        <f ca="1">SUM($G18:BT18)*BT34</f>
        <v>63.175937343750014</v>
      </c>
      <c r="BU48" s="173">
        <f ca="1">SUM($G18:BU18)*BU34</f>
        <v>80.40573843750002</v>
      </c>
      <c r="BV48" s="173">
        <f ca="1">SUM($G18:BV18)*BV34</f>
        <v>80.40573843750002</v>
      </c>
      <c r="BW48" s="173">
        <f ca="1">SUM($G18:BW18)*BW34</f>
        <v>80.40573843750002</v>
      </c>
      <c r="BX48" s="173">
        <f ca="1">SUM($G18:BX18)*BX34</f>
        <v>80.40573843750002</v>
      </c>
      <c r="BY48" s="173">
        <f ca="1">SUM($G18:BY18)*BY34</f>
        <v>80.40573843750002</v>
      </c>
      <c r="BZ48" s="173">
        <f ca="1">SUM($G18:BZ18)*BZ34</f>
        <v>80.40573843750002</v>
      </c>
      <c r="CA48" s="173">
        <f ca="1">SUM($G18:CA18)*CA34</f>
        <v>80.40573843750002</v>
      </c>
    </row>
    <row r="49" spans="1:87" outlineLevel="1" x14ac:dyDescent="0.25">
      <c r="A49" s="176" t="str">
        <f>Вводные!G135</f>
        <v>Себестоимость</v>
      </c>
      <c r="B49" s="167" t="str">
        <f t="shared" si="56"/>
        <v>Прочие сотрудники1</v>
      </c>
      <c r="C49" s="132" t="s">
        <v>355</v>
      </c>
      <c r="D49" s="156" t="s">
        <v>52</v>
      </c>
      <c r="E49" s="177">
        <f t="shared" si="57"/>
        <v>736.60327500000051</v>
      </c>
      <c r="F49" s="143"/>
      <c r="G49" s="173">
        <f>SUM($G19:G19)*G35</f>
        <v>0</v>
      </c>
      <c r="H49" s="173">
        <f>SUM($G19:H19)*H35</f>
        <v>2.5</v>
      </c>
      <c r="I49" s="173">
        <f>SUM($G19:I19)*I35</f>
        <v>2.5</v>
      </c>
      <c r="J49" s="173">
        <f>SUM($G19:J19)*J35</f>
        <v>2.5</v>
      </c>
      <c r="K49" s="173">
        <f>SUM($G19:K19)*K35</f>
        <v>2.5</v>
      </c>
      <c r="L49" s="173">
        <f>SUM($G19:L19)*L35</f>
        <v>2.5</v>
      </c>
      <c r="M49" s="173">
        <f>SUM($G19:M19)*M35</f>
        <v>2.5</v>
      </c>
      <c r="N49" s="173">
        <f>SUM($G19:N19)*N35</f>
        <v>2.5</v>
      </c>
      <c r="O49" s="173">
        <f>SUM($G19:O19)*O35</f>
        <v>2.5</v>
      </c>
      <c r="P49" s="173">
        <f>SUM($G19:P19)*P35</f>
        <v>2.5</v>
      </c>
      <c r="Q49" s="173">
        <f>SUM($G19:Q19)*Q35</f>
        <v>2.5</v>
      </c>
      <c r="R49" s="173">
        <f>SUM($G19:R19)*R35</f>
        <v>2.5</v>
      </c>
      <c r="S49" s="173">
        <f>SUM($G19:S19)*S35</f>
        <v>2.5</v>
      </c>
      <c r="T49" s="173">
        <f>SUM($G19:T19)*T35</f>
        <v>2.625</v>
      </c>
      <c r="U49" s="173">
        <f>SUM($G19:U19)*U35</f>
        <v>2.625</v>
      </c>
      <c r="V49" s="173">
        <f>SUM($G19:V19)*V35</f>
        <v>2.625</v>
      </c>
      <c r="W49" s="173">
        <f>SUM($G19:W19)*W35</f>
        <v>5.25</v>
      </c>
      <c r="X49" s="173">
        <f>SUM($G19:X19)*X35</f>
        <v>5.25</v>
      </c>
      <c r="Y49" s="173">
        <f>SUM($G19:Y19)*Y35</f>
        <v>5.25</v>
      </c>
      <c r="Z49" s="173">
        <f>SUM($G19:Z19)*Z35</f>
        <v>5.25</v>
      </c>
      <c r="AA49" s="173">
        <f>SUM($G19:AA19)*AA35</f>
        <v>5.25</v>
      </c>
      <c r="AB49" s="173">
        <f>SUM($G19:AB19)*AB35</f>
        <v>5.25</v>
      </c>
      <c r="AC49" s="173">
        <f>SUM($G19:AC19)*AC35</f>
        <v>5.25</v>
      </c>
      <c r="AD49" s="173">
        <f>SUM($G19:AD19)*AD35</f>
        <v>5.25</v>
      </c>
      <c r="AE49" s="173">
        <f>SUM($G19:AE19)*AE35</f>
        <v>5.25</v>
      </c>
      <c r="AF49" s="173">
        <f>SUM($G19:AF19)*AF35</f>
        <v>5.5125000000000002</v>
      </c>
      <c r="AG49" s="173">
        <f>SUM($G19:AG19)*AG35</f>
        <v>5.5125000000000002</v>
      </c>
      <c r="AH49" s="173">
        <f>SUM($G19:AH19)*AH35</f>
        <v>5.5125000000000002</v>
      </c>
      <c r="AI49" s="173">
        <f>SUM($G19:AI19)*AI35</f>
        <v>8.2687500000000007</v>
      </c>
      <c r="AJ49" s="173">
        <f>SUM($G19:AJ19)*AJ35</f>
        <v>8.2687500000000007</v>
      </c>
      <c r="AK49" s="173">
        <f>SUM($G19:AK19)*AK35</f>
        <v>8.2687500000000007</v>
      </c>
      <c r="AL49" s="173">
        <f>SUM($G19:AL19)*AL35</f>
        <v>8.2687500000000007</v>
      </c>
      <c r="AM49" s="173">
        <f>SUM($G19:AM19)*AM35</f>
        <v>8.2687500000000007</v>
      </c>
      <c r="AN49" s="173">
        <f>SUM($G19:AN19)*AN35</f>
        <v>8.2687500000000007</v>
      </c>
      <c r="AO49" s="173">
        <f>SUM($G19:AO19)*AO35</f>
        <v>8.2687500000000007</v>
      </c>
      <c r="AP49" s="173">
        <f>SUM($G19:AP19)*AP35</f>
        <v>8.2687500000000007</v>
      </c>
      <c r="AQ49" s="173">
        <f>SUM($G19:AQ19)*AQ35</f>
        <v>8.2687500000000007</v>
      </c>
      <c r="AR49" s="173">
        <f>SUM($G19:AR19)*AR35</f>
        <v>8.6821875000000013</v>
      </c>
      <c r="AS49" s="173">
        <f>SUM($G19:AS19)*AS35</f>
        <v>8.6821875000000013</v>
      </c>
      <c r="AT49" s="173">
        <f>SUM($G19:AT19)*AT35</f>
        <v>8.6821875000000013</v>
      </c>
      <c r="AU49" s="173">
        <f>SUM($G19:AU19)*AU35</f>
        <v>11.576250000000002</v>
      </c>
      <c r="AV49" s="173">
        <f>SUM($G19:AV19)*AV35</f>
        <v>11.576250000000002</v>
      </c>
      <c r="AW49" s="173">
        <f>SUM($G19:AW19)*AW35</f>
        <v>11.576250000000002</v>
      </c>
      <c r="AX49" s="173">
        <f>SUM($G19:AX19)*AX35</f>
        <v>11.576250000000002</v>
      </c>
      <c r="AY49" s="173">
        <f>SUM($G19:AY19)*AY35</f>
        <v>11.576250000000002</v>
      </c>
      <c r="AZ49" s="173">
        <f>SUM($G19:AZ19)*AZ35</f>
        <v>11.576250000000002</v>
      </c>
      <c r="BA49" s="173">
        <f>SUM($G19:BA19)*BA35</f>
        <v>11.576250000000002</v>
      </c>
      <c r="BB49" s="173">
        <f>SUM($G19:BB19)*BB35</f>
        <v>11.576250000000002</v>
      </c>
      <c r="BC49" s="173">
        <f>SUM($G19:BC19)*BC35</f>
        <v>11.576250000000002</v>
      </c>
      <c r="BD49" s="173">
        <f>SUM($G19:BD19)*BD35</f>
        <v>12.155062500000001</v>
      </c>
      <c r="BE49" s="173">
        <f>SUM($G19:BE19)*BE35</f>
        <v>12.155062500000001</v>
      </c>
      <c r="BF49" s="173">
        <f>SUM($G19:BF19)*BF35</f>
        <v>12.155062500000001</v>
      </c>
      <c r="BG49" s="173">
        <f>SUM($G19:BG19)*BG35</f>
        <v>18.232593750000003</v>
      </c>
      <c r="BH49" s="173">
        <f>SUM($G19:BH19)*BH35</f>
        <v>18.232593750000003</v>
      </c>
      <c r="BI49" s="173">
        <f>SUM($G19:BI19)*BI35</f>
        <v>18.232593750000003</v>
      </c>
      <c r="BJ49" s="173">
        <f>SUM($G19:BJ19)*BJ35</f>
        <v>18.232593750000003</v>
      </c>
      <c r="BK49" s="173">
        <f>SUM($G19:BK19)*BK35</f>
        <v>18.232593750000003</v>
      </c>
      <c r="BL49" s="173">
        <f>SUM($G19:BL19)*BL35</f>
        <v>18.232593750000003</v>
      </c>
      <c r="BM49" s="173">
        <f>SUM($G19:BM19)*BM35</f>
        <v>18.232593750000003</v>
      </c>
      <c r="BN49" s="173">
        <f>SUM($G19:BN19)*BN35</f>
        <v>18.232593750000003</v>
      </c>
      <c r="BO49" s="173">
        <f>SUM($G19:BO19)*BO35</f>
        <v>18.232593750000003</v>
      </c>
      <c r="BP49" s="173">
        <f>SUM($G19:BP19)*BP35</f>
        <v>19.144223437500006</v>
      </c>
      <c r="BQ49" s="173">
        <f>SUM($G19:BQ19)*BQ35</f>
        <v>19.144223437500006</v>
      </c>
      <c r="BR49" s="173">
        <f>SUM($G19:BR19)*BR35</f>
        <v>19.144223437500006</v>
      </c>
      <c r="BS49" s="173">
        <f>SUM($G19:BS19)*BS35</f>
        <v>19.144223437500006</v>
      </c>
      <c r="BT49" s="173">
        <f>SUM($G19:BT19)*BT35</f>
        <v>19.144223437500006</v>
      </c>
      <c r="BU49" s="173">
        <f>SUM($G19:BU19)*BU35</f>
        <v>19.144223437500006</v>
      </c>
      <c r="BV49" s="173">
        <f>SUM($G19:BV19)*BV35</f>
        <v>19.144223437500006</v>
      </c>
      <c r="BW49" s="173">
        <f>SUM($G19:BW19)*BW35</f>
        <v>19.144223437500006</v>
      </c>
      <c r="BX49" s="173">
        <f>SUM($G19:BX19)*BX35</f>
        <v>19.144223437500006</v>
      </c>
      <c r="BY49" s="173">
        <f>SUM($G19:BY19)*BY35</f>
        <v>19.144223437500006</v>
      </c>
      <c r="BZ49" s="173">
        <f>SUM($G19:BZ19)*BZ35</f>
        <v>19.144223437500006</v>
      </c>
      <c r="CA49" s="173">
        <f>SUM($G19:CA19)*CA35</f>
        <v>19.144223437500006</v>
      </c>
    </row>
    <row r="50" spans="1:87" outlineLevel="1" x14ac:dyDescent="0.25">
      <c r="A50" s="176" t="str">
        <f>Вводные!G136</f>
        <v>АУП</v>
      </c>
      <c r="B50" s="167" t="str">
        <f t="shared" si="56"/>
        <v>Прочие сотрудники2</v>
      </c>
      <c r="C50" s="132" t="s">
        <v>355</v>
      </c>
      <c r="D50" s="156" t="s">
        <v>52</v>
      </c>
      <c r="E50" s="177">
        <f t="shared" si="57"/>
        <v>0</v>
      </c>
      <c r="F50" s="143"/>
      <c r="G50" s="173">
        <f>SUM($G20:G20)*G36</f>
        <v>0</v>
      </c>
      <c r="H50" s="173">
        <f>SUM($G20:H20)*H36</f>
        <v>0</v>
      </c>
      <c r="I50" s="173">
        <f>SUM($G20:I20)*I36</f>
        <v>0</v>
      </c>
      <c r="J50" s="173">
        <f>SUM($G20:J20)*J36</f>
        <v>0</v>
      </c>
      <c r="K50" s="173">
        <f>SUM($G20:K20)*K36</f>
        <v>0</v>
      </c>
      <c r="L50" s="173">
        <f>SUM($G20:L20)*L36</f>
        <v>0</v>
      </c>
      <c r="M50" s="173">
        <f>SUM($G20:M20)*M36</f>
        <v>0</v>
      </c>
      <c r="N50" s="173">
        <f>SUM($G20:N20)*N36</f>
        <v>0</v>
      </c>
      <c r="O50" s="173">
        <f>SUM($G20:O20)*O36</f>
        <v>0</v>
      </c>
      <c r="P50" s="173">
        <f>SUM($G20:P20)*P36</f>
        <v>0</v>
      </c>
      <c r="Q50" s="173">
        <f>SUM($G20:Q20)*Q36</f>
        <v>0</v>
      </c>
      <c r="R50" s="173">
        <f>SUM($G20:R20)*R36</f>
        <v>0</v>
      </c>
      <c r="S50" s="173">
        <f>SUM($G20:S20)*S36</f>
        <v>0</v>
      </c>
      <c r="T50" s="173">
        <f>SUM($G20:T20)*T36</f>
        <v>0</v>
      </c>
      <c r="U50" s="173">
        <f>SUM($G20:U20)*U36</f>
        <v>0</v>
      </c>
      <c r="V50" s="173">
        <f>SUM($G20:V20)*V36</f>
        <v>0</v>
      </c>
      <c r="W50" s="173">
        <f>SUM($G20:W20)*W36</f>
        <v>0</v>
      </c>
      <c r="X50" s="173">
        <f>SUM($G20:X20)*X36</f>
        <v>0</v>
      </c>
      <c r="Y50" s="173">
        <f>SUM($G20:Y20)*Y36</f>
        <v>0</v>
      </c>
      <c r="Z50" s="173">
        <f>SUM($G20:Z20)*Z36</f>
        <v>0</v>
      </c>
      <c r="AA50" s="173">
        <f>SUM($G20:AA20)*AA36</f>
        <v>0</v>
      </c>
      <c r="AB50" s="173">
        <f>SUM($G20:AB20)*AB36</f>
        <v>0</v>
      </c>
      <c r="AC50" s="173">
        <f>SUM($G20:AC20)*AC36</f>
        <v>0</v>
      </c>
      <c r="AD50" s="173">
        <f>SUM($G20:AD20)*AD36</f>
        <v>0</v>
      </c>
      <c r="AE50" s="173">
        <f>SUM($G20:AE20)*AE36</f>
        <v>0</v>
      </c>
      <c r="AF50" s="173">
        <f>SUM($G20:AF20)*AF36</f>
        <v>0</v>
      </c>
      <c r="AG50" s="173">
        <f>SUM($G20:AG20)*AG36</f>
        <v>0</v>
      </c>
      <c r="AH50" s="173">
        <f>SUM($G20:AH20)*AH36</f>
        <v>0</v>
      </c>
      <c r="AI50" s="173">
        <f>SUM($G20:AI20)*AI36</f>
        <v>0</v>
      </c>
      <c r="AJ50" s="173">
        <f>SUM($G20:AJ20)*AJ36</f>
        <v>0</v>
      </c>
      <c r="AK50" s="173">
        <f>SUM($G20:AK20)*AK36</f>
        <v>0</v>
      </c>
      <c r="AL50" s="173">
        <f>SUM($G20:AL20)*AL36</f>
        <v>0</v>
      </c>
      <c r="AM50" s="173">
        <f>SUM($G20:AM20)*AM36</f>
        <v>0</v>
      </c>
      <c r="AN50" s="173">
        <f>SUM($G20:AN20)*AN36</f>
        <v>0</v>
      </c>
      <c r="AO50" s="173">
        <f>SUM($G20:AO20)*AO36</f>
        <v>0</v>
      </c>
      <c r="AP50" s="173">
        <f>SUM($G20:AP20)*AP36</f>
        <v>0</v>
      </c>
      <c r="AQ50" s="173">
        <f>SUM($G20:AQ20)*AQ36</f>
        <v>0</v>
      </c>
      <c r="AR50" s="173">
        <f>SUM($G20:AR20)*AR36</f>
        <v>0</v>
      </c>
      <c r="AS50" s="173">
        <f>SUM($G20:AS20)*AS36</f>
        <v>0</v>
      </c>
      <c r="AT50" s="173">
        <f>SUM($G20:AT20)*AT36</f>
        <v>0</v>
      </c>
      <c r="AU50" s="173">
        <f>SUM($G20:AU20)*AU36</f>
        <v>0</v>
      </c>
      <c r="AV50" s="173">
        <f>SUM($G20:AV20)*AV36</f>
        <v>0</v>
      </c>
      <c r="AW50" s="173">
        <f>SUM($G20:AW20)*AW36</f>
        <v>0</v>
      </c>
      <c r="AX50" s="173">
        <f>SUM($G20:AX20)*AX36</f>
        <v>0</v>
      </c>
      <c r="AY50" s="173">
        <f>SUM($G20:AY20)*AY36</f>
        <v>0</v>
      </c>
      <c r="AZ50" s="173">
        <f>SUM($G20:AZ20)*AZ36</f>
        <v>0</v>
      </c>
      <c r="BA50" s="173">
        <f>SUM($G20:BA20)*BA36</f>
        <v>0</v>
      </c>
      <c r="BB50" s="173">
        <f>SUM($G20:BB20)*BB36</f>
        <v>0</v>
      </c>
      <c r="BC50" s="173">
        <f>SUM($G20:BC20)*BC36</f>
        <v>0</v>
      </c>
      <c r="BD50" s="173">
        <f>SUM($G20:BD20)*BD36</f>
        <v>0</v>
      </c>
      <c r="BE50" s="173">
        <f>SUM($G20:BE20)*BE36</f>
        <v>0</v>
      </c>
      <c r="BF50" s="173">
        <f>SUM($G20:BF20)*BF36</f>
        <v>0</v>
      </c>
      <c r="BG50" s="173">
        <f>SUM($G20:BG20)*BG36</f>
        <v>0</v>
      </c>
      <c r="BH50" s="173">
        <f>SUM($G20:BH20)*BH36</f>
        <v>0</v>
      </c>
      <c r="BI50" s="173">
        <f>SUM($G20:BI20)*BI36</f>
        <v>0</v>
      </c>
      <c r="BJ50" s="173">
        <f>SUM($G20:BJ20)*BJ36</f>
        <v>0</v>
      </c>
      <c r="BK50" s="173">
        <f>SUM($G20:BK20)*BK36</f>
        <v>0</v>
      </c>
      <c r="BL50" s="173">
        <f>SUM($G20:BL20)*BL36</f>
        <v>0</v>
      </c>
      <c r="BM50" s="173">
        <f>SUM($G20:BM20)*BM36</f>
        <v>0</v>
      </c>
      <c r="BN50" s="173">
        <f>SUM($G20:BN20)*BN36</f>
        <v>0</v>
      </c>
      <c r="BO50" s="173">
        <f>SUM($G20:BO20)*BO36</f>
        <v>0</v>
      </c>
      <c r="BP50" s="173">
        <f>SUM($G20:BP20)*BP36</f>
        <v>0</v>
      </c>
      <c r="BQ50" s="173">
        <f>SUM($G20:BQ20)*BQ36</f>
        <v>0</v>
      </c>
      <c r="BR50" s="173">
        <f>SUM($G20:BR20)*BR36</f>
        <v>0</v>
      </c>
      <c r="BS50" s="173">
        <f>SUM($G20:BS20)*BS36</f>
        <v>0</v>
      </c>
      <c r="BT50" s="173">
        <f>SUM($G20:BT20)*BT36</f>
        <v>0</v>
      </c>
      <c r="BU50" s="173">
        <f>SUM($G20:BU20)*BU36</f>
        <v>0</v>
      </c>
      <c r="BV50" s="173">
        <f>SUM($G20:BV20)*BV36</f>
        <v>0</v>
      </c>
      <c r="BW50" s="173">
        <f>SUM($G20:BW20)*BW36</f>
        <v>0</v>
      </c>
      <c r="BX50" s="173">
        <f>SUM($G20:BX20)*BX36</f>
        <v>0</v>
      </c>
      <c r="BY50" s="173">
        <f>SUM($G20:BY20)*BY36</f>
        <v>0</v>
      </c>
      <c r="BZ50" s="173">
        <f>SUM($G20:BZ20)*BZ36</f>
        <v>0</v>
      </c>
      <c r="CA50" s="173">
        <f>SUM($G20:CA20)*CA36</f>
        <v>0</v>
      </c>
    </row>
    <row r="51" spans="1:87" outlineLevel="1" x14ac:dyDescent="0.25">
      <c r="A51" s="176" t="str">
        <f>Вводные!G137</f>
        <v>АУП</v>
      </c>
      <c r="B51" s="167" t="str">
        <f t="shared" si="56"/>
        <v>Прочие сотрудники3</v>
      </c>
      <c r="C51" s="132" t="s">
        <v>355</v>
      </c>
      <c r="D51" s="156" t="s">
        <v>52</v>
      </c>
      <c r="E51" s="177">
        <f t="shared" si="57"/>
        <v>0</v>
      </c>
      <c r="F51" s="143"/>
      <c r="G51" s="173">
        <f>SUM($G21:G21)*G37</f>
        <v>0</v>
      </c>
      <c r="H51" s="173">
        <f>SUM($G21:H21)*H37</f>
        <v>0</v>
      </c>
      <c r="I51" s="173">
        <f>SUM($G21:I21)*I37</f>
        <v>0</v>
      </c>
      <c r="J51" s="173">
        <f>SUM($G21:J21)*J37</f>
        <v>0</v>
      </c>
      <c r="K51" s="173">
        <f>SUM($G21:K21)*K37</f>
        <v>0</v>
      </c>
      <c r="L51" s="173">
        <f>SUM($G21:L21)*L37</f>
        <v>0</v>
      </c>
      <c r="M51" s="173">
        <f>SUM($G21:M21)*M37</f>
        <v>0</v>
      </c>
      <c r="N51" s="173">
        <f>SUM($G21:N21)*N37</f>
        <v>0</v>
      </c>
      <c r="O51" s="173">
        <f>SUM($G21:O21)*O37</f>
        <v>0</v>
      </c>
      <c r="P51" s="173">
        <f>SUM($G21:P21)*P37</f>
        <v>0</v>
      </c>
      <c r="Q51" s="173">
        <f>SUM($G21:Q21)*Q37</f>
        <v>0</v>
      </c>
      <c r="R51" s="173">
        <f>SUM($G21:R21)*R37</f>
        <v>0</v>
      </c>
      <c r="S51" s="173">
        <f>SUM($G21:S21)*S37</f>
        <v>0</v>
      </c>
      <c r="T51" s="173">
        <f>SUM($G21:T21)*T37</f>
        <v>0</v>
      </c>
      <c r="U51" s="173">
        <f>SUM($G21:U21)*U37</f>
        <v>0</v>
      </c>
      <c r="V51" s="173">
        <f>SUM($G21:V21)*V37</f>
        <v>0</v>
      </c>
      <c r="W51" s="173">
        <f>SUM($G21:W21)*W37</f>
        <v>0</v>
      </c>
      <c r="X51" s="173">
        <f>SUM($G21:X21)*X37</f>
        <v>0</v>
      </c>
      <c r="Y51" s="173">
        <f>SUM($G21:Y21)*Y37</f>
        <v>0</v>
      </c>
      <c r="Z51" s="173">
        <f>SUM($G21:Z21)*Z37</f>
        <v>0</v>
      </c>
      <c r="AA51" s="173">
        <f>SUM($G21:AA21)*AA37</f>
        <v>0</v>
      </c>
      <c r="AB51" s="173">
        <f>SUM($G21:AB21)*AB37</f>
        <v>0</v>
      </c>
      <c r="AC51" s="173">
        <f>SUM($G21:AC21)*AC37</f>
        <v>0</v>
      </c>
      <c r="AD51" s="173">
        <f>SUM($G21:AD21)*AD37</f>
        <v>0</v>
      </c>
      <c r="AE51" s="173">
        <f>SUM($G21:AE21)*AE37</f>
        <v>0</v>
      </c>
      <c r="AF51" s="173">
        <f>SUM($G21:AF21)*AF37</f>
        <v>0</v>
      </c>
      <c r="AG51" s="173">
        <f>SUM($G21:AG21)*AG37</f>
        <v>0</v>
      </c>
      <c r="AH51" s="173">
        <f>SUM($G21:AH21)*AH37</f>
        <v>0</v>
      </c>
      <c r="AI51" s="173">
        <f>SUM($G21:AI21)*AI37</f>
        <v>0</v>
      </c>
      <c r="AJ51" s="173">
        <f>SUM($G21:AJ21)*AJ37</f>
        <v>0</v>
      </c>
      <c r="AK51" s="173">
        <f>SUM($G21:AK21)*AK37</f>
        <v>0</v>
      </c>
      <c r="AL51" s="173">
        <f>SUM($G21:AL21)*AL37</f>
        <v>0</v>
      </c>
      <c r="AM51" s="173">
        <f>SUM($G21:AM21)*AM37</f>
        <v>0</v>
      </c>
      <c r="AN51" s="173">
        <f>SUM($G21:AN21)*AN37</f>
        <v>0</v>
      </c>
      <c r="AO51" s="173">
        <f>SUM($G21:AO21)*AO37</f>
        <v>0</v>
      </c>
      <c r="AP51" s="173">
        <f>SUM($G21:AP21)*AP37</f>
        <v>0</v>
      </c>
      <c r="AQ51" s="173">
        <f>SUM($G21:AQ21)*AQ37</f>
        <v>0</v>
      </c>
      <c r="AR51" s="173">
        <f>SUM($G21:AR21)*AR37</f>
        <v>0</v>
      </c>
      <c r="AS51" s="173">
        <f>SUM($G21:AS21)*AS37</f>
        <v>0</v>
      </c>
      <c r="AT51" s="173">
        <f>SUM($G21:AT21)*AT37</f>
        <v>0</v>
      </c>
      <c r="AU51" s="173">
        <f>SUM($G21:AU21)*AU37</f>
        <v>0</v>
      </c>
      <c r="AV51" s="173">
        <f>SUM($G21:AV21)*AV37</f>
        <v>0</v>
      </c>
      <c r="AW51" s="173">
        <f>SUM($G21:AW21)*AW37</f>
        <v>0</v>
      </c>
      <c r="AX51" s="173">
        <f>SUM($G21:AX21)*AX37</f>
        <v>0</v>
      </c>
      <c r="AY51" s="173">
        <f>SUM($G21:AY21)*AY37</f>
        <v>0</v>
      </c>
      <c r="AZ51" s="173">
        <f>SUM($G21:AZ21)*AZ37</f>
        <v>0</v>
      </c>
      <c r="BA51" s="173">
        <f>SUM($G21:BA21)*BA37</f>
        <v>0</v>
      </c>
      <c r="BB51" s="173">
        <f>SUM($G21:BB21)*BB37</f>
        <v>0</v>
      </c>
      <c r="BC51" s="173">
        <f>SUM($G21:BC21)*BC37</f>
        <v>0</v>
      </c>
      <c r="BD51" s="173">
        <f>SUM($G21:BD21)*BD37</f>
        <v>0</v>
      </c>
      <c r="BE51" s="173">
        <f>SUM($G21:BE21)*BE37</f>
        <v>0</v>
      </c>
      <c r="BF51" s="173">
        <f>SUM($G21:BF21)*BF37</f>
        <v>0</v>
      </c>
      <c r="BG51" s="173">
        <f>SUM($G21:BG21)*BG37</f>
        <v>0</v>
      </c>
      <c r="BH51" s="173">
        <f>SUM($G21:BH21)*BH37</f>
        <v>0</v>
      </c>
      <c r="BI51" s="173">
        <f>SUM($G21:BI21)*BI37</f>
        <v>0</v>
      </c>
      <c r="BJ51" s="173">
        <f>SUM($G21:BJ21)*BJ37</f>
        <v>0</v>
      </c>
      <c r="BK51" s="173">
        <f>SUM($G21:BK21)*BK37</f>
        <v>0</v>
      </c>
      <c r="BL51" s="173">
        <f>SUM($G21:BL21)*BL37</f>
        <v>0</v>
      </c>
      <c r="BM51" s="173">
        <f>SUM($G21:BM21)*BM37</f>
        <v>0</v>
      </c>
      <c r="BN51" s="173">
        <f>SUM($G21:BN21)*BN37</f>
        <v>0</v>
      </c>
      <c r="BO51" s="173">
        <f>SUM($G21:BO21)*BO37</f>
        <v>0</v>
      </c>
      <c r="BP51" s="173">
        <f>SUM($G21:BP21)*BP37</f>
        <v>0</v>
      </c>
      <c r="BQ51" s="173">
        <f>SUM($G21:BQ21)*BQ37</f>
        <v>0</v>
      </c>
      <c r="BR51" s="173">
        <f>SUM($G21:BR21)*BR37</f>
        <v>0</v>
      </c>
      <c r="BS51" s="173">
        <f>SUM($G21:BS21)*BS37</f>
        <v>0</v>
      </c>
      <c r="BT51" s="173">
        <f>SUM($G21:BT21)*BT37</f>
        <v>0</v>
      </c>
      <c r="BU51" s="173">
        <f>SUM($G21:BU21)*BU37</f>
        <v>0</v>
      </c>
      <c r="BV51" s="173">
        <f>SUM($G21:BV21)*BV37</f>
        <v>0</v>
      </c>
      <c r="BW51" s="173">
        <f>SUM($G21:BW21)*BW37</f>
        <v>0</v>
      </c>
      <c r="BX51" s="173">
        <f>SUM($G21:BX21)*BX37</f>
        <v>0</v>
      </c>
      <c r="BY51" s="173">
        <f>SUM($G21:BY21)*BY37</f>
        <v>0</v>
      </c>
      <c r="BZ51" s="173">
        <f>SUM($G21:BZ21)*BZ37</f>
        <v>0</v>
      </c>
      <c r="CA51" s="173">
        <f>SUM($G21:CA21)*CA37</f>
        <v>0</v>
      </c>
    </row>
    <row r="52" spans="1:87" outlineLevel="1" x14ac:dyDescent="0.25">
      <c r="A52" s="176" t="str">
        <f>Вводные!G138</f>
        <v>АУП</v>
      </c>
      <c r="B52" s="167" t="str">
        <f t="shared" si="56"/>
        <v>Прочие сотрудники4</v>
      </c>
      <c r="C52" s="132" t="s">
        <v>355</v>
      </c>
      <c r="D52" s="156" t="s">
        <v>52</v>
      </c>
      <c r="E52" s="177">
        <f t="shared" si="57"/>
        <v>0</v>
      </c>
      <c r="F52" s="143"/>
      <c r="G52" s="173">
        <f>SUM($G22:G22)*G38</f>
        <v>0</v>
      </c>
      <c r="H52" s="173">
        <f>SUM($G22:H22)*H38</f>
        <v>0</v>
      </c>
      <c r="I52" s="173">
        <f>SUM($G22:I22)*I38</f>
        <v>0</v>
      </c>
      <c r="J52" s="173">
        <f>SUM($G22:J22)*J38</f>
        <v>0</v>
      </c>
      <c r="K52" s="173">
        <f>SUM($G22:K22)*K38</f>
        <v>0</v>
      </c>
      <c r="L52" s="173">
        <f>SUM($G22:L22)*L38</f>
        <v>0</v>
      </c>
      <c r="M52" s="173">
        <f>SUM($G22:M22)*M38</f>
        <v>0</v>
      </c>
      <c r="N52" s="173">
        <f>SUM($G22:N22)*N38</f>
        <v>0</v>
      </c>
      <c r="O52" s="173">
        <f>SUM($G22:O22)*O38</f>
        <v>0</v>
      </c>
      <c r="P52" s="173">
        <f>SUM($G22:P22)*P38</f>
        <v>0</v>
      </c>
      <c r="Q52" s="173">
        <f>SUM($G22:Q22)*Q38</f>
        <v>0</v>
      </c>
      <c r="R52" s="173">
        <f>SUM($G22:R22)*R38</f>
        <v>0</v>
      </c>
      <c r="S52" s="173">
        <f>SUM($G22:S22)*S38</f>
        <v>0</v>
      </c>
      <c r="T52" s="173">
        <f>SUM($G22:T22)*T38</f>
        <v>0</v>
      </c>
      <c r="U52" s="173">
        <f>SUM($G22:U22)*U38</f>
        <v>0</v>
      </c>
      <c r="V52" s="173">
        <f>SUM($G22:V22)*V38</f>
        <v>0</v>
      </c>
      <c r="W52" s="173">
        <f>SUM($G22:W22)*W38</f>
        <v>0</v>
      </c>
      <c r="X52" s="173">
        <f>SUM($G22:X22)*X38</f>
        <v>0</v>
      </c>
      <c r="Y52" s="173">
        <f>SUM($G22:Y22)*Y38</f>
        <v>0</v>
      </c>
      <c r="Z52" s="173">
        <f>SUM($G22:Z22)*Z38</f>
        <v>0</v>
      </c>
      <c r="AA52" s="173">
        <f>SUM($G22:AA22)*AA38</f>
        <v>0</v>
      </c>
      <c r="AB52" s="173">
        <f>SUM($G22:AB22)*AB38</f>
        <v>0</v>
      </c>
      <c r="AC52" s="173">
        <f>SUM($G22:AC22)*AC38</f>
        <v>0</v>
      </c>
      <c r="AD52" s="173">
        <f>SUM($G22:AD22)*AD38</f>
        <v>0</v>
      </c>
      <c r="AE52" s="173">
        <f>SUM($G22:AE22)*AE38</f>
        <v>0</v>
      </c>
      <c r="AF52" s="173">
        <f>SUM($G22:AF22)*AF38</f>
        <v>0</v>
      </c>
      <c r="AG52" s="173">
        <f>SUM($G22:AG22)*AG38</f>
        <v>0</v>
      </c>
      <c r="AH52" s="173">
        <f>SUM($G22:AH22)*AH38</f>
        <v>0</v>
      </c>
      <c r="AI52" s="173">
        <f>SUM($G22:AI22)*AI38</f>
        <v>0</v>
      </c>
      <c r="AJ52" s="173">
        <f>SUM($G22:AJ22)*AJ38</f>
        <v>0</v>
      </c>
      <c r="AK52" s="173">
        <f>SUM($G22:AK22)*AK38</f>
        <v>0</v>
      </c>
      <c r="AL52" s="173">
        <f>SUM($G22:AL22)*AL38</f>
        <v>0</v>
      </c>
      <c r="AM52" s="173">
        <f>SUM($G22:AM22)*AM38</f>
        <v>0</v>
      </c>
      <c r="AN52" s="173">
        <f>SUM($G22:AN22)*AN38</f>
        <v>0</v>
      </c>
      <c r="AO52" s="173">
        <f>SUM($G22:AO22)*AO38</f>
        <v>0</v>
      </c>
      <c r="AP52" s="173">
        <f>SUM($G22:AP22)*AP38</f>
        <v>0</v>
      </c>
      <c r="AQ52" s="173">
        <f>SUM($G22:AQ22)*AQ38</f>
        <v>0</v>
      </c>
      <c r="AR52" s="173">
        <f>SUM($G22:AR22)*AR38</f>
        <v>0</v>
      </c>
      <c r="AS52" s="173">
        <f>SUM($G22:AS22)*AS38</f>
        <v>0</v>
      </c>
      <c r="AT52" s="173">
        <f>SUM($G22:AT22)*AT38</f>
        <v>0</v>
      </c>
      <c r="AU52" s="173">
        <f>SUM($G22:AU22)*AU38</f>
        <v>0</v>
      </c>
      <c r="AV52" s="173">
        <f>SUM($G22:AV22)*AV38</f>
        <v>0</v>
      </c>
      <c r="AW52" s="173">
        <f>SUM($G22:AW22)*AW38</f>
        <v>0</v>
      </c>
      <c r="AX52" s="173">
        <f>SUM($G22:AX22)*AX38</f>
        <v>0</v>
      </c>
      <c r="AY52" s="173">
        <f>SUM($G22:AY22)*AY38</f>
        <v>0</v>
      </c>
      <c r="AZ52" s="173">
        <f>SUM($G22:AZ22)*AZ38</f>
        <v>0</v>
      </c>
      <c r="BA52" s="173">
        <f>SUM($G22:BA22)*BA38</f>
        <v>0</v>
      </c>
      <c r="BB52" s="173">
        <f>SUM($G22:BB22)*BB38</f>
        <v>0</v>
      </c>
      <c r="BC52" s="173">
        <f>SUM($G22:BC22)*BC38</f>
        <v>0</v>
      </c>
      <c r="BD52" s="173">
        <f>SUM($G22:BD22)*BD38</f>
        <v>0</v>
      </c>
      <c r="BE52" s="173">
        <f>SUM($G22:BE22)*BE38</f>
        <v>0</v>
      </c>
      <c r="BF52" s="173">
        <f>SUM($G22:BF22)*BF38</f>
        <v>0</v>
      </c>
      <c r="BG52" s="173">
        <f>SUM($G22:BG22)*BG38</f>
        <v>0</v>
      </c>
      <c r="BH52" s="173">
        <f>SUM($G22:BH22)*BH38</f>
        <v>0</v>
      </c>
      <c r="BI52" s="173">
        <f>SUM($G22:BI22)*BI38</f>
        <v>0</v>
      </c>
      <c r="BJ52" s="173">
        <f>SUM($G22:BJ22)*BJ38</f>
        <v>0</v>
      </c>
      <c r="BK52" s="173">
        <f>SUM($G22:BK22)*BK38</f>
        <v>0</v>
      </c>
      <c r="BL52" s="173">
        <f>SUM($G22:BL22)*BL38</f>
        <v>0</v>
      </c>
      <c r="BM52" s="173">
        <f>SUM($G22:BM22)*BM38</f>
        <v>0</v>
      </c>
      <c r="BN52" s="173">
        <f>SUM($G22:BN22)*BN38</f>
        <v>0</v>
      </c>
      <c r="BO52" s="173">
        <f>SUM($G22:BO22)*BO38</f>
        <v>0</v>
      </c>
      <c r="BP52" s="173">
        <f>SUM($G22:BP22)*BP38</f>
        <v>0</v>
      </c>
      <c r="BQ52" s="173">
        <f>SUM($G22:BQ22)*BQ38</f>
        <v>0</v>
      </c>
      <c r="BR52" s="173">
        <f>SUM($G22:BR22)*BR38</f>
        <v>0</v>
      </c>
      <c r="BS52" s="173">
        <f>SUM($G22:BS22)*BS38</f>
        <v>0</v>
      </c>
      <c r="BT52" s="173">
        <f>SUM($G22:BT22)*BT38</f>
        <v>0</v>
      </c>
      <c r="BU52" s="173">
        <f>SUM($G22:BU22)*BU38</f>
        <v>0</v>
      </c>
      <c r="BV52" s="173">
        <f>SUM($G22:BV22)*BV38</f>
        <v>0</v>
      </c>
      <c r="BW52" s="173">
        <f>SUM($G22:BW22)*BW38</f>
        <v>0</v>
      </c>
      <c r="BX52" s="173">
        <f>SUM($G22:BX22)*BX38</f>
        <v>0</v>
      </c>
      <c r="BY52" s="173">
        <f>SUM($G22:BY22)*BY38</f>
        <v>0</v>
      </c>
      <c r="BZ52" s="173">
        <f>SUM($G22:BZ22)*BZ38</f>
        <v>0</v>
      </c>
      <c r="CA52" s="173">
        <f>SUM($G22:CA22)*CA38</f>
        <v>0</v>
      </c>
    </row>
    <row r="53" spans="1:87" outlineLevel="1" x14ac:dyDescent="0.25">
      <c r="A53" s="176" t="str">
        <f>Вводные!G139</f>
        <v>АУП</v>
      </c>
      <c r="B53" s="167" t="str">
        <f t="shared" si="56"/>
        <v>Прочие сотрудники5</v>
      </c>
      <c r="C53" s="132" t="s">
        <v>355</v>
      </c>
      <c r="D53" s="156" t="s">
        <v>52</v>
      </c>
      <c r="E53" s="177">
        <f t="shared" si="57"/>
        <v>0</v>
      </c>
      <c r="F53" s="143"/>
      <c r="G53" s="173">
        <f>SUM($G23:G23)*G39</f>
        <v>0</v>
      </c>
      <c r="H53" s="173">
        <f>SUM($G23:H23)*H39</f>
        <v>0</v>
      </c>
      <c r="I53" s="173">
        <f>SUM($G23:I23)*I39</f>
        <v>0</v>
      </c>
      <c r="J53" s="173">
        <f>SUM($G23:J23)*J39</f>
        <v>0</v>
      </c>
      <c r="K53" s="173">
        <f>SUM($G23:K23)*K39</f>
        <v>0</v>
      </c>
      <c r="L53" s="173">
        <f>SUM($G23:L23)*L39</f>
        <v>0</v>
      </c>
      <c r="M53" s="173">
        <f>SUM($G23:M23)*M39</f>
        <v>0</v>
      </c>
      <c r="N53" s="173">
        <f>SUM($G23:N23)*N39</f>
        <v>0</v>
      </c>
      <c r="O53" s="173">
        <f>SUM($G23:O23)*O39</f>
        <v>0</v>
      </c>
      <c r="P53" s="173">
        <f>SUM($G23:P23)*P39</f>
        <v>0</v>
      </c>
      <c r="Q53" s="173">
        <f>SUM($G23:Q23)*Q39</f>
        <v>0</v>
      </c>
      <c r="R53" s="173">
        <f>SUM($G23:R23)*R39</f>
        <v>0</v>
      </c>
      <c r="S53" s="173">
        <f>SUM($G23:S23)*S39</f>
        <v>0</v>
      </c>
      <c r="T53" s="173">
        <f>SUM($G23:T23)*T39</f>
        <v>0</v>
      </c>
      <c r="U53" s="173">
        <f>SUM($G23:U23)*U39</f>
        <v>0</v>
      </c>
      <c r="V53" s="173">
        <f>SUM($G23:V23)*V39</f>
        <v>0</v>
      </c>
      <c r="W53" s="173">
        <f>SUM($G23:W23)*W39</f>
        <v>0</v>
      </c>
      <c r="X53" s="173">
        <f>SUM($G23:X23)*X39</f>
        <v>0</v>
      </c>
      <c r="Y53" s="173">
        <f>SUM($G23:Y23)*Y39</f>
        <v>0</v>
      </c>
      <c r="Z53" s="173">
        <f>SUM($G23:Z23)*Z39</f>
        <v>0</v>
      </c>
      <c r="AA53" s="173">
        <f>SUM($G23:AA23)*AA39</f>
        <v>0</v>
      </c>
      <c r="AB53" s="173">
        <f>SUM($G23:AB23)*AB39</f>
        <v>0</v>
      </c>
      <c r="AC53" s="173">
        <f>SUM($G23:AC23)*AC39</f>
        <v>0</v>
      </c>
      <c r="AD53" s="173">
        <f>SUM($G23:AD23)*AD39</f>
        <v>0</v>
      </c>
      <c r="AE53" s="173">
        <f>SUM($G23:AE23)*AE39</f>
        <v>0</v>
      </c>
      <c r="AF53" s="173">
        <f>SUM($G23:AF23)*AF39</f>
        <v>0</v>
      </c>
      <c r="AG53" s="173">
        <f>SUM($G23:AG23)*AG39</f>
        <v>0</v>
      </c>
      <c r="AH53" s="173">
        <f>SUM($G23:AH23)*AH39</f>
        <v>0</v>
      </c>
      <c r="AI53" s="173">
        <f>SUM($G23:AI23)*AI39</f>
        <v>0</v>
      </c>
      <c r="AJ53" s="173">
        <f>SUM($G23:AJ23)*AJ39</f>
        <v>0</v>
      </c>
      <c r="AK53" s="173">
        <f>SUM($G23:AK23)*AK39</f>
        <v>0</v>
      </c>
      <c r="AL53" s="173">
        <f>SUM($G23:AL23)*AL39</f>
        <v>0</v>
      </c>
      <c r="AM53" s="173">
        <f>SUM($G23:AM23)*AM39</f>
        <v>0</v>
      </c>
      <c r="AN53" s="173">
        <f>SUM($G23:AN23)*AN39</f>
        <v>0</v>
      </c>
      <c r="AO53" s="173">
        <f>SUM($G23:AO23)*AO39</f>
        <v>0</v>
      </c>
      <c r="AP53" s="173">
        <f>SUM($G23:AP23)*AP39</f>
        <v>0</v>
      </c>
      <c r="AQ53" s="173">
        <f>SUM($G23:AQ23)*AQ39</f>
        <v>0</v>
      </c>
      <c r="AR53" s="173">
        <f>SUM($G23:AR23)*AR39</f>
        <v>0</v>
      </c>
      <c r="AS53" s="173">
        <f>SUM($G23:AS23)*AS39</f>
        <v>0</v>
      </c>
      <c r="AT53" s="173">
        <f>SUM($G23:AT23)*AT39</f>
        <v>0</v>
      </c>
      <c r="AU53" s="173">
        <f>SUM($G23:AU23)*AU39</f>
        <v>0</v>
      </c>
      <c r="AV53" s="173">
        <f>SUM($G23:AV23)*AV39</f>
        <v>0</v>
      </c>
      <c r="AW53" s="173">
        <f>SUM($G23:AW23)*AW39</f>
        <v>0</v>
      </c>
      <c r="AX53" s="173">
        <f>SUM($G23:AX23)*AX39</f>
        <v>0</v>
      </c>
      <c r="AY53" s="173">
        <f>SUM($G23:AY23)*AY39</f>
        <v>0</v>
      </c>
      <c r="AZ53" s="173">
        <f>SUM($G23:AZ23)*AZ39</f>
        <v>0</v>
      </c>
      <c r="BA53" s="173">
        <f>SUM($G23:BA23)*BA39</f>
        <v>0</v>
      </c>
      <c r="BB53" s="173">
        <f>SUM($G23:BB23)*BB39</f>
        <v>0</v>
      </c>
      <c r="BC53" s="173">
        <f>SUM($G23:BC23)*BC39</f>
        <v>0</v>
      </c>
      <c r="BD53" s="173">
        <f>SUM($G23:BD23)*BD39</f>
        <v>0</v>
      </c>
      <c r="BE53" s="173">
        <f>SUM($G23:BE23)*BE39</f>
        <v>0</v>
      </c>
      <c r="BF53" s="173">
        <f>SUM($G23:BF23)*BF39</f>
        <v>0</v>
      </c>
      <c r="BG53" s="173">
        <f>SUM($G23:BG23)*BG39</f>
        <v>0</v>
      </c>
      <c r="BH53" s="173">
        <f>SUM($G23:BH23)*BH39</f>
        <v>0</v>
      </c>
      <c r="BI53" s="173">
        <f>SUM($G23:BI23)*BI39</f>
        <v>0</v>
      </c>
      <c r="BJ53" s="173">
        <f>SUM($G23:BJ23)*BJ39</f>
        <v>0</v>
      </c>
      <c r="BK53" s="173">
        <f>SUM($G23:BK23)*BK39</f>
        <v>0</v>
      </c>
      <c r="BL53" s="173">
        <f>SUM($G23:BL23)*BL39</f>
        <v>0</v>
      </c>
      <c r="BM53" s="173">
        <f>SUM($G23:BM23)*BM39</f>
        <v>0</v>
      </c>
      <c r="BN53" s="173">
        <f>SUM($G23:BN23)*BN39</f>
        <v>0</v>
      </c>
      <c r="BO53" s="173">
        <f>SUM($G23:BO23)*BO39</f>
        <v>0</v>
      </c>
      <c r="BP53" s="173">
        <f>SUM($G23:BP23)*BP39</f>
        <v>0</v>
      </c>
      <c r="BQ53" s="173">
        <f>SUM($G23:BQ23)*BQ39</f>
        <v>0</v>
      </c>
      <c r="BR53" s="173">
        <f>SUM($G23:BR23)*BR39</f>
        <v>0</v>
      </c>
      <c r="BS53" s="173">
        <f>SUM($G23:BS23)*BS39</f>
        <v>0</v>
      </c>
      <c r="BT53" s="173">
        <f>SUM($G23:BT23)*BT39</f>
        <v>0</v>
      </c>
      <c r="BU53" s="173">
        <f>SUM($G23:BU23)*BU39</f>
        <v>0</v>
      </c>
      <c r="BV53" s="173">
        <f>SUM($G23:BV23)*BV39</f>
        <v>0</v>
      </c>
      <c r="BW53" s="173">
        <f>SUM($G23:BW23)*BW39</f>
        <v>0</v>
      </c>
      <c r="BX53" s="173">
        <f>SUM($G23:BX23)*BX39</f>
        <v>0</v>
      </c>
      <c r="BY53" s="173">
        <f>SUM($G23:BY23)*BY39</f>
        <v>0</v>
      </c>
      <c r="BZ53" s="173">
        <f>SUM($G23:BZ23)*BZ39</f>
        <v>0</v>
      </c>
      <c r="CA53" s="173">
        <f>SUM($G23:CA23)*CA39</f>
        <v>0</v>
      </c>
    </row>
    <row r="54" spans="1:87" outlineLevel="1" x14ac:dyDescent="0.25">
      <c r="B54" s="74"/>
      <c r="C54" s="132"/>
      <c r="D54" s="178"/>
      <c r="E54" s="177"/>
      <c r="F54" s="143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</row>
    <row r="55" spans="1:87" x14ac:dyDescent="0.25">
      <c r="A55" s="179"/>
      <c r="B55" s="129" t="s">
        <v>174</v>
      </c>
      <c r="C55" s="180" t="s">
        <v>355</v>
      </c>
      <c r="D55" s="156" t="s">
        <v>52</v>
      </c>
      <c r="E55" s="175">
        <f t="shared" ca="1" si="57"/>
        <v>17154.026351406257</v>
      </c>
      <c r="F55" s="143"/>
      <c r="G55" s="175">
        <f t="shared" ref="G55:AL55" si="58">SUM(G43:G53)</f>
        <v>0</v>
      </c>
      <c r="H55" s="175">
        <f ca="1">SUM(H43:H53)</f>
        <v>53.5</v>
      </c>
      <c r="I55" s="175">
        <f t="shared" ca="1" si="58"/>
        <v>53.5</v>
      </c>
      <c r="J55" s="175">
        <f t="shared" ca="1" si="58"/>
        <v>53.5</v>
      </c>
      <c r="K55" s="175">
        <f t="shared" ca="1" si="58"/>
        <v>53.5</v>
      </c>
      <c r="L55" s="175">
        <f t="shared" ca="1" si="58"/>
        <v>53.5</v>
      </c>
      <c r="M55" s="175">
        <f t="shared" ca="1" si="58"/>
        <v>74</v>
      </c>
      <c r="N55" s="175">
        <f t="shared" ca="1" si="58"/>
        <v>74</v>
      </c>
      <c r="O55" s="175">
        <f t="shared" ca="1" si="58"/>
        <v>74</v>
      </c>
      <c r="P55" s="175">
        <f t="shared" ca="1" si="58"/>
        <v>74</v>
      </c>
      <c r="Q55" s="175">
        <f t="shared" ca="1" si="58"/>
        <v>74</v>
      </c>
      <c r="R55" s="175">
        <f t="shared" ca="1" si="58"/>
        <v>74</v>
      </c>
      <c r="S55" s="175">
        <f t="shared" ca="1" si="58"/>
        <v>74</v>
      </c>
      <c r="T55" s="175">
        <f t="shared" ca="1" si="58"/>
        <v>77.7</v>
      </c>
      <c r="U55" s="175">
        <f t="shared" ca="1" si="58"/>
        <v>77.7</v>
      </c>
      <c r="V55" s="175">
        <f t="shared" ca="1" si="58"/>
        <v>77.7</v>
      </c>
      <c r="W55" s="175">
        <f t="shared" ca="1" si="58"/>
        <v>80.325000000000003</v>
      </c>
      <c r="X55" s="175">
        <f t="shared" ca="1" si="58"/>
        <v>80.325000000000003</v>
      </c>
      <c r="Y55" s="175">
        <f t="shared" ca="1" si="58"/>
        <v>86.625</v>
      </c>
      <c r="Z55" s="175">
        <f t="shared" ca="1" si="58"/>
        <v>86.625</v>
      </c>
      <c r="AA55" s="175">
        <f t="shared" ca="1" si="58"/>
        <v>86.625</v>
      </c>
      <c r="AB55" s="175">
        <f t="shared" ca="1" si="58"/>
        <v>86.625</v>
      </c>
      <c r="AC55" s="175">
        <f t="shared" ca="1" si="58"/>
        <v>86.625</v>
      </c>
      <c r="AD55" s="175">
        <f t="shared" ca="1" si="58"/>
        <v>86.625</v>
      </c>
      <c r="AE55" s="175">
        <f t="shared" ca="1" si="58"/>
        <v>86.625</v>
      </c>
      <c r="AF55" s="175">
        <f t="shared" ca="1" si="58"/>
        <v>90.956249999999997</v>
      </c>
      <c r="AG55" s="175">
        <f t="shared" ca="1" si="58"/>
        <v>90.956249999999997</v>
      </c>
      <c r="AH55" s="175">
        <f t="shared" ca="1" si="58"/>
        <v>90.956249999999997</v>
      </c>
      <c r="AI55" s="175">
        <f t="shared" ca="1" si="58"/>
        <v>112.455</v>
      </c>
      <c r="AJ55" s="175">
        <f t="shared" ca="1" si="58"/>
        <v>112.455</v>
      </c>
      <c r="AK55" s="175">
        <f t="shared" ca="1" si="58"/>
        <v>146.63249999999999</v>
      </c>
      <c r="AL55" s="175">
        <f t="shared" ca="1" si="58"/>
        <v>146.63249999999999</v>
      </c>
      <c r="AM55" s="175">
        <f t="shared" ref="AM55:BO55" ca="1" si="59">SUM(AM43:AM53)</f>
        <v>146.63249999999999</v>
      </c>
      <c r="AN55" s="175">
        <f t="shared" ca="1" si="59"/>
        <v>146.63249999999999</v>
      </c>
      <c r="AO55" s="175">
        <f t="shared" ca="1" si="59"/>
        <v>146.63249999999999</v>
      </c>
      <c r="AP55" s="175">
        <f t="shared" ca="1" si="59"/>
        <v>146.63249999999999</v>
      </c>
      <c r="AQ55" s="175">
        <f t="shared" ca="1" si="59"/>
        <v>146.63249999999999</v>
      </c>
      <c r="AR55" s="175">
        <f t="shared" ca="1" si="59"/>
        <v>153.96412500000002</v>
      </c>
      <c r="AS55" s="175">
        <f t="shared" ca="1" si="59"/>
        <v>153.96412500000002</v>
      </c>
      <c r="AT55" s="175">
        <f t="shared" ca="1" si="59"/>
        <v>153.96412500000002</v>
      </c>
      <c r="AU55" s="175">
        <f t="shared" ca="1" si="59"/>
        <v>156.85818750000004</v>
      </c>
      <c r="AV55" s="175">
        <f t="shared" ca="1" si="59"/>
        <v>156.85818750000004</v>
      </c>
      <c r="AW55" s="175">
        <f t="shared" ca="1" si="59"/>
        <v>333.9748125000001</v>
      </c>
      <c r="AX55" s="175">
        <f t="shared" ca="1" si="59"/>
        <v>333.9748125000001</v>
      </c>
      <c r="AY55" s="175">
        <f t="shared" ca="1" si="59"/>
        <v>333.9748125000001</v>
      </c>
      <c r="AZ55" s="175">
        <f t="shared" ca="1" si="59"/>
        <v>333.9748125000001</v>
      </c>
      <c r="BA55" s="175">
        <f t="shared" ca="1" si="59"/>
        <v>333.9748125000001</v>
      </c>
      <c r="BB55" s="175">
        <f t="shared" ca="1" si="59"/>
        <v>333.9748125000001</v>
      </c>
      <c r="BC55" s="175">
        <f t="shared" ca="1" si="59"/>
        <v>333.9748125000001</v>
      </c>
      <c r="BD55" s="175">
        <f t="shared" ca="1" si="59"/>
        <v>350.67355312500001</v>
      </c>
      <c r="BE55" s="175">
        <f t="shared" ca="1" si="59"/>
        <v>350.67355312500001</v>
      </c>
      <c r="BF55" s="175">
        <f t="shared" ca="1" si="59"/>
        <v>350.67355312500001</v>
      </c>
      <c r="BG55" s="175">
        <f t="shared" ca="1" si="59"/>
        <v>356.751084375</v>
      </c>
      <c r="BH55" s="175">
        <f t="shared" ca="1" si="59"/>
        <v>356.751084375</v>
      </c>
      <c r="BI55" s="175">
        <f t="shared" ca="1" si="59"/>
        <v>421.17291562500003</v>
      </c>
      <c r="BJ55" s="175">
        <f t="shared" ca="1" si="59"/>
        <v>421.17291562500003</v>
      </c>
      <c r="BK55" s="175">
        <f t="shared" ca="1" si="59"/>
        <v>421.17291562500003</v>
      </c>
      <c r="BL55" s="175">
        <f t="shared" ca="1" si="59"/>
        <v>421.17291562500003</v>
      </c>
      <c r="BM55" s="175">
        <f t="shared" ca="1" si="59"/>
        <v>421.17291562500003</v>
      </c>
      <c r="BN55" s="175">
        <f t="shared" ca="1" si="59"/>
        <v>421.17291562500003</v>
      </c>
      <c r="BO55" s="175">
        <f t="shared" ca="1" si="59"/>
        <v>421.17291562500003</v>
      </c>
      <c r="BP55" s="175">
        <f t="shared" ref="BP55:CA55" ca="1" si="60">SUM(BP43:BP53)</f>
        <v>442.23156140625008</v>
      </c>
      <c r="BQ55" s="175">
        <f t="shared" ca="1" si="60"/>
        <v>442.23156140625008</v>
      </c>
      <c r="BR55" s="175">
        <f t="shared" ca="1" si="60"/>
        <v>442.23156140625008</v>
      </c>
      <c r="BS55" s="175">
        <f t="shared" ca="1" si="60"/>
        <v>442.23156140625008</v>
      </c>
      <c r="BT55" s="175">
        <f t="shared" ca="1" si="60"/>
        <v>442.23156140625008</v>
      </c>
      <c r="BU55" s="175">
        <f t="shared" ca="1" si="60"/>
        <v>543.69594562500026</v>
      </c>
      <c r="BV55" s="175">
        <f t="shared" ca="1" si="60"/>
        <v>543.69594562500026</v>
      </c>
      <c r="BW55" s="175">
        <f t="shared" ca="1" si="60"/>
        <v>543.69594562500026</v>
      </c>
      <c r="BX55" s="175">
        <f t="shared" ca="1" si="60"/>
        <v>543.69594562500026</v>
      </c>
      <c r="BY55" s="175">
        <f t="shared" ca="1" si="60"/>
        <v>543.69594562500026</v>
      </c>
      <c r="BZ55" s="175">
        <f t="shared" ca="1" si="60"/>
        <v>543.69594562500026</v>
      </c>
      <c r="CA55" s="175">
        <f t="shared" ca="1" si="60"/>
        <v>543.69594562500026</v>
      </c>
      <c r="CB55" s="179"/>
      <c r="CC55" s="179"/>
      <c r="CD55" s="179"/>
      <c r="CE55" s="179"/>
      <c r="CF55" s="179"/>
      <c r="CG55" s="179"/>
      <c r="CH55" s="179"/>
      <c r="CI55" s="179"/>
    </row>
    <row r="56" spans="1:87" x14ac:dyDescent="0.25">
      <c r="B56" s="74"/>
      <c r="C56" s="156"/>
      <c r="D56" s="156"/>
      <c r="E56" s="74"/>
      <c r="F56" s="143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</row>
    <row r="57" spans="1:87" x14ac:dyDescent="0.25">
      <c r="C57" s="181"/>
      <c r="D57" s="181"/>
      <c r="F57" s="182"/>
    </row>
    <row r="58" spans="1:87" x14ac:dyDescent="0.25">
      <c r="B58" s="183" t="s">
        <v>175</v>
      </c>
      <c r="C58" s="184"/>
      <c r="D58" s="184"/>
      <c r="F58" s="185"/>
      <c r="G58" s="174"/>
      <c r="H58" s="174">
        <v>2</v>
      </c>
      <c r="I58" s="174">
        <v>2</v>
      </c>
      <c r="J58" s="174">
        <v>2</v>
      </c>
      <c r="K58" s="174">
        <v>2</v>
      </c>
      <c r="L58" s="174">
        <v>2</v>
      </c>
      <c r="M58" s="174">
        <v>2</v>
      </c>
      <c r="N58" s="174">
        <v>2</v>
      </c>
      <c r="O58" s="174">
        <v>2</v>
      </c>
      <c r="P58" s="174">
        <v>2</v>
      </c>
      <c r="Q58" s="174">
        <v>3</v>
      </c>
      <c r="R58" s="174">
        <v>3</v>
      </c>
      <c r="S58" s="174">
        <v>3</v>
      </c>
      <c r="T58" s="174">
        <v>5</v>
      </c>
      <c r="U58" s="174">
        <v>5</v>
      </c>
      <c r="V58" s="174">
        <v>5</v>
      </c>
      <c r="W58" s="174">
        <v>5</v>
      </c>
      <c r="X58" s="174">
        <v>5</v>
      </c>
      <c r="Y58" s="174">
        <v>5</v>
      </c>
      <c r="Z58" s="174">
        <v>5</v>
      </c>
      <c r="AA58" s="174">
        <v>5</v>
      </c>
      <c r="AB58" s="174">
        <v>5</v>
      </c>
      <c r="AC58" s="174">
        <v>5</v>
      </c>
      <c r="AD58" s="174">
        <v>5</v>
      </c>
      <c r="AE58" s="174">
        <v>5</v>
      </c>
      <c r="AF58" s="174">
        <v>6</v>
      </c>
      <c r="AG58" s="174">
        <v>6</v>
      </c>
      <c r="AH58" s="174">
        <v>7</v>
      </c>
      <c r="AI58" s="174">
        <v>7</v>
      </c>
      <c r="AJ58" s="174">
        <v>7</v>
      </c>
      <c r="AK58" s="174">
        <v>7</v>
      </c>
      <c r="AL58" s="174">
        <v>7</v>
      </c>
      <c r="AM58" s="174">
        <v>7</v>
      </c>
      <c r="AN58" s="174">
        <v>7</v>
      </c>
      <c r="AO58" s="174">
        <v>7</v>
      </c>
      <c r="AP58" s="174">
        <v>7</v>
      </c>
      <c r="AQ58" s="174">
        <v>7</v>
      </c>
      <c r="AR58" s="174">
        <v>8</v>
      </c>
      <c r="AS58" s="174">
        <v>8</v>
      </c>
      <c r="AT58" s="174">
        <v>9</v>
      </c>
      <c r="AU58" s="174">
        <v>9</v>
      </c>
      <c r="AV58" s="174">
        <v>9</v>
      </c>
      <c r="AW58" s="174">
        <v>9</v>
      </c>
      <c r="AX58" s="174">
        <v>9</v>
      </c>
      <c r="AY58" s="174">
        <v>9</v>
      </c>
      <c r="AZ58" s="174">
        <v>9</v>
      </c>
      <c r="BA58" s="174">
        <v>9</v>
      </c>
      <c r="BB58" s="174">
        <v>9</v>
      </c>
      <c r="BC58" s="174">
        <v>9</v>
      </c>
      <c r="BD58" s="174">
        <v>10</v>
      </c>
      <c r="BE58" s="174">
        <v>10</v>
      </c>
      <c r="BF58" s="174">
        <v>11</v>
      </c>
      <c r="BG58" s="174">
        <v>11</v>
      </c>
      <c r="BH58" s="174">
        <v>11</v>
      </c>
      <c r="BI58" s="174">
        <v>11</v>
      </c>
      <c r="BJ58" s="174">
        <v>11</v>
      </c>
      <c r="BK58" s="174">
        <v>11</v>
      </c>
      <c r="BL58" s="174">
        <v>11</v>
      </c>
      <c r="BM58" s="174">
        <v>11</v>
      </c>
      <c r="BN58" s="174">
        <v>11</v>
      </c>
      <c r="BO58" s="174">
        <v>11</v>
      </c>
      <c r="BP58" s="174">
        <v>10</v>
      </c>
      <c r="BQ58" s="174">
        <v>10</v>
      </c>
      <c r="BR58" s="174">
        <v>11</v>
      </c>
      <c r="BS58" s="174">
        <v>11</v>
      </c>
      <c r="BT58" s="174">
        <v>11</v>
      </c>
      <c r="BU58" s="174">
        <v>11</v>
      </c>
      <c r="BV58" s="174">
        <v>11</v>
      </c>
      <c r="BW58" s="174">
        <v>11</v>
      </c>
      <c r="BX58" s="174">
        <v>11</v>
      </c>
      <c r="BY58" s="174">
        <v>11</v>
      </c>
      <c r="BZ58" s="174">
        <v>11</v>
      </c>
      <c r="CA58" s="174">
        <v>11</v>
      </c>
      <c r="CB58" s="174"/>
      <c r="CC58" s="174"/>
      <c r="CD58" s="174"/>
      <c r="CE58" s="174"/>
      <c r="CF58" s="174"/>
      <c r="CG58" s="174"/>
      <c r="CH58" s="174"/>
      <c r="CI58" s="174"/>
    </row>
    <row r="59" spans="1:87" x14ac:dyDescent="0.25">
      <c r="B59" s="183" t="s">
        <v>176</v>
      </c>
      <c r="C59" s="184"/>
      <c r="D59" s="184"/>
      <c r="F59" s="185"/>
      <c r="G59" s="174"/>
      <c r="H59" s="174">
        <f>H58*17.5</f>
        <v>35</v>
      </c>
      <c r="I59" s="174">
        <f t="shared" ref="I59:AN59" si="61">(I58-H58)*17.5</f>
        <v>0</v>
      </c>
      <c r="J59" s="174">
        <f t="shared" si="61"/>
        <v>0</v>
      </c>
      <c r="K59" s="174">
        <f t="shared" si="61"/>
        <v>0</v>
      </c>
      <c r="L59" s="174">
        <f t="shared" si="61"/>
        <v>0</v>
      </c>
      <c r="M59" s="174">
        <f t="shared" si="61"/>
        <v>0</v>
      </c>
      <c r="N59" s="174">
        <f t="shared" si="61"/>
        <v>0</v>
      </c>
      <c r="O59" s="174">
        <f t="shared" si="61"/>
        <v>0</v>
      </c>
      <c r="P59" s="174">
        <f t="shared" si="61"/>
        <v>0</v>
      </c>
      <c r="Q59" s="174">
        <f t="shared" si="61"/>
        <v>17.5</v>
      </c>
      <c r="R59" s="174">
        <f t="shared" si="61"/>
        <v>0</v>
      </c>
      <c r="S59" s="174">
        <f t="shared" si="61"/>
        <v>0</v>
      </c>
      <c r="T59" s="174">
        <f t="shared" si="61"/>
        <v>35</v>
      </c>
      <c r="U59" s="174">
        <f t="shared" si="61"/>
        <v>0</v>
      </c>
      <c r="V59" s="174">
        <f t="shared" si="61"/>
        <v>0</v>
      </c>
      <c r="W59" s="174">
        <f t="shared" si="61"/>
        <v>0</v>
      </c>
      <c r="X59" s="174">
        <f t="shared" si="61"/>
        <v>0</v>
      </c>
      <c r="Y59" s="174">
        <f t="shared" si="61"/>
        <v>0</v>
      </c>
      <c r="Z59" s="174">
        <f t="shared" si="61"/>
        <v>0</v>
      </c>
      <c r="AA59" s="174">
        <f t="shared" si="61"/>
        <v>0</v>
      </c>
      <c r="AB59" s="174">
        <f t="shared" si="61"/>
        <v>0</v>
      </c>
      <c r="AC59" s="174">
        <f t="shared" si="61"/>
        <v>0</v>
      </c>
      <c r="AD59" s="174">
        <f t="shared" si="61"/>
        <v>0</v>
      </c>
      <c r="AE59" s="174">
        <f t="shared" si="61"/>
        <v>0</v>
      </c>
      <c r="AF59" s="174">
        <f t="shared" si="61"/>
        <v>17.5</v>
      </c>
      <c r="AG59" s="174">
        <f t="shared" si="61"/>
        <v>0</v>
      </c>
      <c r="AH59" s="174">
        <f t="shared" si="61"/>
        <v>17.5</v>
      </c>
      <c r="AI59" s="174">
        <f t="shared" si="61"/>
        <v>0</v>
      </c>
      <c r="AJ59" s="174">
        <f t="shared" si="61"/>
        <v>0</v>
      </c>
      <c r="AK59" s="174">
        <f t="shared" si="61"/>
        <v>0</v>
      </c>
      <c r="AL59" s="174">
        <f t="shared" si="61"/>
        <v>0</v>
      </c>
      <c r="AM59" s="174">
        <f t="shared" si="61"/>
        <v>0</v>
      </c>
      <c r="AN59" s="174">
        <f t="shared" si="61"/>
        <v>0</v>
      </c>
      <c r="AO59" s="174">
        <f t="shared" ref="AO59:BO59" si="62">(AO58-AN58)*17.5</f>
        <v>0</v>
      </c>
      <c r="AP59" s="174">
        <f t="shared" si="62"/>
        <v>0</v>
      </c>
      <c r="AQ59" s="174">
        <f t="shared" si="62"/>
        <v>0</v>
      </c>
      <c r="AR59" s="174">
        <f t="shared" si="62"/>
        <v>17.5</v>
      </c>
      <c r="AS59" s="174">
        <f t="shared" si="62"/>
        <v>0</v>
      </c>
      <c r="AT59" s="174">
        <f t="shared" si="62"/>
        <v>17.5</v>
      </c>
      <c r="AU59" s="174">
        <f t="shared" si="62"/>
        <v>0</v>
      </c>
      <c r="AV59" s="174">
        <f t="shared" si="62"/>
        <v>0</v>
      </c>
      <c r="AW59" s="174">
        <f t="shared" si="62"/>
        <v>0</v>
      </c>
      <c r="AX59" s="174">
        <f t="shared" si="62"/>
        <v>0</v>
      </c>
      <c r="AY59" s="174">
        <f t="shared" si="62"/>
        <v>0</v>
      </c>
      <c r="AZ59" s="174">
        <f t="shared" si="62"/>
        <v>0</v>
      </c>
      <c r="BA59" s="174">
        <f t="shared" si="62"/>
        <v>0</v>
      </c>
      <c r="BB59" s="174">
        <f t="shared" si="62"/>
        <v>0</v>
      </c>
      <c r="BC59" s="174">
        <f t="shared" si="62"/>
        <v>0</v>
      </c>
      <c r="BD59" s="174">
        <f t="shared" si="62"/>
        <v>17.5</v>
      </c>
      <c r="BE59" s="174">
        <f t="shared" si="62"/>
        <v>0</v>
      </c>
      <c r="BF59" s="174">
        <f t="shared" si="62"/>
        <v>17.5</v>
      </c>
      <c r="BG59" s="174">
        <f t="shared" si="62"/>
        <v>0</v>
      </c>
      <c r="BH59" s="174">
        <f t="shared" si="62"/>
        <v>0</v>
      </c>
      <c r="BI59" s="174">
        <f t="shared" si="62"/>
        <v>0</v>
      </c>
      <c r="BJ59" s="174">
        <f t="shared" si="62"/>
        <v>0</v>
      </c>
      <c r="BK59" s="174">
        <f t="shared" si="62"/>
        <v>0</v>
      </c>
      <c r="BL59" s="174">
        <f t="shared" si="62"/>
        <v>0</v>
      </c>
      <c r="BM59" s="174">
        <f t="shared" si="62"/>
        <v>0</v>
      </c>
      <c r="BN59" s="174">
        <f t="shared" si="62"/>
        <v>0</v>
      </c>
      <c r="BO59" s="174">
        <f t="shared" si="62"/>
        <v>0</v>
      </c>
      <c r="BP59" s="174">
        <f t="shared" ref="BP59" si="63">(BP58-BO58)*17.5</f>
        <v>-17.5</v>
      </c>
      <c r="BQ59" s="174">
        <f t="shared" ref="BQ59" si="64">(BQ58-BP58)*17.5</f>
        <v>0</v>
      </c>
      <c r="BR59" s="174">
        <f t="shared" ref="BR59" si="65">(BR58-BQ58)*17.5</f>
        <v>17.5</v>
      </c>
      <c r="BS59" s="174">
        <f t="shared" ref="BS59" si="66">(BS58-BR58)*17.5</f>
        <v>0</v>
      </c>
      <c r="BT59" s="174">
        <f t="shared" ref="BT59" si="67">(BT58-BS58)*17.5</f>
        <v>0</v>
      </c>
      <c r="BU59" s="174">
        <f t="shared" ref="BU59" si="68">(BU58-BT58)*17.5</f>
        <v>0</v>
      </c>
      <c r="BV59" s="174">
        <f t="shared" ref="BV59" si="69">(BV58-BU58)*17.5</f>
        <v>0</v>
      </c>
      <c r="BW59" s="174">
        <f t="shared" ref="BW59" si="70">(BW58-BV58)*17.5</f>
        <v>0</v>
      </c>
      <c r="BX59" s="174">
        <f t="shared" ref="BX59" si="71">(BX58-BW58)*17.5</f>
        <v>0</v>
      </c>
      <c r="BY59" s="174">
        <f t="shared" ref="BY59" si="72">(BY58-BX58)*17.5</f>
        <v>0</v>
      </c>
      <c r="BZ59" s="174">
        <f t="shared" ref="BZ59" si="73">(BZ58-BY58)*17.5</f>
        <v>0</v>
      </c>
      <c r="CA59" s="174">
        <f t="shared" ref="CA59" si="74">(CA58-BZ58)*17.5</f>
        <v>0</v>
      </c>
      <c r="CB59" s="174"/>
      <c r="CC59" s="174"/>
      <c r="CD59" s="174"/>
      <c r="CE59" s="174"/>
      <c r="CF59" s="174"/>
      <c r="CG59" s="174"/>
      <c r="CH59" s="174"/>
      <c r="CI59" s="174"/>
    </row>
    <row r="60" spans="1:87" x14ac:dyDescent="0.25">
      <c r="B60" s="183" t="s">
        <v>177</v>
      </c>
      <c r="C60" s="184"/>
      <c r="D60" s="184"/>
      <c r="E60" s="174"/>
      <c r="F60" s="185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>
        <f>SUM(H59:S59)</f>
        <v>52.5</v>
      </c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>
        <f>SUM(T59:AE59)</f>
        <v>35</v>
      </c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>
        <f>SUM(AF59:AQ59)</f>
        <v>35</v>
      </c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>
        <f>SUM(AR59:BC59)</f>
        <v>35</v>
      </c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>
        <f>SUM(BD59:BO59)</f>
        <v>35</v>
      </c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>
        <f>SUM(BP59:CA59)</f>
        <v>0</v>
      </c>
      <c r="CB60" s="174"/>
      <c r="CC60" s="174"/>
      <c r="CD60" s="174"/>
      <c r="CE60" s="174"/>
      <c r="CF60" s="174"/>
      <c r="CG60" s="174"/>
      <c r="CH60" s="174"/>
      <c r="CI60" s="174"/>
    </row>
    <row r="61" spans="1:87" x14ac:dyDescent="0.25">
      <c r="B61" s="183" t="s">
        <v>178</v>
      </c>
      <c r="C61" s="184"/>
      <c r="D61" s="184"/>
      <c r="E61" s="174"/>
      <c r="F61" s="185"/>
      <c r="G61" s="174"/>
      <c r="H61" s="174"/>
      <c r="I61" s="174"/>
      <c r="J61" s="174">
        <f t="shared" ref="J61:AO61" si="75">J58*200</f>
        <v>400</v>
      </c>
      <c r="K61" s="174">
        <f t="shared" si="75"/>
        <v>400</v>
      </c>
      <c r="L61" s="174">
        <f t="shared" si="75"/>
        <v>400</v>
      </c>
      <c r="M61" s="174">
        <f t="shared" si="75"/>
        <v>400</v>
      </c>
      <c r="N61" s="174">
        <f t="shared" si="75"/>
        <v>400</v>
      </c>
      <c r="O61" s="174">
        <f t="shared" si="75"/>
        <v>400</v>
      </c>
      <c r="P61" s="174">
        <f t="shared" si="75"/>
        <v>400</v>
      </c>
      <c r="Q61" s="174">
        <f t="shared" si="75"/>
        <v>600</v>
      </c>
      <c r="R61" s="174">
        <f t="shared" si="75"/>
        <v>600</v>
      </c>
      <c r="S61" s="174">
        <f t="shared" si="75"/>
        <v>600</v>
      </c>
      <c r="T61" s="174">
        <f t="shared" si="75"/>
        <v>1000</v>
      </c>
      <c r="U61" s="174">
        <f t="shared" si="75"/>
        <v>1000</v>
      </c>
      <c r="V61" s="174">
        <f t="shared" si="75"/>
        <v>1000</v>
      </c>
      <c r="W61" s="174">
        <f t="shared" si="75"/>
        <v>1000</v>
      </c>
      <c r="X61" s="174">
        <f t="shared" si="75"/>
        <v>1000</v>
      </c>
      <c r="Y61" s="174">
        <f t="shared" si="75"/>
        <v>1000</v>
      </c>
      <c r="Z61" s="174">
        <f t="shared" si="75"/>
        <v>1000</v>
      </c>
      <c r="AA61" s="174">
        <f t="shared" si="75"/>
        <v>1000</v>
      </c>
      <c r="AB61" s="174">
        <f t="shared" si="75"/>
        <v>1000</v>
      </c>
      <c r="AC61" s="174">
        <f t="shared" si="75"/>
        <v>1000</v>
      </c>
      <c r="AD61" s="174">
        <f t="shared" si="75"/>
        <v>1000</v>
      </c>
      <c r="AE61" s="174">
        <f t="shared" si="75"/>
        <v>1000</v>
      </c>
      <c r="AF61" s="174">
        <f t="shared" si="75"/>
        <v>1200</v>
      </c>
      <c r="AG61" s="174">
        <f t="shared" si="75"/>
        <v>1200</v>
      </c>
      <c r="AH61" s="174">
        <f t="shared" si="75"/>
        <v>1400</v>
      </c>
      <c r="AI61" s="174">
        <f t="shared" si="75"/>
        <v>1400</v>
      </c>
      <c r="AJ61" s="174">
        <f t="shared" si="75"/>
        <v>1400</v>
      </c>
      <c r="AK61" s="174">
        <f t="shared" si="75"/>
        <v>1400</v>
      </c>
      <c r="AL61" s="174">
        <f t="shared" si="75"/>
        <v>1400</v>
      </c>
      <c r="AM61" s="174">
        <f t="shared" si="75"/>
        <v>1400</v>
      </c>
      <c r="AN61" s="174">
        <f t="shared" si="75"/>
        <v>1400</v>
      </c>
      <c r="AO61" s="174">
        <f t="shared" si="75"/>
        <v>1400</v>
      </c>
      <c r="AP61" s="174">
        <f t="shared" ref="AP61:BO61" si="76">AP58*200</f>
        <v>1400</v>
      </c>
      <c r="AQ61" s="174">
        <f t="shared" si="76"/>
        <v>1400</v>
      </c>
      <c r="AR61" s="174">
        <f t="shared" si="76"/>
        <v>1600</v>
      </c>
      <c r="AS61" s="174">
        <f t="shared" si="76"/>
        <v>1600</v>
      </c>
      <c r="AT61" s="174">
        <f t="shared" si="76"/>
        <v>1800</v>
      </c>
      <c r="AU61" s="174">
        <f t="shared" si="76"/>
        <v>1800</v>
      </c>
      <c r="AV61" s="174">
        <f t="shared" si="76"/>
        <v>1800</v>
      </c>
      <c r="AW61" s="174">
        <f t="shared" si="76"/>
        <v>1800</v>
      </c>
      <c r="AX61" s="174">
        <f t="shared" si="76"/>
        <v>1800</v>
      </c>
      <c r="AY61" s="174">
        <f t="shared" si="76"/>
        <v>1800</v>
      </c>
      <c r="AZ61" s="174">
        <f t="shared" si="76"/>
        <v>1800</v>
      </c>
      <c r="BA61" s="174">
        <f t="shared" si="76"/>
        <v>1800</v>
      </c>
      <c r="BB61" s="174">
        <f t="shared" si="76"/>
        <v>1800</v>
      </c>
      <c r="BC61" s="174">
        <f t="shared" si="76"/>
        <v>1800</v>
      </c>
      <c r="BD61" s="174">
        <f t="shared" si="76"/>
        <v>2000</v>
      </c>
      <c r="BE61" s="174">
        <f t="shared" si="76"/>
        <v>2000</v>
      </c>
      <c r="BF61" s="174">
        <f t="shared" si="76"/>
        <v>2200</v>
      </c>
      <c r="BG61" s="174">
        <f t="shared" si="76"/>
        <v>2200</v>
      </c>
      <c r="BH61" s="174">
        <f t="shared" si="76"/>
        <v>2200</v>
      </c>
      <c r="BI61" s="174">
        <f t="shared" si="76"/>
        <v>2200</v>
      </c>
      <c r="BJ61" s="174">
        <f t="shared" si="76"/>
        <v>2200</v>
      </c>
      <c r="BK61" s="174">
        <f t="shared" si="76"/>
        <v>2200</v>
      </c>
      <c r="BL61" s="174">
        <f t="shared" si="76"/>
        <v>2200</v>
      </c>
      <c r="BM61" s="174">
        <f t="shared" si="76"/>
        <v>2200</v>
      </c>
      <c r="BN61" s="174">
        <f t="shared" si="76"/>
        <v>2200</v>
      </c>
      <c r="BO61" s="174">
        <f t="shared" si="76"/>
        <v>2200</v>
      </c>
      <c r="BP61" s="174">
        <f t="shared" ref="BP61:CA61" si="77">BP58*200</f>
        <v>2000</v>
      </c>
      <c r="BQ61" s="174">
        <f t="shared" si="77"/>
        <v>2000</v>
      </c>
      <c r="BR61" s="174">
        <f t="shared" si="77"/>
        <v>2200</v>
      </c>
      <c r="BS61" s="174">
        <f t="shared" si="77"/>
        <v>2200</v>
      </c>
      <c r="BT61" s="174">
        <f t="shared" si="77"/>
        <v>2200</v>
      </c>
      <c r="BU61" s="174">
        <f t="shared" si="77"/>
        <v>2200</v>
      </c>
      <c r="BV61" s="174">
        <f t="shared" si="77"/>
        <v>2200</v>
      </c>
      <c r="BW61" s="174">
        <f t="shared" si="77"/>
        <v>2200</v>
      </c>
      <c r="BX61" s="174">
        <f t="shared" si="77"/>
        <v>2200</v>
      </c>
      <c r="BY61" s="174">
        <f t="shared" si="77"/>
        <v>2200</v>
      </c>
      <c r="BZ61" s="174">
        <f t="shared" si="77"/>
        <v>2200</v>
      </c>
      <c r="CA61" s="174">
        <f t="shared" si="77"/>
        <v>2200</v>
      </c>
      <c r="CB61" s="174"/>
      <c r="CC61" s="174"/>
      <c r="CD61" s="174"/>
      <c r="CE61" s="174"/>
      <c r="CF61" s="174"/>
      <c r="CG61" s="174"/>
      <c r="CH61" s="174"/>
      <c r="CI61" s="174"/>
    </row>
    <row r="62" spans="1:87" x14ac:dyDescent="0.25">
      <c r="B62" s="183"/>
      <c r="C62" s="184"/>
      <c r="D62" s="184"/>
      <c r="E62" s="174"/>
      <c r="F62" s="185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>
        <f>AVERAGE(H61:S61)</f>
        <v>460</v>
      </c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>
        <f>AVERAGE(T61:AE61)</f>
        <v>1000</v>
      </c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>
        <f>AVERAGE(AF61:AQ61)</f>
        <v>1366.6666666666667</v>
      </c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>
        <f>AVERAGE(AR61:BC61)</f>
        <v>1766.6666666666667</v>
      </c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>
        <f>AVERAGE(BD61:BO61)</f>
        <v>2166.6666666666665</v>
      </c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>
        <f>AVERAGE(BP61:CA61)</f>
        <v>2166.6666666666665</v>
      </c>
      <c r="CB62" s="174"/>
      <c r="CC62" s="174"/>
      <c r="CD62" s="174"/>
      <c r="CE62" s="174"/>
      <c r="CF62" s="174"/>
      <c r="CG62" s="174"/>
      <c r="CH62" s="174"/>
      <c r="CI62" s="174"/>
    </row>
    <row r="63" spans="1:87" x14ac:dyDescent="0.25">
      <c r="B63" s="183"/>
      <c r="C63" s="184"/>
      <c r="D63" s="184"/>
      <c r="E63" s="174"/>
      <c r="F63" s="185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</row>
    <row r="64" spans="1:87" x14ac:dyDescent="0.25">
      <c r="B64" s="74"/>
      <c r="C64" s="156"/>
      <c r="D64" s="156"/>
      <c r="E64" s="74"/>
      <c r="F64" s="143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</row>
    <row r="65" spans="2:79" x14ac:dyDescent="0.25">
      <c r="B65" s="74"/>
      <c r="C65" s="156"/>
      <c r="D65" s="156"/>
      <c r="E65" s="74"/>
      <c r="F65" s="143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</row>
    <row r="66" spans="2:79" x14ac:dyDescent="0.25">
      <c r="B66" s="74"/>
      <c r="C66" s="156"/>
      <c r="D66" s="156"/>
      <c r="E66" s="74"/>
      <c r="F66" s="143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</row>
    <row r="67" spans="2:79" x14ac:dyDescent="0.25">
      <c r="B67" s="74"/>
      <c r="C67" s="156"/>
      <c r="D67" s="156"/>
      <c r="E67" s="74"/>
      <c r="F67" s="143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</row>
    <row r="68" spans="2:79" x14ac:dyDescent="0.25">
      <c r="B68" s="74"/>
      <c r="C68" s="156"/>
      <c r="D68" s="156"/>
      <c r="E68" s="74"/>
      <c r="F68" s="143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</row>
    <row r="69" spans="2:79" x14ac:dyDescent="0.25">
      <c r="B69" s="74"/>
      <c r="C69" s="156"/>
      <c r="D69" s="156"/>
      <c r="E69" s="74"/>
      <c r="F69" s="143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</row>
    <row r="70" spans="2:79" x14ac:dyDescent="0.25">
      <c r="B70" s="74"/>
      <c r="C70" s="156"/>
      <c r="D70" s="156"/>
      <c r="E70" s="74"/>
      <c r="F70" s="143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</row>
    <row r="71" spans="2:79" x14ac:dyDescent="0.25">
      <c r="B71" s="74"/>
      <c r="C71" s="156"/>
      <c r="D71" s="156"/>
      <c r="E71" s="74"/>
      <c r="F71" s="143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</row>
    <row r="72" spans="2:79" x14ac:dyDescent="0.25">
      <c r="B72" s="74"/>
      <c r="C72" s="156"/>
      <c r="D72" s="156"/>
      <c r="E72" s="74"/>
      <c r="F72" s="143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</row>
    <row r="73" spans="2:79" x14ac:dyDescent="0.25">
      <c r="B73" s="74"/>
      <c r="C73" s="156"/>
      <c r="D73" s="156"/>
      <c r="E73" s="74"/>
      <c r="F73" s="143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</row>
    <row r="74" spans="2:79" x14ac:dyDescent="0.25">
      <c r="B74" s="74"/>
      <c r="C74" s="156"/>
      <c r="D74" s="156"/>
      <c r="E74" s="74"/>
      <c r="F74" s="143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</row>
    <row r="75" spans="2:79" x14ac:dyDescent="0.25">
      <c r="B75" s="74"/>
      <c r="C75" s="156"/>
      <c r="D75" s="156"/>
      <c r="E75" s="74"/>
      <c r="F75" s="143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</row>
    <row r="76" spans="2:79" x14ac:dyDescent="0.25">
      <c r="B76" s="74"/>
      <c r="C76" s="156"/>
      <c r="D76" s="156"/>
      <c r="E76" s="74"/>
      <c r="F76" s="143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</row>
    <row r="77" spans="2:79" x14ac:dyDescent="0.25">
      <c r="B77" s="74"/>
      <c r="C77" s="156"/>
      <c r="D77" s="156"/>
      <c r="E77" s="74"/>
      <c r="F77" s="143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</row>
    <row r="78" spans="2:79" x14ac:dyDescent="0.25">
      <c r="B78" s="74"/>
      <c r="C78" s="156"/>
      <c r="D78" s="156"/>
      <c r="E78" s="74"/>
      <c r="F78" s="143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</row>
    <row r="79" spans="2:79" x14ac:dyDescent="0.25">
      <c r="B79" s="74"/>
      <c r="C79" s="156"/>
      <c r="D79" s="156"/>
      <c r="E79" s="74"/>
      <c r="F79" s="143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</row>
    <row r="80" spans="2:79" x14ac:dyDescent="0.25">
      <c r="B80" s="74"/>
      <c r="C80" s="156"/>
      <c r="D80" s="156"/>
      <c r="E80" s="74"/>
      <c r="F80" s="143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</row>
    <row r="81" spans="2:79" x14ac:dyDescent="0.25">
      <c r="B81" s="74"/>
      <c r="C81" s="156"/>
      <c r="D81" s="156"/>
      <c r="E81" s="74"/>
      <c r="F81" s="143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</row>
    <row r="82" spans="2:79" x14ac:dyDescent="0.25">
      <c r="B82" s="74"/>
      <c r="C82" s="156"/>
      <c r="D82" s="156"/>
      <c r="E82" s="74"/>
      <c r="F82" s="143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</row>
    <row r="83" spans="2:79" x14ac:dyDescent="0.25">
      <c r="B83" s="74"/>
      <c r="C83" s="156"/>
      <c r="D83" s="156"/>
      <c r="E83" s="74"/>
      <c r="F83" s="143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</row>
    <row r="84" spans="2:79" x14ac:dyDescent="0.25">
      <c r="B84" s="74"/>
      <c r="C84" s="156"/>
      <c r="D84" s="156"/>
      <c r="E84" s="74"/>
      <c r="F84" s="143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</row>
    <row r="85" spans="2:79" x14ac:dyDescent="0.25">
      <c r="B85" s="74"/>
      <c r="C85" s="156"/>
      <c r="D85" s="156"/>
      <c r="E85" s="74"/>
      <c r="F85" s="143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</row>
    <row r="86" spans="2:79" x14ac:dyDescent="0.25">
      <c r="B86" s="74"/>
      <c r="C86" s="156"/>
      <c r="D86" s="156"/>
      <c r="E86" s="74"/>
      <c r="F86" s="143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</row>
    <row r="87" spans="2:79" x14ac:dyDescent="0.25">
      <c r="B87" s="74"/>
      <c r="C87" s="156"/>
      <c r="D87" s="156"/>
      <c r="E87" s="74"/>
      <c r="F87" s="143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</row>
    <row r="88" spans="2:79" x14ac:dyDescent="0.25">
      <c r="B88" s="74"/>
      <c r="C88" s="156"/>
      <c r="D88" s="156"/>
      <c r="E88" s="74"/>
      <c r="F88" s="143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</row>
    <row r="89" spans="2:79" x14ac:dyDescent="0.25">
      <c r="B89" s="74"/>
      <c r="C89" s="156"/>
      <c r="D89" s="156"/>
      <c r="E89" s="74"/>
      <c r="F89" s="143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</row>
    <row r="90" spans="2:79" x14ac:dyDescent="0.25">
      <c r="B90" s="74"/>
      <c r="C90" s="156"/>
      <c r="D90" s="156"/>
      <c r="E90" s="74"/>
      <c r="F90" s="143"/>
      <c r="G90" s="143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</row>
    <row r="91" spans="2:79" x14ac:dyDescent="0.25">
      <c r="B91" s="74"/>
      <c r="C91" s="156"/>
      <c r="D91" s="156"/>
      <c r="E91" s="74"/>
      <c r="F91" s="143"/>
      <c r="G91" s="143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</row>
    <row r="92" spans="2:79" x14ac:dyDescent="0.25">
      <c r="B92" s="74"/>
      <c r="C92" s="156"/>
      <c r="D92" s="156"/>
      <c r="E92" s="74"/>
      <c r="F92" s="143"/>
      <c r="G92" s="143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</row>
    <row r="93" spans="2:79" x14ac:dyDescent="0.25">
      <c r="B93" s="74"/>
      <c r="C93" s="156"/>
      <c r="D93" s="156"/>
      <c r="E93" s="74"/>
      <c r="F93" s="143"/>
      <c r="G93" s="143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</row>
    <row r="94" spans="2:79" x14ac:dyDescent="0.25">
      <c r="B94" s="74"/>
      <c r="C94" s="156"/>
      <c r="D94" s="156"/>
      <c r="E94" s="74"/>
      <c r="F94" s="143"/>
      <c r="G94" s="143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</row>
    <row r="95" spans="2:79" x14ac:dyDescent="0.25">
      <c r="B95" s="74"/>
      <c r="C95" s="156"/>
      <c r="D95" s="156"/>
      <c r="E95" s="74"/>
      <c r="F95" s="143"/>
      <c r="G95" s="143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</row>
    <row r="96" spans="2:79" x14ac:dyDescent="0.25">
      <c r="B96" s="74"/>
      <c r="C96" s="156"/>
      <c r="D96" s="156"/>
      <c r="E96" s="74"/>
      <c r="F96" s="143"/>
      <c r="G96" s="143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</row>
    <row r="97" spans="2:79" x14ac:dyDescent="0.25">
      <c r="B97" s="74"/>
      <c r="C97" s="156"/>
      <c r="D97" s="156"/>
      <c r="E97" s="74"/>
      <c r="F97" s="143"/>
      <c r="G97" s="143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</row>
    <row r="98" spans="2:79" x14ac:dyDescent="0.25">
      <c r="B98" s="74"/>
      <c r="C98" s="156"/>
      <c r="D98" s="156"/>
      <c r="E98" s="74"/>
      <c r="F98" s="143"/>
      <c r="G98" s="143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</row>
    <row r="99" spans="2:79" x14ac:dyDescent="0.25">
      <c r="B99" s="74"/>
      <c r="C99" s="156"/>
      <c r="D99" s="156"/>
      <c r="E99" s="74"/>
      <c r="F99" s="143"/>
      <c r="G99" s="143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</row>
    <row r="100" spans="2:79" x14ac:dyDescent="0.25">
      <c r="B100" s="74"/>
      <c r="C100" s="156"/>
      <c r="D100" s="156"/>
      <c r="E100" s="74"/>
      <c r="F100" s="143"/>
      <c r="G100" s="143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</row>
    <row r="101" spans="2:79" x14ac:dyDescent="0.25">
      <c r="B101" s="74"/>
      <c r="C101" s="156"/>
      <c r="D101" s="156"/>
      <c r="E101" s="74"/>
      <c r="F101" s="143"/>
      <c r="G101" s="143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</row>
    <row r="102" spans="2:79" x14ac:dyDescent="0.25">
      <c r="B102" s="74"/>
      <c r="C102" s="156"/>
      <c r="D102" s="156"/>
      <c r="E102" s="74"/>
      <c r="F102" s="143"/>
      <c r="G102" s="143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</row>
    <row r="103" spans="2:79" x14ac:dyDescent="0.25">
      <c r="B103" s="74"/>
      <c r="C103" s="156"/>
      <c r="D103" s="156"/>
      <c r="E103" s="74"/>
      <c r="F103" s="143"/>
      <c r="G103" s="143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</row>
    <row r="104" spans="2:79" x14ac:dyDescent="0.25">
      <c r="B104" s="74"/>
      <c r="C104" s="156"/>
      <c r="D104" s="156"/>
      <c r="E104" s="74"/>
      <c r="F104" s="143"/>
      <c r="G104" s="143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</row>
    <row r="105" spans="2:79" x14ac:dyDescent="0.25">
      <c r="B105" s="74"/>
      <c r="C105" s="156"/>
      <c r="D105" s="156"/>
      <c r="E105" s="74"/>
      <c r="F105" s="143"/>
      <c r="G105" s="143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</row>
    <row r="106" spans="2:79" x14ac:dyDescent="0.25">
      <c r="B106" s="74"/>
      <c r="C106" s="156"/>
      <c r="D106" s="156"/>
      <c r="E106" s="74"/>
      <c r="F106" s="143"/>
      <c r="G106" s="143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</row>
    <row r="107" spans="2:79" x14ac:dyDescent="0.25">
      <c r="B107" s="74"/>
      <c r="C107" s="156"/>
      <c r="D107" s="156"/>
      <c r="E107" s="74"/>
      <c r="F107" s="143"/>
      <c r="G107" s="143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</row>
    <row r="108" spans="2:79" x14ac:dyDescent="0.25">
      <c r="B108" s="74"/>
      <c r="C108" s="156"/>
      <c r="D108" s="156"/>
      <c r="E108" s="74"/>
      <c r="F108" s="143"/>
      <c r="G108" s="143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</row>
    <row r="109" spans="2:79" x14ac:dyDescent="0.25">
      <c r="B109" s="74"/>
      <c r="C109" s="156"/>
      <c r="D109" s="156"/>
      <c r="E109" s="74"/>
      <c r="F109" s="143"/>
      <c r="G109" s="143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</row>
    <row r="110" spans="2:79" x14ac:dyDescent="0.25">
      <c r="B110" s="74"/>
      <c r="C110" s="156"/>
      <c r="D110" s="156"/>
      <c r="E110" s="74"/>
      <c r="F110" s="143"/>
      <c r="G110" s="143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</row>
    <row r="111" spans="2:79" x14ac:dyDescent="0.25">
      <c r="B111" s="74"/>
      <c r="C111" s="156"/>
      <c r="D111" s="156"/>
      <c r="E111" s="74"/>
      <c r="F111" s="143"/>
      <c r="G111" s="143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</row>
    <row r="112" spans="2:79" x14ac:dyDescent="0.25">
      <c r="B112" s="74"/>
      <c r="C112" s="156"/>
      <c r="D112" s="156"/>
      <c r="E112" s="74"/>
      <c r="F112" s="143"/>
      <c r="G112" s="143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</row>
    <row r="113" spans="2:79" x14ac:dyDescent="0.25">
      <c r="B113" s="74"/>
      <c r="C113" s="156"/>
      <c r="D113" s="156"/>
      <c r="E113" s="74"/>
      <c r="F113" s="143"/>
      <c r="G113" s="143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</row>
    <row r="114" spans="2:79" x14ac:dyDescent="0.25">
      <c r="B114" s="74"/>
      <c r="C114" s="156"/>
      <c r="D114" s="156"/>
      <c r="E114" s="74"/>
      <c r="F114" s="143"/>
      <c r="G114" s="143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</row>
    <row r="115" spans="2:79" x14ac:dyDescent="0.25">
      <c r="B115" s="74"/>
      <c r="C115" s="156"/>
      <c r="D115" s="156"/>
      <c r="E115" s="74"/>
      <c r="F115" s="143"/>
      <c r="G115" s="143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</row>
    <row r="116" spans="2:79" x14ac:dyDescent="0.25">
      <c r="B116" s="74"/>
      <c r="C116" s="156"/>
      <c r="D116" s="156"/>
      <c r="E116" s="74"/>
      <c r="F116" s="143"/>
      <c r="G116" s="143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</row>
    <row r="117" spans="2:79" x14ac:dyDescent="0.25">
      <c r="B117" s="74"/>
      <c r="C117" s="156"/>
      <c r="D117" s="156"/>
      <c r="E117" s="74"/>
      <c r="F117" s="143"/>
      <c r="G117" s="143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</row>
    <row r="118" spans="2:79" x14ac:dyDescent="0.25">
      <c r="B118" s="74"/>
      <c r="C118" s="156"/>
      <c r="D118" s="156"/>
      <c r="E118" s="74"/>
      <c r="F118" s="143"/>
      <c r="G118" s="143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</row>
    <row r="119" spans="2:79" x14ac:dyDescent="0.25">
      <c r="B119" s="74"/>
      <c r="C119" s="156"/>
      <c r="D119" s="156"/>
      <c r="E119" s="74"/>
      <c r="F119" s="143"/>
      <c r="G119" s="143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</row>
    <row r="120" spans="2:79" x14ac:dyDescent="0.25">
      <c r="B120" s="74"/>
      <c r="C120" s="156"/>
      <c r="D120" s="156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</row>
    <row r="121" spans="2:79" x14ac:dyDescent="0.25">
      <c r="B121" s="74"/>
      <c r="C121" s="156"/>
      <c r="D121" s="156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</row>
    <row r="122" spans="2:79" x14ac:dyDescent="0.25">
      <c r="B122" s="74"/>
      <c r="C122" s="156"/>
      <c r="D122" s="156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</row>
    <row r="123" spans="2:79" x14ac:dyDescent="0.25">
      <c r="B123" s="74"/>
      <c r="C123" s="142"/>
      <c r="D123" s="142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</row>
    <row r="124" spans="2:79" x14ac:dyDescent="0.25">
      <c r="B124" s="74"/>
      <c r="C124" s="142"/>
      <c r="D124" s="142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</row>
    <row r="125" spans="2:79" x14ac:dyDescent="0.25">
      <c r="B125" s="74"/>
      <c r="C125" s="142"/>
      <c r="D125" s="142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</row>
    <row r="126" spans="2:79" x14ac:dyDescent="0.25">
      <c r="B126" s="74"/>
      <c r="C126" s="142"/>
      <c r="D126" s="142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</row>
    <row r="127" spans="2:79" x14ac:dyDescent="0.25">
      <c r="B127" s="74"/>
      <c r="C127" s="142"/>
      <c r="D127" s="142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</row>
    <row r="128" spans="2:79" x14ac:dyDescent="0.25">
      <c r="B128" s="74"/>
      <c r="C128" s="142"/>
      <c r="D128" s="142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</row>
    <row r="129" spans="2:79" x14ac:dyDescent="0.25">
      <c r="B129" s="74"/>
      <c r="C129" s="142"/>
      <c r="D129" s="142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</row>
    <row r="130" spans="2:79" x14ac:dyDescent="0.25">
      <c r="B130" s="74"/>
      <c r="C130" s="142"/>
      <c r="D130" s="142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</row>
    <row r="131" spans="2:79" x14ac:dyDescent="0.25">
      <c r="B131" s="74"/>
      <c r="C131" s="142"/>
      <c r="D131" s="142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</row>
    <row r="132" spans="2:79" x14ac:dyDescent="0.25">
      <c r="B132" s="74"/>
      <c r="C132" s="142"/>
      <c r="D132" s="142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</row>
    <row r="133" spans="2:79" x14ac:dyDescent="0.25">
      <c r="B133" s="74"/>
      <c r="C133" s="142"/>
      <c r="D133" s="142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</row>
    <row r="134" spans="2:79" x14ac:dyDescent="0.25">
      <c r="B134" s="74"/>
      <c r="C134" s="142"/>
      <c r="D134" s="142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</row>
    <row r="135" spans="2:79" x14ac:dyDescent="0.25">
      <c r="B135" s="74"/>
      <c r="C135" s="142"/>
      <c r="D135" s="142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</row>
    <row r="136" spans="2:79" x14ac:dyDescent="0.25">
      <c r="B136" s="74"/>
      <c r="C136" s="142"/>
      <c r="D136" s="142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</row>
    <row r="137" spans="2:79" x14ac:dyDescent="0.25">
      <c r="B137" s="74"/>
      <c r="C137" s="142"/>
      <c r="D137" s="142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</row>
    <row r="138" spans="2:79" x14ac:dyDescent="0.25">
      <c r="B138" s="74"/>
      <c r="C138" s="142"/>
      <c r="D138" s="142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</row>
    <row r="139" spans="2:79" x14ac:dyDescent="0.25">
      <c r="B139" s="74"/>
      <c r="C139" s="142"/>
      <c r="D139" s="142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</row>
    <row r="140" spans="2:79" x14ac:dyDescent="0.25">
      <c r="B140" s="74"/>
      <c r="C140" s="142"/>
      <c r="D140" s="142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</row>
    <row r="141" spans="2:79" x14ac:dyDescent="0.25">
      <c r="B141" s="74"/>
      <c r="C141" s="142"/>
      <c r="D141" s="142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</row>
    <row r="142" spans="2:79" x14ac:dyDescent="0.25">
      <c r="B142" s="74"/>
      <c r="C142" s="142"/>
      <c r="D142" s="142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</row>
    <row r="143" spans="2:79" x14ac:dyDescent="0.25">
      <c r="B143" s="74"/>
      <c r="C143" s="142"/>
      <c r="D143" s="142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</row>
    <row r="144" spans="2:79" x14ac:dyDescent="0.25">
      <c r="B144" s="74"/>
      <c r="C144" s="142"/>
      <c r="D144" s="142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</row>
    <row r="145" spans="2:79" x14ac:dyDescent="0.25">
      <c r="B145" s="74"/>
      <c r="C145" s="142"/>
      <c r="D145" s="142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</row>
    <row r="146" spans="2:79" x14ac:dyDescent="0.25">
      <c r="B146" s="74"/>
      <c r="C146" s="142"/>
      <c r="D146" s="142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</row>
    <row r="147" spans="2:79" x14ac:dyDescent="0.25">
      <c r="B147" s="74"/>
      <c r="C147" s="142"/>
      <c r="D147" s="142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</row>
    <row r="148" spans="2:79" x14ac:dyDescent="0.25">
      <c r="B148" s="74"/>
      <c r="C148" s="142"/>
      <c r="D148" s="142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</row>
    <row r="149" spans="2:79" x14ac:dyDescent="0.25">
      <c r="B149" s="74"/>
      <c r="C149" s="142"/>
      <c r="D149" s="142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</row>
    <row r="150" spans="2:79" x14ac:dyDescent="0.25">
      <c r="B150" s="74"/>
      <c r="C150" s="142"/>
      <c r="D150" s="142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</row>
    <row r="151" spans="2:79" x14ac:dyDescent="0.25">
      <c r="B151" s="74"/>
      <c r="C151" s="142"/>
      <c r="D151" s="142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</row>
    <row r="152" spans="2:79" x14ac:dyDescent="0.25">
      <c r="B152" s="74"/>
      <c r="C152" s="142"/>
      <c r="D152" s="142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</row>
    <row r="153" spans="2:79" x14ac:dyDescent="0.25">
      <c r="B153" s="74"/>
      <c r="C153" s="142"/>
      <c r="D153" s="142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</row>
    <row r="154" spans="2:79" x14ac:dyDescent="0.25">
      <c r="B154" s="74"/>
      <c r="C154" s="142"/>
      <c r="D154" s="142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</row>
    <row r="155" spans="2:79" x14ac:dyDescent="0.25">
      <c r="B155" s="74"/>
      <c r="C155" s="142"/>
      <c r="D155" s="142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</row>
    <row r="156" spans="2:79" x14ac:dyDescent="0.25">
      <c r="B156" s="74"/>
      <c r="C156" s="142"/>
      <c r="D156" s="142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</row>
    <row r="157" spans="2:79" x14ac:dyDescent="0.25">
      <c r="B157" s="74"/>
      <c r="C157" s="142"/>
      <c r="D157" s="142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</row>
    <row r="158" spans="2:79" x14ac:dyDescent="0.25">
      <c r="B158" s="74"/>
      <c r="C158" s="142"/>
      <c r="D158" s="142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</row>
    <row r="159" spans="2:79" x14ac:dyDescent="0.25">
      <c r="B159" s="74"/>
      <c r="C159" s="142"/>
      <c r="D159" s="142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</row>
    <row r="160" spans="2:79" x14ac:dyDescent="0.25">
      <c r="B160" s="74"/>
      <c r="C160" s="142"/>
      <c r="D160" s="142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</row>
    <row r="161" spans="2:79" x14ac:dyDescent="0.25">
      <c r="B161" s="74"/>
      <c r="C161" s="142"/>
      <c r="D161" s="142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</row>
    <row r="162" spans="2:79" x14ac:dyDescent="0.25">
      <c r="B162" s="74"/>
      <c r="C162" s="142"/>
      <c r="D162" s="142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</row>
    <row r="163" spans="2:79" x14ac:dyDescent="0.25">
      <c r="B163" s="74"/>
      <c r="C163" s="142"/>
      <c r="D163" s="142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</row>
    <row r="164" spans="2:79" x14ac:dyDescent="0.25">
      <c r="B164" s="74"/>
      <c r="C164" s="142"/>
      <c r="D164" s="142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</row>
    <row r="165" spans="2:79" x14ac:dyDescent="0.25">
      <c r="B165" s="74"/>
      <c r="C165" s="142"/>
      <c r="D165" s="142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</row>
    <row r="166" spans="2:79" x14ac:dyDescent="0.25">
      <c r="B166" s="74"/>
      <c r="C166" s="142"/>
      <c r="D166" s="142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</row>
    <row r="167" spans="2:79" x14ac:dyDescent="0.25">
      <c r="B167" s="74"/>
      <c r="C167" s="142"/>
      <c r="D167" s="142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</row>
    <row r="168" spans="2:79" x14ac:dyDescent="0.25">
      <c r="B168" s="74"/>
      <c r="C168" s="142"/>
      <c r="D168" s="142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</row>
    <row r="169" spans="2:79" x14ac:dyDescent="0.25">
      <c r="B169" s="74"/>
      <c r="C169" s="142"/>
      <c r="D169" s="142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</row>
    <row r="170" spans="2:79" x14ac:dyDescent="0.25">
      <c r="B170" s="74"/>
      <c r="C170" s="142"/>
      <c r="D170" s="142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</row>
    <row r="171" spans="2:79" x14ac:dyDescent="0.25">
      <c r="B171" s="74"/>
      <c r="C171" s="142"/>
      <c r="D171" s="142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</row>
    <row r="172" spans="2:79" x14ac:dyDescent="0.25">
      <c r="B172" s="74"/>
      <c r="C172" s="142"/>
      <c r="D172" s="142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</row>
    <row r="173" spans="2:79" x14ac:dyDescent="0.25">
      <c r="B173" s="74"/>
      <c r="C173" s="142"/>
      <c r="D173" s="142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</row>
    <row r="174" spans="2:79" x14ac:dyDescent="0.25">
      <c r="B174" s="74"/>
      <c r="C174" s="142"/>
      <c r="D174" s="142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</row>
    <row r="175" spans="2:79" x14ac:dyDescent="0.25">
      <c r="B175" s="74"/>
      <c r="C175" s="142"/>
      <c r="D175" s="142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</row>
    <row r="176" spans="2:79" x14ac:dyDescent="0.25">
      <c r="B176" s="74"/>
      <c r="C176" s="142"/>
      <c r="D176" s="142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</row>
    <row r="177" spans="2:79" x14ac:dyDescent="0.25">
      <c r="B177" s="74"/>
      <c r="C177" s="142"/>
      <c r="D177" s="142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</row>
    <row r="178" spans="2:79" x14ac:dyDescent="0.25">
      <c r="B178" s="74"/>
      <c r="C178" s="142"/>
      <c r="D178" s="142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</row>
    <row r="179" spans="2:79" x14ac:dyDescent="0.25">
      <c r="B179" s="74"/>
      <c r="C179" s="142"/>
      <c r="D179" s="142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</row>
    <row r="180" spans="2:79" x14ac:dyDescent="0.25">
      <c r="B180" s="74"/>
      <c r="C180" s="142"/>
      <c r="D180" s="142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</row>
    <row r="181" spans="2:79" x14ac:dyDescent="0.25">
      <c r="B181" s="74"/>
      <c r="C181" s="142"/>
      <c r="D181" s="142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</row>
    <row r="182" spans="2:79" x14ac:dyDescent="0.25">
      <c r="B182" s="74"/>
      <c r="C182" s="142"/>
      <c r="D182" s="142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</row>
    <row r="183" spans="2:79" x14ac:dyDescent="0.25">
      <c r="B183" s="74"/>
      <c r="C183" s="142"/>
      <c r="D183" s="142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</row>
    <row r="184" spans="2:79" x14ac:dyDescent="0.25">
      <c r="B184" s="74"/>
      <c r="C184" s="142"/>
      <c r="D184" s="142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</row>
    <row r="185" spans="2:79" x14ac:dyDescent="0.25">
      <c r="B185" s="74"/>
      <c r="C185" s="142"/>
      <c r="D185" s="142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</row>
    <row r="186" spans="2:79" x14ac:dyDescent="0.25">
      <c r="B186" s="74"/>
      <c r="C186" s="142"/>
      <c r="D186" s="142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</row>
    <row r="187" spans="2:79" x14ac:dyDescent="0.25">
      <c r="B187" s="74"/>
      <c r="C187" s="142"/>
      <c r="D187" s="142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</row>
    <row r="188" spans="2:79" x14ac:dyDescent="0.25">
      <c r="B188" s="74"/>
      <c r="C188" s="142"/>
      <c r="D188" s="142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</row>
    <row r="189" spans="2:79" x14ac:dyDescent="0.25">
      <c r="B189" s="74"/>
      <c r="C189" s="142"/>
      <c r="D189" s="142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</row>
    <row r="190" spans="2:79" x14ac:dyDescent="0.25">
      <c r="B190" s="74"/>
      <c r="C190" s="142"/>
      <c r="D190" s="142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</row>
    <row r="191" spans="2:79" x14ac:dyDescent="0.25">
      <c r="B191" s="74"/>
      <c r="C191" s="142"/>
      <c r="D191" s="142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</row>
    <row r="192" spans="2:79" x14ac:dyDescent="0.25">
      <c r="B192" s="74"/>
      <c r="C192" s="142"/>
      <c r="D192" s="142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</row>
    <row r="193" spans="2:79" x14ac:dyDescent="0.25">
      <c r="B193" s="74"/>
      <c r="C193" s="142"/>
      <c r="D193" s="142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</row>
    <row r="194" spans="2:79" x14ac:dyDescent="0.25">
      <c r="B194" s="74"/>
      <c r="C194" s="142"/>
      <c r="D194" s="142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</row>
    <row r="195" spans="2:79" x14ac:dyDescent="0.25">
      <c r="B195" s="74"/>
      <c r="C195" s="142"/>
      <c r="D195" s="142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</row>
    <row r="196" spans="2:79" x14ac:dyDescent="0.25">
      <c r="B196" s="74"/>
      <c r="C196" s="142"/>
      <c r="D196" s="142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</row>
    <row r="197" spans="2:79" x14ac:dyDescent="0.25">
      <c r="B197" s="74"/>
      <c r="C197" s="142"/>
      <c r="D197" s="142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</row>
    <row r="198" spans="2:79" x14ac:dyDescent="0.25">
      <c r="B198" s="74"/>
      <c r="C198" s="142"/>
      <c r="D198" s="142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</row>
    <row r="199" spans="2:79" x14ac:dyDescent="0.25">
      <c r="B199" s="74"/>
      <c r="C199" s="142"/>
      <c r="D199" s="142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</row>
    <row r="200" spans="2:79" x14ac:dyDescent="0.25">
      <c r="B200" s="74"/>
      <c r="C200" s="142"/>
      <c r="D200" s="142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</row>
    <row r="201" spans="2:79" x14ac:dyDescent="0.25">
      <c r="B201" s="74"/>
      <c r="C201" s="142"/>
      <c r="D201" s="142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</row>
    <row r="202" spans="2:79" x14ac:dyDescent="0.25">
      <c r="B202" s="74"/>
      <c r="C202" s="142"/>
      <c r="D202" s="142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</row>
    <row r="203" spans="2:79" x14ac:dyDescent="0.25">
      <c r="B203" s="74"/>
      <c r="C203" s="142"/>
      <c r="D203" s="142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</row>
    <row r="204" spans="2:79" x14ac:dyDescent="0.25">
      <c r="B204" s="74"/>
      <c r="C204" s="142"/>
      <c r="D204" s="142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</row>
    <row r="205" spans="2:79" x14ac:dyDescent="0.25">
      <c r="B205" s="74"/>
      <c r="C205" s="142"/>
      <c r="D205" s="142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</row>
    <row r="206" spans="2:79" x14ac:dyDescent="0.25">
      <c r="B206" s="74"/>
      <c r="C206" s="142"/>
      <c r="D206" s="142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</row>
    <row r="207" spans="2:79" x14ac:dyDescent="0.25">
      <c r="B207" s="74"/>
      <c r="C207" s="142"/>
      <c r="D207" s="142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</row>
    <row r="208" spans="2:79" x14ac:dyDescent="0.25">
      <c r="B208" s="74"/>
      <c r="C208" s="142"/>
      <c r="D208" s="142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</row>
    <row r="209" spans="2:79" x14ac:dyDescent="0.25">
      <c r="B209" s="74"/>
      <c r="C209" s="142"/>
      <c r="D209" s="142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</row>
    <row r="210" spans="2:79" x14ac:dyDescent="0.25">
      <c r="B210" s="74"/>
      <c r="C210" s="142"/>
      <c r="D210" s="142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</row>
    <row r="211" spans="2:79" x14ac:dyDescent="0.25">
      <c r="B211" s="74"/>
      <c r="C211" s="142"/>
      <c r="D211" s="142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</row>
    <row r="212" spans="2:79" x14ac:dyDescent="0.25">
      <c r="B212" s="74"/>
      <c r="C212" s="142"/>
      <c r="D212" s="142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</row>
    <row r="213" spans="2:79" x14ac:dyDescent="0.25">
      <c r="B213" s="74"/>
      <c r="C213" s="142"/>
      <c r="D213" s="142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</row>
    <row r="214" spans="2:79" x14ac:dyDescent="0.25">
      <c r="B214" s="74"/>
      <c r="C214" s="142"/>
      <c r="D214" s="142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</row>
    <row r="215" spans="2:79" x14ac:dyDescent="0.25">
      <c r="B215" s="74"/>
      <c r="C215" s="142"/>
      <c r="D215" s="142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</row>
    <row r="216" spans="2:79" x14ac:dyDescent="0.25">
      <c r="B216" s="74"/>
      <c r="C216" s="142"/>
      <c r="D216" s="142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</row>
    <row r="217" spans="2:79" x14ac:dyDescent="0.25">
      <c r="B217" s="74"/>
      <c r="C217" s="142"/>
      <c r="D217" s="142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</row>
    <row r="218" spans="2:79" x14ac:dyDescent="0.25">
      <c r="B218" s="74"/>
      <c r="C218" s="142"/>
      <c r="D218" s="142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</row>
    <row r="219" spans="2:79" x14ac:dyDescent="0.25">
      <c r="B219" s="74"/>
      <c r="C219" s="142"/>
      <c r="D219" s="142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</row>
    <row r="220" spans="2:79" x14ac:dyDescent="0.25">
      <c r="B220" s="74"/>
      <c r="C220" s="142"/>
      <c r="D220" s="142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</row>
    <row r="221" spans="2:79" x14ac:dyDescent="0.25">
      <c r="B221" s="74"/>
      <c r="C221" s="142"/>
      <c r="D221" s="142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</row>
    <row r="222" spans="2:79" x14ac:dyDescent="0.25">
      <c r="B222" s="74"/>
      <c r="C222" s="142"/>
      <c r="D222" s="142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</row>
    <row r="223" spans="2:79" x14ac:dyDescent="0.25">
      <c r="B223" s="74"/>
      <c r="C223" s="142"/>
      <c r="D223" s="142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</row>
    <row r="224" spans="2:79" x14ac:dyDescent="0.25">
      <c r="B224" s="74"/>
      <c r="C224" s="142"/>
      <c r="D224" s="142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</row>
    <row r="225" spans="2:79" x14ac:dyDescent="0.25">
      <c r="B225" s="74"/>
      <c r="C225" s="142"/>
      <c r="D225" s="142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</row>
    <row r="226" spans="2:79" x14ac:dyDescent="0.25">
      <c r="B226" s="74"/>
      <c r="C226" s="142"/>
      <c r="D226" s="142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</row>
    <row r="227" spans="2:79" x14ac:dyDescent="0.25">
      <c r="B227" s="74"/>
      <c r="C227" s="142"/>
      <c r="D227" s="142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</row>
    <row r="228" spans="2:79" x14ac:dyDescent="0.25">
      <c r="B228" s="74"/>
      <c r="C228" s="142"/>
      <c r="D228" s="142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</row>
    <row r="229" spans="2:79" x14ac:dyDescent="0.25">
      <c r="B229" s="74"/>
      <c r="C229" s="142"/>
      <c r="D229" s="142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</row>
    <row r="230" spans="2:79" x14ac:dyDescent="0.25">
      <c r="B230" s="74"/>
      <c r="C230" s="142"/>
      <c r="D230" s="142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</row>
    <row r="231" spans="2:79" x14ac:dyDescent="0.25">
      <c r="B231" s="74"/>
      <c r="C231" s="142"/>
      <c r="D231" s="142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</row>
    <row r="232" spans="2:79" x14ac:dyDescent="0.25">
      <c r="B232" s="74"/>
      <c r="C232" s="142"/>
      <c r="D232" s="142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/>
      <c r="BZ232" s="74"/>
      <c r="CA232" s="74"/>
    </row>
    <row r="233" spans="2:79" x14ac:dyDescent="0.25">
      <c r="B233" s="74"/>
      <c r="C233" s="142"/>
      <c r="D233" s="142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</row>
    <row r="234" spans="2:79" x14ac:dyDescent="0.25">
      <c r="B234" s="74"/>
      <c r="C234" s="142"/>
      <c r="D234" s="142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</row>
    <row r="235" spans="2:79" x14ac:dyDescent="0.25">
      <c r="B235" s="74"/>
      <c r="C235" s="142"/>
      <c r="D235" s="142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</row>
    <row r="236" spans="2:79" x14ac:dyDescent="0.25">
      <c r="B236" s="74"/>
      <c r="C236" s="142"/>
      <c r="D236" s="142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</row>
    <row r="237" spans="2:79" x14ac:dyDescent="0.25">
      <c r="B237" s="74"/>
      <c r="C237" s="142"/>
      <c r="D237" s="142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</row>
    <row r="238" spans="2:79" x14ac:dyDescent="0.25">
      <c r="B238" s="74"/>
      <c r="C238" s="142"/>
      <c r="D238" s="142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</row>
    <row r="239" spans="2:79" x14ac:dyDescent="0.25">
      <c r="B239" s="74"/>
      <c r="C239" s="142"/>
      <c r="D239" s="142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</row>
    <row r="240" spans="2:79" x14ac:dyDescent="0.25">
      <c r="B240" s="74"/>
      <c r="C240" s="142"/>
      <c r="D240" s="142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</row>
    <row r="241" spans="2:79" x14ac:dyDescent="0.25">
      <c r="B241" s="74"/>
      <c r="C241" s="142"/>
      <c r="D241" s="142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</row>
    <row r="242" spans="2:79" x14ac:dyDescent="0.25">
      <c r="B242" s="74"/>
      <c r="C242" s="142"/>
      <c r="D242" s="142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</row>
    <row r="243" spans="2:79" x14ac:dyDescent="0.25">
      <c r="B243" s="74"/>
      <c r="C243" s="142"/>
      <c r="D243" s="142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</row>
    <row r="244" spans="2:79" x14ac:dyDescent="0.25">
      <c r="B244" s="74"/>
      <c r="C244" s="142"/>
      <c r="D244" s="142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</row>
    <row r="245" spans="2:79" x14ac:dyDescent="0.25">
      <c r="B245" s="74"/>
      <c r="C245" s="142"/>
      <c r="D245" s="142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</row>
    <row r="246" spans="2:79" x14ac:dyDescent="0.25">
      <c r="B246" s="74"/>
      <c r="C246" s="142"/>
      <c r="D246" s="142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</row>
    <row r="247" spans="2:79" x14ac:dyDescent="0.25">
      <c r="B247" s="74"/>
      <c r="C247" s="142"/>
      <c r="D247" s="142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</row>
    <row r="248" spans="2:79" x14ac:dyDescent="0.25">
      <c r="B248" s="74"/>
      <c r="C248" s="142"/>
      <c r="D248" s="142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</row>
    <row r="249" spans="2:79" x14ac:dyDescent="0.25">
      <c r="B249" s="74"/>
      <c r="C249" s="142"/>
      <c r="D249" s="142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</row>
    <row r="250" spans="2:79" x14ac:dyDescent="0.25">
      <c r="B250" s="74"/>
      <c r="C250" s="142"/>
      <c r="D250" s="142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</row>
    <row r="251" spans="2:79" x14ac:dyDescent="0.25">
      <c r="B251" s="74"/>
      <c r="C251" s="142"/>
      <c r="D251" s="142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</row>
    <row r="252" spans="2:79" x14ac:dyDescent="0.25">
      <c r="B252" s="74"/>
      <c r="C252" s="142"/>
      <c r="D252" s="142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</row>
    <row r="253" spans="2:79" x14ac:dyDescent="0.25">
      <c r="B253" s="74"/>
      <c r="C253" s="142"/>
      <c r="D253" s="142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</row>
    <row r="254" spans="2:79" x14ac:dyDescent="0.25">
      <c r="B254" s="74"/>
      <c r="C254" s="142"/>
      <c r="D254" s="142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</row>
    <row r="255" spans="2:79" x14ac:dyDescent="0.25">
      <c r="B255" s="74"/>
      <c r="C255" s="142"/>
      <c r="D255" s="142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</row>
    <row r="256" spans="2:79" x14ac:dyDescent="0.25"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</row>
    <row r="257" spans="2:79" x14ac:dyDescent="0.25"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</row>
    <row r="258" spans="2:79" x14ac:dyDescent="0.25"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</row>
    <row r="259" spans="2:79" x14ac:dyDescent="0.25"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</row>
    <row r="260" spans="2:79" x14ac:dyDescent="0.25"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</row>
    <row r="261" spans="2:79" x14ac:dyDescent="0.25"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</row>
    <row r="262" spans="2:79" x14ac:dyDescent="0.25"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74"/>
      <c r="BR262" s="74"/>
      <c r="BS262" s="74"/>
      <c r="BT262" s="74"/>
      <c r="BU262" s="74"/>
      <c r="BV262" s="74"/>
      <c r="BW262" s="74"/>
      <c r="BX262" s="74"/>
      <c r="BY262" s="74"/>
      <c r="BZ262" s="74"/>
      <c r="CA262" s="74"/>
    </row>
    <row r="263" spans="2:79" x14ac:dyDescent="0.25"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74"/>
      <c r="BX263" s="74"/>
      <c r="BY263" s="74"/>
      <c r="BZ263" s="74"/>
      <c r="CA263" s="74"/>
    </row>
    <row r="264" spans="2:79" x14ac:dyDescent="0.25"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</row>
    <row r="265" spans="2:79" x14ac:dyDescent="0.25"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</row>
    <row r="266" spans="2:79" x14ac:dyDescent="0.25"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</row>
    <row r="267" spans="2:79" x14ac:dyDescent="0.25"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</row>
    <row r="268" spans="2:79" x14ac:dyDescent="0.25"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</row>
    <row r="269" spans="2:79" x14ac:dyDescent="0.25"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</row>
    <row r="270" spans="2:79" x14ac:dyDescent="0.25"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  <c r="AZ270" s="74"/>
      <c r="BA270" s="74"/>
      <c r="BB270" s="74"/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</row>
    <row r="271" spans="2:79" x14ac:dyDescent="0.25"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</row>
    <row r="272" spans="2:79" x14ac:dyDescent="0.25"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</row>
    <row r="273" spans="2:79" x14ac:dyDescent="0.25"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</row>
    <row r="274" spans="2:79" x14ac:dyDescent="0.25"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D274" s="74"/>
      <c r="BE274" s="74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</row>
    <row r="275" spans="2:79" x14ac:dyDescent="0.25"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74"/>
      <c r="BQ275" s="74"/>
      <c r="BR275" s="74"/>
      <c r="BS275" s="74"/>
      <c r="BT275" s="74"/>
      <c r="BU275" s="74"/>
      <c r="BV275" s="74"/>
      <c r="BW275" s="74"/>
      <c r="BX275" s="74"/>
      <c r="BY275" s="74"/>
      <c r="BZ275" s="74"/>
      <c r="CA275" s="74"/>
    </row>
    <row r="276" spans="2:79" x14ac:dyDescent="0.25"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74"/>
      <c r="CA276" s="74"/>
    </row>
    <row r="277" spans="2:79" x14ac:dyDescent="0.25"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</row>
    <row r="278" spans="2:79" x14ac:dyDescent="0.25"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74"/>
    </row>
    <row r="279" spans="2:79" x14ac:dyDescent="0.25"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</row>
    <row r="280" spans="2:79" x14ac:dyDescent="0.25"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</row>
    <row r="281" spans="2:79" x14ac:dyDescent="0.25"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</row>
    <row r="282" spans="2:79" x14ac:dyDescent="0.25"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</row>
    <row r="283" spans="2:79" x14ac:dyDescent="0.25"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/>
      <c r="BR283" s="74"/>
      <c r="BS283" s="74"/>
      <c r="BT283" s="74"/>
      <c r="BU283" s="74"/>
      <c r="BV283" s="74"/>
      <c r="BW283" s="74"/>
      <c r="BX283" s="74"/>
      <c r="BY283" s="74"/>
      <c r="BZ283" s="74"/>
      <c r="CA283" s="74"/>
    </row>
    <row r="284" spans="2:79" x14ac:dyDescent="0.25"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/>
      <c r="BX284" s="74"/>
      <c r="BY284" s="74"/>
      <c r="BZ284" s="74"/>
      <c r="CA284" s="74"/>
    </row>
    <row r="285" spans="2:79" x14ac:dyDescent="0.25"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</row>
    <row r="286" spans="2:79" x14ac:dyDescent="0.25"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</row>
    <row r="287" spans="2:79" x14ac:dyDescent="0.25"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</row>
    <row r="288" spans="2:79" x14ac:dyDescent="0.25"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</row>
    <row r="289" spans="2:79" x14ac:dyDescent="0.25"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</row>
    <row r="290" spans="2:79" x14ac:dyDescent="0.25"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</row>
    <row r="291" spans="2:79" x14ac:dyDescent="0.25"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</row>
    <row r="292" spans="2:79" x14ac:dyDescent="0.25"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</row>
    <row r="293" spans="2:79" x14ac:dyDescent="0.25"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</row>
    <row r="294" spans="2:79" x14ac:dyDescent="0.25"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</row>
    <row r="295" spans="2:79" x14ac:dyDescent="0.25"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</row>
    <row r="296" spans="2:79" x14ac:dyDescent="0.25"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</row>
    <row r="297" spans="2:79" x14ac:dyDescent="0.25"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</row>
    <row r="298" spans="2:79" x14ac:dyDescent="0.25"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74"/>
      <c r="BP298" s="74"/>
      <c r="BQ298" s="74"/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</row>
    <row r="299" spans="2:79" x14ac:dyDescent="0.25"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</row>
    <row r="300" spans="2:79" x14ac:dyDescent="0.25"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</row>
    <row r="301" spans="2:79" x14ac:dyDescent="0.25"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</row>
    <row r="302" spans="2:79" x14ac:dyDescent="0.25"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</row>
    <row r="303" spans="2:79" x14ac:dyDescent="0.25"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</row>
    <row r="304" spans="2:79" x14ac:dyDescent="0.25"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</row>
    <row r="305" spans="2:79" x14ac:dyDescent="0.25"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</row>
    <row r="306" spans="2:79" x14ac:dyDescent="0.25"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</row>
    <row r="307" spans="2:79" x14ac:dyDescent="0.25"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</row>
    <row r="308" spans="2:79" x14ac:dyDescent="0.25"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</row>
    <row r="309" spans="2:79" x14ac:dyDescent="0.25"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</row>
    <row r="310" spans="2:79" x14ac:dyDescent="0.25"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</row>
    <row r="311" spans="2:79" x14ac:dyDescent="0.25"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</row>
    <row r="312" spans="2:79" x14ac:dyDescent="0.25"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</row>
    <row r="313" spans="2:79" x14ac:dyDescent="0.25"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</row>
    <row r="314" spans="2:79" x14ac:dyDescent="0.25"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</row>
    <row r="315" spans="2:79" x14ac:dyDescent="0.25"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</row>
    <row r="316" spans="2:79" x14ac:dyDescent="0.25"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</row>
    <row r="317" spans="2:79" x14ac:dyDescent="0.25"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</row>
    <row r="318" spans="2:79" x14ac:dyDescent="0.25"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</row>
    <row r="319" spans="2:79" x14ac:dyDescent="0.25"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</row>
    <row r="320" spans="2:79" x14ac:dyDescent="0.25"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</row>
    <row r="321" spans="2:79" x14ac:dyDescent="0.25"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</row>
    <row r="322" spans="2:79" x14ac:dyDescent="0.25"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</row>
    <row r="323" spans="2:79" x14ac:dyDescent="0.25"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</row>
    <row r="324" spans="2:79" x14ac:dyDescent="0.25"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</row>
    <row r="325" spans="2:79" x14ac:dyDescent="0.25"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74"/>
      <c r="BQ325" s="74"/>
      <c r="BR325" s="74"/>
      <c r="BS325" s="74"/>
      <c r="BT325" s="74"/>
      <c r="BU325" s="74"/>
      <c r="BV325" s="74"/>
      <c r="BW325" s="74"/>
      <c r="BX325" s="74"/>
      <c r="BY325" s="74"/>
      <c r="BZ325" s="74"/>
      <c r="CA325" s="74"/>
    </row>
    <row r="326" spans="2:79" x14ac:dyDescent="0.25"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</row>
    <row r="327" spans="2:79" x14ac:dyDescent="0.25"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</row>
    <row r="328" spans="2:79" x14ac:dyDescent="0.25"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</row>
    <row r="329" spans="2:79" x14ac:dyDescent="0.25"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</row>
    <row r="330" spans="2:79" x14ac:dyDescent="0.25"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</row>
    <row r="331" spans="2:79" x14ac:dyDescent="0.25"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</row>
    <row r="332" spans="2:79" x14ac:dyDescent="0.25"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</row>
    <row r="333" spans="2:79" x14ac:dyDescent="0.25"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</row>
    <row r="334" spans="2:79" x14ac:dyDescent="0.25"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</row>
    <row r="335" spans="2:79" x14ac:dyDescent="0.25"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  <c r="AZ335" s="74"/>
      <c r="BA335" s="74"/>
      <c r="BB335" s="74"/>
      <c r="BC335" s="74"/>
      <c r="BD335" s="74"/>
      <c r="BE335" s="74"/>
      <c r="BF335" s="74"/>
      <c r="BG335" s="74"/>
      <c r="BH335" s="74"/>
      <c r="BI335" s="74"/>
      <c r="BJ335" s="74"/>
      <c r="BK335" s="74"/>
      <c r="BL335" s="74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</row>
    <row r="336" spans="2:79" x14ac:dyDescent="0.25"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  <c r="AZ336" s="74"/>
      <c r="BA336" s="74"/>
      <c r="BB336" s="74"/>
      <c r="BC336" s="74"/>
      <c r="BD336" s="74"/>
      <c r="BE336" s="74"/>
      <c r="BF336" s="74"/>
      <c r="BG336" s="74"/>
      <c r="BH336" s="74"/>
      <c r="BI336" s="74"/>
      <c r="BJ336" s="74"/>
      <c r="BK336" s="74"/>
      <c r="BL336" s="74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</row>
    <row r="337" spans="2:79" x14ac:dyDescent="0.25"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</row>
    <row r="338" spans="2:79" x14ac:dyDescent="0.25"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</row>
    <row r="339" spans="2:79" x14ac:dyDescent="0.25"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</row>
    <row r="340" spans="2:79" x14ac:dyDescent="0.25"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</row>
    <row r="341" spans="2:79" x14ac:dyDescent="0.25"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</row>
    <row r="342" spans="2:79" x14ac:dyDescent="0.25"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</row>
    <row r="343" spans="2:79" x14ac:dyDescent="0.25"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</row>
    <row r="344" spans="2:79" x14ac:dyDescent="0.25"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</row>
    <row r="345" spans="2:79" x14ac:dyDescent="0.25"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</row>
    <row r="346" spans="2:79" x14ac:dyDescent="0.25"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</row>
    <row r="347" spans="2:79" x14ac:dyDescent="0.25"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</row>
    <row r="348" spans="2:79" x14ac:dyDescent="0.25"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</row>
    <row r="349" spans="2:79" x14ac:dyDescent="0.25"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</row>
    <row r="350" spans="2:79" x14ac:dyDescent="0.25"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</row>
    <row r="351" spans="2:79" x14ac:dyDescent="0.25"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</row>
    <row r="352" spans="2:79" x14ac:dyDescent="0.25"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</row>
    <row r="353" spans="2:79" x14ac:dyDescent="0.25"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</row>
    <row r="354" spans="2:79" x14ac:dyDescent="0.25"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</row>
    <row r="355" spans="2:79" x14ac:dyDescent="0.25"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</row>
    <row r="356" spans="2:79" x14ac:dyDescent="0.25"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</row>
    <row r="357" spans="2:79" x14ac:dyDescent="0.25"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</row>
    <row r="358" spans="2:79" x14ac:dyDescent="0.25"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</row>
    <row r="359" spans="2:79" x14ac:dyDescent="0.25"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</row>
    <row r="360" spans="2:79" x14ac:dyDescent="0.25"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</row>
    <row r="361" spans="2:79" x14ac:dyDescent="0.25"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</row>
    <row r="362" spans="2:79" x14ac:dyDescent="0.25"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</row>
    <row r="363" spans="2:79" x14ac:dyDescent="0.25"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</row>
    <row r="364" spans="2:79" x14ac:dyDescent="0.25"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</row>
    <row r="365" spans="2:79" x14ac:dyDescent="0.25"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</row>
    <row r="366" spans="2:79" x14ac:dyDescent="0.25"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</row>
    <row r="367" spans="2:79" x14ac:dyDescent="0.25"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</row>
    <row r="368" spans="2:79" x14ac:dyDescent="0.25"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</row>
    <row r="369" spans="2:79" x14ac:dyDescent="0.25"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</row>
    <row r="370" spans="2:79" x14ac:dyDescent="0.25"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</row>
    <row r="371" spans="2:79" x14ac:dyDescent="0.25"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</row>
    <row r="372" spans="2:79" x14ac:dyDescent="0.25"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</row>
    <row r="373" spans="2:79" x14ac:dyDescent="0.25"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</row>
    <row r="374" spans="2:79" x14ac:dyDescent="0.25"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</row>
    <row r="375" spans="2:79" x14ac:dyDescent="0.25"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</row>
    <row r="376" spans="2:79" x14ac:dyDescent="0.25"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</row>
    <row r="377" spans="2:79" x14ac:dyDescent="0.25"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</row>
    <row r="378" spans="2:79" x14ac:dyDescent="0.25"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</row>
    <row r="379" spans="2:79" x14ac:dyDescent="0.25"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</row>
    <row r="380" spans="2:79" x14ac:dyDescent="0.25"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</row>
    <row r="381" spans="2:79" x14ac:dyDescent="0.25"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</row>
    <row r="382" spans="2:79" x14ac:dyDescent="0.25"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</row>
    <row r="383" spans="2:79" x14ac:dyDescent="0.25"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</row>
    <row r="384" spans="2:79" x14ac:dyDescent="0.25"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74"/>
      <c r="AW384" s="74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</row>
    <row r="385" spans="2:79" x14ac:dyDescent="0.25"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</row>
    <row r="386" spans="2:79" x14ac:dyDescent="0.25"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  <c r="BD386" s="74"/>
      <c r="BE386" s="74"/>
      <c r="BF386" s="74"/>
      <c r="BG386" s="74"/>
      <c r="BH386" s="74"/>
      <c r="BI386" s="74"/>
      <c r="BJ386" s="74"/>
      <c r="BK386" s="74"/>
      <c r="BL386" s="74"/>
      <c r="BM386" s="74"/>
      <c r="BN386" s="74"/>
      <c r="BO386" s="74"/>
      <c r="BP386" s="74"/>
      <c r="BQ386" s="74"/>
      <c r="BR386" s="74"/>
      <c r="BS386" s="74"/>
      <c r="BT386" s="74"/>
      <c r="BU386" s="74"/>
      <c r="BV386" s="74"/>
      <c r="BW386" s="74"/>
      <c r="BX386" s="74"/>
      <c r="BY386" s="74"/>
      <c r="BZ386" s="74"/>
      <c r="CA386" s="74"/>
    </row>
    <row r="387" spans="2:79" x14ac:dyDescent="0.25"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  <c r="AZ387" s="74"/>
      <c r="BA387" s="74"/>
      <c r="BB387" s="74"/>
      <c r="BC387" s="74"/>
      <c r="BD387" s="74"/>
      <c r="BE387" s="74"/>
      <c r="BF387" s="74"/>
      <c r="BG387" s="74"/>
      <c r="BH387" s="74"/>
      <c r="BI387" s="74"/>
      <c r="BJ387" s="74"/>
      <c r="BK387" s="74"/>
      <c r="BL387" s="74"/>
      <c r="BM387" s="74"/>
      <c r="BN387" s="74"/>
      <c r="BO387" s="74"/>
      <c r="BP387" s="74"/>
      <c r="BQ387" s="74"/>
      <c r="BR387" s="74"/>
      <c r="BS387" s="74"/>
      <c r="BT387" s="74"/>
      <c r="BU387" s="74"/>
      <c r="BV387" s="74"/>
      <c r="BW387" s="74"/>
      <c r="BX387" s="74"/>
      <c r="BY387" s="74"/>
      <c r="BZ387" s="74"/>
      <c r="CA387" s="74"/>
    </row>
    <row r="388" spans="2:79" x14ac:dyDescent="0.25"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  <c r="AB388" s="74"/>
      <c r="AC388" s="74"/>
      <c r="AD388" s="74"/>
      <c r="AE388" s="74"/>
      <c r="AF388" s="74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  <c r="AZ388" s="74"/>
      <c r="BA388" s="74"/>
      <c r="BB388" s="74"/>
      <c r="BC388" s="74"/>
      <c r="BD388" s="74"/>
      <c r="BE388" s="74"/>
      <c r="BF388" s="74"/>
      <c r="BG388" s="74"/>
      <c r="BH388" s="74"/>
      <c r="BI388" s="74"/>
      <c r="BJ388" s="74"/>
      <c r="BK388" s="74"/>
      <c r="BL388" s="74"/>
      <c r="BM388" s="74"/>
      <c r="BN388" s="74"/>
      <c r="BO388" s="74"/>
      <c r="BP388" s="74"/>
      <c r="BQ388" s="74"/>
      <c r="BR388" s="74"/>
      <c r="BS388" s="74"/>
      <c r="BT388" s="74"/>
      <c r="BU388" s="74"/>
      <c r="BV388" s="74"/>
      <c r="BW388" s="74"/>
      <c r="BX388" s="74"/>
      <c r="BY388" s="74"/>
      <c r="BZ388" s="74"/>
      <c r="CA388" s="74"/>
    </row>
    <row r="389" spans="2:79" x14ac:dyDescent="0.25"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74"/>
      <c r="AB389" s="74"/>
      <c r="AC389" s="74"/>
      <c r="AD389" s="74"/>
      <c r="AE389" s="74"/>
      <c r="AF389" s="74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  <c r="AZ389" s="74"/>
      <c r="BA389" s="74"/>
      <c r="BB389" s="74"/>
      <c r="BC389" s="74"/>
      <c r="BD389" s="74"/>
      <c r="BE389" s="74"/>
      <c r="BF389" s="74"/>
      <c r="BG389" s="74"/>
      <c r="BH389" s="74"/>
      <c r="BI389" s="74"/>
      <c r="BJ389" s="74"/>
      <c r="BK389" s="74"/>
      <c r="BL389" s="74"/>
      <c r="BM389" s="74"/>
      <c r="BN389" s="74"/>
      <c r="BO389" s="74"/>
      <c r="BP389" s="74"/>
      <c r="BQ389" s="74"/>
      <c r="BR389" s="74"/>
      <c r="BS389" s="74"/>
      <c r="BT389" s="74"/>
      <c r="BU389" s="74"/>
      <c r="BV389" s="74"/>
      <c r="BW389" s="74"/>
      <c r="BX389" s="74"/>
      <c r="BY389" s="74"/>
      <c r="BZ389" s="74"/>
      <c r="CA389" s="74"/>
    </row>
    <row r="390" spans="2:79" x14ac:dyDescent="0.25"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  <c r="AB390" s="74"/>
      <c r="AC390" s="74"/>
      <c r="AD390" s="74"/>
      <c r="AE390" s="74"/>
      <c r="AF390" s="74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  <c r="AZ390" s="74"/>
      <c r="BA390" s="74"/>
      <c r="BB390" s="74"/>
      <c r="BC390" s="74"/>
      <c r="BD390" s="74"/>
      <c r="BE390" s="74"/>
      <c r="BF390" s="74"/>
      <c r="BG390" s="74"/>
      <c r="BH390" s="74"/>
      <c r="BI390" s="74"/>
      <c r="BJ390" s="74"/>
      <c r="BK390" s="74"/>
      <c r="BL390" s="74"/>
      <c r="BM390" s="74"/>
      <c r="BN390" s="74"/>
      <c r="BO390" s="74"/>
      <c r="BP390" s="74"/>
      <c r="BQ390" s="74"/>
      <c r="BR390" s="74"/>
      <c r="BS390" s="74"/>
      <c r="BT390" s="74"/>
      <c r="BU390" s="74"/>
      <c r="BV390" s="74"/>
      <c r="BW390" s="74"/>
      <c r="BX390" s="74"/>
      <c r="BY390" s="74"/>
      <c r="BZ390" s="74"/>
      <c r="CA390" s="74"/>
    </row>
    <row r="391" spans="2:79" x14ac:dyDescent="0.25"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  <c r="AB391" s="74"/>
      <c r="AC391" s="74"/>
      <c r="AD391" s="74"/>
      <c r="AE391" s="74"/>
      <c r="AF391" s="74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  <c r="AZ391" s="74"/>
      <c r="BA391" s="74"/>
      <c r="BB391" s="74"/>
      <c r="BC391" s="74"/>
      <c r="BD391" s="74"/>
      <c r="BE391" s="74"/>
      <c r="BF391" s="74"/>
      <c r="BG391" s="74"/>
      <c r="BH391" s="74"/>
      <c r="BI391" s="74"/>
      <c r="BJ391" s="74"/>
      <c r="BK391" s="74"/>
      <c r="BL391" s="74"/>
      <c r="BM391" s="74"/>
      <c r="BN391" s="74"/>
      <c r="BO391" s="74"/>
      <c r="BP391" s="74"/>
      <c r="BQ391" s="74"/>
      <c r="BR391" s="74"/>
      <c r="BS391" s="74"/>
      <c r="BT391" s="74"/>
      <c r="BU391" s="74"/>
      <c r="BV391" s="74"/>
      <c r="BW391" s="74"/>
      <c r="BX391" s="74"/>
      <c r="BY391" s="74"/>
      <c r="BZ391" s="74"/>
      <c r="CA391" s="74"/>
    </row>
    <row r="392" spans="2:79" x14ac:dyDescent="0.25"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  <c r="AZ392" s="74"/>
      <c r="BA392" s="74"/>
      <c r="BB392" s="74"/>
      <c r="BC392" s="74"/>
      <c r="BD392" s="74"/>
      <c r="BE392" s="74"/>
      <c r="BF392" s="74"/>
      <c r="BG392" s="74"/>
      <c r="BH392" s="74"/>
      <c r="BI392" s="74"/>
      <c r="BJ392" s="74"/>
      <c r="BK392" s="74"/>
      <c r="BL392" s="74"/>
      <c r="BM392" s="74"/>
      <c r="BN392" s="74"/>
      <c r="BO392" s="74"/>
      <c r="BP392" s="74"/>
      <c r="BQ392" s="74"/>
      <c r="BR392" s="74"/>
      <c r="BS392" s="74"/>
      <c r="BT392" s="74"/>
      <c r="BU392" s="74"/>
      <c r="BV392" s="74"/>
      <c r="BW392" s="74"/>
      <c r="BX392" s="74"/>
      <c r="BY392" s="74"/>
      <c r="BZ392" s="74"/>
      <c r="CA392" s="74"/>
    </row>
    <row r="393" spans="2:79" x14ac:dyDescent="0.25"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</row>
    <row r="394" spans="2:79" x14ac:dyDescent="0.25"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</row>
    <row r="395" spans="2:79" x14ac:dyDescent="0.25"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  <c r="AZ395" s="74"/>
      <c r="BA395" s="74"/>
      <c r="BB395" s="74"/>
      <c r="BC395" s="74"/>
      <c r="BD395" s="74"/>
      <c r="BE395" s="74"/>
      <c r="BF395" s="74"/>
      <c r="BG395" s="74"/>
      <c r="BH395" s="74"/>
      <c r="BI395" s="74"/>
      <c r="BJ395" s="74"/>
      <c r="BK395" s="74"/>
      <c r="BL395" s="74"/>
      <c r="BM395" s="74"/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/>
      <c r="BY395" s="74"/>
      <c r="BZ395" s="74"/>
      <c r="CA395" s="74"/>
    </row>
    <row r="396" spans="2:79" x14ac:dyDescent="0.25"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</row>
    <row r="397" spans="2:79" x14ac:dyDescent="0.25"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</row>
    <row r="398" spans="2:79" x14ac:dyDescent="0.25"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</row>
    <row r="399" spans="2:79" x14ac:dyDescent="0.25"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  <c r="AB399" s="74"/>
      <c r="AC399" s="74"/>
      <c r="AD399" s="74"/>
      <c r="AE399" s="74"/>
      <c r="AF399" s="74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  <c r="AZ399" s="74"/>
      <c r="BA399" s="74"/>
      <c r="BB399" s="74"/>
      <c r="BC399" s="74"/>
      <c r="BD399" s="74"/>
      <c r="BE399" s="74"/>
      <c r="BF399" s="74"/>
      <c r="BG399" s="74"/>
      <c r="BH399" s="74"/>
      <c r="BI399" s="74"/>
      <c r="BJ399" s="74"/>
      <c r="BK399" s="74"/>
      <c r="BL399" s="74"/>
      <c r="BM399" s="74"/>
      <c r="BN399" s="74"/>
      <c r="BO399" s="74"/>
      <c r="BP399" s="74"/>
      <c r="BQ399" s="74"/>
      <c r="BR399" s="74"/>
      <c r="BS399" s="74"/>
      <c r="BT399" s="74"/>
      <c r="BU399" s="74"/>
      <c r="BV399" s="74"/>
      <c r="BW399" s="74"/>
      <c r="BX399" s="74"/>
      <c r="BY399" s="74"/>
      <c r="BZ399" s="74"/>
      <c r="CA399" s="74"/>
    </row>
    <row r="400" spans="2:79" x14ac:dyDescent="0.25"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</row>
    <row r="401" spans="2:79" x14ac:dyDescent="0.25"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</row>
    <row r="402" spans="2:79" x14ac:dyDescent="0.25"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</row>
    <row r="403" spans="2:79" x14ac:dyDescent="0.25"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  <c r="AB403" s="74"/>
      <c r="AC403" s="74"/>
      <c r="AD403" s="74"/>
      <c r="AE403" s="74"/>
      <c r="AF403" s="74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/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/>
      <c r="BT403" s="74"/>
      <c r="BU403" s="74"/>
      <c r="BV403" s="74"/>
      <c r="BW403" s="74"/>
      <c r="BX403" s="74"/>
      <c r="BY403" s="74"/>
      <c r="BZ403" s="74"/>
      <c r="CA403" s="74"/>
    </row>
    <row r="404" spans="2:79" x14ac:dyDescent="0.25"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</row>
    <row r="405" spans="2:79" x14ac:dyDescent="0.25"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</row>
    <row r="406" spans="2:79" x14ac:dyDescent="0.25"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</row>
    <row r="407" spans="2:79" x14ac:dyDescent="0.25"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</row>
    <row r="408" spans="2:79" x14ac:dyDescent="0.25"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  <c r="BB408" s="74"/>
      <c r="BC408" s="74"/>
      <c r="BD408" s="74"/>
      <c r="BE408" s="74"/>
      <c r="BF408" s="74"/>
      <c r="BG408" s="74"/>
      <c r="BH408" s="74"/>
      <c r="BI408" s="74"/>
      <c r="BJ408" s="74"/>
      <c r="BK408" s="74"/>
      <c r="BL408" s="74"/>
      <c r="BM408" s="74"/>
      <c r="BN408" s="74"/>
      <c r="BO408" s="74"/>
      <c r="BP408" s="74"/>
      <c r="BQ408" s="74"/>
      <c r="BR408" s="74"/>
      <c r="BS408" s="74"/>
      <c r="BT408" s="74"/>
      <c r="BU408" s="74"/>
      <c r="BV408" s="74"/>
      <c r="BW408" s="74"/>
      <c r="BX408" s="74"/>
      <c r="BY408" s="74"/>
      <c r="BZ408" s="74"/>
      <c r="CA408" s="74"/>
    </row>
    <row r="409" spans="2:79" x14ac:dyDescent="0.25"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/>
      <c r="BE409" s="74"/>
      <c r="BF409" s="74"/>
      <c r="BG409" s="74"/>
      <c r="BH409" s="74"/>
      <c r="BI409" s="74"/>
      <c r="BJ409" s="74"/>
      <c r="BK409" s="74"/>
      <c r="BL409" s="74"/>
      <c r="BM409" s="74"/>
      <c r="BN409" s="74"/>
      <c r="BO409" s="74"/>
      <c r="BP409" s="74"/>
      <c r="BQ409" s="74"/>
      <c r="BR409" s="74"/>
      <c r="BS409" s="74"/>
      <c r="BT409" s="74"/>
      <c r="BU409" s="74"/>
      <c r="BV409" s="74"/>
      <c r="BW409" s="74"/>
      <c r="BX409" s="74"/>
      <c r="BY409" s="74"/>
      <c r="BZ409" s="74"/>
      <c r="CA409" s="74"/>
    </row>
    <row r="410" spans="2:79" x14ac:dyDescent="0.25"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/>
      <c r="AC410" s="74"/>
      <c r="AD410" s="74"/>
      <c r="AE410" s="74"/>
      <c r="AF410" s="74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</row>
    <row r="411" spans="2:79" x14ac:dyDescent="0.25"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4"/>
      <c r="AC411" s="74"/>
      <c r="AD411" s="74"/>
      <c r="AE411" s="74"/>
      <c r="AF411" s="74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  <c r="AZ411" s="74"/>
      <c r="BA411" s="74"/>
      <c r="BB411" s="74"/>
      <c r="BC411" s="74"/>
      <c r="BD411" s="74"/>
      <c r="BE411" s="74"/>
      <c r="BF411" s="74"/>
      <c r="BG411" s="74"/>
      <c r="BH411" s="74"/>
      <c r="BI411" s="74"/>
      <c r="BJ411" s="74"/>
      <c r="BK411" s="74"/>
      <c r="BL411" s="74"/>
      <c r="BM411" s="74"/>
      <c r="BN411" s="74"/>
      <c r="BO411" s="74"/>
      <c r="BP411" s="74"/>
      <c r="BQ411" s="74"/>
      <c r="BR411" s="74"/>
      <c r="BS411" s="74"/>
      <c r="BT411" s="74"/>
      <c r="BU411" s="74"/>
      <c r="BV411" s="74"/>
      <c r="BW411" s="74"/>
      <c r="BX411" s="74"/>
      <c r="BY411" s="74"/>
      <c r="BZ411" s="74"/>
      <c r="CA411" s="74"/>
    </row>
    <row r="412" spans="2:79" x14ac:dyDescent="0.25"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</row>
    <row r="413" spans="2:79" x14ac:dyDescent="0.25"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  <c r="AZ413" s="74"/>
      <c r="BA413" s="74"/>
      <c r="BB413" s="74"/>
      <c r="BC413" s="74"/>
      <c r="BD413" s="74"/>
      <c r="BE413" s="74"/>
      <c r="BF413" s="74"/>
      <c r="BG413" s="74"/>
      <c r="BH413" s="74"/>
      <c r="BI413" s="74"/>
      <c r="BJ413" s="74"/>
      <c r="BK413" s="74"/>
      <c r="BL413" s="74"/>
      <c r="BM413" s="74"/>
      <c r="BN413" s="74"/>
      <c r="BO413" s="74"/>
      <c r="BP413" s="74"/>
      <c r="BQ413" s="74"/>
      <c r="BR413" s="74"/>
      <c r="BS413" s="74"/>
      <c r="BT413" s="74"/>
      <c r="BU413" s="74"/>
      <c r="BV413" s="74"/>
      <c r="BW413" s="74"/>
      <c r="BX413" s="74"/>
      <c r="BY413" s="74"/>
      <c r="BZ413" s="74"/>
      <c r="CA413" s="74"/>
    </row>
    <row r="414" spans="2:79" x14ac:dyDescent="0.25"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  <c r="AC414" s="74"/>
      <c r="AD414" s="74"/>
      <c r="AE414" s="74"/>
      <c r="AF414" s="74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  <c r="AZ414" s="74"/>
      <c r="BA414" s="74"/>
      <c r="BB414" s="74"/>
      <c r="BC414" s="74"/>
      <c r="BD414" s="74"/>
      <c r="BE414" s="74"/>
      <c r="BF414" s="74"/>
      <c r="BG414" s="74"/>
      <c r="BH414" s="74"/>
      <c r="BI414" s="74"/>
      <c r="BJ414" s="74"/>
      <c r="BK414" s="74"/>
      <c r="BL414" s="74"/>
      <c r="BM414" s="74"/>
      <c r="BN414" s="74"/>
      <c r="BO414" s="74"/>
      <c r="BP414" s="74"/>
      <c r="BQ414" s="74"/>
      <c r="BR414" s="74"/>
      <c r="BS414" s="74"/>
      <c r="BT414" s="74"/>
      <c r="BU414" s="74"/>
      <c r="BV414" s="74"/>
      <c r="BW414" s="74"/>
      <c r="BX414" s="74"/>
      <c r="BY414" s="74"/>
      <c r="BZ414" s="74"/>
      <c r="CA414" s="74"/>
    </row>
    <row r="415" spans="2:79" x14ac:dyDescent="0.25"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  <c r="AB415" s="74"/>
      <c r="AC415" s="74"/>
      <c r="AD415" s="74"/>
      <c r="AE415" s="74"/>
      <c r="AF415" s="74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  <c r="BB415" s="74"/>
      <c r="BC415" s="74"/>
      <c r="BD415" s="74"/>
      <c r="BE415" s="74"/>
      <c r="BF415" s="74"/>
      <c r="BG415" s="74"/>
      <c r="BH415" s="74"/>
      <c r="BI415" s="74"/>
      <c r="BJ415" s="74"/>
      <c r="BK415" s="74"/>
      <c r="BL415" s="74"/>
      <c r="BM415" s="74"/>
      <c r="BN415" s="74"/>
      <c r="BO415" s="74"/>
      <c r="BP415" s="74"/>
      <c r="BQ415" s="74"/>
      <c r="BR415" s="74"/>
      <c r="BS415" s="74"/>
      <c r="BT415" s="74"/>
      <c r="BU415" s="74"/>
      <c r="BV415" s="74"/>
      <c r="BW415" s="74"/>
      <c r="BX415" s="74"/>
      <c r="BY415" s="74"/>
      <c r="BZ415" s="74"/>
      <c r="CA415" s="74"/>
    </row>
    <row r="416" spans="2:79" x14ac:dyDescent="0.25"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  <c r="AB416" s="74"/>
      <c r="AC416" s="74"/>
      <c r="AD416" s="74"/>
      <c r="AE416" s="74"/>
      <c r="AF416" s="74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  <c r="BB416" s="74"/>
      <c r="BC416" s="74"/>
      <c r="BD416" s="74"/>
      <c r="BE416" s="74"/>
      <c r="BF416" s="74"/>
      <c r="BG416" s="74"/>
      <c r="BH416" s="74"/>
      <c r="BI416" s="74"/>
      <c r="BJ416" s="74"/>
      <c r="BK416" s="74"/>
      <c r="BL416" s="74"/>
      <c r="BM416" s="74"/>
      <c r="BN416" s="74"/>
      <c r="BO416" s="74"/>
      <c r="BP416" s="74"/>
      <c r="BQ416" s="74"/>
      <c r="BR416" s="74"/>
      <c r="BS416" s="74"/>
      <c r="BT416" s="74"/>
      <c r="BU416" s="74"/>
      <c r="BV416" s="74"/>
      <c r="BW416" s="74"/>
      <c r="BX416" s="74"/>
      <c r="BY416" s="74"/>
      <c r="BZ416" s="74"/>
      <c r="CA416" s="74"/>
    </row>
    <row r="417" spans="2:79" x14ac:dyDescent="0.25"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  <c r="BB417" s="74"/>
      <c r="BC417" s="74"/>
      <c r="BD417" s="74"/>
      <c r="BE417" s="74"/>
      <c r="BF417" s="74"/>
      <c r="BG417" s="74"/>
      <c r="BH417" s="74"/>
      <c r="BI417" s="74"/>
      <c r="BJ417" s="74"/>
      <c r="BK417" s="74"/>
      <c r="BL417" s="74"/>
      <c r="BM417" s="74"/>
      <c r="BN417" s="74"/>
      <c r="BO417" s="74"/>
      <c r="BP417" s="74"/>
      <c r="BQ417" s="74"/>
      <c r="BR417" s="74"/>
      <c r="BS417" s="74"/>
      <c r="BT417" s="74"/>
      <c r="BU417" s="74"/>
      <c r="BV417" s="74"/>
      <c r="BW417" s="74"/>
      <c r="BX417" s="74"/>
      <c r="BY417" s="74"/>
      <c r="BZ417" s="74"/>
      <c r="CA417" s="74"/>
    </row>
    <row r="418" spans="2:79" x14ac:dyDescent="0.25"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  <c r="AB418" s="74"/>
      <c r="AC418" s="74"/>
      <c r="AD418" s="74"/>
      <c r="AE418" s="74"/>
      <c r="AF418" s="74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  <c r="AZ418" s="74"/>
      <c r="BA418" s="74"/>
      <c r="BB418" s="74"/>
      <c r="BC418" s="74"/>
      <c r="BD418" s="74"/>
      <c r="BE418" s="74"/>
      <c r="BF418" s="74"/>
      <c r="BG418" s="74"/>
      <c r="BH418" s="74"/>
      <c r="BI418" s="74"/>
      <c r="BJ418" s="74"/>
      <c r="BK418" s="74"/>
      <c r="BL418" s="74"/>
      <c r="BM418" s="74"/>
      <c r="BN418" s="74"/>
      <c r="BO418" s="74"/>
      <c r="BP418" s="74"/>
      <c r="BQ418" s="74"/>
      <c r="BR418" s="74"/>
      <c r="BS418" s="74"/>
      <c r="BT418" s="74"/>
      <c r="BU418" s="74"/>
      <c r="BV418" s="74"/>
      <c r="BW418" s="74"/>
      <c r="BX418" s="74"/>
      <c r="BY418" s="74"/>
      <c r="BZ418" s="74"/>
      <c r="CA418" s="74"/>
    </row>
    <row r="419" spans="2:79" x14ac:dyDescent="0.25"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  <c r="AZ419" s="74"/>
      <c r="BA419" s="74"/>
      <c r="BB419" s="74"/>
      <c r="BC419" s="74"/>
      <c r="BD419" s="74"/>
      <c r="BE419" s="74"/>
      <c r="BF419" s="74"/>
      <c r="BG419" s="74"/>
      <c r="BH419" s="74"/>
      <c r="BI419" s="74"/>
      <c r="BJ419" s="74"/>
      <c r="BK419" s="74"/>
      <c r="BL419" s="74"/>
      <c r="BM419" s="74"/>
      <c r="BN419" s="74"/>
      <c r="BO419" s="74"/>
      <c r="BP419" s="74"/>
      <c r="BQ419" s="74"/>
      <c r="BR419" s="74"/>
      <c r="BS419" s="74"/>
      <c r="BT419" s="74"/>
      <c r="BU419" s="74"/>
      <c r="BV419" s="74"/>
      <c r="BW419" s="74"/>
      <c r="BX419" s="74"/>
      <c r="BY419" s="74"/>
      <c r="BZ419" s="74"/>
      <c r="CA419" s="74"/>
    </row>
    <row r="420" spans="2:79" x14ac:dyDescent="0.25"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</row>
    <row r="421" spans="2:79" x14ac:dyDescent="0.25"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  <c r="AB421" s="74"/>
      <c r="AC421" s="74"/>
      <c r="AD421" s="74"/>
      <c r="AE421" s="74"/>
      <c r="AF421" s="74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  <c r="AZ421" s="74"/>
      <c r="BA421" s="74"/>
      <c r="BB421" s="74"/>
      <c r="BC421" s="74"/>
      <c r="BD421" s="74"/>
      <c r="BE421" s="74"/>
      <c r="BF421" s="74"/>
      <c r="BG421" s="74"/>
      <c r="BH421" s="74"/>
      <c r="BI421" s="74"/>
      <c r="BJ421" s="74"/>
      <c r="BK421" s="74"/>
      <c r="BL421" s="74"/>
      <c r="BM421" s="74"/>
      <c r="BN421" s="74"/>
      <c r="BO421" s="74"/>
      <c r="BP421" s="74"/>
      <c r="BQ421" s="74"/>
      <c r="BR421" s="74"/>
      <c r="BS421" s="74"/>
      <c r="BT421" s="74"/>
      <c r="BU421" s="74"/>
      <c r="BV421" s="74"/>
      <c r="BW421" s="74"/>
      <c r="BX421" s="74"/>
      <c r="BY421" s="74"/>
      <c r="BZ421" s="74"/>
      <c r="CA421" s="74"/>
    </row>
    <row r="422" spans="2:79" x14ac:dyDescent="0.25"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  <c r="AZ422" s="74"/>
      <c r="BA422" s="74"/>
      <c r="BB422" s="74"/>
      <c r="BC422" s="74"/>
      <c r="BD422" s="74"/>
      <c r="BE422" s="74"/>
      <c r="BF422" s="74"/>
      <c r="BG422" s="74"/>
      <c r="BH422" s="74"/>
      <c r="BI422" s="74"/>
      <c r="BJ422" s="74"/>
      <c r="BK422" s="74"/>
      <c r="BL422" s="74"/>
      <c r="BM422" s="74"/>
      <c r="BN422" s="74"/>
      <c r="BO422" s="74"/>
      <c r="BP422" s="74"/>
      <c r="BQ422" s="74"/>
      <c r="BR422" s="74"/>
      <c r="BS422" s="74"/>
      <c r="BT422" s="74"/>
      <c r="BU422" s="74"/>
      <c r="BV422" s="74"/>
      <c r="BW422" s="74"/>
      <c r="BX422" s="74"/>
      <c r="BY422" s="74"/>
      <c r="BZ422" s="74"/>
      <c r="CA422" s="74"/>
    </row>
    <row r="423" spans="2:79" x14ac:dyDescent="0.25"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  <c r="AE423" s="74"/>
      <c r="AF423" s="74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  <c r="AZ423" s="74"/>
      <c r="BA423" s="74"/>
      <c r="BB423" s="74"/>
      <c r="BC423" s="74"/>
      <c r="BD423" s="74"/>
      <c r="BE423" s="74"/>
      <c r="BF423" s="74"/>
      <c r="BG423" s="74"/>
      <c r="BH423" s="74"/>
      <c r="BI423" s="74"/>
      <c r="BJ423" s="74"/>
      <c r="BK423" s="74"/>
      <c r="BL423" s="74"/>
      <c r="BM423" s="74"/>
      <c r="BN423" s="74"/>
      <c r="BO423" s="74"/>
      <c r="BP423" s="74"/>
      <c r="BQ423" s="74"/>
      <c r="BR423" s="74"/>
      <c r="BS423" s="74"/>
      <c r="BT423" s="74"/>
      <c r="BU423" s="74"/>
      <c r="BV423" s="74"/>
      <c r="BW423" s="74"/>
      <c r="BX423" s="74"/>
      <c r="BY423" s="74"/>
      <c r="BZ423" s="74"/>
      <c r="CA423" s="74"/>
    </row>
    <row r="424" spans="2:79" x14ac:dyDescent="0.25"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74"/>
      <c r="BD424" s="74"/>
      <c r="BE424" s="74"/>
      <c r="BF424" s="74"/>
      <c r="BG424" s="74"/>
      <c r="BH424" s="74"/>
      <c r="BI424" s="74"/>
      <c r="BJ424" s="74"/>
      <c r="BK424" s="74"/>
      <c r="BL424" s="74"/>
      <c r="BM424" s="74"/>
      <c r="BN424" s="74"/>
      <c r="BO424" s="74"/>
      <c r="BP424" s="74"/>
      <c r="BQ424" s="74"/>
      <c r="BR424" s="74"/>
      <c r="BS424" s="74"/>
      <c r="BT424" s="74"/>
      <c r="BU424" s="74"/>
      <c r="BV424" s="74"/>
      <c r="BW424" s="74"/>
      <c r="BX424" s="74"/>
      <c r="BY424" s="74"/>
      <c r="BZ424" s="74"/>
      <c r="CA424" s="74"/>
    </row>
    <row r="425" spans="2:79" x14ac:dyDescent="0.25"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  <c r="AB425" s="74"/>
      <c r="AC425" s="74"/>
      <c r="AD425" s="74"/>
      <c r="AE425" s="74"/>
      <c r="AF425" s="74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74"/>
      <c r="AZ425" s="74"/>
      <c r="BA425" s="74"/>
      <c r="BB425" s="74"/>
      <c r="BC425" s="74"/>
      <c r="BD425" s="74"/>
      <c r="BE425" s="74"/>
      <c r="BF425" s="74"/>
      <c r="BG425" s="74"/>
      <c r="BH425" s="74"/>
      <c r="BI425" s="74"/>
      <c r="BJ425" s="74"/>
      <c r="BK425" s="74"/>
      <c r="BL425" s="74"/>
      <c r="BM425" s="74"/>
      <c r="BN425" s="74"/>
      <c r="BO425" s="74"/>
      <c r="BP425" s="74"/>
      <c r="BQ425" s="74"/>
      <c r="BR425" s="74"/>
      <c r="BS425" s="74"/>
      <c r="BT425" s="74"/>
      <c r="BU425" s="74"/>
      <c r="BV425" s="74"/>
      <c r="BW425" s="74"/>
      <c r="BX425" s="74"/>
      <c r="BY425" s="74"/>
      <c r="BZ425" s="74"/>
      <c r="CA425" s="74"/>
    </row>
    <row r="426" spans="2:79" x14ac:dyDescent="0.25"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  <c r="AZ426" s="74"/>
      <c r="BA426" s="74"/>
      <c r="BB426" s="74"/>
      <c r="BC426" s="74"/>
      <c r="BD426" s="74"/>
      <c r="BE426" s="74"/>
      <c r="BF426" s="74"/>
      <c r="BG426" s="74"/>
      <c r="BH426" s="74"/>
      <c r="BI426" s="74"/>
      <c r="BJ426" s="74"/>
      <c r="BK426" s="74"/>
      <c r="BL426" s="74"/>
      <c r="BM426" s="74"/>
      <c r="BN426" s="74"/>
      <c r="BO426" s="74"/>
      <c r="BP426" s="74"/>
      <c r="BQ426" s="74"/>
      <c r="BR426" s="74"/>
      <c r="BS426" s="74"/>
      <c r="BT426" s="74"/>
      <c r="BU426" s="74"/>
      <c r="BV426" s="74"/>
      <c r="BW426" s="74"/>
      <c r="BX426" s="74"/>
      <c r="BY426" s="74"/>
      <c r="BZ426" s="74"/>
      <c r="CA426" s="74"/>
    </row>
    <row r="427" spans="2:79" x14ac:dyDescent="0.25"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  <c r="AZ427" s="74"/>
      <c r="BA427" s="74"/>
      <c r="BB427" s="74"/>
      <c r="BC427" s="74"/>
      <c r="BD427" s="74"/>
      <c r="BE427" s="74"/>
      <c r="BF427" s="74"/>
      <c r="BG427" s="74"/>
      <c r="BH427" s="74"/>
      <c r="BI427" s="74"/>
      <c r="BJ427" s="74"/>
      <c r="BK427" s="74"/>
      <c r="BL427" s="74"/>
      <c r="BM427" s="74"/>
      <c r="BN427" s="74"/>
      <c r="BO427" s="74"/>
      <c r="BP427" s="74"/>
      <c r="BQ427" s="74"/>
      <c r="BR427" s="74"/>
      <c r="BS427" s="74"/>
      <c r="BT427" s="74"/>
      <c r="BU427" s="74"/>
      <c r="BV427" s="74"/>
      <c r="BW427" s="74"/>
      <c r="BX427" s="74"/>
      <c r="BY427" s="74"/>
      <c r="BZ427" s="74"/>
      <c r="CA427" s="74"/>
    </row>
    <row r="428" spans="2:79" x14ac:dyDescent="0.25"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  <c r="AZ428" s="74"/>
      <c r="BA428" s="74"/>
      <c r="BB428" s="74"/>
      <c r="BC428" s="74"/>
      <c r="BD428" s="74"/>
      <c r="BE428" s="74"/>
      <c r="BF428" s="74"/>
      <c r="BG428" s="74"/>
      <c r="BH428" s="74"/>
      <c r="BI428" s="74"/>
      <c r="BJ428" s="74"/>
      <c r="BK428" s="74"/>
      <c r="BL428" s="74"/>
      <c r="BM428" s="74"/>
      <c r="BN428" s="74"/>
      <c r="BO428" s="74"/>
      <c r="BP428" s="74"/>
      <c r="BQ428" s="74"/>
      <c r="BR428" s="74"/>
      <c r="BS428" s="74"/>
      <c r="BT428" s="74"/>
      <c r="BU428" s="74"/>
      <c r="BV428" s="74"/>
      <c r="BW428" s="74"/>
      <c r="BX428" s="74"/>
      <c r="BY428" s="74"/>
      <c r="BZ428" s="74"/>
      <c r="CA428" s="74"/>
    </row>
    <row r="429" spans="2:79" x14ac:dyDescent="0.25"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A429" s="74"/>
      <c r="AB429" s="74"/>
      <c r="AC429" s="74"/>
      <c r="AD429" s="74"/>
      <c r="AE429" s="74"/>
      <c r="AF429" s="74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  <c r="AZ429" s="74"/>
      <c r="BA429" s="74"/>
      <c r="BB429" s="74"/>
      <c r="BC429" s="74"/>
      <c r="BD429" s="74"/>
      <c r="BE429" s="74"/>
      <c r="BF429" s="74"/>
      <c r="BG429" s="74"/>
      <c r="BH429" s="74"/>
      <c r="BI429" s="74"/>
      <c r="BJ429" s="74"/>
      <c r="BK429" s="74"/>
      <c r="BL429" s="74"/>
      <c r="BM429" s="74"/>
      <c r="BN429" s="74"/>
      <c r="BO429" s="74"/>
      <c r="BP429" s="74"/>
      <c r="BQ429" s="74"/>
      <c r="BR429" s="74"/>
      <c r="BS429" s="74"/>
      <c r="BT429" s="74"/>
      <c r="BU429" s="74"/>
      <c r="BV429" s="74"/>
      <c r="BW429" s="74"/>
      <c r="BX429" s="74"/>
      <c r="BY429" s="74"/>
      <c r="BZ429" s="74"/>
      <c r="CA429" s="74"/>
    </row>
    <row r="430" spans="2:79" x14ac:dyDescent="0.25"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  <c r="AB430" s="74"/>
      <c r="AC430" s="74"/>
      <c r="AD430" s="74"/>
      <c r="AE430" s="74"/>
      <c r="AF430" s="74"/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  <c r="AZ430" s="74"/>
      <c r="BA430" s="74"/>
      <c r="BB430" s="74"/>
      <c r="BC430" s="74"/>
      <c r="BD430" s="74"/>
      <c r="BE430" s="74"/>
      <c r="BF430" s="74"/>
      <c r="BG430" s="74"/>
      <c r="BH430" s="74"/>
      <c r="BI430" s="74"/>
      <c r="BJ430" s="74"/>
      <c r="BK430" s="74"/>
      <c r="BL430" s="74"/>
      <c r="BM430" s="74"/>
      <c r="BN430" s="74"/>
      <c r="BO430" s="74"/>
      <c r="BP430" s="74"/>
      <c r="BQ430" s="74"/>
      <c r="BR430" s="74"/>
      <c r="BS430" s="74"/>
      <c r="BT430" s="74"/>
      <c r="BU430" s="74"/>
      <c r="BV430" s="74"/>
      <c r="BW430" s="74"/>
      <c r="BX430" s="74"/>
      <c r="BY430" s="74"/>
      <c r="BZ430" s="74"/>
      <c r="CA430" s="74"/>
    </row>
    <row r="431" spans="2:79" x14ac:dyDescent="0.25"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  <c r="AZ431" s="74"/>
      <c r="BA431" s="74"/>
      <c r="BB431" s="74"/>
      <c r="BC431" s="74"/>
      <c r="BD431" s="74"/>
      <c r="BE431" s="74"/>
      <c r="BF431" s="74"/>
      <c r="BG431" s="74"/>
      <c r="BH431" s="74"/>
      <c r="BI431" s="74"/>
      <c r="BJ431" s="74"/>
      <c r="BK431" s="74"/>
      <c r="BL431" s="74"/>
      <c r="BM431" s="74"/>
      <c r="BN431" s="74"/>
      <c r="BO431" s="74"/>
      <c r="BP431" s="74"/>
      <c r="BQ431" s="74"/>
      <c r="BR431" s="74"/>
      <c r="BS431" s="74"/>
      <c r="BT431" s="74"/>
      <c r="BU431" s="74"/>
      <c r="BV431" s="74"/>
      <c r="BW431" s="74"/>
      <c r="BX431" s="74"/>
      <c r="BY431" s="74"/>
      <c r="BZ431" s="74"/>
      <c r="CA431" s="74"/>
    </row>
    <row r="432" spans="2:79" x14ac:dyDescent="0.25"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G432" s="74"/>
      <c r="BH432" s="74"/>
      <c r="BI432" s="74"/>
      <c r="BJ432" s="74"/>
      <c r="BK432" s="74"/>
      <c r="BL432" s="74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</row>
    <row r="433" spans="2:79" x14ac:dyDescent="0.25"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A433" s="74"/>
      <c r="AB433" s="74"/>
      <c r="AC433" s="74"/>
      <c r="AD433" s="74"/>
      <c r="AE433" s="74"/>
      <c r="AF433" s="74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  <c r="AZ433" s="74"/>
      <c r="BA433" s="74"/>
      <c r="BB433" s="74"/>
      <c r="BC433" s="74"/>
      <c r="BD433" s="74"/>
      <c r="BE433" s="74"/>
      <c r="BF433" s="74"/>
      <c r="BG433" s="74"/>
      <c r="BH433" s="74"/>
      <c r="BI433" s="74"/>
      <c r="BJ433" s="74"/>
      <c r="BK433" s="74"/>
      <c r="BL433" s="74"/>
      <c r="BM433" s="74"/>
      <c r="BN433" s="74"/>
      <c r="BO433" s="74"/>
      <c r="BP433" s="74"/>
      <c r="BQ433" s="74"/>
      <c r="BR433" s="74"/>
      <c r="BS433" s="74"/>
      <c r="BT433" s="74"/>
      <c r="BU433" s="74"/>
      <c r="BV433" s="74"/>
      <c r="BW433" s="74"/>
      <c r="BX433" s="74"/>
      <c r="BY433" s="74"/>
      <c r="BZ433" s="74"/>
      <c r="CA433" s="74"/>
    </row>
    <row r="434" spans="2:79" x14ac:dyDescent="0.25"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  <c r="AZ434" s="74"/>
      <c r="BA434" s="74"/>
      <c r="BB434" s="74"/>
      <c r="BC434" s="74"/>
      <c r="BD434" s="74"/>
      <c r="BE434" s="74"/>
      <c r="BF434" s="74"/>
      <c r="BG434" s="74"/>
      <c r="BH434" s="74"/>
      <c r="BI434" s="74"/>
      <c r="BJ434" s="74"/>
      <c r="BK434" s="74"/>
      <c r="BL434" s="74"/>
      <c r="BM434" s="74"/>
      <c r="BN434" s="74"/>
      <c r="BO434" s="74"/>
      <c r="BP434" s="74"/>
      <c r="BQ434" s="74"/>
      <c r="BR434" s="74"/>
      <c r="BS434" s="74"/>
      <c r="BT434" s="74"/>
      <c r="BU434" s="74"/>
      <c r="BV434" s="74"/>
      <c r="BW434" s="74"/>
      <c r="BX434" s="74"/>
      <c r="BY434" s="74"/>
      <c r="BZ434" s="74"/>
      <c r="CA434" s="74"/>
    </row>
    <row r="435" spans="2:79" x14ac:dyDescent="0.25"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74"/>
      <c r="AB435" s="74"/>
      <c r="AC435" s="74"/>
      <c r="AD435" s="74"/>
      <c r="AE435" s="74"/>
      <c r="AF435" s="74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  <c r="AZ435" s="74"/>
      <c r="BA435" s="74"/>
      <c r="BB435" s="74"/>
      <c r="BC435" s="74"/>
      <c r="BD435" s="74"/>
      <c r="BE435" s="74"/>
      <c r="BF435" s="74"/>
      <c r="BG435" s="74"/>
      <c r="BH435" s="74"/>
      <c r="BI435" s="74"/>
      <c r="BJ435" s="74"/>
      <c r="BK435" s="74"/>
      <c r="BL435" s="74"/>
      <c r="BM435" s="74"/>
      <c r="BN435" s="74"/>
      <c r="BO435" s="74"/>
      <c r="BP435" s="74"/>
      <c r="BQ435" s="74"/>
      <c r="BR435" s="74"/>
      <c r="BS435" s="74"/>
      <c r="BT435" s="74"/>
      <c r="BU435" s="74"/>
      <c r="BV435" s="74"/>
      <c r="BW435" s="74"/>
      <c r="BX435" s="74"/>
      <c r="BY435" s="74"/>
      <c r="BZ435" s="74"/>
      <c r="CA435" s="74"/>
    </row>
    <row r="436" spans="2:79" x14ac:dyDescent="0.25"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  <c r="AZ436" s="74"/>
      <c r="BA436" s="74"/>
      <c r="BB436" s="74"/>
      <c r="BC436" s="74"/>
      <c r="BD436" s="74"/>
      <c r="BE436" s="74"/>
      <c r="BF436" s="74"/>
      <c r="BG436" s="74"/>
      <c r="BH436" s="74"/>
      <c r="BI436" s="74"/>
      <c r="BJ436" s="74"/>
      <c r="BK436" s="74"/>
      <c r="BL436" s="74"/>
      <c r="BM436" s="74"/>
      <c r="BN436" s="74"/>
      <c r="BO436" s="74"/>
      <c r="BP436" s="74"/>
      <c r="BQ436" s="74"/>
      <c r="BR436" s="74"/>
      <c r="BS436" s="74"/>
      <c r="BT436" s="74"/>
      <c r="BU436" s="74"/>
      <c r="BV436" s="74"/>
      <c r="BW436" s="74"/>
      <c r="BX436" s="74"/>
      <c r="BY436" s="74"/>
      <c r="BZ436" s="74"/>
      <c r="CA436" s="74"/>
    </row>
    <row r="437" spans="2:79" x14ac:dyDescent="0.25"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  <c r="AZ437" s="74"/>
      <c r="BA437" s="74"/>
      <c r="BB437" s="74"/>
      <c r="BC437" s="74"/>
      <c r="BD437" s="74"/>
      <c r="BE437" s="74"/>
      <c r="BF437" s="74"/>
      <c r="BG437" s="74"/>
      <c r="BH437" s="74"/>
      <c r="BI437" s="74"/>
      <c r="BJ437" s="74"/>
      <c r="BK437" s="74"/>
      <c r="BL437" s="74"/>
      <c r="BM437" s="74"/>
      <c r="BN437" s="74"/>
      <c r="BO437" s="74"/>
      <c r="BP437" s="74"/>
      <c r="BQ437" s="74"/>
      <c r="BR437" s="74"/>
      <c r="BS437" s="74"/>
      <c r="BT437" s="74"/>
      <c r="BU437" s="74"/>
      <c r="BV437" s="74"/>
      <c r="BW437" s="74"/>
      <c r="BX437" s="74"/>
      <c r="BY437" s="74"/>
      <c r="BZ437" s="74"/>
      <c r="CA437" s="74"/>
    </row>
    <row r="438" spans="2:79" x14ac:dyDescent="0.25"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  <c r="AZ438" s="74"/>
      <c r="BA438" s="74"/>
      <c r="BB438" s="74"/>
      <c r="BC438" s="74"/>
      <c r="BD438" s="74"/>
      <c r="BE438" s="74"/>
      <c r="BF438" s="74"/>
      <c r="BG438" s="74"/>
      <c r="BH438" s="74"/>
      <c r="BI438" s="74"/>
      <c r="BJ438" s="74"/>
      <c r="BK438" s="74"/>
      <c r="BL438" s="74"/>
      <c r="BM438" s="74"/>
      <c r="BN438" s="74"/>
      <c r="BO438" s="74"/>
      <c r="BP438" s="74"/>
      <c r="BQ438" s="74"/>
      <c r="BR438" s="74"/>
      <c r="BS438" s="74"/>
      <c r="BT438" s="74"/>
      <c r="BU438" s="74"/>
      <c r="BV438" s="74"/>
      <c r="BW438" s="74"/>
      <c r="BX438" s="74"/>
      <c r="BY438" s="74"/>
      <c r="BZ438" s="74"/>
      <c r="CA438" s="74"/>
    </row>
    <row r="439" spans="2:79" x14ac:dyDescent="0.25"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  <c r="AZ439" s="74"/>
      <c r="BA439" s="74"/>
      <c r="BB439" s="74"/>
      <c r="BC439" s="74"/>
      <c r="BD439" s="74"/>
      <c r="BE439" s="74"/>
      <c r="BF439" s="74"/>
      <c r="BG439" s="74"/>
      <c r="BH439" s="74"/>
      <c r="BI439" s="74"/>
      <c r="BJ439" s="74"/>
      <c r="BK439" s="74"/>
      <c r="BL439" s="74"/>
      <c r="BM439" s="74"/>
      <c r="BN439" s="74"/>
      <c r="BO439" s="74"/>
      <c r="BP439" s="74"/>
      <c r="BQ439" s="74"/>
      <c r="BR439" s="74"/>
      <c r="BS439" s="74"/>
      <c r="BT439" s="74"/>
      <c r="BU439" s="74"/>
      <c r="BV439" s="74"/>
      <c r="BW439" s="74"/>
      <c r="BX439" s="74"/>
      <c r="BY439" s="74"/>
      <c r="BZ439" s="74"/>
      <c r="CA439" s="74"/>
    </row>
    <row r="440" spans="2:79" x14ac:dyDescent="0.25"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  <c r="AZ440" s="74"/>
      <c r="BA440" s="74"/>
      <c r="BB440" s="74"/>
      <c r="BC440" s="74"/>
      <c r="BD440" s="74"/>
      <c r="BE440" s="74"/>
      <c r="BF440" s="74"/>
      <c r="BG440" s="74"/>
      <c r="BH440" s="74"/>
      <c r="BI440" s="74"/>
      <c r="BJ440" s="74"/>
      <c r="BK440" s="74"/>
      <c r="BL440" s="74"/>
      <c r="BM440" s="74"/>
      <c r="BN440" s="74"/>
      <c r="BO440" s="74"/>
      <c r="BP440" s="74"/>
      <c r="BQ440" s="74"/>
      <c r="BR440" s="74"/>
      <c r="BS440" s="74"/>
      <c r="BT440" s="74"/>
      <c r="BU440" s="74"/>
      <c r="BV440" s="74"/>
      <c r="BW440" s="74"/>
      <c r="BX440" s="74"/>
      <c r="BY440" s="74"/>
      <c r="BZ440" s="74"/>
      <c r="CA440" s="74"/>
    </row>
    <row r="441" spans="2:79" x14ac:dyDescent="0.25"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A441" s="74"/>
      <c r="AB441" s="74"/>
      <c r="AC441" s="74"/>
      <c r="AD441" s="74"/>
      <c r="AE441" s="74"/>
      <c r="AF441" s="74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  <c r="AZ441" s="74"/>
      <c r="BA441" s="74"/>
      <c r="BB441" s="74"/>
      <c r="BC441" s="74"/>
      <c r="BD441" s="74"/>
      <c r="BE441" s="74"/>
      <c r="BF441" s="74"/>
      <c r="BG441" s="74"/>
      <c r="BH441" s="74"/>
      <c r="BI441" s="74"/>
      <c r="BJ441" s="74"/>
      <c r="BK441" s="74"/>
      <c r="BL441" s="74"/>
      <c r="BM441" s="74"/>
      <c r="BN441" s="74"/>
      <c r="BO441" s="74"/>
      <c r="BP441" s="74"/>
      <c r="BQ441" s="74"/>
      <c r="BR441" s="74"/>
      <c r="BS441" s="74"/>
      <c r="BT441" s="74"/>
      <c r="BU441" s="74"/>
      <c r="BV441" s="74"/>
      <c r="BW441" s="74"/>
      <c r="BX441" s="74"/>
      <c r="BY441" s="74"/>
      <c r="BZ441" s="74"/>
      <c r="CA441" s="74"/>
    </row>
    <row r="442" spans="2:79" x14ac:dyDescent="0.25"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  <c r="AZ442" s="74"/>
      <c r="BA442" s="74"/>
      <c r="BB442" s="74"/>
      <c r="BC442" s="74"/>
      <c r="BD442" s="74"/>
      <c r="BE442" s="74"/>
      <c r="BF442" s="74"/>
      <c r="BG442" s="74"/>
      <c r="BH442" s="74"/>
      <c r="BI442" s="74"/>
      <c r="BJ442" s="74"/>
      <c r="BK442" s="74"/>
      <c r="BL442" s="74"/>
      <c r="BM442" s="74"/>
      <c r="BN442" s="74"/>
      <c r="BO442" s="74"/>
      <c r="BP442" s="74"/>
      <c r="BQ442" s="74"/>
      <c r="BR442" s="74"/>
      <c r="BS442" s="74"/>
      <c r="BT442" s="74"/>
      <c r="BU442" s="74"/>
      <c r="BV442" s="74"/>
      <c r="BW442" s="74"/>
      <c r="BX442" s="74"/>
      <c r="BY442" s="74"/>
      <c r="BZ442" s="74"/>
      <c r="CA442" s="74"/>
    </row>
    <row r="443" spans="2:79" x14ac:dyDescent="0.25"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  <c r="AZ443" s="74"/>
      <c r="BA443" s="74"/>
      <c r="BB443" s="74"/>
      <c r="BC443" s="74"/>
      <c r="BD443" s="74"/>
      <c r="BE443" s="74"/>
      <c r="BF443" s="74"/>
      <c r="BG443" s="74"/>
      <c r="BH443" s="74"/>
      <c r="BI443" s="74"/>
      <c r="BJ443" s="74"/>
      <c r="BK443" s="74"/>
      <c r="BL443" s="74"/>
      <c r="BM443" s="74"/>
      <c r="BN443" s="74"/>
      <c r="BO443" s="74"/>
      <c r="BP443" s="74"/>
      <c r="BQ443" s="74"/>
      <c r="BR443" s="74"/>
      <c r="BS443" s="74"/>
      <c r="BT443" s="74"/>
      <c r="BU443" s="74"/>
      <c r="BV443" s="74"/>
      <c r="BW443" s="74"/>
      <c r="BX443" s="74"/>
      <c r="BY443" s="74"/>
      <c r="BZ443" s="74"/>
      <c r="CA443" s="74"/>
    </row>
    <row r="444" spans="2:79" x14ac:dyDescent="0.25"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  <c r="AZ444" s="74"/>
      <c r="BA444" s="74"/>
      <c r="BB444" s="74"/>
      <c r="BC444" s="74"/>
      <c r="BD444" s="74"/>
      <c r="BE444" s="74"/>
      <c r="BF444" s="74"/>
      <c r="BG444" s="74"/>
      <c r="BH444" s="74"/>
      <c r="BI444" s="74"/>
      <c r="BJ444" s="74"/>
      <c r="BK444" s="74"/>
      <c r="BL444" s="74"/>
      <c r="BM444" s="74"/>
      <c r="BN444" s="74"/>
      <c r="BO444" s="74"/>
      <c r="BP444" s="74"/>
      <c r="BQ444" s="74"/>
      <c r="BR444" s="74"/>
      <c r="BS444" s="74"/>
      <c r="BT444" s="74"/>
      <c r="BU444" s="74"/>
      <c r="BV444" s="74"/>
      <c r="BW444" s="74"/>
      <c r="BX444" s="74"/>
      <c r="BY444" s="74"/>
      <c r="BZ444" s="74"/>
      <c r="CA444" s="74"/>
    </row>
    <row r="445" spans="2:79" x14ac:dyDescent="0.25"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  <c r="AZ445" s="74"/>
      <c r="BA445" s="74"/>
      <c r="BB445" s="74"/>
      <c r="BC445" s="74"/>
      <c r="BD445" s="74"/>
      <c r="BE445" s="74"/>
      <c r="BF445" s="74"/>
      <c r="BG445" s="74"/>
      <c r="BH445" s="74"/>
      <c r="BI445" s="74"/>
      <c r="BJ445" s="74"/>
      <c r="BK445" s="74"/>
      <c r="BL445" s="74"/>
      <c r="BM445" s="74"/>
      <c r="BN445" s="74"/>
      <c r="BO445" s="74"/>
      <c r="BP445" s="74"/>
      <c r="BQ445" s="74"/>
      <c r="BR445" s="74"/>
      <c r="BS445" s="74"/>
      <c r="BT445" s="74"/>
      <c r="BU445" s="74"/>
      <c r="BV445" s="74"/>
      <c r="BW445" s="74"/>
      <c r="BX445" s="74"/>
      <c r="BY445" s="74"/>
      <c r="BZ445" s="74"/>
      <c r="CA445" s="74"/>
    </row>
    <row r="446" spans="2:79" x14ac:dyDescent="0.25"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A446" s="74"/>
      <c r="AB446" s="74"/>
      <c r="AC446" s="74"/>
      <c r="AD446" s="74"/>
      <c r="AE446" s="74"/>
      <c r="AF446" s="74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  <c r="AZ446" s="74"/>
      <c r="BA446" s="74"/>
      <c r="BB446" s="74"/>
      <c r="BC446" s="74"/>
      <c r="BD446" s="74"/>
      <c r="BE446" s="74"/>
      <c r="BF446" s="74"/>
      <c r="BG446" s="74"/>
      <c r="BH446" s="74"/>
      <c r="BI446" s="74"/>
      <c r="BJ446" s="74"/>
      <c r="BK446" s="74"/>
      <c r="BL446" s="74"/>
      <c r="BM446" s="74"/>
      <c r="BN446" s="74"/>
      <c r="BO446" s="74"/>
      <c r="BP446" s="74"/>
      <c r="BQ446" s="74"/>
      <c r="BR446" s="74"/>
      <c r="BS446" s="74"/>
      <c r="BT446" s="74"/>
      <c r="BU446" s="74"/>
      <c r="BV446" s="74"/>
      <c r="BW446" s="74"/>
      <c r="BX446" s="74"/>
      <c r="BY446" s="74"/>
      <c r="BZ446" s="74"/>
      <c r="CA446" s="74"/>
    </row>
    <row r="447" spans="2:79" x14ac:dyDescent="0.25"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  <c r="AZ447" s="74"/>
      <c r="BA447" s="74"/>
      <c r="BB447" s="74"/>
      <c r="BC447" s="74"/>
      <c r="BD447" s="74"/>
      <c r="BE447" s="74"/>
      <c r="BF447" s="74"/>
      <c r="BG447" s="74"/>
      <c r="BH447" s="74"/>
      <c r="BI447" s="74"/>
      <c r="BJ447" s="74"/>
      <c r="BK447" s="74"/>
      <c r="BL447" s="74"/>
      <c r="BM447" s="74"/>
      <c r="BN447" s="74"/>
      <c r="BO447" s="74"/>
      <c r="BP447" s="74"/>
      <c r="BQ447" s="74"/>
      <c r="BR447" s="74"/>
      <c r="BS447" s="74"/>
      <c r="BT447" s="74"/>
      <c r="BU447" s="74"/>
      <c r="BV447" s="74"/>
      <c r="BW447" s="74"/>
      <c r="BX447" s="74"/>
      <c r="BY447" s="74"/>
      <c r="BZ447" s="74"/>
      <c r="CA447" s="74"/>
    </row>
    <row r="448" spans="2:79" x14ac:dyDescent="0.25"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A448" s="74"/>
      <c r="AB448" s="74"/>
      <c r="AC448" s="74"/>
      <c r="AD448" s="74"/>
      <c r="AE448" s="74"/>
      <c r="AF448" s="74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  <c r="AZ448" s="74"/>
      <c r="BA448" s="74"/>
      <c r="BB448" s="74"/>
      <c r="BC448" s="74"/>
      <c r="BD448" s="74"/>
      <c r="BE448" s="74"/>
      <c r="BF448" s="74"/>
      <c r="BG448" s="74"/>
      <c r="BH448" s="74"/>
      <c r="BI448" s="74"/>
      <c r="BJ448" s="74"/>
      <c r="BK448" s="74"/>
      <c r="BL448" s="74"/>
      <c r="BM448" s="74"/>
      <c r="BN448" s="74"/>
      <c r="BO448" s="74"/>
      <c r="BP448" s="74"/>
      <c r="BQ448" s="74"/>
      <c r="BR448" s="74"/>
      <c r="BS448" s="74"/>
      <c r="BT448" s="74"/>
      <c r="BU448" s="74"/>
      <c r="BV448" s="74"/>
      <c r="BW448" s="74"/>
      <c r="BX448" s="74"/>
      <c r="BY448" s="74"/>
      <c r="BZ448" s="74"/>
      <c r="CA448" s="74"/>
    </row>
    <row r="449" spans="2:79" x14ac:dyDescent="0.25"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  <c r="AZ449" s="74"/>
      <c r="BA449" s="74"/>
      <c r="BB449" s="74"/>
      <c r="BC449" s="74"/>
      <c r="BD449" s="74"/>
      <c r="BE449" s="74"/>
      <c r="BF449" s="74"/>
      <c r="BG449" s="74"/>
      <c r="BH449" s="74"/>
      <c r="BI449" s="74"/>
      <c r="BJ449" s="74"/>
      <c r="BK449" s="74"/>
      <c r="BL449" s="74"/>
      <c r="BM449" s="74"/>
      <c r="BN449" s="74"/>
      <c r="BO449" s="74"/>
      <c r="BP449" s="74"/>
      <c r="BQ449" s="74"/>
      <c r="BR449" s="74"/>
      <c r="BS449" s="74"/>
      <c r="BT449" s="74"/>
      <c r="BU449" s="74"/>
      <c r="BV449" s="74"/>
      <c r="BW449" s="74"/>
      <c r="BX449" s="74"/>
      <c r="BY449" s="74"/>
      <c r="BZ449" s="74"/>
      <c r="CA449" s="74"/>
    </row>
    <row r="450" spans="2:79" x14ac:dyDescent="0.25"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  <c r="AZ450" s="74"/>
      <c r="BA450" s="74"/>
      <c r="BB450" s="74"/>
      <c r="BC450" s="74"/>
      <c r="BD450" s="74"/>
      <c r="BE450" s="74"/>
      <c r="BF450" s="74"/>
      <c r="BG450" s="74"/>
      <c r="BH450" s="74"/>
      <c r="BI450" s="74"/>
      <c r="BJ450" s="74"/>
      <c r="BK450" s="74"/>
      <c r="BL450" s="74"/>
      <c r="BM450" s="74"/>
      <c r="BN450" s="74"/>
      <c r="BO450" s="74"/>
      <c r="BP450" s="74"/>
      <c r="BQ450" s="74"/>
      <c r="BR450" s="74"/>
      <c r="BS450" s="74"/>
      <c r="BT450" s="74"/>
      <c r="BU450" s="74"/>
      <c r="BV450" s="74"/>
      <c r="BW450" s="74"/>
      <c r="BX450" s="74"/>
      <c r="BY450" s="74"/>
      <c r="BZ450" s="74"/>
      <c r="CA450" s="74"/>
    </row>
    <row r="451" spans="2:79" x14ac:dyDescent="0.25"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  <c r="AZ451" s="74"/>
      <c r="BA451" s="74"/>
      <c r="BB451" s="74"/>
      <c r="BC451" s="74"/>
      <c r="BD451" s="74"/>
      <c r="BE451" s="74"/>
      <c r="BF451" s="74"/>
      <c r="BG451" s="74"/>
      <c r="BH451" s="74"/>
      <c r="BI451" s="74"/>
      <c r="BJ451" s="74"/>
      <c r="BK451" s="74"/>
      <c r="BL451" s="74"/>
      <c r="BM451" s="74"/>
      <c r="BN451" s="74"/>
      <c r="BO451" s="74"/>
      <c r="BP451" s="74"/>
      <c r="BQ451" s="74"/>
      <c r="BR451" s="74"/>
      <c r="BS451" s="74"/>
      <c r="BT451" s="74"/>
      <c r="BU451" s="74"/>
      <c r="BV451" s="74"/>
      <c r="BW451" s="74"/>
      <c r="BX451" s="74"/>
      <c r="BY451" s="74"/>
      <c r="BZ451" s="74"/>
      <c r="CA451" s="74"/>
    </row>
    <row r="452" spans="2:79" x14ac:dyDescent="0.25"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  <c r="AZ452" s="74"/>
      <c r="BA452" s="74"/>
      <c r="BB452" s="74"/>
      <c r="BC452" s="74"/>
      <c r="BD452" s="74"/>
      <c r="BE452" s="74"/>
      <c r="BF452" s="74"/>
      <c r="BG452" s="74"/>
      <c r="BH452" s="74"/>
      <c r="BI452" s="74"/>
      <c r="BJ452" s="74"/>
      <c r="BK452" s="74"/>
      <c r="BL452" s="74"/>
      <c r="BM452" s="74"/>
      <c r="BN452" s="74"/>
      <c r="BO452" s="74"/>
      <c r="BP452" s="74"/>
      <c r="BQ452" s="74"/>
      <c r="BR452" s="74"/>
      <c r="BS452" s="74"/>
      <c r="BT452" s="74"/>
      <c r="BU452" s="74"/>
      <c r="BV452" s="74"/>
      <c r="BW452" s="74"/>
      <c r="BX452" s="74"/>
      <c r="BY452" s="74"/>
      <c r="BZ452" s="74"/>
      <c r="CA452" s="74"/>
    </row>
    <row r="453" spans="2:79" x14ac:dyDescent="0.25"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  <c r="AZ453" s="74"/>
      <c r="BA453" s="74"/>
      <c r="BB453" s="74"/>
      <c r="BC453" s="74"/>
      <c r="BD453" s="74"/>
      <c r="BE453" s="74"/>
      <c r="BF453" s="74"/>
      <c r="BG453" s="74"/>
      <c r="BH453" s="74"/>
      <c r="BI453" s="74"/>
      <c r="BJ453" s="74"/>
      <c r="BK453" s="74"/>
      <c r="BL453" s="74"/>
      <c r="BM453" s="74"/>
      <c r="BN453" s="74"/>
      <c r="BO453" s="74"/>
      <c r="BP453" s="74"/>
      <c r="BQ453" s="74"/>
      <c r="BR453" s="74"/>
      <c r="BS453" s="74"/>
      <c r="BT453" s="74"/>
      <c r="BU453" s="74"/>
      <c r="BV453" s="74"/>
      <c r="BW453" s="74"/>
      <c r="BX453" s="74"/>
      <c r="BY453" s="74"/>
      <c r="BZ453" s="74"/>
      <c r="CA453" s="74"/>
    </row>
    <row r="454" spans="2:79" x14ac:dyDescent="0.25"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  <c r="AA454" s="74"/>
      <c r="AB454" s="74"/>
      <c r="AC454" s="74"/>
      <c r="AD454" s="74"/>
      <c r="AE454" s="74"/>
      <c r="AF454" s="74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  <c r="AZ454" s="74"/>
      <c r="BA454" s="74"/>
      <c r="BB454" s="74"/>
      <c r="BC454" s="74"/>
      <c r="BD454" s="74"/>
      <c r="BE454" s="74"/>
      <c r="BF454" s="74"/>
      <c r="BG454" s="74"/>
      <c r="BH454" s="74"/>
      <c r="BI454" s="74"/>
      <c r="BJ454" s="74"/>
      <c r="BK454" s="74"/>
      <c r="BL454" s="74"/>
      <c r="BM454" s="74"/>
      <c r="BN454" s="74"/>
      <c r="BO454" s="74"/>
      <c r="BP454" s="74"/>
      <c r="BQ454" s="74"/>
      <c r="BR454" s="74"/>
      <c r="BS454" s="74"/>
      <c r="BT454" s="74"/>
      <c r="BU454" s="74"/>
      <c r="BV454" s="74"/>
      <c r="BW454" s="74"/>
      <c r="BX454" s="74"/>
      <c r="BY454" s="74"/>
      <c r="BZ454" s="74"/>
      <c r="CA454" s="74"/>
    </row>
    <row r="455" spans="2:79" x14ac:dyDescent="0.25"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  <c r="AA455" s="74"/>
      <c r="AB455" s="74"/>
      <c r="AC455" s="74"/>
      <c r="AD455" s="74"/>
      <c r="AE455" s="74"/>
      <c r="AF455" s="74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  <c r="AZ455" s="74"/>
      <c r="BA455" s="74"/>
      <c r="BB455" s="74"/>
      <c r="BC455" s="74"/>
      <c r="BD455" s="74"/>
      <c r="BE455" s="74"/>
      <c r="BF455" s="74"/>
      <c r="BG455" s="74"/>
      <c r="BH455" s="74"/>
      <c r="BI455" s="74"/>
      <c r="BJ455" s="74"/>
      <c r="BK455" s="74"/>
      <c r="BL455" s="74"/>
      <c r="BM455" s="74"/>
      <c r="BN455" s="74"/>
      <c r="BO455" s="74"/>
      <c r="BP455" s="74"/>
      <c r="BQ455" s="74"/>
      <c r="BR455" s="74"/>
      <c r="BS455" s="74"/>
      <c r="BT455" s="74"/>
      <c r="BU455" s="74"/>
      <c r="BV455" s="74"/>
      <c r="BW455" s="74"/>
      <c r="BX455" s="74"/>
      <c r="BY455" s="74"/>
      <c r="BZ455" s="74"/>
      <c r="CA455" s="74"/>
    </row>
    <row r="456" spans="2:79" x14ac:dyDescent="0.25"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  <c r="AA456" s="74"/>
      <c r="AB456" s="74"/>
      <c r="AC456" s="74"/>
      <c r="AD456" s="74"/>
      <c r="AE456" s="74"/>
      <c r="AF456" s="74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  <c r="AZ456" s="74"/>
      <c r="BA456" s="74"/>
      <c r="BB456" s="74"/>
      <c r="BC456" s="74"/>
      <c r="BD456" s="74"/>
      <c r="BE456" s="74"/>
      <c r="BF456" s="74"/>
      <c r="BG456" s="74"/>
      <c r="BH456" s="74"/>
      <c r="BI456" s="74"/>
      <c r="BJ456" s="74"/>
      <c r="BK456" s="74"/>
      <c r="BL456" s="74"/>
      <c r="BM456" s="74"/>
      <c r="BN456" s="74"/>
      <c r="BO456" s="74"/>
      <c r="BP456" s="74"/>
      <c r="BQ456" s="74"/>
      <c r="BR456" s="74"/>
      <c r="BS456" s="74"/>
      <c r="BT456" s="74"/>
      <c r="BU456" s="74"/>
      <c r="BV456" s="74"/>
      <c r="BW456" s="74"/>
      <c r="BX456" s="74"/>
      <c r="BY456" s="74"/>
      <c r="BZ456" s="74"/>
      <c r="CA456" s="74"/>
    </row>
    <row r="457" spans="2:79" x14ac:dyDescent="0.25"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  <c r="AZ457" s="74"/>
      <c r="BA457" s="74"/>
      <c r="BB457" s="74"/>
      <c r="BC457" s="74"/>
      <c r="BD457" s="74"/>
      <c r="BE457" s="74"/>
      <c r="BF457" s="74"/>
      <c r="BG457" s="74"/>
      <c r="BH457" s="74"/>
      <c r="BI457" s="74"/>
      <c r="BJ457" s="74"/>
      <c r="BK457" s="74"/>
      <c r="BL457" s="74"/>
      <c r="BM457" s="74"/>
      <c r="BN457" s="74"/>
      <c r="BO457" s="74"/>
      <c r="BP457" s="74"/>
      <c r="BQ457" s="74"/>
      <c r="BR457" s="74"/>
      <c r="BS457" s="74"/>
      <c r="BT457" s="74"/>
      <c r="BU457" s="74"/>
      <c r="BV457" s="74"/>
      <c r="BW457" s="74"/>
      <c r="BX457" s="74"/>
      <c r="BY457" s="74"/>
      <c r="BZ457" s="74"/>
      <c r="CA457" s="74"/>
    </row>
    <row r="458" spans="2:79" x14ac:dyDescent="0.25"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  <c r="AZ458" s="74"/>
      <c r="BA458" s="74"/>
      <c r="BB458" s="74"/>
      <c r="BC458" s="74"/>
      <c r="BD458" s="74"/>
      <c r="BE458" s="74"/>
      <c r="BF458" s="74"/>
      <c r="BG458" s="74"/>
      <c r="BH458" s="74"/>
      <c r="BI458" s="74"/>
      <c r="BJ458" s="74"/>
      <c r="BK458" s="74"/>
      <c r="BL458" s="74"/>
      <c r="BM458" s="74"/>
      <c r="BN458" s="74"/>
      <c r="BO458" s="74"/>
      <c r="BP458" s="74"/>
      <c r="BQ458" s="74"/>
      <c r="BR458" s="74"/>
      <c r="BS458" s="74"/>
      <c r="BT458" s="74"/>
      <c r="BU458" s="74"/>
      <c r="BV458" s="74"/>
      <c r="BW458" s="74"/>
      <c r="BX458" s="74"/>
      <c r="BY458" s="74"/>
      <c r="BZ458" s="74"/>
      <c r="CA458" s="74"/>
    </row>
    <row r="459" spans="2:79" x14ac:dyDescent="0.25"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  <c r="BB459" s="74"/>
      <c r="BC459" s="74"/>
      <c r="BD459" s="74"/>
      <c r="BE459" s="74"/>
      <c r="BF459" s="74"/>
      <c r="BG459" s="74"/>
      <c r="BH459" s="74"/>
      <c r="BI459" s="74"/>
      <c r="BJ459" s="74"/>
      <c r="BK459" s="74"/>
      <c r="BL459" s="74"/>
      <c r="BM459" s="74"/>
      <c r="BN459" s="74"/>
      <c r="BO459" s="74"/>
      <c r="BP459" s="74"/>
      <c r="BQ459" s="74"/>
      <c r="BR459" s="74"/>
      <c r="BS459" s="74"/>
      <c r="BT459" s="74"/>
      <c r="BU459" s="74"/>
      <c r="BV459" s="74"/>
      <c r="BW459" s="74"/>
      <c r="BX459" s="74"/>
      <c r="BY459" s="74"/>
      <c r="BZ459" s="74"/>
      <c r="CA459" s="74"/>
    </row>
    <row r="460" spans="2:79" x14ac:dyDescent="0.25"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  <c r="AB460" s="74"/>
      <c r="AC460" s="74"/>
      <c r="AD460" s="74"/>
      <c r="AE460" s="74"/>
      <c r="AF460" s="74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  <c r="AZ460" s="74"/>
      <c r="BA460" s="74"/>
      <c r="BB460" s="74"/>
      <c r="BC460" s="74"/>
      <c r="BD460" s="74"/>
      <c r="BE460" s="74"/>
      <c r="BF460" s="74"/>
      <c r="BG460" s="74"/>
      <c r="BH460" s="74"/>
      <c r="BI460" s="74"/>
      <c r="BJ460" s="74"/>
      <c r="BK460" s="74"/>
      <c r="BL460" s="74"/>
      <c r="BM460" s="74"/>
      <c r="BN460" s="74"/>
      <c r="BO460" s="74"/>
      <c r="BP460" s="74"/>
      <c r="BQ460" s="74"/>
      <c r="BR460" s="74"/>
      <c r="BS460" s="74"/>
      <c r="BT460" s="74"/>
      <c r="BU460" s="74"/>
      <c r="BV460" s="74"/>
      <c r="BW460" s="74"/>
      <c r="BX460" s="74"/>
      <c r="BY460" s="74"/>
      <c r="BZ460" s="74"/>
      <c r="CA460" s="74"/>
    </row>
    <row r="461" spans="2:79" x14ac:dyDescent="0.25"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  <c r="AB461" s="74"/>
      <c r="AC461" s="74"/>
      <c r="AD461" s="74"/>
      <c r="AE461" s="74"/>
      <c r="AF461" s="74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  <c r="AZ461" s="74"/>
      <c r="BA461" s="74"/>
      <c r="BB461" s="74"/>
      <c r="BC461" s="74"/>
      <c r="BD461" s="74"/>
      <c r="BE461" s="74"/>
      <c r="BF461" s="74"/>
      <c r="BG461" s="74"/>
      <c r="BH461" s="74"/>
      <c r="BI461" s="74"/>
      <c r="BJ461" s="74"/>
      <c r="BK461" s="74"/>
      <c r="BL461" s="74"/>
      <c r="BM461" s="74"/>
      <c r="BN461" s="74"/>
      <c r="BO461" s="74"/>
      <c r="BP461" s="74"/>
      <c r="BQ461" s="74"/>
      <c r="BR461" s="74"/>
      <c r="BS461" s="74"/>
      <c r="BT461" s="74"/>
      <c r="BU461" s="74"/>
      <c r="BV461" s="74"/>
      <c r="BW461" s="74"/>
      <c r="BX461" s="74"/>
      <c r="BY461" s="74"/>
      <c r="BZ461" s="74"/>
      <c r="CA461" s="74"/>
    </row>
    <row r="462" spans="2:79" x14ac:dyDescent="0.25"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  <c r="AZ462" s="74"/>
      <c r="BA462" s="74"/>
      <c r="BB462" s="74"/>
      <c r="BC462" s="74"/>
      <c r="BD462" s="74"/>
      <c r="BE462" s="74"/>
      <c r="BF462" s="74"/>
      <c r="BG462" s="74"/>
      <c r="BH462" s="74"/>
      <c r="BI462" s="74"/>
      <c r="BJ462" s="74"/>
      <c r="BK462" s="74"/>
      <c r="BL462" s="74"/>
      <c r="BM462" s="74"/>
      <c r="BN462" s="74"/>
      <c r="BO462" s="74"/>
      <c r="BP462" s="74"/>
      <c r="BQ462" s="74"/>
      <c r="BR462" s="74"/>
      <c r="BS462" s="74"/>
      <c r="BT462" s="74"/>
      <c r="BU462" s="74"/>
      <c r="BV462" s="74"/>
      <c r="BW462" s="74"/>
      <c r="BX462" s="74"/>
      <c r="BY462" s="74"/>
      <c r="BZ462" s="74"/>
      <c r="CA462" s="74"/>
    </row>
    <row r="463" spans="2:79" x14ac:dyDescent="0.25"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  <c r="AZ463" s="74"/>
      <c r="BA463" s="74"/>
      <c r="BB463" s="74"/>
      <c r="BC463" s="74"/>
      <c r="BD463" s="74"/>
      <c r="BE463" s="74"/>
      <c r="BF463" s="74"/>
      <c r="BG463" s="74"/>
      <c r="BH463" s="74"/>
      <c r="BI463" s="74"/>
      <c r="BJ463" s="74"/>
      <c r="BK463" s="74"/>
      <c r="BL463" s="74"/>
      <c r="BM463" s="74"/>
      <c r="BN463" s="74"/>
      <c r="BO463" s="74"/>
      <c r="BP463" s="74"/>
      <c r="BQ463" s="74"/>
      <c r="BR463" s="74"/>
      <c r="BS463" s="74"/>
      <c r="BT463" s="74"/>
      <c r="BU463" s="74"/>
      <c r="BV463" s="74"/>
      <c r="BW463" s="74"/>
      <c r="BX463" s="74"/>
      <c r="BY463" s="74"/>
      <c r="BZ463" s="74"/>
      <c r="CA463" s="74"/>
    </row>
    <row r="464" spans="2:79" x14ac:dyDescent="0.25"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  <c r="AZ464" s="74"/>
      <c r="BA464" s="74"/>
      <c r="BB464" s="74"/>
      <c r="BC464" s="74"/>
      <c r="BD464" s="74"/>
      <c r="BE464" s="74"/>
      <c r="BF464" s="74"/>
      <c r="BG464" s="74"/>
      <c r="BH464" s="74"/>
      <c r="BI464" s="74"/>
      <c r="BJ464" s="74"/>
      <c r="BK464" s="74"/>
      <c r="BL464" s="74"/>
      <c r="BM464" s="74"/>
      <c r="BN464" s="74"/>
      <c r="BO464" s="74"/>
      <c r="BP464" s="74"/>
      <c r="BQ464" s="74"/>
      <c r="BR464" s="74"/>
      <c r="BS464" s="74"/>
      <c r="BT464" s="74"/>
      <c r="BU464" s="74"/>
      <c r="BV464" s="74"/>
      <c r="BW464" s="74"/>
      <c r="BX464" s="74"/>
      <c r="BY464" s="74"/>
      <c r="BZ464" s="74"/>
      <c r="CA464" s="74"/>
    </row>
    <row r="465" spans="2:79" x14ac:dyDescent="0.25"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  <c r="BB465" s="74"/>
      <c r="BC465" s="74"/>
      <c r="BD465" s="74"/>
      <c r="BE465" s="74"/>
      <c r="BF465" s="74"/>
      <c r="BG465" s="74"/>
      <c r="BH465" s="74"/>
      <c r="BI465" s="74"/>
      <c r="BJ465" s="74"/>
      <c r="BK465" s="74"/>
      <c r="BL465" s="74"/>
      <c r="BM465" s="74"/>
      <c r="BN465" s="74"/>
      <c r="BO465" s="74"/>
      <c r="BP465" s="74"/>
      <c r="BQ465" s="74"/>
      <c r="BR465" s="74"/>
      <c r="BS465" s="74"/>
      <c r="BT465" s="74"/>
      <c r="BU465" s="74"/>
      <c r="BV465" s="74"/>
      <c r="BW465" s="74"/>
      <c r="BX465" s="74"/>
      <c r="BY465" s="74"/>
      <c r="BZ465" s="74"/>
      <c r="CA465" s="74"/>
    </row>
    <row r="466" spans="2:79" x14ac:dyDescent="0.25"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  <c r="AZ466" s="74"/>
      <c r="BA466" s="74"/>
      <c r="BB466" s="74"/>
      <c r="BC466" s="74"/>
      <c r="BD466" s="74"/>
      <c r="BE466" s="74"/>
      <c r="BF466" s="74"/>
      <c r="BG466" s="74"/>
      <c r="BH466" s="74"/>
      <c r="BI466" s="74"/>
      <c r="BJ466" s="74"/>
      <c r="BK466" s="74"/>
      <c r="BL466" s="74"/>
      <c r="BM466" s="74"/>
      <c r="BN466" s="74"/>
      <c r="BO466" s="74"/>
      <c r="BP466" s="74"/>
      <c r="BQ466" s="74"/>
      <c r="BR466" s="74"/>
      <c r="BS466" s="74"/>
      <c r="BT466" s="74"/>
      <c r="BU466" s="74"/>
      <c r="BV466" s="74"/>
      <c r="BW466" s="74"/>
      <c r="BX466" s="74"/>
      <c r="BY466" s="74"/>
      <c r="BZ466" s="74"/>
      <c r="CA466" s="74"/>
    </row>
    <row r="467" spans="2:79" x14ac:dyDescent="0.25"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  <c r="AZ467" s="74"/>
      <c r="BA467" s="74"/>
      <c r="BB467" s="74"/>
      <c r="BC467" s="74"/>
      <c r="BD467" s="74"/>
      <c r="BE467" s="74"/>
      <c r="BF467" s="74"/>
      <c r="BG467" s="74"/>
      <c r="BH467" s="74"/>
      <c r="BI467" s="74"/>
      <c r="BJ467" s="74"/>
      <c r="BK467" s="74"/>
      <c r="BL467" s="74"/>
      <c r="BM467" s="74"/>
      <c r="BN467" s="74"/>
      <c r="BO467" s="74"/>
      <c r="BP467" s="74"/>
      <c r="BQ467" s="74"/>
      <c r="BR467" s="74"/>
      <c r="BS467" s="74"/>
      <c r="BT467" s="74"/>
      <c r="BU467" s="74"/>
      <c r="BV467" s="74"/>
      <c r="BW467" s="74"/>
      <c r="BX467" s="74"/>
      <c r="BY467" s="74"/>
      <c r="BZ467" s="74"/>
      <c r="CA467" s="74"/>
    </row>
    <row r="468" spans="2:79" x14ac:dyDescent="0.25"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  <c r="AZ468" s="74"/>
      <c r="BA468" s="74"/>
      <c r="BB468" s="74"/>
      <c r="BC468" s="74"/>
      <c r="BD468" s="74"/>
      <c r="BE468" s="74"/>
      <c r="BF468" s="74"/>
      <c r="BG468" s="74"/>
      <c r="BH468" s="74"/>
      <c r="BI468" s="74"/>
      <c r="BJ468" s="74"/>
      <c r="BK468" s="74"/>
      <c r="BL468" s="74"/>
      <c r="BM468" s="74"/>
      <c r="BN468" s="74"/>
      <c r="BO468" s="74"/>
      <c r="BP468" s="74"/>
      <c r="BQ468" s="74"/>
      <c r="BR468" s="74"/>
      <c r="BS468" s="74"/>
      <c r="BT468" s="74"/>
      <c r="BU468" s="74"/>
      <c r="BV468" s="74"/>
      <c r="BW468" s="74"/>
      <c r="BX468" s="74"/>
      <c r="BY468" s="74"/>
      <c r="BZ468" s="74"/>
      <c r="CA468" s="74"/>
    </row>
    <row r="469" spans="2:79" x14ac:dyDescent="0.25"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  <c r="AZ469" s="74"/>
      <c r="BA469" s="74"/>
      <c r="BB469" s="74"/>
      <c r="BC469" s="74"/>
      <c r="BD469" s="74"/>
      <c r="BE469" s="74"/>
      <c r="BF469" s="74"/>
      <c r="BG469" s="74"/>
      <c r="BH469" s="74"/>
      <c r="BI469" s="74"/>
      <c r="BJ469" s="74"/>
      <c r="BK469" s="74"/>
      <c r="BL469" s="74"/>
      <c r="BM469" s="74"/>
      <c r="BN469" s="74"/>
      <c r="BO469" s="74"/>
      <c r="BP469" s="74"/>
      <c r="BQ469" s="74"/>
      <c r="BR469" s="74"/>
      <c r="BS469" s="74"/>
      <c r="BT469" s="74"/>
      <c r="BU469" s="74"/>
      <c r="BV469" s="74"/>
      <c r="BW469" s="74"/>
      <c r="BX469" s="74"/>
      <c r="BY469" s="74"/>
      <c r="BZ469" s="74"/>
      <c r="CA469" s="74"/>
    </row>
    <row r="470" spans="2:79" x14ac:dyDescent="0.25"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  <c r="AZ470" s="74"/>
      <c r="BA470" s="74"/>
      <c r="BB470" s="74"/>
      <c r="BC470" s="74"/>
      <c r="BD470" s="74"/>
      <c r="BE470" s="74"/>
      <c r="BF470" s="74"/>
      <c r="BG470" s="74"/>
      <c r="BH470" s="74"/>
      <c r="BI470" s="74"/>
      <c r="BJ470" s="74"/>
      <c r="BK470" s="74"/>
      <c r="BL470" s="74"/>
      <c r="BM470" s="74"/>
      <c r="BN470" s="74"/>
      <c r="BO470" s="74"/>
      <c r="BP470" s="74"/>
      <c r="BQ470" s="74"/>
      <c r="BR470" s="74"/>
      <c r="BS470" s="74"/>
      <c r="BT470" s="74"/>
      <c r="BU470" s="74"/>
      <c r="BV470" s="74"/>
      <c r="BW470" s="74"/>
      <c r="BX470" s="74"/>
      <c r="BY470" s="74"/>
      <c r="BZ470" s="74"/>
      <c r="CA470" s="74"/>
    </row>
    <row r="471" spans="2:79" x14ac:dyDescent="0.25"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  <c r="AZ471" s="74"/>
      <c r="BA471" s="74"/>
      <c r="BB471" s="74"/>
      <c r="BC471" s="74"/>
      <c r="BD471" s="74"/>
      <c r="BE471" s="74"/>
      <c r="BF471" s="74"/>
      <c r="BG471" s="74"/>
      <c r="BH471" s="74"/>
      <c r="BI471" s="74"/>
      <c r="BJ471" s="74"/>
      <c r="BK471" s="74"/>
      <c r="BL471" s="74"/>
      <c r="BM471" s="74"/>
      <c r="BN471" s="74"/>
      <c r="BO471" s="74"/>
      <c r="BP471" s="74"/>
      <c r="BQ471" s="74"/>
      <c r="BR471" s="74"/>
      <c r="BS471" s="74"/>
      <c r="BT471" s="74"/>
      <c r="BU471" s="74"/>
      <c r="BV471" s="74"/>
      <c r="BW471" s="74"/>
      <c r="BX471" s="74"/>
      <c r="BY471" s="74"/>
      <c r="BZ471" s="74"/>
      <c r="CA471" s="74"/>
    </row>
    <row r="472" spans="2:79" x14ac:dyDescent="0.25"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  <c r="AZ472" s="74"/>
      <c r="BA472" s="74"/>
      <c r="BB472" s="74"/>
      <c r="BC472" s="74"/>
      <c r="BD472" s="74"/>
      <c r="BE472" s="74"/>
      <c r="BF472" s="74"/>
      <c r="BG472" s="74"/>
      <c r="BH472" s="74"/>
      <c r="BI472" s="74"/>
      <c r="BJ472" s="74"/>
      <c r="BK472" s="74"/>
      <c r="BL472" s="74"/>
      <c r="BM472" s="74"/>
      <c r="BN472" s="74"/>
      <c r="BO472" s="74"/>
      <c r="BP472" s="74"/>
      <c r="BQ472" s="74"/>
      <c r="BR472" s="74"/>
      <c r="BS472" s="74"/>
      <c r="BT472" s="74"/>
      <c r="BU472" s="74"/>
      <c r="BV472" s="74"/>
      <c r="BW472" s="74"/>
      <c r="BX472" s="74"/>
      <c r="BY472" s="74"/>
      <c r="BZ472" s="74"/>
      <c r="CA472" s="74"/>
    </row>
    <row r="473" spans="2:79" x14ac:dyDescent="0.25"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  <c r="AB473" s="74"/>
      <c r="AC473" s="74"/>
      <c r="AD473" s="74"/>
      <c r="AE473" s="74"/>
      <c r="AF473" s="74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  <c r="AZ473" s="74"/>
      <c r="BA473" s="74"/>
      <c r="BB473" s="74"/>
      <c r="BC473" s="74"/>
      <c r="BD473" s="74"/>
      <c r="BE473" s="74"/>
      <c r="BF473" s="74"/>
      <c r="BG473" s="74"/>
      <c r="BH473" s="74"/>
      <c r="BI473" s="74"/>
      <c r="BJ473" s="74"/>
      <c r="BK473" s="74"/>
      <c r="BL473" s="74"/>
      <c r="BM473" s="74"/>
      <c r="BN473" s="74"/>
      <c r="BO473" s="74"/>
      <c r="BP473" s="74"/>
      <c r="BQ473" s="74"/>
      <c r="BR473" s="74"/>
      <c r="BS473" s="74"/>
      <c r="BT473" s="74"/>
      <c r="BU473" s="74"/>
      <c r="BV473" s="74"/>
      <c r="BW473" s="74"/>
      <c r="BX473" s="74"/>
      <c r="BY473" s="74"/>
      <c r="BZ473" s="74"/>
      <c r="CA473" s="74"/>
    </row>
    <row r="474" spans="2:79" x14ac:dyDescent="0.25"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  <c r="AB474" s="74"/>
      <c r="AC474" s="74"/>
      <c r="AD474" s="74"/>
      <c r="AE474" s="74"/>
      <c r="AF474" s="74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  <c r="AZ474" s="74"/>
      <c r="BA474" s="74"/>
      <c r="BB474" s="74"/>
      <c r="BC474" s="74"/>
      <c r="BD474" s="74"/>
      <c r="BE474" s="74"/>
      <c r="BF474" s="74"/>
      <c r="BG474" s="74"/>
      <c r="BH474" s="74"/>
      <c r="BI474" s="74"/>
      <c r="BJ474" s="74"/>
      <c r="BK474" s="74"/>
      <c r="BL474" s="74"/>
      <c r="BM474" s="74"/>
      <c r="BN474" s="74"/>
      <c r="BO474" s="74"/>
      <c r="BP474" s="74"/>
      <c r="BQ474" s="74"/>
      <c r="BR474" s="74"/>
      <c r="BS474" s="74"/>
      <c r="BT474" s="74"/>
      <c r="BU474" s="74"/>
      <c r="BV474" s="74"/>
      <c r="BW474" s="74"/>
      <c r="BX474" s="74"/>
      <c r="BY474" s="74"/>
      <c r="BZ474" s="74"/>
      <c r="CA474" s="74"/>
    </row>
    <row r="475" spans="2:79" x14ac:dyDescent="0.25"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  <c r="AB475" s="74"/>
      <c r="AC475" s="74"/>
      <c r="AD475" s="74"/>
      <c r="AE475" s="74"/>
      <c r="AF475" s="74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  <c r="AZ475" s="74"/>
      <c r="BA475" s="74"/>
      <c r="BB475" s="74"/>
      <c r="BC475" s="74"/>
      <c r="BD475" s="74"/>
      <c r="BE475" s="74"/>
      <c r="BF475" s="74"/>
      <c r="BG475" s="74"/>
      <c r="BH475" s="74"/>
      <c r="BI475" s="74"/>
      <c r="BJ475" s="74"/>
      <c r="BK475" s="74"/>
      <c r="BL475" s="74"/>
      <c r="BM475" s="74"/>
      <c r="BN475" s="74"/>
      <c r="BO475" s="74"/>
      <c r="BP475" s="74"/>
      <c r="BQ475" s="74"/>
      <c r="BR475" s="74"/>
      <c r="BS475" s="74"/>
      <c r="BT475" s="74"/>
      <c r="BU475" s="74"/>
      <c r="BV475" s="74"/>
      <c r="BW475" s="74"/>
      <c r="BX475" s="74"/>
      <c r="BY475" s="74"/>
      <c r="BZ475" s="74"/>
      <c r="CA475" s="74"/>
    </row>
    <row r="476" spans="2:79" x14ac:dyDescent="0.25"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  <c r="AB476" s="74"/>
      <c r="AC476" s="74"/>
      <c r="AD476" s="74"/>
      <c r="AE476" s="74"/>
      <c r="AF476" s="74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  <c r="AZ476" s="74"/>
      <c r="BA476" s="74"/>
      <c r="BB476" s="74"/>
      <c r="BC476" s="74"/>
      <c r="BD476" s="74"/>
      <c r="BE476" s="74"/>
      <c r="BF476" s="74"/>
      <c r="BG476" s="74"/>
      <c r="BH476" s="74"/>
      <c r="BI476" s="74"/>
      <c r="BJ476" s="74"/>
      <c r="BK476" s="74"/>
      <c r="BL476" s="74"/>
      <c r="BM476" s="74"/>
      <c r="BN476" s="74"/>
      <c r="BO476" s="74"/>
      <c r="BP476" s="74"/>
      <c r="BQ476" s="74"/>
      <c r="BR476" s="74"/>
      <c r="BS476" s="74"/>
      <c r="BT476" s="74"/>
      <c r="BU476" s="74"/>
      <c r="BV476" s="74"/>
      <c r="BW476" s="74"/>
      <c r="BX476" s="74"/>
      <c r="BY476" s="74"/>
      <c r="BZ476" s="74"/>
      <c r="CA476" s="74"/>
    </row>
    <row r="477" spans="2:79" x14ac:dyDescent="0.25"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  <c r="AZ477" s="74"/>
      <c r="BA477" s="74"/>
      <c r="BB477" s="74"/>
      <c r="BC477" s="74"/>
      <c r="BD477" s="74"/>
      <c r="BE477" s="74"/>
      <c r="BF477" s="74"/>
      <c r="BG477" s="74"/>
      <c r="BH477" s="74"/>
      <c r="BI477" s="74"/>
      <c r="BJ477" s="74"/>
      <c r="BK477" s="74"/>
      <c r="BL477" s="74"/>
      <c r="BM477" s="74"/>
      <c r="BN477" s="74"/>
      <c r="BO477" s="74"/>
      <c r="BP477" s="74"/>
      <c r="BQ477" s="74"/>
      <c r="BR477" s="74"/>
      <c r="BS477" s="74"/>
      <c r="BT477" s="74"/>
      <c r="BU477" s="74"/>
      <c r="BV477" s="74"/>
      <c r="BW477" s="74"/>
      <c r="BX477" s="74"/>
      <c r="BY477" s="74"/>
      <c r="BZ477" s="74"/>
      <c r="CA477" s="74"/>
    </row>
    <row r="478" spans="2:79" x14ac:dyDescent="0.25"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  <c r="AZ478" s="74"/>
      <c r="BA478" s="74"/>
      <c r="BB478" s="74"/>
      <c r="BC478" s="74"/>
      <c r="BD478" s="74"/>
      <c r="BE478" s="74"/>
      <c r="BF478" s="74"/>
      <c r="BG478" s="74"/>
      <c r="BH478" s="74"/>
      <c r="BI478" s="74"/>
      <c r="BJ478" s="74"/>
      <c r="BK478" s="74"/>
      <c r="BL478" s="74"/>
      <c r="BM478" s="74"/>
      <c r="BN478" s="74"/>
      <c r="BO478" s="74"/>
      <c r="BP478" s="74"/>
      <c r="BQ478" s="74"/>
      <c r="BR478" s="74"/>
      <c r="BS478" s="74"/>
      <c r="BT478" s="74"/>
      <c r="BU478" s="74"/>
      <c r="BV478" s="74"/>
      <c r="BW478" s="74"/>
      <c r="BX478" s="74"/>
      <c r="BY478" s="74"/>
      <c r="BZ478" s="74"/>
      <c r="CA478" s="74"/>
    </row>
    <row r="479" spans="2:79" x14ac:dyDescent="0.25"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  <c r="AZ479" s="74"/>
      <c r="BA479" s="74"/>
      <c r="BB479" s="74"/>
      <c r="BC479" s="74"/>
      <c r="BD479" s="74"/>
      <c r="BE479" s="74"/>
      <c r="BF479" s="74"/>
      <c r="BG479" s="74"/>
      <c r="BH479" s="74"/>
      <c r="BI479" s="74"/>
      <c r="BJ479" s="74"/>
      <c r="BK479" s="74"/>
      <c r="BL479" s="74"/>
      <c r="BM479" s="74"/>
      <c r="BN479" s="74"/>
      <c r="BO479" s="74"/>
      <c r="BP479" s="74"/>
      <c r="BQ479" s="74"/>
      <c r="BR479" s="74"/>
      <c r="BS479" s="74"/>
      <c r="BT479" s="74"/>
      <c r="BU479" s="74"/>
      <c r="BV479" s="74"/>
      <c r="BW479" s="74"/>
      <c r="BX479" s="74"/>
      <c r="BY479" s="74"/>
      <c r="BZ479" s="74"/>
      <c r="CA479" s="74"/>
    </row>
    <row r="480" spans="2:79" x14ac:dyDescent="0.25"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  <c r="AZ480" s="74"/>
      <c r="BA480" s="74"/>
      <c r="BB480" s="74"/>
      <c r="BC480" s="74"/>
      <c r="BD480" s="74"/>
      <c r="BE480" s="74"/>
      <c r="BF480" s="74"/>
      <c r="BG480" s="74"/>
      <c r="BH480" s="74"/>
      <c r="BI480" s="74"/>
      <c r="BJ480" s="74"/>
      <c r="BK480" s="74"/>
      <c r="BL480" s="74"/>
      <c r="BM480" s="74"/>
      <c r="BN480" s="74"/>
      <c r="BO480" s="74"/>
      <c r="BP480" s="74"/>
      <c r="BQ480" s="74"/>
      <c r="BR480" s="74"/>
      <c r="BS480" s="74"/>
      <c r="BT480" s="74"/>
      <c r="BU480" s="74"/>
      <c r="BV480" s="74"/>
      <c r="BW480" s="74"/>
      <c r="BX480" s="74"/>
      <c r="BY480" s="74"/>
      <c r="BZ480" s="74"/>
      <c r="CA480" s="74"/>
    </row>
    <row r="481" spans="2:79" x14ac:dyDescent="0.25"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  <c r="AZ481" s="74"/>
      <c r="BA481" s="74"/>
      <c r="BB481" s="74"/>
      <c r="BC481" s="74"/>
      <c r="BD481" s="74"/>
      <c r="BE481" s="74"/>
      <c r="BF481" s="74"/>
      <c r="BG481" s="74"/>
      <c r="BH481" s="74"/>
      <c r="BI481" s="74"/>
      <c r="BJ481" s="74"/>
      <c r="BK481" s="74"/>
      <c r="BL481" s="74"/>
      <c r="BM481" s="74"/>
      <c r="BN481" s="74"/>
      <c r="BO481" s="74"/>
      <c r="BP481" s="74"/>
      <c r="BQ481" s="74"/>
      <c r="BR481" s="74"/>
      <c r="BS481" s="74"/>
      <c r="BT481" s="74"/>
      <c r="BU481" s="74"/>
      <c r="BV481" s="74"/>
      <c r="BW481" s="74"/>
      <c r="BX481" s="74"/>
      <c r="BY481" s="74"/>
      <c r="BZ481" s="74"/>
      <c r="CA481" s="74"/>
    </row>
    <row r="482" spans="2:79" x14ac:dyDescent="0.25"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  <c r="AZ482" s="74"/>
      <c r="BA482" s="74"/>
      <c r="BB482" s="74"/>
      <c r="BC482" s="74"/>
      <c r="BD482" s="74"/>
      <c r="BE482" s="74"/>
      <c r="BF482" s="74"/>
      <c r="BG482" s="74"/>
      <c r="BH482" s="74"/>
      <c r="BI482" s="74"/>
      <c r="BJ482" s="74"/>
      <c r="BK482" s="74"/>
      <c r="BL482" s="74"/>
      <c r="BM482" s="74"/>
      <c r="BN482" s="74"/>
      <c r="BO482" s="74"/>
      <c r="BP482" s="74"/>
      <c r="BQ482" s="74"/>
      <c r="BR482" s="74"/>
      <c r="BS482" s="74"/>
      <c r="BT482" s="74"/>
      <c r="BU482" s="74"/>
      <c r="BV482" s="74"/>
      <c r="BW482" s="74"/>
      <c r="BX482" s="74"/>
      <c r="BY482" s="74"/>
      <c r="BZ482" s="74"/>
      <c r="CA482" s="74"/>
    </row>
    <row r="483" spans="2:79" x14ac:dyDescent="0.25"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  <c r="AZ483" s="74"/>
      <c r="BA483" s="74"/>
      <c r="BB483" s="74"/>
      <c r="BC483" s="74"/>
      <c r="BD483" s="74"/>
      <c r="BE483" s="74"/>
      <c r="BF483" s="74"/>
      <c r="BG483" s="74"/>
      <c r="BH483" s="74"/>
      <c r="BI483" s="74"/>
      <c r="BJ483" s="74"/>
      <c r="BK483" s="74"/>
      <c r="BL483" s="74"/>
      <c r="BM483" s="74"/>
      <c r="BN483" s="74"/>
      <c r="BO483" s="74"/>
      <c r="BP483" s="74"/>
      <c r="BQ483" s="74"/>
      <c r="BR483" s="74"/>
      <c r="BS483" s="74"/>
      <c r="BT483" s="74"/>
      <c r="BU483" s="74"/>
      <c r="BV483" s="74"/>
      <c r="BW483" s="74"/>
      <c r="BX483" s="74"/>
      <c r="BY483" s="74"/>
      <c r="BZ483" s="74"/>
      <c r="CA483" s="74"/>
    </row>
    <row r="484" spans="2:79" x14ac:dyDescent="0.25"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  <c r="AZ484" s="74"/>
      <c r="BA484" s="74"/>
      <c r="BB484" s="74"/>
      <c r="BC484" s="74"/>
      <c r="BD484" s="74"/>
      <c r="BE484" s="74"/>
      <c r="BF484" s="74"/>
      <c r="BG484" s="74"/>
      <c r="BH484" s="74"/>
      <c r="BI484" s="74"/>
      <c r="BJ484" s="74"/>
      <c r="BK484" s="74"/>
      <c r="BL484" s="74"/>
      <c r="BM484" s="74"/>
      <c r="BN484" s="74"/>
      <c r="BO484" s="74"/>
      <c r="BP484" s="74"/>
      <c r="BQ484" s="74"/>
      <c r="BR484" s="74"/>
      <c r="BS484" s="74"/>
      <c r="BT484" s="74"/>
      <c r="BU484" s="74"/>
      <c r="BV484" s="74"/>
      <c r="BW484" s="74"/>
      <c r="BX484" s="74"/>
      <c r="BY484" s="74"/>
      <c r="BZ484" s="74"/>
      <c r="CA484" s="74"/>
    </row>
    <row r="485" spans="2:79" x14ac:dyDescent="0.25"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G485" s="74"/>
      <c r="BH485" s="74"/>
      <c r="BI485" s="74"/>
      <c r="BJ485" s="74"/>
      <c r="BK485" s="74"/>
      <c r="BL485" s="74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</row>
    <row r="486" spans="2:79" x14ac:dyDescent="0.25"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G486" s="74"/>
      <c r="BH486" s="74"/>
      <c r="BI486" s="74"/>
      <c r="BJ486" s="74"/>
      <c r="BK486" s="74"/>
      <c r="BL486" s="74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</row>
    <row r="487" spans="2:79" x14ac:dyDescent="0.25"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  <c r="AZ487" s="74"/>
      <c r="BA487" s="74"/>
      <c r="BB487" s="74"/>
      <c r="BC487" s="74"/>
      <c r="BD487" s="74"/>
      <c r="BE487" s="74"/>
      <c r="BF487" s="74"/>
      <c r="BG487" s="74"/>
      <c r="BH487" s="74"/>
      <c r="BI487" s="74"/>
      <c r="BJ487" s="74"/>
      <c r="BK487" s="74"/>
      <c r="BL487" s="74"/>
      <c r="BM487" s="74"/>
      <c r="BN487" s="74"/>
      <c r="BO487" s="74"/>
      <c r="BP487" s="74"/>
      <c r="BQ487" s="74"/>
      <c r="BR487" s="74"/>
      <c r="BS487" s="74"/>
      <c r="BT487" s="74"/>
      <c r="BU487" s="74"/>
      <c r="BV487" s="74"/>
      <c r="BW487" s="74"/>
      <c r="BX487" s="74"/>
      <c r="BY487" s="74"/>
      <c r="BZ487" s="74"/>
      <c r="CA487" s="74"/>
    </row>
    <row r="488" spans="2:79" x14ac:dyDescent="0.25"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  <c r="AZ488" s="74"/>
      <c r="BA488" s="74"/>
      <c r="BB488" s="74"/>
      <c r="BC488" s="74"/>
      <c r="BD488" s="74"/>
      <c r="BE488" s="74"/>
      <c r="BF488" s="74"/>
      <c r="BG488" s="74"/>
      <c r="BH488" s="74"/>
      <c r="BI488" s="74"/>
      <c r="BJ488" s="74"/>
      <c r="BK488" s="74"/>
      <c r="BL488" s="74"/>
      <c r="BM488" s="74"/>
      <c r="BN488" s="74"/>
      <c r="BO488" s="74"/>
      <c r="BP488" s="74"/>
      <c r="BQ488" s="74"/>
      <c r="BR488" s="74"/>
      <c r="BS488" s="74"/>
      <c r="BT488" s="74"/>
      <c r="BU488" s="74"/>
      <c r="BV488" s="74"/>
      <c r="BW488" s="74"/>
      <c r="BX488" s="74"/>
      <c r="BY488" s="74"/>
      <c r="BZ488" s="74"/>
      <c r="CA488" s="74"/>
    </row>
    <row r="489" spans="2:79" x14ac:dyDescent="0.25"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  <c r="AZ489" s="74"/>
      <c r="BA489" s="74"/>
      <c r="BB489" s="74"/>
      <c r="BC489" s="74"/>
      <c r="BD489" s="74"/>
      <c r="BE489" s="74"/>
      <c r="BF489" s="74"/>
      <c r="BG489" s="74"/>
      <c r="BH489" s="74"/>
      <c r="BI489" s="74"/>
      <c r="BJ489" s="74"/>
      <c r="BK489" s="74"/>
      <c r="BL489" s="74"/>
      <c r="BM489" s="74"/>
      <c r="BN489" s="74"/>
      <c r="BO489" s="74"/>
      <c r="BP489" s="74"/>
      <c r="BQ489" s="74"/>
      <c r="BR489" s="74"/>
      <c r="BS489" s="74"/>
      <c r="BT489" s="74"/>
      <c r="BU489" s="74"/>
      <c r="BV489" s="74"/>
      <c r="BW489" s="74"/>
      <c r="BX489" s="74"/>
      <c r="BY489" s="74"/>
      <c r="BZ489" s="74"/>
      <c r="CA489" s="74"/>
    </row>
    <row r="490" spans="2:79" x14ac:dyDescent="0.25"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  <c r="AZ490" s="74"/>
      <c r="BA490" s="74"/>
      <c r="BB490" s="74"/>
      <c r="BC490" s="74"/>
      <c r="BD490" s="74"/>
      <c r="BE490" s="74"/>
      <c r="BF490" s="74"/>
      <c r="BG490" s="74"/>
      <c r="BH490" s="74"/>
      <c r="BI490" s="74"/>
      <c r="BJ490" s="74"/>
      <c r="BK490" s="74"/>
      <c r="BL490" s="74"/>
      <c r="BM490" s="74"/>
      <c r="BN490" s="74"/>
      <c r="BO490" s="74"/>
      <c r="BP490" s="74"/>
      <c r="BQ490" s="74"/>
      <c r="BR490" s="74"/>
      <c r="BS490" s="74"/>
      <c r="BT490" s="74"/>
      <c r="BU490" s="74"/>
      <c r="BV490" s="74"/>
      <c r="BW490" s="74"/>
      <c r="BX490" s="74"/>
      <c r="BY490" s="74"/>
      <c r="BZ490" s="74"/>
      <c r="CA490" s="74"/>
    </row>
    <row r="491" spans="2:79" x14ac:dyDescent="0.25"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  <c r="AZ491" s="74"/>
      <c r="BA491" s="74"/>
      <c r="BB491" s="74"/>
      <c r="BC491" s="74"/>
      <c r="BD491" s="74"/>
      <c r="BE491" s="74"/>
      <c r="BF491" s="74"/>
      <c r="BG491" s="74"/>
      <c r="BH491" s="74"/>
      <c r="BI491" s="74"/>
      <c r="BJ491" s="74"/>
      <c r="BK491" s="74"/>
      <c r="BL491" s="74"/>
      <c r="BM491" s="74"/>
      <c r="BN491" s="74"/>
      <c r="BO491" s="74"/>
      <c r="BP491" s="74"/>
      <c r="BQ491" s="74"/>
      <c r="BR491" s="74"/>
      <c r="BS491" s="74"/>
      <c r="BT491" s="74"/>
      <c r="BU491" s="74"/>
      <c r="BV491" s="74"/>
      <c r="BW491" s="74"/>
      <c r="BX491" s="74"/>
      <c r="BY491" s="74"/>
      <c r="BZ491" s="74"/>
      <c r="CA491" s="74"/>
    </row>
    <row r="492" spans="2:79" x14ac:dyDescent="0.25"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  <c r="AZ492" s="74"/>
      <c r="BA492" s="74"/>
      <c r="BB492" s="74"/>
      <c r="BC492" s="74"/>
      <c r="BD492" s="74"/>
      <c r="BE492" s="74"/>
      <c r="BF492" s="74"/>
      <c r="BG492" s="74"/>
      <c r="BH492" s="74"/>
      <c r="BI492" s="74"/>
      <c r="BJ492" s="74"/>
      <c r="BK492" s="74"/>
      <c r="BL492" s="74"/>
      <c r="BM492" s="74"/>
      <c r="BN492" s="74"/>
      <c r="BO492" s="74"/>
      <c r="BP492" s="74"/>
      <c r="BQ492" s="74"/>
      <c r="BR492" s="74"/>
      <c r="BS492" s="74"/>
      <c r="BT492" s="74"/>
      <c r="BU492" s="74"/>
      <c r="BV492" s="74"/>
      <c r="BW492" s="74"/>
      <c r="BX492" s="74"/>
      <c r="BY492" s="74"/>
      <c r="BZ492" s="74"/>
      <c r="CA492" s="74"/>
    </row>
    <row r="493" spans="2:79" x14ac:dyDescent="0.25"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  <c r="AZ493" s="74"/>
      <c r="BA493" s="74"/>
      <c r="BB493" s="74"/>
      <c r="BC493" s="74"/>
      <c r="BD493" s="74"/>
      <c r="BE493" s="74"/>
      <c r="BF493" s="74"/>
      <c r="BG493" s="74"/>
      <c r="BH493" s="74"/>
      <c r="BI493" s="74"/>
      <c r="BJ493" s="74"/>
      <c r="BK493" s="74"/>
      <c r="BL493" s="74"/>
      <c r="BM493" s="74"/>
      <c r="BN493" s="74"/>
      <c r="BO493" s="74"/>
      <c r="BP493" s="74"/>
      <c r="BQ493" s="74"/>
      <c r="BR493" s="74"/>
      <c r="BS493" s="74"/>
      <c r="BT493" s="74"/>
      <c r="BU493" s="74"/>
      <c r="BV493" s="74"/>
      <c r="BW493" s="74"/>
      <c r="BX493" s="74"/>
      <c r="BY493" s="74"/>
      <c r="BZ493" s="74"/>
      <c r="CA493" s="74"/>
    </row>
    <row r="494" spans="2:79" x14ac:dyDescent="0.25"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  <c r="AZ494" s="74"/>
      <c r="BA494" s="74"/>
      <c r="BB494" s="74"/>
      <c r="BC494" s="74"/>
      <c r="BD494" s="74"/>
      <c r="BE494" s="74"/>
      <c r="BF494" s="74"/>
      <c r="BG494" s="74"/>
      <c r="BH494" s="74"/>
      <c r="BI494" s="74"/>
      <c r="BJ494" s="74"/>
      <c r="BK494" s="74"/>
      <c r="BL494" s="74"/>
      <c r="BM494" s="74"/>
      <c r="BN494" s="74"/>
      <c r="BO494" s="74"/>
      <c r="BP494" s="74"/>
      <c r="BQ494" s="74"/>
      <c r="BR494" s="74"/>
      <c r="BS494" s="74"/>
      <c r="BT494" s="74"/>
      <c r="BU494" s="74"/>
      <c r="BV494" s="74"/>
      <c r="BW494" s="74"/>
      <c r="BX494" s="74"/>
      <c r="BY494" s="74"/>
      <c r="BZ494" s="74"/>
      <c r="CA494" s="74"/>
    </row>
    <row r="495" spans="2:79" x14ac:dyDescent="0.25"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  <c r="AZ495" s="74"/>
      <c r="BA495" s="74"/>
      <c r="BB495" s="74"/>
      <c r="BC495" s="74"/>
      <c r="BD495" s="74"/>
      <c r="BE495" s="74"/>
      <c r="BF495" s="74"/>
      <c r="BG495" s="74"/>
      <c r="BH495" s="74"/>
      <c r="BI495" s="74"/>
      <c r="BJ495" s="74"/>
      <c r="BK495" s="74"/>
      <c r="BL495" s="74"/>
      <c r="BM495" s="74"/>
      <c r="BN495" s="74"/>
      <c r="BO495" s="74"/>
      <c r="BP495" s="74"/>
      <c r="BQ495" s="74"/>
      <c r="BR495" s="74"/>
      <c r="BS495" s="74"/>
      <c r="BT495" s="74"/>
      <c r="BU495" s="74"/>
      <c r="BV495" s="74"/>
      <c r="BW495" s="74"/>
      <c r="BX495" s="74"/>
      <c r="BY495" s="74"/>
      <c r="BZ495" s="74"/>
      <c r="CA495" s="74"/>
    </row>
    <row r="496" spans="2:79" x14ac:dyDescent="0.25"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  <c r="AZ496" s="74"/>
      <c r="BA496" s="74"/>
      <c r="BB496" s="74"/>
      <c r="BC496" s="74"/>
      <c r="BD496" s="74"/>
      <c r="BE496" s="74"/>
      <c r="BF496" s="74"/>
      <c r="BG496" s="74"/>
      <c r="BH496" s="74"/>
      <c r="BI496" s="74"/>
      <c r="BJ496" s="74"/>
      <c r="BK496" s="74"/>
      <c r="BL496" s="74"/>
      <c r="BM496" s="74"/>
      <c r="BN496" s="74"/>
      <c r="BO496" s="74"/>
      <c r="BP496" s="74"/>
      <c r="BQ496" s="74"/>
      <c r="BR496" s="74"/>
      <c r="BS496" s="74"/>
      <c r="BT496" s="74"/>
      <c r="BU496" s="74"/>
      <c r="BV496" s="74"/>
      <c r="BW496" s="74"/>
      <c r="BX496" s="74"/>
      <c r="BY496" s="74"/>
      <c r="BZ496" s="74"/>
      <c r="CA496" s="74"/>
    </row>
    <row r="497" spans="2:79" x14ac:dyDescent="0.25"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  <c r="AZ497" s="74"/>
      <c r="BA497" s="74"/>
      <c r="BB497" s="74"/>
      <c r="BC497" s="74"/>
      <c r="BD497" s="74"/>
      <c r="BE497" s="74"/>
      <c r="BF497" s="74"/>
      <c r="BG497" s="74"/>
      <c r="BH497" s="74"/>
      <c r="BI497" s="74"/>
      <c r="BJ497" s="74"/>
      <c r="BK497" s="74"/>
      <c r="BL497" s="74"/>
      <c r="BM497" s="74"/>
      <c r="BN497" s="74"/>
      <c r="BO497" s="74"/>
      <c r="BP497" s="74"/>
      <c r="BQ497" s="74"/>
      <c r="BR497" s="74"/>
      <c r="BS497" s="74"/>
      <c r="BT497" s="74"/>
      <c r="BU497" s="74"/>
      <c r="BV497" s="74"/>
      <c r="BW497" s="74"/>
      <c r="BX497" s="74"/>
      <c r="BY497" s="74"/>
      <c r="BZ497" s="74"/>
      <c r="CA497" s="74"/>
    </row>
    <row r="498" spans="2:79" x14ac:dyDescent="0.25"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  <c r="AZ498" s="74"/>
      <c r="BA498" s="74"/>
      <c r="BB498" s="74"/>
      <c r="BC498" s="74"/>
      <c r="BD498" s="74"/>
      <c r="BE498" s="74"/>
      <c r="BF498" s="74"/>
      <c r="BG498" s="74"/>
      <c r="BH498" s="74"/>
      <c r="BI498" s="74"/>
      <c r="BJ498" s="74"/>
      <c r="BK498" s="74"/>
      <c r="BL498" s="74"/>
      <c r="BM498" s="74"/>
      <c r="BN498" s="74"/>
      <c r="BO498" s="74"/>
      <c r="BP498" s="74"/>
      <c r="BQ498" s="74"/>
      <c r="BR498" s="74"/>
      <c r="BS498" s="74"/>
      <c r="BT498" s="74"/>
      <c r="BU498" s="74"/>
      <c r="BV498" s="74"/>
      <c r="BW498" s="74"/>
      <c r="BX498" s="74"/>
      <c r="BY498" s="74"/>
      <c r="BZ498" s="74"/>
      <c r="CA498" s="74"/>
    </row>
    <row r="499" spans="2:79" x14ac:dyDescent="0.25"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  <c r="AZ499" s="74"/>
      <c r="BA499" s="74"/>
      <c r="BB499" s="74"/>
      <c r="BC499" s="74"/>
      <c r="BD499" s="74"/>
      <c r="BE499" s="74"/>
      <c r="BF499" s="74"/>
      <c r="BG499" s="74"/>
      <c r="BH499" s="74"/>
      <c r="BI499" s="74"/>
      <c r="BJ499" s="74"/>
      <c r="BK499" s="74"/>
      <c r="BL499" s="74"/>
      <c r="BM499" s="74"/>
      <c r="BN499" s="74"/>
      <c r="BO499" s="74"/>
      <c r="BP499" s="74"/>
      <c r="BQ499" s="74"/>
      <c r="BR499" s="74"/>
      <c r="BS499" s="74"/>
      <c r="BT499" s="74"/>
      <c r="BU499" s="74"/>
      <c r="BV499" s="74"/>
      <c r="BW499" s="74"/>
      <c r="BX499" s="74"/>
      <c r="BY499" s="74"/>
      <c r="BZ499" s="74"/>
      <c r="CA499" s="74"/>
    </row>
    <row r="500" spans="2:79" x14ac:dyDescent="0.25"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  <c r="AZ500" s="74"/>
      <c r="BA500" s="74"/>
      <c r="BB500" s="74"/>
      <c r="BC500" s="74"/>
      <c r="BD500" s="74"/>
      <c r="BE500" s="74"/>
      <c r="BF500" s="74"/>
      <c r="BG500" s="74"/>
      <c r="BH500" s="74"/>
      <c r="BI500" s="74"/>
      <c r="BJ500" s="74"/>
      <c r="BK500" s="74"/>
      <c r="BL500" s="74"/>
      <c r="BM500" s="74"/>
      <c r="BN500" s="74"/>
      <c r="BO500" s="74"/>
      <c r="BP500" s="74"/>
      <c r="BQ500" s="74"/>
      <c r="BR500" s="74"/>
      <c r="BS500" s="74"/>
      <c r="BT500" s="74"/>
      <c r="BU500" s="74"/>
      <c r="BV500" s="74"/>
      <c r="BW500" s="74"/>
      <c r="BX500" s="74"/>
      <c r="BY500" s="74"/>
      <c r="BZ500" s="74"/>
      <c r="CA500" s="74"/>
    </row>
    <row r="501" spans="2:79" x14ac:dyDescent="0.25"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  <c r="AZ501" s="74"/>
      <c r="BA501" s="74"/>
      <c r="BB501" s="74"/>
      <c r="BC501" s="74"/>
      <c r="BD501" s="74"/>
      <c r="BE501" s="74"/>
      <c r="BF501" s="74"/>
      <c r="BG501" s="74"/>
      <c r="BH501" s="74"/>
      <c r="BI501" s="74"/>
      <c r="BJ501" s="74"/>
      <c r="BK501" s="74"/>
      <c r="BL501" s="74"/>
      <c r="BM501" s="74"/>
      <c r="BN501" s="74"/>
      <c r="BO501" s="74"/>
      <c r="BP501" s="74"/>
      <c r="BQ501" s="74"/>
      <c r="BR501" s="74"/>
      <c r="BS501" s="74"/>
      <c r="BT501" s="74"/>
      <c r="BU501" s="74"/>
      <c r="BV501" s="74"/>
      <c r="BW501" s="74"/>
      <c r="BX501" s="74"/>
      <c r="BY501" s="74"/>
      <c r="BZ501" s="74"/>
      <c r="CA501" s="74"/>
    </row>
    <row r="502" spans="2:79" x14ac:dyDescent="0.25"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  <c r="AZ502" s="74"/>
      <c r="BA502" s="74"/>
      <c r="BB502" s="74"/>
      <c r="BC502" s="74"/>
      <c r="BD502" s="74"/>
      <c r="BE502" s="74"/>
      <c r="BF502" s="74"/>
      <c r="BG502" s="74"/>
      <c r="BH502" s="74"/>
      <c r="BI502" s="74"/>
      <c r="BJ502" s="74"/>
      <c r="BK502" s="74"/>
      <c r="BL502" s="74"/>
      <c r="BM502" s="74"/>
      <c r="BN502" s="74"/>
      <c r="BO502" s="74"/>
      <c r="BP502" s="74"/>
      <c r="BQ502" s="74"/>
      <c r="BR502" s="74"/>
      <c r="BS502" s="74"/>
      <c r="BT502" s="74"/>
      <c r="BU502" s="74"/>
      <c r="BV502" s="74"/>
      <c r="BW502" s="74"/>
      <c r="BX502" s="74"/>
      <c r="BY502" s="74"/>
      <c r="BZ502" s="74"/>
      <c r="CA502" s="74"/>
    </row>
    <row r="503" spans="2:79" x14ac:dyDescent="0.25"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G503" s="74"/>
      <c r="BH503" s="74"/>
      <c r="BI503" s="74"/>
      <c r="BJ503" s="74"/>
      <c r="BK503" s="74"/>
      <c r="BL503" s="74"/>
      <c r="BM503" s="74"/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</row>
    <row r="504" spans="2:79" x14ac:dyDescent="0.25"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G504" s="74"/>
      <c r="BH504" s="74"/>
      <c r="BI504" s="74"/>
      <c r="BJ504" s="74"/>
      <c r="BK504" s="74"/>
      <c r="BL504" s="74"/>
      <c r="BM504" s="74"/>
      <c r="BN504" s="74"/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</row>
    <row r="505" spans="2:79" x14ac:dyDescent="0.25"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  <c r="AZ505" s="74"/>
      <c r="BA505" s="74"/>
      <c r="BB505" s="74"/>
      <c r="BC505" s="74"/>
      <c r="BD505" s="74"/>
      <c r="BE505" s="74"/>
      <c r="BF505" s="74"/>
      <c r="BG505" s="74"/>
      <c r="BH505" s="74"/>
      <c r="BI505" s="74"/>
      <c r="BJ505" s="74"/>
      <c r="BK505" s="74"/>
      <c r="BL505" s="74"/>
      <c r="BM505" s="74"/>
      <c r="BN505" s="74"/>
      <c r="BO505" s="74"/>
      <c r="BP505" s="74"/>
      <c r="BQ505" s="74"/>
      <c r="BR505" s="74"/>
      <c r="BS505" s="74"/>
      <c r="BT505" s="74"/>
      <c r="BU505" s="74"/>
      <c r="BV505" s="74"/>
      <c r="BW505" s="74"/>
      <c r="BX505" s="74"/>
      <c r="BY505" s="74"/>
      <c r="BZ505" s="74"/>
      <c r="CA505" s="74"/>
    </row>
    <row r="506" spans="2:79" x14ac:dyDescent="0.25"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  <c r="AZ506" s="74"/>
      <c r="BA506" s="74"/>
      <c r="BB506" s="74"/>
      <c r="BC506" s="74"/>
      <c r="BD506" s="74"/>
      <c r="BE506" s="74"/>
      <c r="BF506" s="74"/>
      <c r="BG506" s="74"/>
      <c r="BH506" s="74"/>
      <c r="BI506" s="74"/>
      <c r="BJ506" s="74"/>
      <c r="BK506" s="74"/>
      <c r="BL506" s="74"/>
      <c r="BM506" s="74"/>
      <c r="BN506" s="74"/>
      <c r="BO506" s="74"/>
      <c r="BP506" s="74"/>
      <c r="BQ506" s="74"/>
      <c r="BR506" s="74"/>
      <c r="BS506" s="74"/>
      <c r="BT506" s="74"/>
      <c r="BU506" s="74"/>
      <c r="BV506" s="74"/>
      <c r="BW506" s="74"/>
      <c r="BX506" s="74"/>
      <c r="BY506" s="74"/>
      <c r="BZ506" s="74"/>
      <c r="CA506" s="74"/>
    </row>
    <row r="507" spans="2:79" x14ac:dyDescent="0.25"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  <c r="AZ507" s="74"/>
      <c r="BA507" s="74"/>
      <c r="BB507" s="74"/>
      <c r="BC507" s="74"/>
      <c r="BD507" s="74"/>
      <c r="BE507" s="74"/>
      <c r="BF507" s="74"/>
      <c r="BG507" s="74"/>
      <c r="BH507" s="74"/>
      <c r="BI507" s="74"/>
      <c r="BJ507" s="74"/>
      <c r="BK507" s="74"/>
      <c r="BL507" s="74"/>
      <c r="BM507" s="74"/>
      <c r="BN507" s="74"/>
      <c r="BO507" s="74"/>
      <c r="BP507" s="74"/>
      <c r="BQ507" s="74"/>
      <c r="BR507" s="74"/>
      <c r="BS507" s="74"/>
      <c r="BT507" s="74"/>
      <c r="BU507" s="74"/>
      <c r="BV507" s="74"/>
      <c r="BW507" s="74"/>
      <c r="BX507" s="74"/>
      <c r="BY507" s="74"/>
      <c r="BZ507" s="74"/>
      <c r="CA507" s="74"/>
    </row>
    <row r="508" spans="2:79" x14ac:dyDescent="0.25"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  <c r="BB508" s="74"/>
      <c r="BC508" s="74"/>
      <c r="BD508" s="74"/>
      <c r="BE508" s="74"/>
      <c r="BF508" s="74"/>
      <c r="BG508" s="74"/>
      <c r="BH508" s="74"/>
      <c r="BI508" s="74"/>
      <c r="BJ508" s="74"/>
      <c r="BK508" s="74"/>
      <c r="BL508" s="74"/>
      <c r="BM508" s="74"/>
      <c r="BN508" s="74"/>
      <c r="BO508" s="74"/>
      <c r="BP508" s="74"/>
      <c r="BQ508" s="74"/>
      <c r="BR508" s="74"/>
      <c r="BS508" s="74"/>
      <c r="BT508" s="74"/>
      <c r="BU508" s="74"/>
      <c r="BV508" s="74"/>
      <c r="BW508" s="74"/>
      <c r="BX508" s="74"/>
      <c r="BY508" s="74"/>
      <c r="BZ508" s="74"/>
      <c r="CA508" s="74"/>
    </row>
    <row r="509" spans="2:79" x14ac:dyDescent="0.25"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  <c r="AZ509" s="74"/>
      <c r="BA509" s="74"/>
      <c r="BB509" s="74"/>
      <c r="BC509" s="74"/>
      <c r="BD509" s="74"/>
      <c r="BE509" s="74"/>
      <c r="BF509" s="74"/>
      <c r="BG509" s="74"/>
      <c r="BH509" s="74"/>
      <c r="BI509" s="74"/>
      <c r="BJ509" s="74"/>
      <c r="BK509" s="74"/>
      <c r="BL509" s="74"/>
      <c r="BM509" s="74"/>
      <c r="BN509" s="74"/>
      <c r="BO509" s="74"/>
      <c r="BP509" s="74"/>
      <c r="BQ509" s="74"/>
      <c r="BR509" s="74"/>
      <c r="BS509" s="74"/>
      <c r="BT509" s="74"/>
      <c r="BU509" s="74"/>
      <c r="BV509" s="74"/>
      <c r="BW509" s="74"/>
      <c r="BX509" s="74"/>
      <c r="BY509" s="74"/>
      <c r="BZ509" s="74"/>
      <c r="CA509" s="74"/>
    </row>
    <row r="510" spans="2:79" x14ac:dyDescent="0.25"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  <c r="AZ510" s="74"/>
      <c r="BA510" s="74"/>
      <c r="BB510" s="74"/>
      <c r="BC510" s="74"/>
      <c r="BD510" s="74"/>
      <c r="BE510" s="74"/>
      <c r="BF510" s="74"/>
      <c r="BG510" s="74"/>
      <c r="BH510" s="74"/>
      <c r="BI510" s="74"/>
      <c r="BJ510" s="74"/>
      <c r="BK510" s="74"/>
      <c r="BL510" s="74"/>
      <c r="BM510" s="74"/>
      <c r="BN510" s="74"/>
      <c r="BO510" s="74"/>
      <c r="BP510" s="74"/>
      <c r="BQ510" s="74"/>
      <c r="BR510" s="74"/>
      <c r="BS510" s="74"/>
      <c r="BT510" s="74"/>
      <c r="BU510" s="74"/>
      <c r="BV510" s="74"/>
      <c r="BW510" s="74"/>
      <c r="BX510" s="74"/>
      <c r="BY510" s="74"/>
      <c r="BZ510" s="74"/>
      <c r="CA510" s="74"/>
    </row>
    <row r="511" spans="2:79" x14ac:dyDescent="0.25"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  <c r="AZ511" s="74"/>
      <c r="BA511" s="74"/>
      <c r="BB511" s="74"/>
      <c r="BC511" s="74"/>
      <c r="BD511" s="74"/>
      <c r="BE511" s="74"/>
      <c r="BF511" s="74"/>
      <c r="BG511" s="74"/>
      <c r="BH511" s="74"/>
      <c r="BI511" s="74"/>
      <c r="BJ511" s="74"/>
      <c r="BK511" s="74"/>
      <c r="BL511" s="74"/>
      <c r="BM511" s="74"/>
      <c r="BN511" s="74"/>
      <c r="BO511" s="74"/>
      <c r="BP511" s="74"/>
      <c r="BQ511" s="74"/>
      <c r="BR511" s="74"/>
      <c r="BS511" s="74"/>
      <c r="BT511" s="74"/>
      <c r="BU511" s="74"/>
      <c r="BV511" s="74"/>
      <c r="BW511" s="74"/>
      <c r="BX511" s="74"/>
      <c r="BY511" s="74"/>
      <c r="BZ511" s="74"/>
      <c r="CA511" s="74"/>
    </row>
    <row r="512" spans="2:79" x14ac:dyDescent="0.25"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  <c r="AZ512" s="74"/>
      <c r="BA512" s="74"/>
      <c r="BB512" s="74"/>
      <c r="BC512" s="74"/>
      <c r="BD512" s="74"/>
      <c r="BE512" s="74"/>
      <c r="BF512" s="74"/>
      <c r="BG512" s="74"/>
      <c r="BH512" s="74"/>
      <c r="BI512" s="74"/>
      <c r="BJ512" s="74"/>
      <c r="BK512" s="74"/>
      <c r="BL512" s="74"/>
      <c r="BM512" s="74"/>
      <c r="BN512" s="74"/>
      <c r="BO512" s="74"/>
      <c r="BP512" s="74"/>
      <c r="BQ512" s="74"/>
      <c r="BR512" s="74"/>
      <c r="BS512" s="74"/>
      <c r="BT512" s="74"/>
      <c r="BU512" s="74"/>
      <c r="BV512" s="74"/>
      <c r="BW512" s="74"/>
      <c r="BX512" s="74"/>
      <c r="BY512" s="74"/>
      <c r="BZ512" s="74"/>
      <c r="CA512" s="74"/>
    </row>
    <row r="513" spans="2:79" x14ac:dyDescent="0.25"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  <c r="AZ513" s="74"/>
      <c r="BA513" s="74"/>
      <c r="BB513" s="74"/>
      <c r="BC513" s="74"/>
      <c r="BD513" s="74"/>
      <c r="BE513" s="74"/>
      <c r="BF513" s="74"/>
      <c r="BG513" s="74"/>
      <c r="BH513" s="74"/>
      <c r="BI513" s="74"/>
      <c r="BJ513" s="74"/>
      <c r="BK513" s="74"/>
      <c r="BL513" s="74"/>
      <c r="BM513" s="74"/>
      <c r="BN513" s="74"/>
      <c r="BO513" s="74"/>
      <c r="BP513" s="74"/>
      <c r="BQ513" s="74"/>
      <c r="BR513" s="74"/>
      <c r="BS513" s="74"/>
      <c r="BT513" s="74"/>
      <c r="BU513" s="74"/>
      <c r="BV513" s="74"/>
      <c r="BW513" s="74"/>
      <c r="BX513" s="74"/>
      <c r="BY513" s="74"/>
      <c r="BZ513" s="74"/>
      <c r="CA513" s="74"/>
    </row>
    <row r="514" spans="2:79" x14ac:dyDescent="0.25"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  <c r="AZ514" s="74"/>
      <c r="BA514" s="74"/>
      <c r="BB514" s="74"/>
      <c r="BC514" s="74"/>
      <c r="BD514" s="74"/>
      <c r="BE514" s="74"/>
      <c r="BF514" s="74"/>
      <c r="BG514" s="74"/>
      <c r="BH514" s="74"/>
      <c r="BI514" s="74"/>
      <c r="BJ514" s="74"/>
      <c r="BK514" s="74"/>
      <c r="BL514" s="74"/>
      <c r="BM514" s="74"/>
      <c r="BN514" s="74"/>
      <c r="BO514" s="74"/>
      <c r="BP514" s="74"/>
      <c r="BQ514" s="74"/>
      <c r="BR514" s="74"/>
      <c r="BS514" s="74"/>
      <c r="BT514" s="74"/>
      <c r="BU514" s="74"/>
      <c r="BV514" s="74"/>
      <c r="BW514" s="74"/>
      <c r="BX514" s="74"/>
      <c r="BY514" s="74"/>
      <c r="BZ514" s="74"/>
      <c r="CA514" s="74"/>
    </row>
    <row r="515" spans="2:79" x14ac:dyDescent="0.25"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  <c r="AZ515" s="74"/>
      <c r="BA515" s="74"/>
      <c r="BB515" s="74"/>
      <c r="BC515" s="74"/>
      <c r="BD515" s="74"/>
      <c r="BE515" s="74"/>
      <c r="BF515" s="74"/>
      <c r="BG515" s="74"/>
      <c r="BH515" s="74"/>
      <c r="BI515" s="74"/>
      <c r="BJ515" s="74"/>
      <c r="BK515" s="74"/>
      <c r="BL515" s="74"/>
      <c r="BM515" s="74"/>
      <c r="BN515" s="74"/>
      <c r="BO515" s="74"/>
      <c r="BP515" s="74"/>
      <c r="BQ515" s="74"/>
      <c r="BR515" s="74"/>
      <c r="BS515" s="74"/>
      <c r="BT515" s="74"/>
      <c r="BU515" s="74"/>
      <c r="BV515" s="74"/>
      <c r="BW515" s="74"/>
      <c r="BX515" s="74"/>
      <c r="BY515" s="74"/>
      <c r="BZ515" s="74"/>
      <c r="CA515" s="74"/>
    </row>
    <row r="516" spans="2:79" x14ac:dyDescent="0.25"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  <c r="BB516" s="74"/>
      <c r="BC516" s="74"/>
      <c r="BD516" s="74"/>
      <c r="BE516" s="74"/>
      <c r="BF516" s="74"/>
      <c r="BG516" s="74"/>
      <c r="BH516" s="74"/>
      <c r="BI516" s="74"/>
      <c r="BJ516" s="74"/>
      <c r="BK516" s="74"/>
      <c r="BL516" s="74"/>
      <c r="BM516" s="74"/>
      <c r="BN516" s="74"/>
      <c r="BO516" s="74"/>
      <c r="BP516" s="74"/>
      <c r="BQ516" s="74"/>
      <c r="BR516" s="74"/>
      <c r="BS516" s="74"/>
      <c r="BT516" s="74"/>
      <c r="BU516" s="74"/>
      <c r="BV516" s="74"/>
      <c r="BW516" s="74"/>
      <c r="BX516" s="74"/>
      <c r="BY516" s="74"/>
      <c r="BZ516" s="74"/>
      <c r="CA516" s="74"/>
    </row>
    <row r="517" spans="2:79" x14ac:dyDescent="0.25"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  <c r="AZ517" s="74"/>
      <c r="BA517" s="74"/>
      <c r="BB517" s="74"/>
      <c r="BC517" s="74"/>
      <c r="BD517" s="74"/>
      <c r="BE517" s="74"/>
      <c r="BF517" s="74"/>
      <c r="BG517" s="74"/>
      <c r="BH517" s="74"/>
      <c r="BI517" s="74"/>
      <c r="BJ517" s="74"/>
      <c r="BK517" s="74"/>
      <c r="BL517" s="74"/>
      <c r="BM517" s="74"/>
      <c r="BN517" s="74"/>
      <c r="BO517" s="74"/>
      <c r="BP517" s="74"/>
      <c r="BQ517" s="74"/>
      <c r="BR517" s="74"/>
      <c r="BS517" s="74"/>
      <c r="BT517" s="74"/>
      <c r="BU517" s="74"/>
      <c r="BV517" s="74"/>
      <c r="BW517" s="74"/>
      <c r="BX517" s="74"/>
      <c r="BY517" s="74"/>
      <c r="BZ517" s="74"/>
      <c r="CA517" s="74"/>
    </row>
    <row r="518" spans="2:79" x14ac:dyDescent="0.25"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  <c r="AU518" s="74"/>
      <c r="AV518" s="74"/>
      <c r="AW518" s="74"/>
      <c r="AX518" s="74"/>
      <c r="AY518" s="74"/>
      <c r="AZ518" s="74"/>
      <c r="BA518" s="74"/>
      <c r="BB518" s="74"/>
      <c r="BC518" s="74"/>
      <c r="BD518" s="74"/>
      <c r="BE518" s="74"/>
      <c r="BF518" s="74"/>
      <c r="BG518" s="74"/>
      <c r="BH518" s="74"/>
      <c r="BI518" s="74"/>
      <c r="BJ518" s="74"/>
      <c r="BK518" s="74"/>
      <c r="BL518" s="74"/>
      <c r="BM518" s="74"/>
      <c r="BN518" s="74"/>
      <c r="BO518" s="74"/>
      <c r="BP518" s="74"/>
      <c r="BQ518" s="74"/>
      <c r="BR518" s="74"/>
      <c r="BS518" s="74"/>
      <c r="BT518" s="74"/>
      <c r="BU518" s="74"/>
      <c r="BV518" s="74"/>
      <c r="BW518" s="74"/>
      <c r="BX518" s="74"/>
      <c r="BY518" s="74"/>
      <c r="BZ518" s="74"/>
      <c r="CA518" s="74"/>
    </row>
    <row r="519" spans="2:79" x14ac:dyDescent="0.25"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  <c r="AB519" s="74"/>
      <c r="AC519" s="74"/>
      <c r="AD519" s="74"/>
      <c r="AE519" s="74"/>
      <c r="AF519" s="74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74"/>
      <c r="AY519" s="74"/>
      <c r="AZ519" s="74"/>
      <c r="BA519" s="74"/>
      <c r="BB519" s="74"/>
      <c r="BC519" s="74"/>
      <c r="BD519" s="74"/>
      <c r="BE519" s="74"/>
      <c r="BF519" s="74"/>
      <c r="BG519" s="74"/>
      <c r="BH519" s="74"/>
      <c r="BI519" s="74"/>
      <c r="BJ519" s="74"/>
      <c r="BK519" s="74"/>
      <c r="BL519" s="74"/>
      <c r="BM519" s="74"/>
      <c r="BN519" s="74"/>
      <c r="BO519" s="74"/>
      <c r="BP519" s="74"/>
      <c r="BQ519" s="74"/>
      <c r="BR519" s="74"/>
      <c r="BS519" s="74"/>
      <c r="BT519" s="74"/>
      <c r="BU519" s="74"/>
      <c r="BV519" s="74"/>
      <c r="BW519" s="74"/>
      <c r="BX519" s="74"/>
      <c r="BY519" s="74"/>
      <c r="BZ519" s="74"/>
      <c r="CA519" s="74"/>
    </row>
    <row r="520" spans="2:79" x14ac:dyDescent="0.25"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  <c r="AZ520" s="74"/>
      <c r="BA520" s="74"/>
      <c r="BB520" s="74"/>
      <c r="BC520" s="74"/>
      <c r="BD520" s="74"/>
      <c r="BE520" s="74"/>
      <c r="BF520" s="74"/>
      <c r="BG520" s="74"/>
      <c r="BH520" s="74"/>
      <c r="BI520" s="74"/>
      <c r="BJ520" s="74"/>
      <c r="BK520" s="74"/>
      <c r="BL520" s="74"/>
      <c r="BM520" s="74"/>
      <c r="BN520" s="74"/>
      <c r="BO520" s="74"/>
      <c r="BP520" s="74"/>
      <c r="BQ520" s="74"/>
      <c r="BR520" s="74"/>
      <c r="BS520" s="74"/>
      <c r="BT520" s="74"/>
      <c r="BU520" s="74"/>
      <c r="BV520" s="74"/>
      <c r="BW520" s="74"/>
      <c r="BX520" s="74"/>
      <c r="BY520" s="74"/>
      <c r="BZ520" s="74"/>
      <c r="CA520" s="74"/>
    </row>
    <row r="521" spans="2:79" x14ac:dyDescent="0.25"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  <c r="AZ521" s="74"/>
      <c r="BA521" s="74"/>
      <c r="BB521" s="74"/>
      <c r="BC521" s="74"/>
      <c r="BD521" s="74"/>
      <c r="BE521" s="74"/>
      <c r="BF521" s="74"/>
      <c r="BG521" s="74"/>
      <c r="BH521" s="74"/>
      <c r="BI521" s="74"/>
      <c r="BJ521" s="74"/>
      <c r="BK521" s="74"/>
      <c r="BL521" s="74"/>
      <c r="BM521" s="74"/>
      <c r="BN521" s="74"/>
      <c r="BO521" s="74"/>
      <c r="BP521" s="74"/>
      <c r="BQ521" s="74"/>
      <c r="BR521" s="74"/>
      <c r="BS521" s="74"/>
      <c r="BT521" s="74"/>
      <c r="BU521" s="74"/>
      <c r="BV521" s="74"/>
      <c r="BW521" s="74"/>
      <c r="BX521" s="74"/>
      <c r="BY521" s="74"/>
      <c r="BZ521" s="74"/>
      <c r="CA521" s="74"/>
    </row>
    <row r="522" spans="2:79" x14ac:dyDescent="0.25"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  <c r="AU522" s="74"/>
      <c r="AV522" s="74"/>
      <c r="AW522" s="74"/>
      <c r="AX522" s="74"/>
      <c r="AY522" s="74"/>
      <c r="AZ522" s="74"/>
      <c r="BA522" s="74"/>
      <c r="BB522" s="74"/>
      <c r="BC522" s="74"/>
      <c r="BD522" s="74"/>
      <c r="BE522" s="74"/>
      <c r="BF522" s="74"/>
      <c r="BG522" s="74"/>
      <c r="BH522" s="74"/>
      <c r="BI522" s="74"/>
      <c r="BJ522" s="74"/>
      <c r="BK522" s="74"/>
      <c r="BL522" s="74"/>
      <c r="BM522" s="74"/>
      <c r="BN522" s="74"/>
      <c r="BO522" s="74"/>
      <c r="BP522" s="74"/>
      <c r="BQ522" s="74"/>
      <c r="BR522" s="74"/>
      <c r="BS522" s="74"/>
      <c r="BT522" s="74"/>
      <c r="BU522" s="74"/>
      <c r="BV522" s="74"/>
      <c r="BW522" s="74"/>
      <c r="BX522" s="74"/>
      <c r="BY522" s="74"/>
      <c r="BZ522" s="74"/>
      <c r="CA522" s="74"/>
    </row>
    <row r="523" spans="2:79" x14ac:dyDescent="0.25"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  <c r="AZ523" s="74"/>
      <c r="BA523" s="74"/>
      <c r="BB523" s="74"/>
      <c r="BC523" s="74"/>
      <c r="BD523" s="74"/>
      <c r="BE523" s="74"/>
      <c r="BF523" s="74"/>
      <c r="BG523" s="74"/>
      <c r="BH523" s="74"/>
      <c r="BI523" s="74"/>
      <c r="BJ523" s="74"/>
      <c r="BK523" s="74"/>
      <c r="BL523" s="74"/>
      <c r="BM523" s="74"/>
      <c r="BN523" s="74"/>
      <c r="BO523" s="74"/>
      <c r="BP523" s="74"/>
      <c r="BQ523" s="74"/>
      <c r="BR523" s="74"/>
      <c r="BS523" s="74"/>
      <c r="BT523" s="74"/>
      <c r="BU523" s="74"/>
      <c r="BV523" s="74"/>
      <c r="BW523" s="74"/>
      <c r="BX523" s="74"/>
      <c r="BY523" s="74"/>
      <c r="BZ523" s="74"/>
      <c r="CA523" s="74"/>
    </row>
    <row r="524" spans="2:79" x14ac:dyDescent="0.25"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  <c r="AZ524" s="74"/>
      <c r="BA524" s="74"/>
      <c r="BB524" s="74"/>
      <c r="BC524" s="74"/>
      <c r="BD524" s="74"/>
      <c r="BE524" s="74"/>
      <c r="BF524" s="74"/>
      <c r="BG524" s="74"/>
      <c r="BH524" s="74"/>
      <c r="BI524" s="74"/>
      <c r="BJ524" s="74"/>
      <c r="BK524" s="74"/>
      <c r="BL524" s="74"/>
      <c r="BM524" s="74"/>
      <c r="BN524" s="74"/>
      <c r="BO524" s="74"/>
      <c r="BP524" s="74"/>
      <c r="BQ524" s="74"/>
      <c r="BR524" s="74"/>
      <c r="BS524" s="74"/>
      <c r="BT524" s="74"/>
      <c r="BU524" s="74"/>
      <c r="BV524" s="74"/>
      <c r="BW524" s="74"/>
      <c r="BX524" s="74"/>
      <c r="BY524" s="74"/>
      <c r="BZ524" s="74"/>
      <c r="CA524" s="74"/>
    </row>
    <row r="525" spans="2:79" x14ac:dyDescent="0.25"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  <c r="AZ525" s="74"/>
      <c r="BA525" s="74"/>
      <c r="BB525" s="74"/>
      <c r="BC525" s="74"/>
      <c r="BD525" s="74"/>
      <c r="BE525" s="74"/>
      <c r="BF525" s="74"/>
      <c r="BG525" s="74"/>
      <c r="BH525" s="74"/>
      <c r="BI525" s="74"/>
      <c r="BJ525" s="74"/>
      <c r="BK525" s="74"/>
      <c r="BL525" s="74"/>
      <c r="BM525" s="74"/>
      <c r="BN525" s="74"/>
      <c r="BO525" s="74"/>
      <c r="BP525" s="74"/>
      <c r="BQ525" s="74"/>
      <c r="BR525" s="74"/>
      <c r="BS525" s="74"/>
      <c r="BT525" s="74"/>
      <c r="BU525" s="74"/>
      <c r="BV525" s="74"/>
      <c r="BW525" s="74"/>
      <c r="BX525" s="74"/>
      <c r="BY525" s="74"/>
      <c r="BZ525" s="74"/>
      <c r="CA525" s="74"/>
    </row>
    <row r="526" spans="2:79" x14ac:dyDescent="0.25"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  <c r="AB526" s="74"/>
      <c r="AC526" s="74"/>
      <c r="AD526" s="74"/>
      <c r="AE526" s="74"/>
      <c r="AF526" s="74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  <c r="AZ526" s="74"/>
      <c r="BA526" s="74"/>
      <c r="BB526" s="74"/>
      <c r="BC526" s="74"/>
      <c r="BD526" s="74"/>
      <c r="BE526" s="74"/>
      <c r="BF526" s="74"/>
      <c r="BG526" s="74"/>
      <c r="BH526" s="74"/>
      <c r="BI526" s="74"/>
      <c r="BJ526" s="74"/>
      <c r="BK526" s="74"/>
      <c r="BL526" s="74"/>
      <c r="BM526" s="74"/>
      <c r="BN526" s="74"/>
      <c r="BO526" s="74"/>
      <c r="BP526" s="74"/>
      <c r="BQ526" s="74"/>
      <c r="BR526" s="74"/>
      <c r="BS526" s="74"/>
      <c r="BT526" s="74"/>
      <c r="BU526" s="74"/>
      <c r="BV526" s="74"/>
      <c r="BW526" s="74"/>
      <c r="BX526" s="74"/>
      <c r="BY526" s="74"/>
      <c r="BZ526" s="74"/>
      <c r="CA526" s="74"/>
    </row>
    <row r="527" spans="2:79" x14ac:dyDescent="0.25"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74"/>
      <c r="AV527" s="74"/>
      <c r="AW527" s="74"/>
      <c r="AX527" s="74"/>
      <c r="AY527" s="74"/>
      <c r="AZ527" s="74"/>
      <c r="BA527" s="74"/>
      <c r="BB527" s="74"/>
      <c r="BC527" s="74"/>
      <c r="BD527" s="74"/>
      <c r="BE527" s="74"/>
      <c r="BF527" s="74"/>
      <c r="BG527" s="74"/>
      <c r="BH527" s="74"/>
      <c r="BI527" s="74"/>
      <c r="BJ527" s="74"/>
      <c r="BK527" s="74"/>
      <c r="BL527" s="74"/>
      <c r="BM527" s="74"/>
      <c r="BN527" s="74"/>
      <c r="BO527" s="74"/>
      <c r="BP527" s="74"/>
      <c r="BQ527" s="74"/>
      <c r="BR527" s="74"/>
      <c r="BS527" s="74"/>
      <c r="BT527" s="74"/>
      <c r="BU527" s="74"/>
      <c r="BV527" s="74"/>
      <c r="BW527" s="74"/>
      <c r="BX527" s="74"/>
      <c r="BY527" s="74"/>
      <c r="BZ527" s="74"/>
      <c r="CA527" s="74"/>
    </row>
    <row r="528" spans="2:79" x14ac:dyDescent="0.25"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  <c r="AZ528" s="74"/>
      <c r="BA528" s="74"/>
      <c r="BB528" s="74"/>
      <c r="BC528" s="74"/>
      <c r="BD528" s="74"/>
      <c r="BE528" s="74"/>
      <c r="BF528" s="74"/>
      <c r="BG528" s="74"/>
      <c r="BH528" s="74"/>
      <c r="BI528" s="74"/>
      <c r="BJ528" s="74"/>
      <c r="BK528" s="74"/>
      <c r="BL528" s="74"/>
      <c r="BM528" s="74"/>
      <c r="BN528" s="74"/>
      <c r="BO528" s="74"/>
      <c r="BP528" s="74"/>
      <c r="BQ528" s="74"/>
      <c r="BR528" s="74"/>
      <c r="BS528" s="74"/>
      <c r="BT528" s="74"/>
      <c r="BU528" s="74"/>
      <c r="BV528" s="74"/>
      <c r="BW528" s="74"/>
      <c r="BX528" s="74"/>
      <c r="BY528" s="74"/>
      <c r="BZ528" s="74"/>
      <c r="CA528" s="74"/>
    </row>
    <row r="529" spans="2:79" x14ac:dyDescent="0.25"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  <c r="AZ529" s="74"/>
      <c r="BA529" s="74"/>
      <c r="BB529" s="74"/>
      <c r="BC529" s="74"/>
      <c r="BD529" s="74"/>
      <c r="BE529" s="74"/>
      <c r="BF529" s="74"/>
      <c r="BG529" s="74"/>
      <c r="BH529" s="74"/>
      <c r="BI529" s="74"/>
      <c r="BJ529" s="74"/>
      <c r="BK529" s="74"/>
      <c r="BL529" s="74"/>
      <c r="BM529" s="74"/>
      <c r="BN529" s="74"/>
      <c r="BO529" s="74"/>
      <c r="BP529" s="74"/>
      <c r="BQ529" s="74"/>
      <c r="BR529" s="74"/>
      <c r="BS529" s="74"/>
      <c r="BT529" s="74"/>
      <c r="BU529" s="74"/>
      <c r="BV529" s="74"/>
      <c r="BW529" s="74"/>
      <c r="BX529" s="74"/>
      <c r="BY529" s="74"/>
      <c r="BZ529" s="74"/>
      <c r="CA529" s="74"/>
    </row>
    <row r="530" spans="2:79" x14ac:dyDescent="0.25"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  <c r="AB530" s="74"/>
      <c r="AC530" s="74"/>
      <c r="AD530" s="74"/>
      <c r="AE530" s="74"/>
      <c r="AF530" s="74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  <c r="AZ530" s="74"/>
      <c r="BA530" s="74"/>
      <c r="BB530" s="74"/>
      <c r="BC530" s="74"/>
      <c r="BD530" s="74"/>
      <c r="BE530" s="74"/>
      <c r="BF530" s="74"/>
      <c r="BG530" s="74"/>
      <c r="BH530" s="74"/>
      <c r="BI530" s="74"/>
      <c r="BJ530" s="74"/>
      <c r="BK530" s="74"/>
      <c r="BL530" s="74"/>
      <c r="BM530" s="74"/>
      <c r="BN530" s="74"/>
      <c r="BO530" s="74"/>
      <c r="BP530" s="74"/>
      <c r="BQ530" s="74"/>
      <c r="BR530" s="74"/>
      <c r="BS530" s="74"/>
      <c r="BT530" s="74"/>
      <c r="BU530" s="74"/>
      <c r="BV530" s="74"/>
      <c r="BW530" s="74"/>
      <c r="BX530" s="74"/>
      <c r="BY530" s="74"/>
      <c r="BZ530" s="74"/>
      <c r="CA530" s="74"/>
    </row>
    <row r="531" spans="2:79" x14ac:dyDescent="0.25"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  <c r="AB531" s="74"/>
      <c r="AC531" s="74"/>
      <c r="AD531" s="74"/>
      <c r="AE531" s="74"/>
      <c r="AF531" s="74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  <c r="AZ531" s="74"/>
      <c r="BA531" s="74"/>
      <c r="BB531" s="74"/>
      <c r="BC531" s="74"/>
      <c r="BD531" s="74"/>
      <c r="BE531" s="74"/>
      <c r="BF531" s="74"/>
      <c r="BG531" s="74"/>
      <c r="BH531" s="74"/>
      <c r="BI531" s="74"/>
      <c r="BJ531" s="74"/>
      <c r="BK531" s="74"/>
      <c r="BL531" s="74"/>
      <c r="BM531" s="74"/>
      <c r="BN531" s="74"/>
      <c r="BO531" s="74"/>
      <c r="BP531" s="74"/>
      <c r="BQ531" s="74"/>
      <c r="BR531" s="74"/>
      <c r="BS531" s="74"/>
      <c r="BT531" s="74"/>
      <c r="BU531" s="74"/>
      <c r="BV531" s="74"/>
      <c r="BW531" s="74"/>
      <c r="BX531" s="74"/>
      <c r="BY531" s="74"/>
      <c r="BZ531" s="74"/>
      <c r="CA531" s="74"/>
    </row>
    <row r="532" spans="2:79" x14ac:dyDescent="0.25"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  <c r="AZ532" s="74"/>
      <c r="BA532" s="74"/>
      <c r="BB532" s="74"/>
      <c r="BC532" s="74"/>
      <c r="BD532" s="74"/>
      <c r="BE532" s="74"/>
      <c r="BF532" s="74"/>
      <c r="BG532" s="74"/>
      <c r="BH532" s="74"/>
      <c r="BI532" s="74"/>
      <c r="BJ532" s="74"/>
      <c r="BK532" s="74"/>
      <c r="BL532" s="74"/>
      <c r="BM532" s="74"/>
      <c r="BN532" s="74"/>
      <c r="BO532" s="74"/>
      <c r="BP532" s="74"/>
      <c r="BQ532" s="74"/>
      <c r="BR532" s="74"/>
      <c r="BS532" s="74"/>
      <c r="BT532" s="74"/>
      <c r="BU532" s="74"/>
      <c r="BV532" s="74"/>
      <c r="BW532" s="74"/>
      <c r="BX532" s="74"/>
      <c r="BY532" s="74"/>
      <c r="BZ532" s="74"/>
      <c r="CA532" s="74"/>
    </row>
    <row r="533" spans="2:79" x14ac:dyDescent="0.25"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  <c r="AZ533" s="74"/>
      <c r="BA533" s="74"/>
      <c r="BB533" s="74"/>
      <c r="BC533" s="74"/>
      <c r="BD533" s="74"/>
      <c r="BE533" s="74"/>
      <c r="BF533" s="74"/>
      <c r="BG533" s="74"/>
      <c r="BH533" s="74"/>
      <c r="BI533" s="74"/>
      <c r="BJ533" s="74"/>
      <c r="BK533" s="74"/>
      <c r="BL533" s="74"/>
      <c r="BM533" s="74"/>
      <c r="BN533" s="74"/>
      <c r="BO533" s="74"/>
      <c r="BP533" s="74"/>
      <c r="BQ533" s="74"/>
      <c r="BR533" s="74"/>
      <c r="BS533" s="74"/>
      <c r="BT533" s="74"/>
      <c r="BU533" s="74"/>
      <c r="BV533" s="74"/>
      <c r="BW533" s="74"/>
      <c r="BX533" s="74"/>
      <c r="BY533" s="74"/>
      <c r="BZ533" s="74"/>
      <c r="CA533" s="74"/>
    </row>
    <row r="534" spans="2:79" x14ac:dyDescent="0.25"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  <c r="AB534" s="74"/>
      <c r="AC534" s="74"/>
      <c r="AD534" s="74"/>
      <c r="AE534" s="74"/>
      <c r="AF534" s="74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  <c r="AZ534" s="74"/>
      <c r="BA534" s="74"/>
      <c r="BB534" s="74"/>
      <c r="BC534" s="74"/>
      <c r="BD534" s="74"/>
      <c r="BE534" s="74"/>
      <c r="BF534" s="74"/>
      <c r="BG534" s="74"/>
      <c r="BH534" s="74"/>
      <c r="BI534" s="74"/>
      <c r="BJ534" s="74"/>
      <c r="BK534" s="74"/>
      <c r="BL534" s="74"/>
      <c r="BM534" s="74"/>
      <c r="BN534" s="74"/>
      <c r="BO534" s="74"/>
      <c r="BP534" s="74"/>
      <c r="BQ534" s="74"/>
      <c r="BR534" s="74"/>
      <c r="BS534" s="74"/>
      <c r="BT534" s="74"/>
      <c r="BU534" s="74"/>
      <c r="BV534" s="74"/>
      <c r="BW534" s="74"/>
      <c r="BX534" s="74"/>
      <c r="BY534" s="74"/>
      <c r="BZ534" s="74"/>
      <c r="CA534" s="74"/>
    </row>
    <row r="535" spans="2:79" x14ac:dyDescent="0.25"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  <c r="AZ535" s="74"/>
      <c r="BA535" s="74"/>
      <c r="BB535" s="74"/>
      <c r="BC535" s="74"/>
      <c r="BD535" s="74"/>
      <c r="BE535" s="74"/>
      <c r="BF535" s="74"/>
      <c r="BG535" s="74"/>
      <c r="BH535" s="74"/>
      <c r="BI535" s="74"/>
      <c r="BJ535" s="74"/>
      <c r="BK535" s="74"/>
      <c r="BL535" s="74"/>
      <c r="BM535" s="74"/>
      <c r="BN535" s="74"/>
      <c r="BO535" s="74"/>
      <c r="BP535" s="74"/>
      <c r="BQ535" s="74"/>
      <c r="BR535" s="74"/>
      <c r="BS535" s="74"/>
      <c r="BT535" s="74"/>
      <c r="BU535" s="74"/>
      <c r="BV535" s="74"/>
      <c r="BW535" s="74"/>
      <c r="BX535" s="74"/>
      <c r="BY535" s="74"/>
      <c r="BZ535" s="74"/>
      <c r="CA535" s="74"/>
    </row>
    <row r="536" spans="2:79" x14ac:dyDescent="0.25"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74"/>
      <c r="AZ536" s="74"/>
      <c r="BA536" s="74"/>
      <c r="BB536" s="74"/>
      <c r="BC536" s="74"/>
      <c r="BD536" s="74"/>
      <c r="BE536" s="74"/>
      <c r="BF536" s="74"/>
      <c r="BG536" s="74"/>
      <c r="BH536" s="74"/>
      <c r="BI536" s="74"/>
      <c r="BJ536" s="74"/>
      <c r="BK536" s="74"/>
      <c r="BL536" s="74"/>
      <c r="BM536" s="74"/>
      <c r="BN536" s="74"/>
      <c r="BO536" s="74"/>
      <c r="BP536" s="74"/>
      <c r="BQ536" s="74"/>
      <c r="BR536" s="74"/>
      <c r="BS536" s="74"/>
      <c r="BT536" s="74"/>
      <c r="BU536" s="74"/>
      <c r="BV536" s="74"/>
      <c r="BW536" s="74"/>
      <c r="BX536" s="74"/>
      <c r="BY536" s="74"/>
      <c r="BZ536" s="74"/>
      <c r="CA536" s="74"/>
    </row>
    <row r="537" spans="2:79" x14ac:dyDescent="0.25"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  <c r="AZ537" s="74"/>
      <c r="BA537" s="74"/>
      <c r="BB537" s="74"/>
      <c r="BC537" s="74"/>
      <c r="BD537" s="74"/>
      <c r="BE537" s="74"/>
      <c r="BF537" s="74"/>
      <c r="BG537" s="74"/>
      <c r="BH537" s="74"/>
      <c r="BI537" s="74"/>
      <c r="BJ537" s="74"/>
      <c r="BK537" s="74"/>
      <c r="BL537" s="74"/>
      <c r="BM537" s="74"/>
      <c r="BN537" s="74"/>
      <c r="BO537" s="74"/>
      <c r="BP537" s="74"/>
      <c r="BQ537" s="74"/>
      <c r="BR537" s="74"/>
      <c r="BS537" s="74"/>
      <c r="BT537" s="74"/>
      <c r="BU537" s="74"/>
      <c r="BV537" s="74"/>
      <c r="BW537" s="74"/>
      <c r="BX537" s="74"/>
      <c r="BY537" s="74"/>
      <c r="BZ537" s="74"/>
      <c r="CA537" s="74"/>
    </row>
    <row r="538" spans="2:79" x14ac:dyDescent="0.25"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  <c r="AZ538" s="74"/>
      <c r="BA538" s="74"/>
      <c r="BB538" s="74"/>
      <c r="BC538" s="74"/>
      <c r="BD538" s="74"/>
      <c r="BE538" s="74"/>
      <c r="BF538" s="74"/>
      <c r="BG538" s="74"/>
      <c r="BH538" s="74"/>
      <c r="BI538" s="74"/>
      <c r="BJ538" s="74"/>
      <c r="BK538" s="74"/>
      <c r="BL538" s="74"/>
      <c r="BM538" s="74"/>
      <c r="BN538" s="74"/>
      <c r="BO538" s="74"/>
      <c r="BP538" s="74"/>
      <c r="BQ538" s="74"/>
      <c r="BR538" s="74"/>
      <c r="BS538" s="74"/>
      <c r="BT538" s="74"/>
      <c r="BU538" s="74"/>
      <c r="BV538" s="74"/>
      <c r="BW538" s="74"/>
      <c r="BX538" s="74"/>
      <c r="BY538" s="74"/>
      <c r="BZ538" s="74"/>
      <c r="CA538" s="74"/>
    </row>
    <row r="539" spans="2:79" x14ac:dyDescent="0.25"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  <c r="AZ539" s="74"/>
      <c r="BA539" s="74"/>
      <c r="BB539" s="74"/>
      <c r="BC539" s="74"/>
      <c r="BD539" s="74"/>
      <c r="BE539" s="74"/>
      <c r="BF539" s="74"/>
      <c r="BG539" s="74"/>
      <c r="BH539" s="74"/>
      <c r="BI539" s="74"/>
      <c r="BJ539" s="74"/>
      <c r="BK539" s="74"/>
      <c r="BL539" s="74"/>
      <c r="BM539" s="74"/>
      <c r="BN539" s="74"/>
      <c r="BO539" s="74"/>
      <c r="BP539" s="74"/>
      <c r="BQ539" s="74"/>
      <c r="BR539" s="74"/>
      <c r="BS539" s="74"/>
      <c r="BT539" s="74"/>
      <c r="BU539" s="74"/>
      <c r="BV539" s="74"/>
      <c r="BW539" s="74"/>
      <c r="BX539" s="74"/>
      <c r="BY539" s="74"/>
      <c r="BZ539" s="74"/>
      <c r="CA539" s="74"/>
    </row>
    <row r="540" spans="2:79" x14ac:dyDescent="0.25"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  <c r="AZ540" s="74"/>
      <c r="BA540" s="74"/>
      <c r="BB540" s="74"/>
      <c r="BC540" s="74"/>
      <c r="BD540" s="74"/>
      <c r="BE540" s="74"/>
      <c r="BF540" s="74"/>
      <c r="BG540" s="74"/>
      <c r="BH540" s="74"/>
      <c r="BI540" s="74"/>
      <c r="BJ540" s="74"/>
      <c r="BK540" s="74"/>
      <c r="BL540" s="74"/>
      <c r="BM540" s="74"/>
      <c r="BN540" s="74"/>
      <c r="BO540" s="74"/>
      <c r="BP540" s="74"/>
      <c r="BQ540" s="74"/>
      <c r="BR540" s="74"/>
      <c r="BS540" s="74"/>
      <c r="BT540" s="74"/>
      <c r="BU540" s="74"/>
      <c r="BV540" s="74"/>
      <c r="BW540" s="74"/>
      <c r="BX540" s="74"/>
      <c r="BY540" s="74"/>
      <c r="BZ540" s="74"/>
      <c r="CA540" s="74"/>
    </row>
    <row r="541" spans="2:79" x14ac:dyDescent="0.25"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  <c r="AZ541" s="74"/>
      <c r="BA541" s="74"/>
      <c r="BB541" s="74"/>
      <c r="BC541" s="74"/>
      <c r="BD541" s="74"/>
      <c r="BE541" s="74"/>
      <c r="BF541" s="74"/>
      <c r="BG541" s="74"/>
      <c r="BH541" s="74"/>
      <c r="BI541" s="74"/>
      <c r="BJ541" s="74"/>
      <c r="BK541" s="74"/>
      <c r="BL541" s="74"/>
      <c r="BM541" s="74"/>
      <c r="BN541" s="74"/>
      <c r="BO541" s="74"/>
      <c r="BP541" s="74"/>
      <c r="BQ541" s="74"/>
      <c r="BR541" s="74"/>
      <c r="BS541" s="74"/>
      <c r="BT541" s="74"/>
      <c r="BU541" s="74"/>
      <c r="BV541" s="74"/>
      <c r="BW541" s="74"/>
      <c r="BX541" s="74"/>
      <c r="BY541" s="74"/>
      <c r="BZ541" s="74"/>
      <c r="CA541" s="74"/>
    </row>
    <row r="542" spans="2:79" x14ac:dyDescent="0.25"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  <c r="AZ542" s="74"/>
      <c r="BA542" s="74"/>
      <c r="BB542" s="74"/>
      <c r="BC542" s="74"/>
      <c r="BD542" s="74"/>
      <c r="BE542" s="74"/>
      <c r="BF542" s="74"/>
      <c r="BG542" s="74"/>
      <c r="BH542" s="74"/>
      <c r="BI542" s="74"/>
      <c r="BJ542" s="74"/>
      <c r="BK542" s="74"/>
      <c r="BL542" s="74"/>
      <c r="BM542" s="74"/>
      <c r="BN542" s="74"/>
      <c r="BO542" s="74"/>
      <c r="BP542" s="74"/>
      <c r="BQ542" s="74"/>
      <c r="BR542" s="74"/>
      <c r="BS542" s="74"/>
      <c r="BT542" s="74"/>
      <c r="BU542" s="74"/>
      <c r="BV542" s="74"/>
      <c r="BW542" s="74"/>
      <c r="BX542" s="74"/>
      <c r="BY542" s="74"/>
      <c r="BZ542" s="74"/>
      <c r="CA542" s="74"/>
    </row>
    <row r="543" spans="2:79" x14ac:dyDescent="0.25"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  <c r="BB543" s="74"/>
      <c r="BC543" s="74"/>
      <c r="BD543" s="74"/>
      <c r="BE543" s="74"/>
      <c r="BF543" s="74"/>
      <c r="BG543" s="74"/>
      <c r="BH543" s="74"/>
      <c r="BI543" s="74"/>
      <c r="BJ543" s="74"/>
      <c r="BK543" s="74"/>
      <c r="BL543" s="74"/>
      <c r="BM543" s="74"/>
      <c r="BN543" s="74"/>
      <c r="BO543" s="74"/>
      <c r="BP543" s="74"/>
      <c r="BQ543" s="74"/>
      <c r="BR543" s="74"/>
      <c r="BS543" s="74"/>
      <c r="BT543" s="74"/>
      <c r="BU543" s="74"/>
      <c r="BV543" s="74"/>
      <c r="BW543" s="74"/>
      <c r="BX543" s="74"/>
      <c r="BY543" s="74"/>
      <c r="BZ543" s="74"/>
      <c r="CA543" s="74"/>
    </row>
    <row r="544" spans="2:79" x14ac:dyDescent="0.25"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  <c r="AZ544" s="74"/>
      <c r="BA544" s="74"/>
      <c r="BB544" s="74"/>
      <c r="BC544" s="74"/>
      <c r="BD544" s="74"/>
      <c r="BE544" s="74"/>
      <c r="BF544" s="74"/>
      <c r="BG544" s="74"/>
      <c r="BH544" s="74"/>
      <c r="BI544" s="74"/>
      <c r="BJ544" s="74"/>
      <c r="BK544" s="74"/>
      <c r="BL544" s="74"/>
      <c r="BM544" s="74"/>
      <c r="BN544" s="74"/>
      <c r="BO544" s="74"/>
      <c r="BP544" s="74"/>
      <c r="BQ544" s="74"/>
      <c r="BR544" s="74"/>
      <c r="BS544" s="74"/>
      <c r="BT544" s="74"/>
      <c r="BU544" s="74"/>
      <c r="BV544" s="74"/>
      <c r="BW544" s="74"/>
      <c r="BX544" s="74"/>
      <c r="BY544" s="74"/>
      <c r="BZ544" s="74"/>
      <c r="CA544" s="74"/>
    </row>
    <row r="545" spans="2:79" x14ac:dyDescent="0.25"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  <c r="AZ545" s="74"/>
      <c r="BA545" s="74"/>
      <c r="BB545" s="74"/>
      <c r="BC545" s="74"/>
      <c r="BD545" s="74"/>
      <c r="BE545" s="74"/>
      <c r="BF545" s="74"/>
      <c r="BG545" s="74"/>
      <c r="BH545" s="74"/>
      <c r="BI545" s="74"/>
      <c r="BJ545" s="74"/>
      <c r="BK545" s="74"/>
      <c r="BL545" s="74"/>
      <c r="BM545" s="74"/>
      <c r="BN545" s="74"/>
      <c r="BO545" s="74"/>
      <c r="BP545" s="74"/>
      <c r="BQ545" s="74"/>
      <c r="BR545" s="74"/>
      <c r="BS545" s="74"/>
      <c r="BT545" s="74"/>
      <c r="BU545" s="74"/>
      <c r="BV545" s="74"/>
      <c r="BW545" s="74"/>
      <c r="BX545" s="74"/>
      <c r="BY545" s="74"/>
      <c r="BZ545" s="74"/>
      <c r="CA545" s="74"/>
    </row>
    <row r="546" spans="2:79" x14ac:dyDescent="0.25"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  <c r="AZ546" s="74"/>
      <c r="BA546" s="74"/>
      <c r="BB546" s="74"/>
      <c r="BC546" s="74"/>
      <c r="BD546" s="74"/>
      <c r="BE546" s="74"/>
      <c r="BF546" s="74"/>
      <c r="BG546" s="74"/>
      <c r="BH546" s="74"/>
      <c r="BI546" s="74"/>
      <c r="BJ546" s="74"/>
      <c r="BK546" s="74"/>
      <c r="BL546" s="74"/>
      <c r="BM546" s="74"/>
      <c r="BN546" s="74"/>
      <c r="BO546" s="74"/>
      <c r="BP546" s="74"/>
      <c r="BQ546" s="74"/>
      <c r="BR546" s="74"/>
      <c r="BS546" s="74"/>
      <c r="BT546" s="74"/>
      <c r="BU546" s="74"/>
      <c r="BV546" s="74"/>
      <c r="BW546" s="74"/>
      <c r="BX546" s="74"/>
      <c r="BY546" s="74"/>
      <c r="BZ546" s="74"/>
      <c r="CA546" s="74"/>
    </row>
    <row r="547" spans="2:79" x14ac:dyDescent="0.25"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  <c r="AZ547" s="74"/>
      <c r="BA547" s="74"/>
      <c r="BB547" s="74"/>
      <c r="BC547" s="74"/>
      <c r="BD547" s="74"/>
      <c r="BE547" s="74"/>
      <c r="BF547" s="74"/>
      <c r="BG547" s="74"/>
      <c r="BH547" s="74"/>
      <c r="BI547" s="74"/>
      <c r="BJ547" s="74"/>
      <c r="BK547" s="74"/>
      <c r="BL547" s="74"/>
      <c r="BM547" s="74"/>
      <c r="BN547" s="74"/>
      <c r="BO547" s="74"/>
      <c r="BP547" s="74"/>
      <c r="BQ547" s="74"/>
      <c r="BR547" s="74"/>
      <c r="BS547" s="74"/>
      <c r="BT547" s="74"/>
      <c r="BU547" s="74"/>
      <c r="BV547" s="74"/>
      <c r="BW547" s="74"/>
      <c r="BX547" s="74"/>
      <c r="BY547" s="74"/>
      <c r="BZ547" s="74"/>
      <c r="CA547" s="74"/>
    </row>
    <row r="548" spans="2:79" x14ac:dyDescent="0.25"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  <c r="AZ548" s="74"/>
      <c r="BA548" s="74"/>
      <c r="BB548" s="74"/>
      <c r="BC548" s="74"/>
      <c r="BD548" s="74"/>
      <c r="BE548" s="74"/>
      <c r="BF548" s="74"/>
      <c r="BG548" s="74"/>
      <c r="BH548" s="74"/>
      <c r="BI548" s="74"/>
      <c r="BJ548" s="74"/>
      <c r="BK548" s="74"/>
      <c r="BL548" s="74"/>
      <c r="BM548" s="74"/>
      <c r="BN548" s="74"/>
      <c r="BO548" s="74"/>
      <c r="BP548" s="74"/>
      <c r="BQ548" s="74"/>
      <c r="BR548" s="74"/>
      <c r="BS548" s="74"/>
      <c r="BT548" s="74"/>
      <c r="BU548" s="74"/>
      <c r="BV548" s="74"/>
      <c r="BW548" s="74"/>
      <c r="BX548" s="74"/>
      <c r="BY548" s="74"/>
      <c r="BZ548" s="74"/>
      <c r="CA548" s="74"/>
    </row>
    <row r="549" spans="2:79" x14ac:dyDescent="0.25"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  <c r="AZ549" s="74"/>
      <c r="BA549" s="74"/>
      <c r="BB549" s="74"/>
      <c r="BC549" s="74"/>
      <c r="BD549" s="74"/>
      <c r="BE549" s="74"/>
      <c r="BF549" s="74"/>
      <c r="BG549" s="74"/>
      <c r="BH549" s="74"/>
      <c r="BI549" s="74"/>
      <c r="BJ549" s="74"/>
      <c r="BK549" s="74"/>
      <c r="BL549" s="74"/>
      <c r="BM549" s="74"/>
      <c r="BN549" s="74"/>
      <c r="BO549" s="74"/>
      <c r="BP549" s="74"/>
      <c r="BQ549" s="74"/>
      <c r="BR549" s="74"/>
      <c r="BS549" s="74"/>
      <c r="BT549" s="74"/>
      <c r="BU549" s="74"/>
      <c r="BV549" s="74"/>
      <c r="BW549" s="74"/>
      <c r="BX549" s="74"/>
      <c r="BY549" s="74"/>
      <c r="BZ549" s="74"/>
      <c r="CA549" s="74"/>
    </row>
    <row r="550" spans="2:79" x14ac:dyDescent="0.25"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  <c r="AZ550" s="74"/>
      <c r="BA550" s="74"/>
      <c r="BB550" s="74"/>
      <c r="BC550" s="74"/>
      <c r="BD550" s="74"/>
      <c r="BE550" s="74"/>
      <c r="BF550" s="74"/>
      <c r="BG550" s="74"/>
      <c r="BH550" s="74"/>
      <c r="BI550" s="74"/>
      <c r="BJ550" s="74"/>
      <c r="BK550" s="74"/>
      <c r="BL550" s="74"/>
      <c r="BM550" s="74"/>
      <c r="BN550" s="74"/>
      <c r="BO550" s="74"/>
      <c r="BP550" s="74"/>
      <c r="BQ550" s="74"/>
      <c r="BR550" s="74"/>
      <c r="BS550" s="74"/>
      <c r="BT550" s="74"/>
      <c r="BU550" s="74"/>
      <c r="BV550" s="74"/>
      <c r="BW550" s="74"/>
      <c r="BX550" s="74"/>
      <c r="BY550" s="74"/>
      <c r="BZ550" s="74"/>
      <c r="CA550" s="74"/>
    </row>
    <row r="551" spans="2:79" x14ac:dyDescent="0.25"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  <c r="AZ551" s="74"/>
      <c r="BA551" s="74"/>
      <c r="BB551" s="74"/>
      <c r="BC551" s="74"/>
      <c r="BD551" s="74"/>
      <c r="BE551" s="74"/>
      <c r="BF551" s="74"/>
      <c r="BG551" s="74"/>
      <c r="BH551" s="74"/>
      <c r="BI551" s="74"/>
      <c r="BJ551" s="74"/>
      <c r="BK551" s="74"/>
      <c r="BL551" s="74"/>
      <c r="BM551" s="74"/>
      <c r="BN551" s="74"/>
      <c r="BO551" s="74"/>
      <c r="BP551" s="74"/>
      <c r="BQ551" s="74"/>
      <c r="BR551" s="74"/>
      <c r="BS551" s="74"/>
      <c r="BT551" s="74"/>
      <c r="BU551" s="74"/>
      <c r="BV551" s="74"/>
      <c r="BW551" s="74"/>
      <c r="BX551" s="74"/>
      <c r="BY551" s="74"/>
      <c r="BZ551" s="74"/>
      <c r="CA551" s="74"/>
    </row>
    <row r="552" spans="2:79" x14ac:dyDescent="0.25"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  <c r="AZ552" s="74"/>
      <c r="BA552" s="74"/>
      <c r="BB552" s="74"/>
      <c r="BC552" s="74"/>
      <c r="BD552" s="74"/>
      <c r="BE552" s="74"/>
      <c r="BF552" s="74"/>
      <c r="BG552" s="74"/>
      <c r="BH552" s="74"/>
      <c r="BI552" s="74"/>
      <c r="BJ552" s="74"/>
      <c r="BK552" s="74"/>
      <c r="BL552" s="74"/>
      <c r="BM552" s="74"/>
      <c r="BN552" s="74"/>
      <c r="BO552" s="74"/>
      <c r="BP552" s="74"/>
      <c r="BQ552" s="74"/>
      <c r="BR552" s="74"/>
      <c r="BS552" s="74"/>
      <c r="BT552" s="74"/>
      <c r="BU552" s="74"/>
      <c r="BV552" s="74"/>
      <c r="BW552" s="74"/>
      <c r="BX552" s="74"/>
      <c r="BY552" s="74"/>
      <c r="BZ552" s="74"/>
      <c r="CA552" s="74"/>
    </row>
    <row r="553" spans="2:79" x14ac:dyDescent="0.25"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  <c r="AZ553" s="74"/>
      <c r="BA553" s="74"/>
      <c r="BB553" s="74"/>
      <c r="BC553" s="74"/>
      <c r="BD553" s="74"/>
      <c r="BE553" s="74"/>
      <c r="BF553" s="74"/>
      <c r="BG553" s="74"/>
      <c r="BH553" s="74"/>
      <c r="BI553" s="74"/>
      <c r="BJ553" s="74"/>
      <c r="BK553" s="74"/>
      <c r="BL553" s="74"/>
      <c r="BM553" s="74"/>
      <c r="BN553" s="74"/>
      <c r="BO553" s="74"/>
      <c r="BP553" s="74"/>
      <c r="BQ553" s="74"/>
      <c r="BR553" s="74"/>
      <c r="BS553" s="74"/>
      <c r="BT553" s="74"/>
      <c r="BU553" s="74"/>
      <c r="BV553" s="74"/>
      <c r="BW553" s="74"/>
      <c r="BX553" s="74"/>
      <c r="BY553" s="74"/>
      <c r="BZ553" s="74"/>
      <c r="CA553" s="74"/>
    </row>
    <row r="554" spans="2:79" x14ac:dyDescent="0.25"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  <c r="AZ554" s="74"/>
      <c r="BA554" s="74"/>
      <c r="BB554" s="74"/>
      <c r="BC554" s="74"/>
      <c r="BD554" s="74"/>
      <c r="BE554" s="74"/>
      <c r="BF554" s="74"/>
      <c r="BG554" s="74"/>
      <c r="BH554" s="74"/>
      <c r="BI554" s="74"/>
      <c r="BJ554" s="74"/>
      <c r="BK554" s="74"/>
      <c r="BL554" s="74"/>
      <c r="BM554" s="74"/>
      <c r="BN554" s="74"/>
      <c r="BO554" s="74"/>
      <c r="BP554" s="74"/>
      <c r="BQ554" s="74"/>
      <c r="BR554" s="74"/>
      <c r="BS554" s="74"/>
      <c r="BT554" s="74"/>
      <c r="BU554" s="74"/>
      <c r="BV554" s="74"/>
      <c r="BW554" s="74"/>
      <c r="BX554" s="74"/>
      <c r="BY554" s="74"/>
      <c r="BZ554" s="74"/>
      <c r="CA554" s="74"/>
    </row>
    <row r="555" spans="2:79" x14ac:dyDescent="0.25"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  <c r="AZ555" s="74"/>
      <c r="BA555" s="74"/>
      <c r="BB555" s="74"/>
      <c r="BC555" s="74"/>
      <c r="BD555" s="74"/>
      <c r="BE555" s="74"/>
      <c r="BF555" s="74"/>
      <c r="BG555" s="74"/>
      <c r="BH555" s="74"/>
      <c r="BI555" s="74"/>
      <c r="BJ555" s="74"/>
      <c r="BK555" s="74"/>
      <c r="BL555" s="74"/>
      <c r="BM555" s="74"/>
      <c r="BN555" s="74"/>
      <c r="BO555" s="74"/>
      <c r="BP555" s="74"/>
      <c r="BQ555" s="74"/>
      <c r="BR555" s="74"/>
      <c r="BS555" s="74"/>
      <c r="BT555" s="74"/>
      <c r="BU555" s="74"/>
      <c r="BV555" s="74"/>
      <c r="BW555" s="74"/>
      <c r="BX555" s="74"/>
      <c r="BY555" s="74"/>
      <c r="BZ555" s="74"/>
      <c r="CA555" s="74"/>
    </row>
    <row r="556" spans="2:79" x14ac:dyDescent="0.25"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  <c r="AZ556" s="74"/>
      <c r="BA556" s="74"/>
      <c r="BB556" s="74"/>
      <c r="BC556" s="74"/>
      <c r="BD556" s="74"/>
      <c r="BE556" s="74"/>
      <c r="BF556" s="74"/>
      <c r="BG556" s="74"/>
      <c r="BH556" s="74"/>
      <c r="BI556" s="74"/>
      <c r="BJ556" s="74"/>
      <c r="BK556" s="74"/>
      <c r="BL556" s="74"/>
      <c r="BM556" s="74"/>
      <c r="BN556" s="74"/>
      <c r="BO556" s="74"/>
      <c r="BP556" s="74"/>
      <c r="BQ556" s="74"/>
      <c r="BR556" s="74"/>
      <c r="BS556" s="74"/>
      <c r="BT556" s="74"/>
      <c r="BU556" s="74"/>
      <c r="BV556" s="74"/>
      <c r="BW556" s="74"/>
      <c r="BX556" s="74"/>
      <c r="BY556" s="74"/>
      <c r="BZ556" s="74"/>
      <c r="CA556" s="74"/>
    </row>
    <row r="557" spans="2:79" x14ac:dyDescent="0.25"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  <c r="AZ557" s="74"/>
      <c r="BA557" s="74"/>
      <c r="BB557" s="74"/>
      <c r="BC557" s="74"/>
      <c r="BD557" s="74"/>
      <c r="BE557" s="74"/>
      <c r="BF557" s="74"/>
      <c r="BG557" s="74"/>
      <c r="BH557" s="74"/>
      <c r="BI557" s="74"/>
      <c r="BJ557" s="74"/>
      <c r="BK557" s="74"/>
      <c r="BL557" s="74"/>
      <c r="BM557" s="74"/>
      <c r="BN557" s="74"/>
      <c r="BO557" s="74"/>
      <c r="BP557" s="74"/>
      <c r="BQ557" s="74"/>
      <c r="BR557" s="74"/>
      <c r="BS557" s="74"/>
      <c r="BT557" s="74"/>
      <c r="BU557" s="74"/>
      <c r="BV557" s="74"/>
      <c r="BW557" s="74"/>
      <c r="BX557" s="74"/>
      <c r="BY557" s="74"/>
      <c r="BZ557" s="74"/>
      <c r="CA557" s="74"/>
    </row>
    <row r="558" spans="2:79" x14ac:dyDescent="0.25"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  <c r="AZ558" s="74"/>
      <c r="BA558" s="74"/>
      <c r="BB558" s="74"/>
      <c r="BC558" s="74"/>
      <c r="BD558" s="74"/>
      <c r="BE558" s="74"/>
      <c r="BF558" s="74"/>
      <c r="BG558" s="74"/>
      <c r="BH558" s="74"/>
      <c r="BI558" s="74"/>
      <c r="BJ558" s="74"/>
      <c r="BK558" s="74"/>
      <c r="BL558" s="74"/>
      <c r="BM558" s="74"/>
      <c r="BN558" s="74"/>
      <c r="BO558" s="74"/>
      <c r="BP558" s="74"/>
      <c r="BQ558" s="74"/>
      <c r="BR558" s="74"/>
      <c r="BS558" s="74"/>
      <c r="BT558" s="74"/>
      <c r="BU558" s="74"/>
      <c r="BV558" s="74"/>
      <c r="BW558" s="74"/>
      <c r="BX558" s="74"/>
      <c r="BY558" s="74"/>
      <c r="BZ558" s="74"/>
      <c r="CA558" s="74"/>
    </row>
    <row r="559" spans="2:79" x14ac:dyDescent="0.25"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  <c r="AZ559" s="74"/>
      <c r="BA559" s="74"/>
      <c r="BB559" s="74"/>
      <c r="BC559" s="74"/>
      <c r="BD559" s="74"/>
      <c r="BE559" s="74"/>
      <c r="BF559" s="74"/>
      <c r="BG559" s="74"/>
      <c r="BH559" s="74"/>
      <c r="BI559" s="74"/>
      <c r="BJ559" s="74"/>
      <c r="BK559" s="74"/>
      <c r="BL559" s="74"/>
      <c r="BM559" s="74"/>
      <c r="BN559" s="74"/>
      <c r="BO559" s="74"/>
      <c r="BP559" s="74"/>
      <c r="BQ559" s="74"/>
      <c r="BR559" s="74"/>
      <c r="BS559" s="74"/>
      <c r="BT559" s="74"/>
      <c r="BU559" s="74"/>
      <c r="BV559" s="74"/>
      <c r="BW559" s="74"/>
      <c r="BX559" s="74"/>
      <c r="BY559" s="74"/>
      <c r="BZ559" s="74"/>
      <c r="CA559" s="74"/>
    </row>
    <row r="560" spans="2:79" x14ac:dyDescent="0.25"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  <c r="AZ560" s="74"/>
      <c r="BA560" s="74"/>
      <c r="BB560" s="74"/>
      <c r="BC560" s="74"/>
      <c r="BD560" s="74"/>
      <c r="BE560" s="74"/>
      <c r="BF560" s="74"/>
      <c r="BG560" s="74"/>
      <c r="BH560" s="74"/>
      <c r="BI560" s="74"/>
      <c r="BJ560" s="74"/>
      <c r="BK560" s="74"/>
      <c r="BL560" s="74"/>
      <c r="BM560" s="74"/>
      <c r="BN560" s="74"/>
      <c r="BO560" s="74"/>
      <c r="BP560" s="74"/>
      <c r="BQ560" s="74"/>
      <c r="BR560" s="74"/>
      <c r="BS560" s="74"/>
      <c r="BT560" s="74"/>
      <c r="BU560" s="74"/>
      <c r="BV560" s="74"/>
      <c r="BW560" s="74"/>
      <c r="BX560" s="74"/>
      <c r="BY560" s="74"/>
      <c r="BZ560" s="74"/>
      <c r="CA560" s="74"/>
    </row>
    <row r="561" spans="2:79" x14ac:dyDescent="0.25"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  <c r="AZ561" s="74"/>
      <c r="BA561" s="74"/>
      <c r="BB561" s="74"/>
      <c r="BC561" s="74"/>
      <c r="BD561" s="74"/>
      <c r="BE561" s="74"/>
      <c r="BF561" s="74"/>
      <c r="BG561" s="74"/>
      <c r="BH561" s="74"/>
      <c r="BI561" s="74"/>
      <c r="BJ561" s="74"/>
      <c r="BK561" s="74"/>
      <c r="BL561" s="74"/>
      <c r="BM561" s="74"/>
      <c r="BN561" s="74"/>
      <c r="BO561" s="74"/>
      <c r="BP561" s="74"/>
      <c r="BQ561" s="74"/>
      <c r="BR561" s="74"/>
      <c r="BS561" s="74"/>
      <c r="BT561" s="74"/>
      <c r="BU561" s="74"/>
      <c r="BV561" s="74"/>
      <c r="BW561" s="74"/>
      <c r="BX561" s="74"/>
      <c r="BY561" s="74"/>
      <c r="BZ561" s="74"/>
      <c r="CA561" s="74"/>
    </row>
    <row r="562" spans="2:79" x14ac:dyDescent="0.25"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  <c r="AZ562" s="74"/>
      <c r="BA562" s="74"/>
      <c r="BB562" s="74"/>
      <c r="BC562" s="74"/>
      <c r="BD562" s="74"/>
      <c r="BE562" s="74"/>
      <c r="BF562" s="74"/>
      <c r="BG562" s="74"/>
      <c r="BH562" s="74"/>
      <c r="BI562" s="74"/>
      <c r="BJ562" s="74"/>
      <c r="BK562" s="74"/>
      <c r="BL562" s="74"/>
      <c r="BM562" s="74"/>
      <c r="BN562" s="74"/>
      <c r="BO562" s="74"/>
      <c r="BP562" s="74"/>
      <c r="BQ562" s="74"/>
      <c r="BR562" s="74"/>
      <c r="BS562" s="74"/>
      <c r="BT562" s="74"/>
      <c r="BU562" s="74"/>
      <c r="BV562" s="74"/>
      <c r="BW562" s="74"/>
      <c r="BX562" s="74"/>
      <c r="BY562" s="74"/>
      <c r="BZ562" s="74"/>
      <c r="CA562" s="74"/>
    </row>
    <row r="563" spans="2:79" x14ac:dyDescent="0.25"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  <c r="AZ563" s="74"/>
      <c r="BA563" s="74"/>
      <c r="BB563" s="74"/>
      <c r="BC563" s="74"/>
      <c r="BD563" s="74"/>
      <c r="BE563" s="74"/>
      <c r="BF563" s="74"/>
      <c r="BG563" s="74"/>
      <c r="BH563" s="74"/>
      <c r="BI563" s="74"/>
      <c r="BJ563" s="74"/>
      <c r="BK563" s="74"/>
      <c r="BL563" s="74"/>
      <c r="BM563" s="74"/>
      <c r="BN563" s="74"/>
      <c r="BO563" s="74"/>
      <c r="BP563" s="74"/>
      <c r="BQ563" s="74"/>
      <c r="BR563" s="74"/>
      <c r="BS563" s="74"/>
      <c r="BT563" s="74"/>
      <c r="BU563" s="74"/>
      <c r="BV563" s="74"/>
      <c r="BW563" s="74"/>
      <c r="BX563" s="74"/>
      <c r="BY563" s="74"/>
      <c r="BZ563" s="74"/>
      <c r="CA563" s="74"/>
    </row>
    <row r="564" spans="2:79" x14ac:dyDescent="0.25"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  <c r="AU564" s="74"/>
      <c r="AV564" s="74"/>
      <c r="AW564" s="74"/>
      <c r="AX564" s="74"/>
      <c r="AY564" s="74"/>
      <c r="AZ564" s="74"/>
      <c r="BA564" s="74"/>
      <c r="BB564" s="74"/>
      <c r="BC564" s="74"/>
      <c r="BD564" s="74"/>
      <c r="BE564" s="74"/>
      <c r="BF564" s="74"/>
      <c r="BG564" s="74"/>
      <c r="BH564" s="74"/>
      <c r="BI564" s="74"/>
      <c r="BJ564" s="74"/>
      <c r="BK564" s="74"/>
      <c r="BL564" s="74"/>
      <c r="BM564" s="74"/>
      <c r="BN564" s="74"/>
      <c r="BO564" s="74"/>
      <c r="BP564" s="74"/>
      <c r="BQ564" s="74"/>
      <c r="BR564" s="74"/>
      <c r="BS564" s="74"/>
      <c r="BT564" s="74"/>
      <c r="BU564" s="74"/>
      <c r="BV564" s="74"/>
      <c r="BW564" s="74"/>
      <c r="BX564" s="74"/>
      <c r="BY564" s="74"/>
      <c r="BZ564" s="74"/>
      <c r="CA564" s="74"/>
    </row>
    <row r="565" spans="2:79" x14ac:dyDescent="0.25"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  <c r="AZ565" s="74"/>
      <c r="BA565" s="74"/>
      <c r="BB565" s="74"/>
      <c r="BC565" s="74"/>
      <c r="BD565" s="74"/>
      <c r="BE565" s="74"/>
      <c r="BF565" s="74"/>
      <c r="BG565" s="74"/>
      <c r="BH565" s="74"/>
      <c r="BI565" s="74"/>
      <c r="BJ565" s="74"/>
      <c r="BK565" s="74"/>
      <c r="BL565" s="74"/>
      <c r="BM565" s="74"/>
      <c r="BN565" s="74"/>
      <c r="BO565" s="74"/>
      <c r="BP565" s="74"/>
      <c r="BQ565" s="74"/>
      <c r="BR565" s="74"/>
      <c r="BS565" s="74"/>
      <c r="BT565" s="74"/>
      <c r="BU565" s="74"/>
      <c r="BV565" s="74"/>
      <c r="BW565" s="74"/>
      <c r="BX565" s="74"/>
      <c r="BY565" s="74"/>
      <c r="BZ565" s="74"/>
      <c r="CA565" s="74"/>
    </row>
    <row r="566" spans="2:79" x14ac:dyDescent="0.25"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  <c r="AZ566" s="74"/>
      <c r="BA566" s="74"/>
      <c r="BB566" s="74"/>
      <c r="BC566" s="74"/>
      <c r="BD566" s="74"/>
      <c r="BE566" s="74"/>
      <c r="BF566" s="74"/>
      <c r="BG566" s="74"/>
      <c r="BH566" s="74"/>
      <c r="BI566" s="74"/>
      <c r="BJ566" s="74"/>
      <c r="BK566" s="74"/>
      <c r="BL566" s="74"/>
      <c r="BM566" s="74"/>
      <c r="BN566" s="74"/>
      <c r="BO566" s="74"/>
      <c r="BP566" s="74"/>
      <c r="BQ566" s="74"/>
      <c r="BR566" s="74"/>
      <c r="BS566" s="74"/>
      <c r="BT566" s="74"/>
      <c r="BU566" s="74"/>
      <c r="BV566" s="74"/>
      <c r="BW566" s="74"/>
      <c r="BX566" s="74"/>
      <c r="BY566" s="74"/>
      <c r="BZ566" s="74"/>
      <c r="CA566" s="74"/>
    </row>
    <row r="567" spans="2:79" x14ac:dyDescent="0.25"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  <c r="AZ567" s="74"/>
      <c r="BA567" s="74"/>
      <c r="BB567" s="74"/>
      <c r="BC567" s="74"/>
      <c r="BD567" s="74"/>
      <c r="BE567" s="74"/>
      <c r="BF567" s="74"/>
      <c r="BG567" s="74"/>
      <c r="BH567" s="74"/>
      <c r="BI567" s="74"/>
      <c r="BJ567" s="74"/>
      <c r="BK567" s="74"/>
      <c r="BL567" s="74"/>
      <c r="BM567" s="74"/>
      <c r="BN567" s="74"/>
      <c r="BO567" s="74"/>
      <c r="BP567" s="74"/>
      <c r="BQ567" s="74"/>
      <c r="BR567" s="74"/>
      <c r="BS567" s="74"/>
      <c r="BT567" s="74"/>
      <c r="BU567" s="74"/>
      <c r="BV567" s="74"/>
      <c r="BW567" s="74"/>
      <c r="BX567" s="74"/>
      <c r="BY567" s="74"/>
      <c r="BZ567" s="74"/>
      <c r="CA567" s="74"/>
    </row>
    <row r="568" spans="2:79" x14ac:dyDescent="0.25"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  <c r="AA568" s="74"/>
      <c r="AB568" s="74"/>
      <c r="AC568" s="74"/>
      <c r="AD568" s="74"/>
      <c r="AE568" s="74"/>
      <c r="AF568" s="74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74"/>
      <c r="AZ568" s="74"/>
      <c r="BA568" s="74"/>
      <c r="BB568" s="74"/>
      <c r="BC568" s="74"/>
      <c r="BD568" s="74"/>
      <c r="BE568" s="74"/>
      <c r="BF568" s="74"/>
      <c r="BG568" s="74"/>
      <c r="BH568" s="74"/>
      <c r="BI568" s="74"/>
      <c r="BJ568" s="74"/>
      <c r="BK568" s="74"/>
      <c r="BL568" s="74"/>
      <c r="BM568" s="74"/>
      <c r="BN568" s="74"/>
      <c r="BO568" s="74"/>
      <c r="BP568" s="74"/>
      <c r="BQ568" s="74"/>
      <c r="BR568" s="74"/>
      <c r="BS568" s="74"/>
      <c r="BT568" s="74"/>
      <c r="BU568" s="74"/>
      <c r="BV568" s="74"/>
      <c r="BW568" s="74"/>
      <c r="BX568" s="74"/>
      <c r="BY568" s="74"/>
      <c r="BZ568" s="74"/>
      <c r="CA568" s="74"/>
    </row>
    <row r="569" spans="2:79" x14ac:dyDescent="0.25"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  <c r="AZ569" s="74"/>
      <c r="BA569" s="74"/>
      <c r="BB569" s="74"/>
      <c r="BC569" s="74"/>
      <c r="BD569" s="74"/>
      <c r="BE569" s="74"/>
      <c r="BF569" s="74"/>
      <c r="BG569" s="74"/>
      <c r="BH569" s="74"/>
      <c r="BI569" s="74"/>
      <c r="BJ569" s="74"/>
      <c r="BK569" s="74"/>
      <c r="BL569" s="74"/>
      <c r="BM569" s="74"/>
      <c r="BN569" s="74"/>
      <c r="BO569" s="74"/>
      <c r="BP569" s="74"/>
      <c r="BQ569" s="74"/>
      <c r="BR569" s="74"/>
      <c r="BS569" s="74"/>
      <c r="BT569" s="74"/>
      <c r="BU569" s="74"/>
      <c r="BV569" s="74"/>
      <c r="BW569" s="74"/>
      <c r="BX569" s="74"/>
      <c r="BY569" s="74"/>
      <c r="BZ569" s="74"/>
      <c r="CA569" s="74"/>
    </row>
    <row r="570" spans="2:79" x14ac:dyDescent="0.25"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  <c r="AZ570" s="74"/>
      <c r="BA570" s="74"/>
      <c r="BB570" s="74"/>
      <c r="BC570" s="74"/>
      <c r="BD570" s="74"/>
      <c r="BE570" s="74"/>
      <c r="BF570" s="74"/>
      <c r="BG570" s="74"/>
      <c r="BH570" s="74"/>
      <c r="BI570" s="74"/>
      <c r="BJ570" s="74"/>
      <c r="BK570" s="74"/>
      <c r="BL570" s="74"/>
      <c r="BM570" s="74"/>
      <c r="BN570" s="74"/>
      <c r="BO570" s="74"/>
      <c r="BP570" s="74"/>
      <c r="BQ570" s="74"/>
      <c r="BR570" s="74"/>
      <c r="BS570" s="74"/>
      <c r="BT570" s="74"/>
      <c r="BU570" s="74"/>
      <c r="BV570" s="74"/>
      <c r="BW570" s="74"/>
      <c r="BX570" s="74"/>
      <c r="BY570" s="74"/>
      <c r="BZ570" s="74"/>
      <c r="CA570" s="74"/>
    </row>
    <row r="571" spans="2:79" x14ac:dyDescent="0.25"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  <c r="AU571" s="74"/>
      <c r="AV571" s="74"/>
      <c r="AW571" s="74"/>
      <c r="AX571" s="74"/>
      <c r="AY571" s="74"/>
      <c r="AZ571" s="74"/>
      <c r="BA571" s="74"/>
      <c r="BB571" s="74"/>
      <c r="BC571" s="74"/>
      <c r="BD571" s="74"/>
      <c r="BE571" s="74"/>
      <c r="BF571" s="74"/>
      <c r="BG571" s="74"/>
      <c r="BH571" s="74"/>
      <c r="BI571" s="74"/>
      <c r="BJ571" s="74"/>
      <c r="BK571" s="74"/>
      <c r="BL571" s="74"/>
      <c r="BM571" s="74"/>
      <c r="BN571" s="74"/>
      <c r="BO571" s="74"/>
      <c r="BP571" s="74"/>
      <c r="BQ571" s="74"/>
      <c r="BR571" s="74"/>
      <c r="BS571" s="74"/>
      <c r="BT571" s="74"/>
      <c r="BU571" s="74"/>
      <c r="BV571" s="74"/>
      <c r="BW571" s="74"/>
      <c r="BX571" s="74"/>
      <c r="BY571" s="74"/>
      <c r="BZ571" s="74"/>
      <c r="CA571" s="74"/>
    </row>
    <row r="572" spans="2:79" x14ac:dyDescent="0.25"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  <c r="AZ572" s="74"/>
      <c r="BA572" s="74"/>
      <c r="BB572" s="74"/>
      <c r="BC572" s="74"/>
      <c r="BD572" s="74"/>
      <c r="BE572" s="74"/>
      <c r="BF572" s="74"/>
      <c r="BG572" s="74"/>
      <c r="BH572" s="74"/>
      <c r="BI572" s="74"/>
      <c r="BJ572" s="74"/>
      <c r="BK572" s="74"/>
      <c r="BL572" s="74"/>
      <c r="BM572" s="74"/>
      <c r="BN572" s="74"/>
      <c r="BO572" s="74"/>
      <c r="BP572" s="74"/>
      <c r="BQ572" s="74"/>
      <c r="BR572" s="74"/>
      <c r="BS572" s="74"/>
      <c r="BT572" s="74"/>
      <c r="BU572" s="74"/>
      <c r="BV572" s="74"/>
      <c r="BW572" s="74"/>
      <c r="BX572" s="74"/>
      <c r="BY572" s="74"/>
      <c r="BZ572" s="74"/>
      <c r="CA572" s="74"/>
    </row>
    <row r="573" spans="2:79" x14ac:dyDescent="0.25"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  <c r="AZ573" s="74"/>
      <c r="BA573" s="74"/>
      <c r="BB573" s="74"/>
      <c r="BC573" s="74"/>
      <c r="BD573" s="74"/>
      <c r="BE573" s="74"/>
      <c r="BF573" s="74"/>
      <c r="BG573" s="74"/>
      <c r="BH573" s="74"/>
      <c r="BI573" s="74"/>
      <c r="BJ573" s="74"/>
      <c r="BK573" s="74"/>
      <c r="BL573" s="74"/>
      <c r="BM573" s="74"/>
      <c r="BN573" s="74"/>
      <c r="BO573" s="74"/>
      <c r="BP573" s="74"/>
      <c r="BQ573" s="74"/>
      <c r="BR573" s="74"/>
      <c r="BS573" s="74"/>
      <c r="BT573" s="74"/>
      <c r="BU573" s="74"/>
      <c r="BV573" s="74"/>
      <c r="BW573" s="74"/>
      <c r="BX573" s="74"/>
      <c r="BY573" s="74"/>
      <c r="BZ573" s="74"/>
      <c r="CA573" s="74"/>
    </row>
    <row r="574" spans="2:79" x14ac:dyDescent="0.25"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  <c r="AB574" s="74"/>
      <c r="AC574" s="74"/>
      <c r="AD574" s="74"/>
      <c r="AE574" s="74"/>
      <c r="AF574" s="74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  <c r="AU574" s="74"/>
      <c r="AV574" s="74"/>
      <c r="AW574" s="74"/>
      <c r="AX574" s="74"/>
      <c r="AY574" s="74"/>
      <c r="AZ574" s="74"/>
      <c r="BA574" s="74"/>
      <c r="BB574" s="74"/>
      <c r="BC574" s="74"/>
      <c r="BD574" s="74"/>
      <c r="BE574" s="74"/>
      <c r="BF574" s="74"/>
      <c r="BG574" s="74"/>
      <c r="BH574" s="74"/>
      <c r="BI574" s="74"/>
      <c r="BJ574" s="74"/>
      <c r="BK574" s="74"/>
      <c r="BL574" s="74"/>
      <c r="BM574" s="74"/>
      <c r="BN574" s="74"/>
      <c r="BO574" s="74"/>
      <c r="BP574" s="74"/>
      <c r="BQ574" s="74"/>
      <c r="BR574" s="74"/>
      <c r="BS574" s="74"/>
      <c r="BT574" s="74"/>
      <c r="BU574" s="74"/>
      <c r="BV574" s="74"/>
      <c r="BW574" s="74"/>
      <c r="BX574" s="74"/>
      <c r="BY574" s="74"/>
      <c r="BZ574" s="74"/>
      <c r="CA574" s="74"/>
    </row>
    <row r="575" spans="2:79" x14ac:dyDescent="0.25"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  <c r="AZ575" s="74"/>
      <c r="BA575" s="74"/>
      <c r="BB575" s="74"/>
      <c r="BC575" s="74"/>
      <c r="BD575" s="74"/>
      <c r="BE575" s="74"/>
      <c r="BF575" s="74"/>
      <c r="BG575" s="74"/>
      <c r="BH575" s="74"/>
      <c r="BI575" s="74"/>
      <c r="BJ575" s="74"/>
      <c r="BK575" s="74"/>
      <c r="BL575" s="74"/>
      <c r="BM575" s="74"/>
      <c r="BN575" s="74"/>
      <c r="BO575" s="74"/>
      <c r="BP575" s="74"/>
      <c r="BQ575" s="74"/>
      <c r="BR575" s="74"/>
      <c r="BS575" s="74"/>
      <c r="BT575" s="74"/>
      <c r="BU575" s="74"/>
      <c r="BV575" s="74"/>
      <c r="BW575" s="74"/>
      <c r="BX575" s="74"/>
      <c r="BY575" s="74"/>
      <c r="BZ575" s="74"/>
      <c r="CA575" s="74"/>
    </row>
    <row r="576" spans="2:79" x14ac:dyDescent="0.25"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  <c r="AC576" s="74"/>
      <c r="AD576" s="74"/>
      <c r="AE576" s="74"/>
      <c r="AF576" s="74"/>
      <c r="AG576" s="74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  <c r="AU576" s="74"/>
      <c r="AV576" s="74"/>
      <c r="AW576" s="74"/>
      <c r="AX576" s="74"/>
      <c r="AY576" s="74"/>
      <c r="AZ576" s="74"/>
      <c r="BA576" s="74"/>
      <c r="BB576" s="74"/>
      <c r="BC576" s="74"/>
      <c r="BD576" s="74"/>
      <c r="BE576" s="74"/>
      <c r="BF576" s="74"/>
      <c r="BG576" s="74"/>
      <c r="BH576" s="74"/>
      <c r="BI576" s="74"/>
      <c r="BJ576" s="74"/>
      <c r="BK576" s="74"/>
      <c r="BL576" s="74"/>
      <c r="BM576" s="74"/>
      <c r="BN576" s="74"/>
      <c r="BO576" s="74"/>
      <c r="BP576" s="74"/>
      <c r="BQ576" s="74"/>
      <c r="BR576" s="74"/>
      <c r="BS576" s="74"/>
      <c r="BT576" s="74"/>
      <c r="BU576" s="74"/>
      <c r="BV576" s="74"/>
      <c r="BW576" s="74"/>
      <c r="BX576" s="74"/>
      <c r="BY576" s="74"/>
      <c r="BZ576" s="74"/>
      <c r="CA576" s="74"/>
    </row>
    <row r="577" spans="2:79" x14ac:dyDescent="0.25"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  <c r="AZ577" s="74"/>
      <c r="BA577" s="74"/>
      <c r="BB577" s="74"/>
      <c r="BC577" s="74"/>
      <c r="BD577" s="74"/>
      <c r="BE577" s="74"/>
      <c r="BF577" s="74"/>
      <c r="BG577" s="74"/>
      <c r="BH577" s="74"/>
      <c r="BI577" s="74"/>
      <c r="BJ577" s="74"/>
      <c r="BK577" s="74"/>
      <c r="BL577" s="74"/>
      <c r="BM577" s="74"/>
      <c r="BN577" s="74"/>
      <c r="BO577" s="74"/>
      <c r="BP577" s="74"/>
      <c r="BQ577" s="74"/>
      <c r="BR577" s="74"/>
      <c r="BS577" s="74"/>
      <c r="BT577" s="74"/>
      <c r="BU577" s="74"/>
      <c r="BV577" s="74"/>
      <c r="BW577" s="74"/>
      <c r="BX577" s="74"/>
      <c r="BY577" s="74"/>
      <c r="BZ577" s="74"/>
      <c r="CA577" s="74"/>
    </row>
    <row r="578" spans="2:79" x14ac:dyDescent="0.25"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  <c r="AZ578" s="74"/>
      <c r="BA578" s="74"/>
      <c r="BB578" s="74"/>
      <c r="BC578" s="74"/>
      <c r="BD578" s="74"/>
      <c r="BE578" s="74"/>
      <c r="BF578" s="74"/>
      <c r="BG578" s="74"/>
      <c r="BH578" s="74"/>
      <c r="BI578" s="74"/>
      <c r="BJ578" s="74"/>
      <c r="BK578" s="74"/>
      <c r="BL578" s="74"/>
      <c r="BM578" s="74"/>
      <c r="BN578" s="74"/>
      <c r="BO578" s="74"/>
      <c r="BP578" s="74"/>
      <c r="BQ578" s="74"/>
      <c r="BR578" s="74"/>
      <c r="BS578" s="74"/>
      <c r="BT578" s="74"/>
      <c r="BU578" s="74"/>
      <c r="BV578" s="74"/>
      <c r="BW578" s="74"/>
      <c r="BX578" s="74"/>
      <c r="BY578" s="74"/>
      <c r="BZ578" s="74"/>
      <c r="CA578" s="74"/>
    </row>
    <row r="579" spans="2:79" x14ac:dyDescent="0.25"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  <c r="AZ579" s="74"/>
      <c r="BA579" s="74"/>
      <c r="BB579" s="74"/>
      <c r="BC579" s="74"/>
      <c r="BD579" s="74"/>
      <c r="BE579" s="74"/>
      <c r="BF579" s="74"/>
      <c r="BG579" s="74"/>
      <c r="BH579" s="74"/>
      <c r="BI579" s="74"/>
      <c r="BJ579" s="74"/>
      <c r="BK579" s="74"/>
      <c r="BL579" s="74"/>
      <c r="BM579" s="74"/>
      <c r="BN579" s="74"/>
      <c r="BO579" s="74"/>
      <c r="BP579" s="74"/>
      <c r="BQ579" s="74"/>
      <c r="BR579" s="74"/>
      <c r="BS579" s="74"/>
      <c r="BT579" s="74"/>
      <c r="BU579" s="74"/>
      <c r="BV579" s="74"/>
      <c r="BW579" s="74"/>
      <c r="BX579" s="74"/>
      <c r="BY579" s="74"/>
      <c r="BZ579" s="74"/>
      <c r="CA579" s="74"/>
    </row>
    <row r="580" spans="2:79" x14ac:dyDescent="0.25"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  <c r="AZ580" s="74"/>
      <c r="BA580" s="74"/>
      <c r="BB580" s="74"/>
      <c r="BC580" s="74"/>
      <c r="BD580" s="74"/>
      <c r="BE580" s="74"/>
      <c r="BF580" s="74"/>
      <c r="BG580" s="74"/>
      <c r="BH580" s="74"/>
      <c r="BI580" s="74"/>
      <c r="BJ580" s="74"/>
      <c r="BK580" s="74"/>
      <c r="BL580" s="74"/>
      <c r="BM580" s="74"/>
      <c r="BN580" s="74"/>
      <c r="BO580" s="74"/>
      <c r="BP580" s="74"/>
      <c r="BQ580" s="74"/>
      <c r="BR580" s="74"/>
      <c r="BS580" s="74"/>
      <c r="BT580" s="74"/>
      <c r="BU580" s="74"/>
      <c r="BV580" s="74"/>
      <c r="BW580" s="74"/>
      <c r="BX580" s="74"/>
      <c r="BY580" s="74"/>
      <c r="BZ580" s="74"/>
      <c r="CA580" s="74"/>
    </row>
    <row r="581" spans="2:79" x14ac:dyDescent="0.25"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  <c r="AZ581" s="74"/>
      <c r="BA581" s="74"/>
      <c r="BB581" s="74"/>
      <c r="BC581" s="74"/>
      <c r="BD581" s="74"/>
      <c r="BE581" s="74"/>
      <c r="BF581" s="74"/>
      <c r="BG581" s="74"/>
      <c r="BH581" s="74"/>
      <c r="BI581" s="74"/>
      <c r="BJ581" s="74"/>
      <c r="BK581" s="74"/>
      <c r="BL581" s="74"/>
      <c r="BM581" s="74"/>
      <c r="BN581" s="74"/>
      <c r="BO581" s="74"/>
      <c r="BP581" s="74"/>
      <c r="BQ581" s="74"/>
      <c r="BR581" s="74"/>
      <c r="BS581" s="74"/>
      <c r="BT581" s="74"/>
      <c r="BU581" s="74"/>
      <c r="BV581" s="74"/>
      <c r="BW581" s="74"/>
      <c r="BX581" s="74"/>
      <c r="BY581" s="74"/>
      <c r="BZ581" s="74"/>
      <c r="CA581" s="74"/>
    </row>
    <row r="582" spans="2:79" x14ac:dyDescent="0.25"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  <c r="AZ582" s="74"/>
      <c r="BA582" s="74"/>
      <c r="BB582" s="74"/>
      <c r="BC582" s="74"/>
      <c r="BD582" s="74"/>
      <c r="BE582" s="74"/>
      <c r="BF582" s="74"/>
      <c r="BG582" s="74"/>
      <c r="BH582" s="74"/>
      <c r="BI582" s="74"/>
      <c r="BJ582" s="74"/>
      <c r="BK582" s="74"/>
      <c r="BL582" s="74"/>
      <c r="BM582" s="74"/>
      <c r="BN582" s="74"/>
      <c r="BO582" s="74"/>
      <c r="BP582" s="74"/>
      <c r="BQ582" s="74"/>
      <c r="BR582" s="74"/>
      <c r="BS582" s="74"/>
      <c r="BT582" s="74"/>
      <c r="BU582" s="74"/>
      <c r="BV582" s="74"/>
      <c r="BW582" s="74"/>
      <c r="BX582" s="74"/>
      <c r="BY582" s="74"/>
      <c r="BZ582" s="74"/>
      <c r="CA582" s="74"/>
    </row>
    <row r="583" spans="2:79" x14ac:dyDescent="0.25"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  <c r="AB583" s="74"/>
      <c r="AC583" s="74"/>
      <c r="AD583" s="74"/>
      <c r="AE583" s="74"/>
      <c r="AF583" s="74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  <c r="AZ583" s="74"/>
      <c r="BA583" s="74"/>
      <c r="BB583" s="74"/>
      <c r="BC583" s="74"/>
      <c r="BD583" s="74"/>
      <c r="BE583" s="74"/>
      <c r="BF583" s="74"/>
      <c r="BG583" s="74"/>
      <c r="BH583" s="74"/>
      <c r="BI583" s="74"/>
      <c r="BJ583" s="74"/>
      <c r="BK583" s="74"/>
      <c r="BL583" s="74"/>
      <c r="BM583" s="74"/>
      <c r="BN583" s="74"/>
      <c r="BO583" s="74"/>
      <c r="BP583" s="74"/>
      <c r="BQ583" s="74"/>
      <c r="BR583" s="74"/>
      <c r="BS583" s="74"/>
      <c r="BT583" s="74"/>
      <c r="BU583" s="74"/>
      <c r="BV583" s="74"/>
      <c r="BW583" s="74"/>
      <c r="BX583" s="74"/>
      <c r="BY583" s="74"/>
      <c r="BZ583" s="74"/>
      <c r="CA583" s="74"/>
    </row>
    <row r="584" spans="2:79" x14ac:dyDescent="0.25"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  <c r="AZ584" s="74"/>
      <c r="BA584" s="74"/>
      <c r="BB584" s="74"/>
      <c r="BC584" s="74"/>
      <c r="BD584" s="74"/>
      <c r="BE584" s="74"/>
      <c r="BF584" s="74"/>
      <c r="BG584" s="74"/>
      <c r="BH584" s="74"/>
      <c r="BI584" s="74"/>
      <c r="BJ584" s="74"/>
      <c r="BK584" s="74"/>
      <c r="BL584" s="74"/>
      <c r="BM584" s="74"/>
      <c r="BN584" s="74"/>
      <c r="BO584" s="74"/>
      <c r="BP584" s="74"/>
      <c r="BQ584" s="74"/>
      <c r="BR584" s="74"/>
      <c r="BS584" s="74"/>
      <c r="BT584" s="74"/>
      <c r="BU584" s="74"/>
      <c r="BV584" s="74"/>
      <c r="BW584" s="74"/>
      <c r="BX584" s="74"/>
      <c r="BY584" s="74"/>
      <c r="BZ584" s="74"/>
      <c r="CA584" s="74"/>
    </row>
    <row r="585" spans="2:79" x14ac:dyDescent="0.25"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  <c r="AZ585" s="74"/>
      <c r="BA585" s="74"/>
      <c r="BB585" s="74"/>
      <c r="BC585" s="74"/>
      <c r="BD585" s="74"/>
      <c r="BE585" s="74"/>
      <c r="BF585" s="74"/>
      <c r="BG585" s="74"/>
      <c r="BH585" s="74"/>
      <c r="BI585" s="74"/>
      <c r="BJ585" s="74"/>
      <c r="BK585" s="74"/>
      <c r="BL585" s="74"/>
      <c r="BM585" s="74"/>
      <c r="BN585" s="74"/>
      <c r="BO585" s="74"/>
      <c r="BP585" s="74"/>
      <c r="BQ585" s="74"/>
      <c r="BR585" s="74"/>
      <c r="BS585" s="74"/>
      <c r="BT585" s="74"/>
      <c r="BU585" s="74"/>
      <c r="BV585" s="74"/>
      <c r="BW585" s="74"/>
      <c r="BX585" s="74"/>
      <c r="BY585" s="74"/>
      <c r="BZ585" s="74"/>
      <c r="CA585" s="74"/>
    </row>
    <row r="586" spans="2:79" x14ac:dyDescent="0.25"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  <c r="AZ586" s="74"/>
      <c r="BA586" s="74"/>
      <c r="BB586" s="74"/>
      <c r="BC586" s="74"/>
      <c r="BD586" s="74"/>
      <c r="BE586" s="74"/>
      <c r="BF586" s="74"/>
      <c r="BG586" s="74"/>
      <c r="BH586" s="74"/>
      <c r="BI586" s="74"/>
      <c r="BJ586" s="74"/>
      <c r="BK586" s="74"/>
      <c r="BL586" s="74"/>
      <c r="BM586" s="74"/>
      <c r="BN586" s="74"/>
      <c r="BO586" s="74"/>
      <c r="BP586" s="74"/>
      <c r="BQ586" s="74"/>
      <c r="BR586" s="74"/>
      <c r="BS586" s="74"/>
      <c r="BT586" s="74"/>
      <c r="BU586" s="74"/>
      <c r="BV586" s="74"/>
      <c r="BW586" s="74"/>
      <c r="BX586" s="74"/>
      <c r="BY586" s="74"/>
      <c r="BZ586" s="74"/>
      <c r="CA586" s="74"/>
    </row>
    <row r="587" spans="2:79" x14ac:dyDescent="0.25"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  <c r="AZ587" s="74"/>
      <c r="BA587" s="74"/>
      <c r="BB587" s="74"/>
      <c r="BC587" s="74"/>
      <c r="BD587" s="74"/>
      <c r="BE587" s="74"/>
      <c r="BF587" s="74"/>
      <c r="BG587" s="74"/>
      <c r="BH587" s="74"/>
      <c r="BI587" s="74"/>
      <c r="BJ587" s="74"/>
      <c r="BK587" s="74"/>
      <c r="BL587" s="74"/>
      <c r="BM587" s="74"/>
      <c r="BN587" s="74"/>
      <c r="BO587" s="74"/>
      <c r="BP587" s="74"/>
      <c r="BQ587" s="74"/>
      <c r="BR587" s="74"/>
      <c r="BS587" s="74"/>
      <c r="BT587" s="74"/>
      <c r="BU587" s="74"/>
      <c r="BV587" s="74"/>
      <c r="BW587" s="74"/>
      <c r="BX587" s="74"/>
      <c r="BY587" s="74"/>
      <c r="BZ587" s="74"/>
      <c r="CA587" s="74"/>
    </row>
    <row r="588" spans="2:79" x14ac:dyDescent="0.25"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  <c r="AB588" s="74"/>
      <c r="AC588" s="74"/>
      <c r="AD588" s="74"/>
      <c r="AE588" s="74"/>
      <c r="AF588" s="74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  <c r="BB588" s="74"/>
      <c r="BC588" s="74"/>
      <c r="BD588" s="74"/>
      <c r="BE588" s="74"/>
      <c r="BF588" s="74"/>
      <c r="BG588" s="74"/>
      <c r="BH588" s="74"/>
      <c r="BI588" s="74"/>
      <c r="BJ588" s="74"/>
      <c r="BK588" s="74"/>
      <c r="BL588" s="74"/>
      <c r="BM588" s="74"/>
      <c r="BN588" s="74"/>
      <c r="BO588" s="74"/>
      <c r="BP588" s="74"/>
      <c r="BQ588" s="74"/>
      <c r="BR588" s="74"/>
      <c r="BS588" s="74"/>
      <c r="BT588" s="74"/>
      <c r="BU588" s="74"/>
      <c r="BV588" s="74"/>
      <c r="BW588" s="74"/>
      <c r="BX588" s="74"/>
      <c r="BY588" s="74"/>
      <c r="BZ588" s="74"/>
      <c r="CA588" s="74"/>
    </row>
    <row r="589" spans="2:79" x14ac:dyDescent="0.25"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  <c r="AZ589" s="74"/>
      <c r="BA589" s="74"/>
      <c r="BB589" s="74"/>
      <c r="BC589" s="74"/>
      <c r="BD589" s="74"/>
      <c r="BE589" s="74"/>
      <c r="BF589" s="74"/>
      <c r="BG589" s="74"/>
      <c r="BH589" s="74"/>
      <c r="BI589" s="74"/>
      <c r="BJ589" s="74"/>
      <c r="BK589" s="74"/>
      <c r="BL589" s="74"/>
      <c r="BM589" s="74"/>
      <c r="BN589" s="74"/>
      <c r="BO589" s="74"/>
      <c r="BP589" s="74"/>
      <c r="BQ589" s="74"/>
      <c r="BR589" s="74"/>
      <c r="BS589" s="74"/>
      <c r="BT589" s="74"/>
      <c r="BU589" s="74"/>
      <c r="BV589" s="74"/>
      <c r="BW589" s="74"/>
      <c r="BX589" s="74"/>
      <c r="BY589" s="74"/>
      <c r="BZ589" s="74"/>
      <c r="CA589" s="74"/>
    </row>
    <row r="590" spans="2:79" x14ac:dyDescent="0.25"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  <c r="AZ590" s="74"/>
      <c r="BA590" s="74"/>
      <c r="BB590" s="74"/>
      <c r="BC590" s="74"/>
      <c r="BD590" s="74"/>
      <c r="BE590" s="74"/>
      <c r="BF590" s="74"/>
      <c r="BG590" s="74"/>
      <c r="BH590" s="74"/>
      <c r="BI590" s="74"/>
      <c r="BJ590" s="74"/>
      <c r="BK590" s="74"/>
      <c r="BL590" s="74"/>
      <c r="BM590" s="74"/>
      <c r="BN590" s="74"/>
      <c r="BO590" s="74"/>
      <c r="BP590" s="74"/>
      <c r="BQ590" s="74"/>
      <c r="BR590" s="74"/>
      <c r="BS590" s="74"/>
      <c r="BT590" s="74"/>
      <c r="BU590" s="74"/>
      <c r="BV590" s="74"/>
      <c r="BW590" s="74"/>
      <c r="BX590" s="74"/>
      <c r="BY590" s="74"/>
      <c r="BZ590" s="74"/>
      <c r="CA590" s="74"/>
    </row>
    <row r="591" spans="2:79" x14ac:dyDescent="0.25"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  <c r="AU591" s="74"/>
      <c r="AV591" s="74"/>
      <c r="AW591" s="74"/>
      <c r="AX591" s="74"/>
      <c r="AY591" s="74"/>
      <c r="AZ591" s="74"/>
      <c r="BA591" s="74"/>
      <c r="BB591" s="74"/>
      <c r="BC591" s="74"/>
      <c r="BD591" s="74"/>
      <c r="BE591" s="74"/>
      <c r="BF591" s="74"/>
      <c r="BG591" s="74"/>
      <c r="BH591" s="74"/>
      <c r="BI591" s="74"/>
      <c r="BJ591" s="74"/>
      <c r="BK591" s="74"/>
      <c r="BL591" s="74"/>
      <c r="BM591" s="74"/>
      <c r="BN591" s="74"/>
      <c r="BO591" s="74"/>
      <c r="BP591" s="74"/>
      <c r="BQ591" s="74"/>
      <c r="BR591" s="74"/>
      <c r="BS591" s="74"/>
      <c r="BT591" s="74"/>
      <c r="BU591" s="74"/>
      <c r="BV591" s="74"/>
      <c r="BW591" s="74"/>
      <c r="BX591" s="74"/>
      <c r="BY591" s="74"/>
      <c r="BZ591" s="74"/>
      <c r="CA591" s="74"/>
    </row>
    <row r="592" spans="2:79" x14ac:dyDescent="0.25"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  <c r="AZ592" s="74"/>
      <c r="BA592" s="74"/>
      <c r="BB592" s="74"/>
      <c r="BC592" s="74"/>
      <c r="BD592" s="74"/>
      <c r="BE592" s="74"/>
      <c r="BF592" s="74"/>
      <c r="BG592" s="74"/>
      <c r="BH592" s="74"/>
      <c r="BI592" s="74"/>
      <c r="BJ592" s="74"/>
      <c r="BK592" s="74"/>
      <c r="BL592" s="74"/>
      <c r="BM592" s="74"/>
      <c r="BN592" s="74"/>
      <c r="BO592" s="74"/>
      <c r="BP592" s="74"/>
      <c r="BQ592" s="74"/>
      <c r="BR592" s="74"/>
      <c r="BS592" s="74"/>
      <c r="BT592" s="74"/>
      <c r="BU592" s="74"/>
      <c r="BV592" s="74"/>
      <c r="BW592" s="74"/>
      <c r="BX592" s="74"/>
      <c r="BY592" s="74"/>
      <c r="BZ592" s="74"/>
      <c r="CA592" s="74"/>
    </row>
    <row r="593" spans="2:79" x14ac:dyDescent="0.25"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  <c r="AZ593" s="74"/>
      <c r="BA593" s="74"/>
      <c r="BB593" s="74"/>
      <c r="BC593" s="74"/>
      <c r="BD593" s="74"/>
      <c r="BE593" s="74"/>
      <c r="BF593" s="74"/>
      <c r="BG593" s="74"/>
      <c r="BH593" s="74"/>
      <c r="BI593" s="74"/>
      <c r="BJ593" s="74"/>
      <c r="BK593" s="74"/>
      <c r="BL593" s="74"/>
      <c r="BM593" s="74"/>
      <c r="BN593" s="74"/>
      <c r="BO593" s="74"/>
      <c r="BP593" s="74"/>
      <c r="BQ593" s="74"/>
      <c r="BR593" s="74"/>
      <c r="BS593" s="74"/>
      <c r="BT593" s="74"/>
      <c r="BU593" s="74"/>
      <c r="BV593" s="74"/>
      <c r="BW593" s="74"/>
      <c r="BX593" s="74"/>
      <c r="BY593" s="74"/>
      <c r="BZ593" s="74"/>
      <c r="CA593" s="74"/>
    </row>
    <row r="594" spans="2:79" x14ac:dyDescent="0.25"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  <c r="AZ594" s="74"/>
      <c r="BA594" s="74"/>
      <c r="BB594" s="74"/>
      <c r="BC594" s="74"/>
      <c r="BD594" s="74"/>
      <c r="BE594" s="74"/>
      <c r="BF594" s="74"/>
      <c r="BG594" s="74"/>
      <c r="BH594" s="74"/>
      <c r="BI594" s="74"/>
      <c r="BJ594" s="74"/>
      <c r="BK594" s="74"/>
      <c r="BL594" s="74"/>
      <c r="BM594" s="74"/>
      <c r="BN594" s="74"/>
      <c r="BO594" s="74"/>
      <c r="BP594" s="74"/>
      <c r="BQ594" s="74"/>
      <c r="BR594" s="74"/>
      <c r="BS594" s="74"/>
      <c r="BT594" s="74"/>
      <c r="BU594" s="74"/>
      <c r="BV594" s="74"/>
      <c r="BW594" s="74"/>
      <c r="BX594" s="74"/>
      <c r="BY594" s="74"/>
      <c r="BZ594" s="74"/>
      <c r="CA594" s="74"/>
    </row>
    <row r="595" spans="2:79" x14ac:dyDescent="0.25"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  <c r="AZ595" s="74"/>
      <c r="BA595" s="74"/>
      <c r="BB595" s="74"/>
      <c r="BC595" s="74"/>
      <c r="BD595" s="74"/>
      <c r="BE595" s="74"/>
      <c r="BF595" s="74"/>
      <c r="BG595" s="74"/>
      <c r="BH595" s="74"/>
      <c r="BI595" s="74"/>
      <c r="BJ595" s="74"/>
      <c r="BK595" s="74"/>
      <c r="BL595" s="74"/>
      <c r="BM595" s="74"/>
      <c r="BN595" s="74"/>
      <c r="BO595" s="74"/>
      <c r="BP595" s="74"/>
      <c r="BQ595" s="74"/>
      <c r="BR595" s="74"/>
      <c r="BS595" s="74"/>
      <c r="BT595" s="74"/>
      <c r="BU595" s="74"/>
      <c r="BV595" s="74"/>
      <c r="BW595" s="74"/>
      <c r="BX595" s="74"/>
      <c r="BY595" s="74"/>
      <c r="BZ595" s="74"/>
      <c r="CA595" s="74"/>
    </row>
    <row r="596" spans="2:79" x14ac:dyDescent="0.25"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  <c r="AZ596" s="74"/>
      <c r="BA596" s="74"/>
      <c r="BB596" s="74"/>
      <c r="BC596" s="74"/>
      <c r="BD596" s="74"/>
      <c r="BE596" s="74"/>
      <c r="BF596" s="74"/>
      <c r="BG596" s="74"/>
      <c r="BH596" s="74"/>
      <c r="BI596" s="74"/>
      <c r="BJ596" s="74"/>
      <c r="BK596" s="74"/>
      <c r="BL596" s="74"/>
      <c r="BM596" s="74"/>
      <c r="BN596" s="74"/>
      <c r="BO596" s="74"/>
      <c r="BP596" s="74"/>
      <c r="BQ596" s="74"/>
      <c r="BR596" s="74"/>
      <c r="BS596" s="74"/>
      <c r="BT596" s="74"/>
      <c r="BU596" s="74"/>
      <c r="BV596" s="74"/>
      <c r="BW596" s="74"/>
      <c r="BX596" s="74"/>
      <c r="BY596" s="74"/>
      <c r="BZ596" s="74"/>
      <c r="CA596" s="74"/>
    </row>
    <row r="597" spans="2:79" x14ac:dyDescent="0.25"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74"/>
      <c r="AY597" s="74"/>
      <c r="AZ597" s="74"/>
      <c r="BA597" s="74"/>
      <c r="BB597" s="74"/>
      <c r="BC597" s="74"/>
      <c r="BD597" s="74"/>
      <c r="BE597" s="74"/>
      <c r="BF597" s="74"/>
      <c r="BG597" s="74"/>
      <c r="BH597" s="74"/>
      <c r="BI597" s="74"/>
      <c r="BJ597" s="74"/>
      <c r="BK597" s="74"/>
      <c r="BL597" s="74"/>
      <c r="BM597" s="74"/>
      <c r="BN597" s="74"/>
      <c r="BO597" s="74"/>
      <c r="BP597" s="74"/>
      <c r="BQ597" s="74"/>
      <c r="BR597" s="74"/>
      <c r="BS597" s="74"/>
      <c r="BT597" s="74"/>
      <c r="BU597" s="74"/>
      <c r="BV597" s="74"/>
      <c r="BW597" s="74"/>
      <c r="BX597" s="74"/>
      <c r="BY597" s="74"/>
      <c r="BZ597" s="74"/>
      <c r="CA597" s="74"/>
    </row>
    <row r="598" spans="2:79" x14ac:dyDescent="0.25"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  <c r="AZ598" s="74"/>
      <c r="BA598" s="74"/>
      <c r="BB598" s="74"/>
      <c r="BC598" s="74"/>
      <c r="BD598" s="74"/>
      <c r="BE598" s="74"/>
      <c r="BF598" s="74"/>
      <c r="BG598" s="74"/>
      <c r="BH598" s="74"/>
      <c r="BI598" s="74"/>
      <c r="BJ598" s="74"/>
      <c r="BK598" s="74"/>
      <c r="BL598" s="74"/>
      <c r="BM598" s="74"/>
      <c r="BN598" s="74"/>
      <c r="BO598" s="74"/>
      <c r="BP598" s="74"/>
      <c r="BQ598" s="74"/>
      <c r="BR598" s="74"/>
      <c r="BS598" s="74"/>
      <c r="BT598" s="74"/>
      <c r="BU598" s="74"/>
      <c r="BV598" s="74"/>
      <c r="BW598" s="74"/>
      <c r="BX598" s="74"/>
      <c r="BY598" s="74"/>
      <c r="BZ598" s="74"/>
      <c r="CA598" s="74"/>
    </row>
    <row r="599" spans="2:79" x14ac:dyDescent="0.25"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  <c r="AZ599" s="74"/>
      <c r="BA599" s="74"/>
      <c r="BB599" s="74"/>
      <c r="BC599" s="74"/>
      <c r="BD599" s="74"/>
      <c r="BE599" s="74"/>
      <c r="BF599" s="74"/>
      <c r="BG599" s="74"/>
      <c r="BH599" s="74"/>
      <c r="BI599" s="74"/>
      <c r="BJ599" s="74"/>
      <c r="BK599" s="74"/>
      <c r="BL599" s="74"/>
      <c r="BM599" s="74"/>
      <c r="BN599" s="74"/>
      <c r="BO599" s="74"/>
      <c r="BP599" s="74"/>
      <c r="BQ599" s="74"/>
      <c r="BR599" s="74"/>
      <c r="BS599" s="74"/>
      <c r="BT599" s="74"/>
      <c r="BU599" s="74"/>
      <c r="BV599" s="74"/>
      <c r="BW599" s="74"/>
      <c r="BX599" s="74"/>
      <c r="BY599" s="74"/>
      <c r="BZ599" s="74"/>
      <c r="CA599" s="74"/>
    </row>
    <row r="600" spans="2:79" x14ac:dyDescent="0.25"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  <c r="AU600" s="74"/>
      <c r="AV600" s="74"/>
      <c r="AW600" s="74"/>
      <c r="AX600" s="74"/>
      <c r="AY600" s="74"/>
      <c r="AZ600" s="74"/>
      <c r="BA600" s="74"/>
      <c r="BB600" s="74"/>
      <c r="BC600" s="74"/>
      <c r="BD600" s="74"/>
      <c r="BE600" s="74"/>
      <c r="BF600" s="74"/>
      <c r="BG600" s="74"/>
      <c r="BH600" s="74"/>
      <c r="BI600" s="74"/>
      <c r="BJ600" s="74"/>
      <c r="BK600" s="74"/>
      <c r="BL600" s="74"/>
      <c r="BM600" s="74"/>
      <c r="BN600" s="74"/>
      <c r="BO600" s="74"/>
      <c r="BP600" s="74"/>
      <c r="BQ600" s="74"/>
      <c r="BR600" s="74"/>
      <c r="BS600" s="74"/>
      <c r="BT600" s="74"/>
      <c r="BU600" s="74"/>
      <c r="BV600" s="74"/>
      <c r="BW600" s="74"/>
      <c r="BX600" s="74"/>
      <c r="BY600" s="74"/>
      <c r="BZ600" s="74"/>
      <c r="CA600" s="74"/>
    </row>
    <row r="601" spans="2:79" x14ac:dyDescent="0.25"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  <c r="AZ601" s="74"/>
      <c r="BA601" s="74"/>
      <c r="BB601" s="74"/>
      <c r="BC601" s="74"/>
      <c r="BD601" s="74"/>
      <c r="BE601" s="74"/>
      <c r="BF601" s="74"/>
      <c r="BG601" s="74"/>
      <c r="BH601" s="74"/>
      <c r="BI601" s="74"/>
      <c r="BJ601" s="74"/>
      <c r="BK601" s="74"/>
      <c r="BL601" s="74"/>
      <c r="BM601" s="74"/>
      <c r="BN601" s="74"/>
      <c r="BO601" s="74"/>
      <c r="BP601" s="74"/>
      <c r="BQ601" s="74"/>
      <c r="BR601" s="74"/>
      <c r="BS601" s="74"/>
      <c r="BT601" s="74"/>
      <c r="BU601" s="74"/>
      <c r="BV601" s="74"/>
      <c r="BW601" s="74"/>
      <c r="BX601" s="74"/>
      <c r="BY601" s="74"/>
      <c r="BZ601" s="74"/>
      <c r="CA601" s="74"/>
    </row>
    <row r="602" spans="2:79" x14ac:dyDescent="0.25"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  <c r="AZ602" s="74"/>
      <c r="BA602" s="74"/>
      <c r="BB602" s="74"/>
      <c r="BC602" s="74"/>
      <c r="BD602" s="74"/>
      <c r="BE602" s="74"/>
      <c r="BF602" s="74"/>
      <c r="BG602" s="74"/>
      <c r="BH602" s="74"/>
      <c r="BI602" s="74"/>
      <c r="BJ602" s="74"/>
      <c r="BK602" s="74"/>
      <c r="BL602" s="74"/>
      <c r="BM602" s="74"/>
      <c r="BN602" s="74"/>
      <c r="BO602" s="74"/>
      <c r="BP602" s="74"/>
      <c r="BQ602" s="74"/>
      <c r="BR602" s="74"/>
      <c r="BS602" s="74"/>
      <c r="BT602" s="74"/>
      <c r="BU602" s="74"/>
      <c r="BV602" s="74"/>
      <c r="BW602" s="74"/>
      <c r="BX602" s="74"/>
      <c r="BY602" s="74"/>
      <c r="BZ602" s="74"/>
      <c r="CA602" s="74"/>
    </row>
    <row r="603" spans="2:79" x14ac:dyDescent="0.25"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  <c r="AZ603" s="74"/>
      <c r="BA603" s="74"/>
      <c r="BB603" s="74"/>
      <c r="BC603" s="74"/>
      <c r="BD603" s="74"/>
      <c r="BE603" s="74"/>
      <c r="BF603" s="74"/>
      <c r="BG603" s="74"/>
      <c r="BH603" s="74"/>
      <c r="BI603" s="74"/>
      <c r="BJ603" s="74"/>
      <c r="BK603" s="74"/>
      <c r="BL603" s="74"/>
      <c r="BM603" s="74"/>
      <c r="BN603" s="74"/>
      <c r="BO603" s="74"/>
      <c r="BP603" s="74"/>
      <c r="BQ603" s="74"/>
      <c r="BR603" s="74"/>
      <c r="BS603" s="74"/>
      <c r="BT603" s="74"/>
      <c r="BU603" s="74"/>
      <c r="BV603" s="74"/>
      <c r="BW603" s="74"/>
      <c r="BX603" s="74"/>
      <c r="BY603" s="74"/>
      <c r="BZ603" s="74"/>
      <c r="CA603" s="74"/>
    </row>
    <row r="604" spans="2:79" x14ac:dyDescent="0.25"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  <c r="AZ604" s="74"/>
      <c r="BA604" s="74"/>
      <c r="BB604" s="74"/>
      <c r="BC604" s="74"/>
      <c r="BD604" s="74"/>
      <c r="BE604" s="74"/>
      <c r="BF604" s="74"/>
      <c r="BG604" s="74"/>
      <c r="BH604" s="74"/>
      <c r="BI604" s="74"/>
      <c r="BJ604" s="74"/>
      <c r="BK604" s="74"/>
      <c r="BL604" s="74"/>
      <c r="BM604" s="74"/>
      <c r="BN604" s="74"/>
      <c r="BO604" s="74"/>
      <c r="BP604" s="74"/>
      <c r="BQ604" s="74"/>
      <c r="BR604" s="74"/>
      <c r="BS604" s="74"/>
      <c r="BT604" s="74"/>
      <c r="BU604" s="74"/>
      <c r="BV604" s="74"/>
      <c r="BW604" s="74"/>
      <c r="BX604" s="74"/>
      <c r="BY604" s="74"/>
      <c r="BZ604" s="74"/>
      <c r="CA604" s="74"/>
    </row>
    <row r="605" spans="2:79" x14ac:dyDescent="0.25"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  <c r="AZ605" s="74"/>
      <c r="BA605" s="74"/>
      <c r="BB605" s="74"/>
      <c r="BC605" s="74"/>
      <c r="BD605" s="74"/>
      <c r="BE605" s="74"/>
      <c r="BF605" s="74"/>
      <c r="BG605" s="74"/>
      <c r="BH605" s="74"/>
      <c r="BI605" s="74"/>
      <c r="BJ605" s="74"/>
      <c r="BK605" s="74"/>
      <c r="BL605" s="74"/>
      <c r="BM605" s="74"/>
      <c r="BN605" s="74"/>
      <c r="BO605" s="74"/>
      <c r="BP605" s="74"/>
      <c r="BQ605" s="74"/>
      <c r="BR605" s="74"/>
      <c r="BS605" s="74"/>
      <c r="BT605" s="74"/>
      <c r="BU605" s="74"/>
      <c r="BV605" s="74"/>
      <c r="BW605" s="74"/>
      <c r="BX605" s="74"/>
      <c r="BY605" s="74"/>
      <c r="BZ605" s="74"/>
      <c r="CA605" s="74"/>
    </row>
    <row r="606" spans="2:79" x14ac:dyDescent="0.25"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74"/>
      <c r="AZ606" s="74"/>
      <c r="BA606" s="74"/>
      <c r="BB606" s="74"/>
      <c r="BC606" s="74"/>
      <c r="BD606" s="74"/>
      <c r="BE606" s="74"/>
      <c r="BF606" s="74"/>
      <c r="BG606" s="74"/>
      <c r="BH606" s="74"/>
      <c r="BI606" s="74"/>
      <c r="BJ606" s="74"/>
      <c r="BK606" s="74"/>
      <c r="BL606" s="74"/>
      <c r="BM606" s="74"/>
      <c r="BN606" s="74"/>
      <c r="BO606" s="74"/>
      <c r="BP606" s="74"/>
      <c r="BQ606" s="74"/>
      <c r="BR606" s="74"/>
      <c r="BS606" s="74"/>
      <c r="BT606" s="74"/>
      <c r="BU606" s="74"/>
      <c r="BV606" s="74"/>
      <c r="BW606" s="74"/>
      <c r="BX606" s="74"/>
      <c r="BY606" s="74"/>
      <c r="BZ606" s="74"/>
      <c r="CA606" s="74"/>
    </row>
    <row r="607" spans="2:79" x14ac:dyDescent="0.25"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  <c r="AZ607" s="74"/>
      <c r="BA607" s="74"/>
      <c r="BB607" s="74"/>
      <c r="BC607" s="74"/>
      <c r="BD607" s="74"/>
      <c r="BE607" s="74"/>
      <c r="BF607" s="74"/>
      <c r="BG607" s="74"/>
      <c r="BH607" s="74"/>
      <c r="BI607" s="74"/>
      <c r="BJ607" s="74"/>
      <c r="BK607" s="74"/>
      <c r="BL607" s="74"/>
      <c r="BM607" s="74"/>
      <c r="BN607" s="74"/>
      <c r="BO607" s="74"/>
      <c r="BP607" s="74"/>
      <c r="BQ607" s="74"/>
      <c r="BR607" s="74"/>
      <c r="BS607" s="74"/>
      <c r="BT607" s="74"/>
      <c r="BU607" s="74"/>
      <c r="BV607" s="74"/>
      <c r="BW607" s="74"/>
      <c r="BX607" s="74"/>
      <c r="BY607" s="74"/>
      <c r="BZ607" s="74"/>
      <c r="CA607" s="74"/>
    </row>
    <row r="608" spans="2:79" x14ac:dyDescent="0.25"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  <c r="AZ608" s="74"/>
      <c r="BA608" s="74"/>
      <c r="BB608" s="74"/>
      <c r="BC608" s="74"/>
      <c r="BD608" s="74"/>
      <c r="BE608" s="74"/>
      <c r="BF608" s="74"/>
      <c r="BG608" s="74"/>
      <c r="BH608" s="74"/>
      <c r="BI608" s="74"/>
      <c r="BJ608" s="74"/>
      <c r="BK608" s="74"/>
      <c r="BL608" s="74"/>
      <c r="BM608" s="74"/>
      <c r="BN608" s="74"/>
      <c r="BO608" s="74"/>
      <c r="BP608" s="74"/>
      <c r="BQ608" s="74"/>
      <c r="BR608" s="74"/>
      <c r="BS608" s="74"/>
      <c r="BT608" s="74"/>
      <c r="BU608" s="74"/>
      <c r="BV608" s="74"/>
      <c r="BW608" s="74"/>
      <c r="BX608" s="74"/>
      <c r="BY608" s="74"/>
      <c r="BZ608" s="74"/>
      <c r="CA608" s="74"/>
    </row>
    <row r="609" spans="2:79" x14ac:dyDescent="0.25"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  <c r="AZ609" s="74"/>
      <c r="BA609" s="74"/>
      <c r="BB609" s="74"/>
      <c r="BC609" s="74"/>
      <c r="BD609" s="74"/>
      <c r="BE609" s="74"/>
      <c r="BF609" s="74"/>
      <c r="BG609" s="74"/>
      <c r="BH609" s="74"/>
      <c r="BI609" s="74"/>
      <c r="BJ609" s="74"/>
      <c r="BK609" s="74"/>
      <c r="BL609" s="74"/>
      <c r="BM609" s="74"/>
      <c r="BN609" s="74"/>
      <c r="BO609" s="74"/>
      <c r="BP609" s="74"/>
      <c r="BQ609" s="74"/>
      <c r="BR609" s="74"/>
      <c r="BS609" s="74"/>
      <c r="BT609" s="74"/>
      <c r="BU609" s="74"/>
      <c r="BV609" s="74"/>
      <c r="BW609" s="74"/>
      <c r="BX609" s="74"/>
      <c r="BY609" s="74"/>
      <c r="BZ609" s="74"/>
      <c r="CA609" s="74"/>
    </row>
    <row r="610" spans="2:79" x14ac:dyDescent="0.25"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  <c r="AZ610" s="74"/>
      <c r="BA610" s="74"/>
      <c r="BB610" s="74"/>
      <c r="BC610" s="74"/>
      <c r="BD610" s="74"/>
      <c r="BE610" s="74"/>
      <c r="BF610" s="74"/>
      <c r="BG610" s="74"/>
      <c r="BH610" s="74"/>
      <c r="BI610" s="74"/>
      <c r="BJ610" s="74"/>
      <c r="BK610" s="74"/>
      <c r="BL610" s="74"/>
      <c r="BM610" s="74"/>
      <c r="BN610" s="74"/>
      <c r="BO610" s="74"/>
      <c r="BP610" s="74"/>
      <c r="BQ610" s="74"/>
      <c r="BR610" s="74"/>
      <c r="BS610" s="74"/>
      <c r="BT610" s="74"/>
      <c r="BU610" s="74"/>
      <c r="BV610" s="74"/>
      <c r="BW610" s="74"/>
      <c r="BX610" s="74"/>
      <c r="BY610" s="74"/>
      <c r="BZ610" s="74"/>
      <c r="CA610" s="74"/>
    </row>
    <row r="611" spans="2:79" x14ac:dyDescent="0.25"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  <c r="AZ611" s="74"/>
      <c r="BA611" s="74"/>
      <c r="BB611" s="74"/>
      <c r="BC611" s="74"/>
      <c r="BD611" s="74"/>
      <c r="BE611" s="74"/>
      <c r="BF611" s="74"/>
      <c r="BG611" s="74"/>
      <c r="BH611" s="74"/>
      <c r="BI611" s="74"/>
      <c r="BJ611" s="74"/>
      <c r="BK611" s="74"/>
      <c r="BL611" s="74"/>
      <c r="BM611" s="74"/>
      <c r="BN611" s="74"/>
      <c r="BO611" s="74"/>
      <c r="BP611" s="74"/>
      <c r="BQ611" s="74"/>
      <c r="BR611" s="74"/>
      <c r="BS611" s="74"/>
      <c r="BT611" s="74"/>
      <c r="BU611" s="74"/>
      <c r="BV611" s="74"/>
      <c r="BW611" s="74"/>
      <c r="BX611" s="74"/>
      <c r="BY611" s="74"/>
      <c r="BZ611" s="74"/>
      <c r="CA611" s="74"/>
    </row>
    <row r="612" spans="2:79" x14ac:dyDescent="0.25"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  <c r="AZ612" s="74"/>
      <c r="BA612" s="74"/>
      <c r="BB612" s="74"/>
      <c r="BC612" s="74"/>
      <c r="BD612" s="74"/>
      <c r="BE612" s="74"/>
      <c r="BF612" s="74"/>
      <c r="BG612" s="74"/>
      <c r="BH612" s="74"/>
      <c r="BI612" s="74"/>
      <c r="BJ612" s="74"/>
      <c r="BK612" s="74"/>
      <c r="BL612" s="74"/>
      <c r="BM612" s="74"/>
      <c r="BN612" s="74"/>
      <c r="BO612" s="74"/>
      <c r="BP612" s="74"/>
      <c r="BQ612" s="74"/>
      <c r="BR612" s="74"/>
      <c r="BS612" s="74"/>
      <c r="BT612" s="74"/>
      <c r="BU612" s="74"/>
      <c r="BV612" s="74"/>
      <c r="BW612" s="74"/>
      <c r="BX612" s="74"/>
      <c r="BY612" s="74"/>
      <c r="BZ612" s="74"/>
      <c r="CA612" s="74"/>
    </row>
    <row r="613" spans="2:79" x14ac:dyDescent="0.25"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  <c r="AZ613" s="74"/>
      <c r="BA613" s="74"/>
      <c r="BB613" s="74"/>
      <c r="BC613" s="74"/>
      <c r="BD613" s="74"/>
      <c r="BE613" s="74"/>
      <c r="BF613" s="74"/>
      <c r="BG613" s="74"/>
      <c r="BH613" s="74"/>
      <c r="BI613" s="74"/>
      <c r="BJ613" s="74"/>
      <c r="BK613" s="74"/>
      <c r="BL613" s="74"/>
      <c r="BM613" s="74"/>
      <c r="BN613" s="74"/>
      <c r="BO613" s="74"/>
      <c r="BP613" s="74"/>
      <c r="BQ613" s="74"/>
      <c r="BR613" s="74"/>
      <c r="BS613" s="74"/>
      <c r="BT613" s="74"/>
      <c r="BU613" s="74"/>
      <c r="BV613" s="74"/>
      <c r="BW613" s="74"/>
      <c r="BX613" s="74"/>
      <c r="BY613" s="74"/>
      <c r="BZ613" s="74"/>
      <c r="CA613" s="74"/>
    </row>
    <row r="614" spans="2:79" x14ac:dyDescent="0.25"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  <c r="AZ614" s="74"/>
      <c r="BA614" s="74"/>
      <c r="BB614" s="74"/>
      <c r="BC614" s="74"/>
      <c r="BD614" s="74"/>
      <c r="BE614" s="74"/>
      <c r="BF614" s="74"/>
      <c r="BG614" s="74"/>
      <c r="BH614" s="74"/>
      <c r="BI614" s="74"/>
      <c r="BJ614" s="74"/>
      <c r="BK614" s="74"/>
      <c r="BL614" s="74"/>
      <c r="BM614" s="74"/>
      <c r="BN614" s="74"/>
      <c r="BO614" s="74"/>
      <c r="BP614" s="74"/>
      <c r="BQ614" s="74"/>
      <c r="BR614" s="74"/>
      <c r="BS614" s="74"/>
      <c r="BT614" s="74"/>
      <c r="BU614" s="74"/>
      <c r="BV614" s="74"/>
      <c r="BW614" s="74"/>
      <c r="BX614" s="74"/>
      <c r="BY614" s="74"/>
      <c r="BZ614" s="74"/>
      <c r="CA614" s="74"/>
    </row>
    <row r="615" spans="2:79" x14ac:dyDescent="0.25"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  <c r="AZ615" s="74"/>
      <c r="BA615" s="74"/>
      <c r="BB615" s="74"/>
      <c r="BC615" s="74"/>
      <c r="BD615" s="74"/>
      <c r="BE615" s="74"/>
      <c r="BF615" s="74"/>
      <c r="BG615" s="74"/>
      <c r="BH615" s="74"/>
      <c r="BI615" s="74"/>
      <c r="BJ615" s="74"/>
      <c r="BK615" s="74"/>
      <c r="BL615" s="74"/>
      <c r="BM615" s="74"/>
      <c r="BN615" s="74"/>
      <c r="BO615" s="74"/>
      <c r="BP615" s="74"/>
      <c r="BQ615" s="74"/>
      <c r="BR615" s="74"/>
      <c r="BS615" s="74"/>
      <c r="BT615" s="74"/>
      <c r="BU615" s="74"/>
      <c r="BV615" s="74"/>
      <c r="BW615" s="74"/>
      <c r="BX615" s="74"/>
      <c r="BY615" s="74"/>
      <c r="BZ615" s="74"/>
      <c r="CA615" s="74"/>
    </row>
    <row r="616" spans="2:79" x14ac:dyDescent="0.25"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  <c r="AU616" s="74"/>
      <c r="AV616" s="74"/>
      <c r="AW616" s="74"/>
      <c r="AX616" s="74"/>
      <c r="AY616" s="74"/>
      <c r="AZ616" s="74"/>
      <c r="BA616" s="74"/>
      <c r="BB616" s="74"/>
      <c r="BC616" s="74"/>
      <c r="BD616" s="74"/>
      <c r="BE616" s="74"/>
      <c r="BF616" s="74"/>
      <c r="BG616" s="74"/>
      <c r="BH616" s="74"/>
      <c r="BI616" s="74"/>
      <c r="BJ616" s="74"/>
      <c r="BK616" s="74"/>
      <c r="BL616" s="74"/>
      <c r="BM616" s="74"/>
      <c r="BN616" s="74"/>
      <c r="BO616" s="74"/>
      <c r="BP616" s="74"/>
      <c r="BQ616" s="74"/>
      <c r="BR616" s="74"/>
      <c r="BS616" s="74"/>
      <c r="BT616" s="74"/>
      <c r="BU616" s="74"/>
      <c r="BV616" s="74"/>
      <c r="BW616" s="74"/>
      <c r="BX616" s="74"/>
      <c r="BY616" s="74"/>
      <c r="BZ616" s="74"/>
      <c r="CA616" s="74"/>
    </row>
    <row r="617" spans="2:79" x14ac:dyDescent="0.25"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  <c r="AZ617" s="74"/>
      <c r="BA617" s="74"/>
      <c r="BB617" s="74"/>
      <c r="BC617" s="74"/>
      <c r="BD617" s="74"/>
      <c r="BE617" s="74"/>
      <c r="BF617" s="74"/>
      <c r="BG617" s="74"/>
      <c r="BH617" s="74"/>
      <c r="BI617" s="74"/>
      <c r="BJ617" s="74"/>
      <c r="BK617" s="74"/>
      <c r="BL617" s="74"/>
      <c r="BM617" s="74"/>
      <c r="BN617" s="74"/>
      <c r="BO617" s="74"/>
      <c r="BP617" s="74"/>
      <c r="BQ617" s="74"/>
      <c r="BR617" s="74"/>
      <c r="BS617" s="74"/>
      <c r="BT617" s="74"/>
      <c r="BU617" s="74"/>
      <c r="BV617" s="74"/>
      <c r="BW617" s="74"/>
      <c r="BX617" s="74"/>
      <c r="BY617" s="74"/>
      <c r="BZ617" s="74"/>
      <c r="CA617" s="74"/>
    </row>
    <row r="618" spans="2:79" x14ac:dyDescent="0.25"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  <c r="AZ618" s="74"/>
      <c r="BA618" s="74"/>
      <c r="BB618" s="74"/>
      <c r="BC618" s="74"/>
      <c r="BD618" s="74"/>
      <c r="BE618" s="74"/>
      <c r="BF618" s="74"/>
      <c r="BG618" s="74"/>
      <c r="BH618" s="74"/>
      <c r="BI618" s="74"/>
      <c r="BJ618" s="74"/>
      <c r="BK618" s="74"/>
      <c r="BL618" s="74"/>
      <c r="BM618" s="74"/>
      <c r="BN618" s="74"/>
      <c r="BO618" s="74"/>
      <c r="BP618" s="74"/>
      <c r="BQ618" s="74"/>
      <c r="BR618" s="74"/>
      <c r="BS618" s="74"/>
      <c r="BT618" s="74"/>
      <c r="BU618" s="74"/>
      <c r="BV618" s="74"/>
      <c r="BW618" s="74"/>
      <c r="BX618" s="74"/>
      <c r="BY618" s="74"/>
      <c r="BZ618" s="74"/>
      <c r="CA618" s="74"/>
    </row>
    <row r="619" spans="2:79" x14ac:dyDescent="0.25"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  <c r="AZ619" s="74"/>
      <c r="BA619" s="74"/>
      <c r="BB619" s="74"/>
      <c r="BC619" s="74"/>
      <c r="BD619" s="74"/>
      <c r="BE619" s="74"/>
      <c r="BF619" s="74"/>
      <c r="BG619" s="74"/>
      <c r="BH619" s="74"/>
      <c r="BI619" s="74"/>
      <c r="BJ619" s="74"/>
      <c r="BK619" s="74"/>
      <c r="BL619" s="74"/>
      <c r="BM619" s="74"/>
      <c r="BN619" s="74"/>
      <c r="BO619" s="74"/>
      <c r="BP619" s="74"/>
      <c r="BQ619" s="74"/>
      <c r="BR619" s="74"/>
      <c r="BS619" s="74"/>
      <c r="BT619" s="74"/>
      <c r="BU619" s="74"/>
      <c r="BV619" s="74"/>
      <c r="BW619" s="74"/>
      <c r="BX619" s="74"/>
      <c r="BY619" s="74"/>
      <c r="BZ619" s="74"/>
      <c r="CA619" s="74"/>
    </row>
    <row r="620" spans="2:79" x14ac:dyDescent="0.25"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  <c r="AZ620" s="74"/>
      <c r="BA620" s="74"/>
      <c r="BB620" s="74"/>
      <c r="BC620" s="74"/>
      <c r="BD620" s="74"/>
      <c r="BE620" s="74"/>
      <c r="BF620" s="74"/>
      <c r="BG620" s="74"/>
      <c r="BH620" s="74"/>
      <c r="BI620" s="74"/>
      <c r="BJ620" s="74"/>
      <c r="BK620" s="74"/>
      <c r="BL620" s="74"/>
      <c r="BM620" s="74"/>
      <c r="BN620" s="74"/>
      <c r="BO620" s="74"/>
      <c r="BP620" s="74"/>
      <c r="BQ620" s="74"/>
      <c r="BR620" s="74"/>
      <c r="BS620" s="74"/>
      <c r="BT620" s="74"/>
      <c r="BU620" s="74"/>
      <c r="BV620" s="74"/>
      <c r="BW620" s="74"/>
      <c r="BX620" s="74"/>
      <c r="BY620" s="74"/>
      <c r="BZ620" s="74"/>
      <c r="CA620" s="74"/>
    </row>
    <row r="621" spans="2:79" x14ac:dyDescent="0.25"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  <c r="AZ621" s="74"/>
      <c r="BA621" s="74"/>
      <c r="BB621" s="74"/>
      <c r="BC621" s="74"/>
      <c r="BD621" s="74"/>
      <c r="BE621" s="74"/>
      <c r="BF621" s="74"/>
      <c r="BG621" s="74"/>
      <c r="BH621" s="74"/>
      <c r="BI621" s="74"/>
      <c r="BJ621" s="74"/>
      <c r="BK621" s="74"/>
      <c r="BL621" s="74"/>
      <c r="BM621" s="74"/>
      <c r="BN621" s="74"/>
      <c r="BO621" s="74"/>
      <c r="BP621" s="74"/>
      <c r="BQ621" s="74"/>
      <c r="BR621" s="74"/>
      <c r="BS621" s="74"/>
      <c r="BT621" s="74"/>
      <c r="BU621" s="74"/>
      <c r="BV621" s="74"/>
      <c r="BW621" s="74"/>
      <c r="BX621" s="74"/>
      <c r="BY621" s="74"/>
      <c r="BZ621" s="74"/>
      <c r="CA621" s="74"/>
    </row>
    <row r="622" spans="2:79" x14ac:dyDescent="0.25"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  <c r="AZ622" s="74"/>
      <c r="BA622" s="74"/>
      <c r="BB622" s="74"/>
      <c r="BC622" s="74"/>
      <c r="BD622" s="74"/>
      <c r="BE622" s="74"/>
      <c r="BF622" s="74"/>
      <c r="BG622" s="74"/>
      <c r="BH622" s="74"/>
      <c r="BI622" s="74"/>
      <c r="BJ622" s="74"/>
      <c r="BK622" s="74"/>
      <c r="BL622" s="74"/>
      <c r="BM622" s="74"/>
      <c r="BN622" s="74"/>
      <c r="BO622" s="74"/>
      <c r="BP622" s="74"/>
      <c r="BQ622" s="74"/>
      <c r="BR622" s="74"/>
      <c r="BS622" s="74"/>
      <c r="BT622" s="74"/>
      <c r="BU622" s="74"/>
      <c r="BV622" s="74"/>
      <c r="BW622" s="74"/>
      <c r="BX622" s="74"/>
      <c r="BY622" s="74"/>
      <c r="BZ622" s="74"/>
      <c r="CA622" s="74"/>
    </row>
    <row r="623" spans="2:79" x14ac:dyDescent="0.25"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74"/>
      <c r="AZ623" s="74"/>
      <c r="BA623" s="74"/>
      <c r="BB623" s="74"/>
      <c r="BC623" s="74"/>
      <c r="BD623" s="74"/>
      <c r="BE623" s="74"/>
      <c r="BF623" s="74"/>
      <c r="BG623" s="74"/>
      <c r="BH623" s="74"/>
      <c r="BI623" s="74"/>
      <c r="BJ623" s="74"/>
      <c r="BK623" s="74"/>
      <c r="BL623" s="74"/>
      <c r="BM623" s="74"/>
      <c r="BN623" s="74"/>
      <c r="BO623" s="74"/>
      <c r="BP623" s="74"/>
      <c r="BQ623" s="74"/>
      <c r="BR623" s="74"/>
      <c r="BS623" s="74"/>
      <c r="BT623" s="74"/>
      <c r="BU623" s="74"/>
      <c r="BV623" s="74"/>
      <c r="BW623" s="74"/>
      <c r="BX623" s="74"/>
      <c r="BY623" s="74"/>
      <c r="BZ623" s="74"/>
      <c r="CA623" s="74"/>
    </row>
    <row r="624" spans="2:79" x14ac:dyDescent="0.25"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  <c r="AZ624" s="74"/>
      <c r="BA624" s="74"/>
      <c r="BB624" s="74"/>
      <c r="BC624" s="74"/>
      <c r="BD624" s="74"/>
      <c r="BE624" s="74"/>
      <c r="BF624" s="74"/>
      <c r="BG624" s="74"/>
      <c r="BH624" s="74"/>
      <c r="BI624" s="74"/>
      <c r="BJ624" s="74"/>
      <c r="BK624" s="74"/>
      <c r="BL624" s="74"/>
      <c r="BM624" s="74"/>
      <c r="BN624" s="74"/>
      <c r="BO624" s="74"/>
      <c r="BP624" s="74"/>
      <c r="BQ624" s="74"/>
      <c r="BR624" s="74"/>
      <c r="BS624" s="74"/>
      <c r="BT624" s="74"/>
      <c r="BU624" s="74"/>
      <c r="BV624" s="74"/>
      <c r="BW624" s="74"/>
      <c r="BX624" s="74"/>
      <c r="BY624" s="74"/>
      <c r="BZ624" s="74"/>
      <c r="CA624" s="74"/>
    </row>
    <row r="625" spans="2:79" x14ac:dyDescent="0.25"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74"/>
      <c r="AV625" s="74"/>
      <c r="AW625" s="74"/>
      <c r="AX625" s="74"/>
      <c r="AY625" s="74"/>
      <c r="AZ625" s="74"/>
      <c r="BA625" s="74"/>
      <c r="BB625" s="74"/>
      <c r="BC625" s="74"/>
      <c r="BD625" s="74"/>
      <c r="BE625" s="74"/>
      <c r="BF625" s="74"/>
      <c r="BG625" s="74"/>
      <c r="BH625" s="74"/>
      <c r="BI625" s="74"/>
      <c r="BJ625" s="74"/>
      <c r="BK625" s="74"/>
      <c r="BL625" s="74"/>
      <c r="BM625" s="74"/>
      <c r="BN625" s="74"/>
      <c r="BO625" s="74"/>
      <c r="BP625" s="74"/>
      <c r="BQ625" s="74"/>
      <c r="BR625" s="74"/>
      <c r="BS625" s="74"/>
      <c r="BT625" s="74"/>
      <c r="BU625" s="74"/>
      <c r="BV625" s="74"/>
      <c r="BW625" s="74"/>
      <c r="BX625" s="74"/>
      <c r="BY625" s="74"/>
      <c r="BZ625" s="74"/>
      <c r="CA625" s="74"/>
    </row>
    <row r="626" spans="2:79" x14ac:dyDescent="0.25"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  <c r="AZ626" s="74"/>
      <c r="BA626" s="74"/>
      <c r="BB626" s="74"/>
      <c r="BC626" s="74"/>
      <c r="BD626" s="74"/>
      <c r="BE626" s="74"/>
      <c r="BF626" s="74"/>
      <c r="BG626" s="74"/>
      <c r="BH626" s="74"/>
      <c r="BI626" s="74"/>
      <c r="BJ626" s="74"/>
      <c r="BK626" s="74"/>
      <c r="BL626" s="74"/>
      <c r="BM626" s="74"/>
      <c r="BN626" s="74"/>
      <c r="BO626" s="74"/>
      <c r="BP626" s="74"/>
      <c r="BQ626" s="74"/>
      <c r="BR626" s="74"/>
      <c r="BS626" s="74"/>
      <c r="BT626" s="74"/>
      <c r="BU626" s="74"/>
      <c r="BV626" s="74"/>
      <c r="BW626" s="74"/>
      <c r="BX626" s="74"/>
      <c r="BY626" s="74"/>
      <c r="BZ626" s="74"/>
      <c r="CA626" s="74"/>
    </row>
    <row r="627" spans="2:79" x14ac:dyDescent="0.25"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  <c r="AZ627" s="74"/>
      <c r="BA627" s="74"/>
      <c r="BB627" s="74"/>
      <c r="BC627" s="74"/>
      <c r="BD627" s="74"/>
      <c r="BE627" s="74"/>
      <c r="BF627" s="74"/>
      <c r="BG627" s="74"/>
      <c r="BH627" s="74"/>
      <c r="BI627" s="74"/>
      <c r="BJ627" s="74"/>
      <c r="BK627" s="74"/>
      <c r="BL627" s="74"/>
      <c r="BM627" s="74"/>
      <c r="BN627" s="74"/>
      <c r="BO627" s="74"/>
      <c r="BP627" s="74"/>
      <c r="BQ627" s="74"/>
      <c r="BR627" s="74"/>
      <c r="BS627" s="74"/>
      <c r="BT627" s="74"/>
      <c r="BU627" s="74"/>
      <c r="BV627" s="74"/>
      <c r="BW627" s="74"/>
      <c r="BX627" s="74"/>
      <c r="BY627" s="74"/>
      <c r="BZ627" s="74"/>
      <c r="CA627" s="74"/>
    </row>
    <row r="628" spans="2:79" x14ac:dyDescent="0.25"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  <c r="AZ628" s="74"/>
      <c r="BA628" s="74"/>
      <c r="BB628" s="74"/>
      <c r="BC628" s="74"/>
      <c r="BD628" s="74"/>
      <c r="BE628" s="74"/>
      <c r="BF628" s="74"/>
      <c r="BG628" s="74"/>
      <c r="BH628" s="74"/>
      <c r="BI628" s="74"/>
      <c r="BJ628" s="74"/>
      <c r="BK628" s="74"/>
      <c r="BL628" s="74"/>
      <c r="BM628" s="74"/>
      <c r="BN628" s="74"/>
      <c r="BO628" s="74"/>
      <c r="BP628" s="74"/>
      <c r="BQ628" s="74"/>
      <c r="BR628" s="74"/>
      <c r="BS628" s="74"/>
      <c r="BT628" s="74"/>
      <c r="BU628" s="74"/>
      <c r="BV628" s="74"/>
      <c r="BW628" s="74"/>
      <c r="BX628" s="74"/>
      <c r="BY628" s="74"/>
      <c r="BZ628" s="74"/>
      <c r="CA628" s="74"/>
    </row>
    <row r="629" spans="2:79" x14ac:dyDescent="0.25"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  <c r="AZ629" s="74"/>
      <c r="BA629" s="74"/>
      <c r="BB629" s="74"/>
      <c r="BC629" s="74"/>
      <c r="BD629" s="74"/>
      <c r="BE629" s="74"/>
      <c r="BF629" s="74"/>
      <c r="BG629" s="74"/>
      <c r="BH629" s="74"/>
      <c r="BI629" s="74"/>
      <c r="BJ629" s="74"/>
      <c r="BK629" s="74"/>
      <c r="BL629" s="74"/>
      <c r="BM629" s="74"/>
      <c r="BN629" s="74"/>
      <c r="BO629" s="74"/>
      <c r="BP629" s="74"/>
      <c r="BQ629" s="74"/>
      <c r="BR629" s="74"/>
      <c r="BS629" s="74"/>
      <c r="BT629" s="74"/>
      <c r="BU629" s="74"/>
      <c r="BV629" s="74"/>
      <c r="BW629" s="74"/>
      <c r="BX629" s="74"/>
      <c r="BY629" s="74"/>
      <c r="BZ629" s="74"/>
      <c r="CA629" s="74"/>
    </row>
    <row r="630" spans="2:79" x14ac:dyDescent="0.25"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  <c r="AZ630" s="74"/>
      <c r="BA630" s="74"/>
      <c r="BB630" s="74"/>
      <c r="BC630" s="74"/>
      <c r="BD630" s="74"/>
      <c r="BE630" s="74"/>
      <c r="BF630" s="74"/>
      <c r="BG630" s="74"/>
      <c r="BH630" s="74"/>
      <c r="BI630" s="74"/>
      <c r="BJ630" s="74"/>
      <c r="BK630" s="74"/>
      <c r="BL630" s="74"/>
      <c r="BM630" s="74"/>
      <c r="BN630" s="74"/>
      <c r="BO630" s="74"/>
      <c r="BP630" s="74"/>
      <c r="BQ630" s="74"/>
      <c r="BR630" s="74"/>
      <c r="BS630" s="74"/>
      <c r="BT630" s="74"/>
      <c r="BU630" s="74"/>
      <c r="BV630" s="74"/>
      <c r="BW630" s="74"/>
      <c r="BX630" s="74"/>
      <c r="BY630" s="74"/>
      <c r="BZ630" s="74"/>
      <c r="CA630" s="74"/>
    </row>
    <row r="631" spans="2:79" x14ac:dyDescent="0.25"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  <c r="AZ631" s="74"/>
      <c r="BA631" s="74"/>
      <c r="BB631" s="74"/>
      <c r="BC631" s="74"/>
      <c r="BD631" s="74"/>
      <c r="BE631" s="74"/>
      <c r="BF631" s="74"/>
      <c r="BG631" s="74"/>
      <c r="BH631" s="74"/>
      <c r="BI631" s="74"/>
      <c r="BJ631" s="74"/>
      <c r="BK631" s="74"/>
      <c r="BL631" s="74"/>
      <c r="BM631" s="74"/>
      <c r="BN631" s="74"/>
      <c r="BO631" s="74"/>
      <c r="BP631" s="74"/>
      <c r="BQ631" s="74"/>
      <c r="BR631" s="74"/>
      <c r="BS631" s="74"/>
      <c r="BT631" s="74"/>
      <c r="BU631" s="74"/>
      <c r="BV631" s="74"/>
      <c r="BW631" s="74"/>
      <c r="BX631" s="74"/>
      <c r="BY631" s="74"/>
      <c r="BZ631" s="74"/>
      <c r="CA631" s="74"/>
    </row>
    <row r="632" spans="2:79" x14ac:dyDescent="0.25"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  <c r="AZ632" s="74"/>
      <c r="BA632" s="74"/>
      <c r="BB632" s="74"/>
      <c r="BC632" s="74"/>
      <c r="BD632" s="74"/>
      <c r="BE632" s="74"/>
      <c r="BF632" s="74"/>
      <c r="BG632" s="74"/>
      <c r="BH632" s="74"/>
      <c r="BI632" s="74"/>
      <c r="BJ632" s="74"/>
      <c r="BK632" s="74"/>
      <c r="BL632" s="74"/>
      <c r="BM632" s="74"/>
      <c r="BN632" s="74"/>
      <c r="BO632" s="74"/>
      <c r="BP632" s="74"/>
      <c r="BQ632" s="74"/>
      <c r="BR632" s="74"/>
      <c r="BS632" s="74"/>
      <c r="BT632" s="74"/>
      <c r="BU632" s="74"/>
      <c r="BV632" s="74"/>
      <c r="BW632" s="74"/>
      <c r="BX632" s="74"/>
      <c r="BY632" s="74"/>
      <c r="BZ632" s="74"/>
      <c r="CA632" s="74"/>
    </row>
    <row r="633" spans="2:79" x14ac:dyDescent="0.25"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  <c r="AU633" s="74"/>
      <c r="AV633" s="74"/>
      <c r="AW633" s="74"/>
      <c r="AX633" s="74"/>
      <c r="AY633" s="74"/>
      <c r="AZ633" s="74"/>
      <c r="BA633" s="74"/>
      <c r="BB633" s="74"/>
      <c r="BC633" s="74"/>
      <c r="BD633" s="74"/>
      <c r="BE633" s="74"/>
      <c r="BF633" s="74"/>
      <c r="BG633" s="74"/>
      <c r="BH633" s="74"/>
      <c r="BI633" s="74"/>
      <c r="BJ633" s="74"/>
      <c r="BK633" s="74"/>
      <c r="BL633" s="74"/>
      <c r="BM633" s="74"/>
      <c r="BN633" s="74"/>
      <c r="BO633" s="74"/>
      <c r="BP633" s="74"/>
      <c r="BQ633" s="74"/>
      <c r="BR633" s="74"/>
      <c r="BS633" s="74"/>
      <c r="BT633" s="74"/>
      <c r="BU633" s="74"/>
      <c r="BV633" s="74"/>
      <c r="BW633" s="74"/>
      <c r="BX633" s="74"/>
      <c r="BY633" s="74"/>
      <c r="BZ633" s="74"/>
      <c r="CA633" s="74"/>
    </row>
    <row r="634" spans="2:79" x14ac:dyDescent="0.25"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74"/>
      <c r="AX634" s="74"/>
      <c r="AY634" s="74"/>
      <c r="AZ634" s="74"/>
      <c r="BA634" s="74"/>
      <c r="BB634" s="74"/>
      <c r="BC634" s="74"/>
      <c r="BD634" s="74"/>
      <c r="BE634" s="74"/>
      <c r="BF634" s="74"/>
      <c r="BG634" s="74"/>
      <c r="BH634" s="74"/>
      <c r="BI634" s="74"/>
      <c r="BJ634" s="74"/>
      <c r="BK634" s="74"/>
      <c r="BL634" s="74"/>
      <c r="BM634" s="74"/>
      <c r="BN634" s="74"/>
      <c r="BO634" s="74"/>
      <c r="BP634" s="74"/>
      <c r="BQ634" s="74"/>
      <c r="BR634" s="74"/>
      <c r="BS634" s="74"/>
      <c r="BT634" s="74"/>
      <c r="BU634" s="74"/>
      <c r="BV634" s="74"/>
      <c r="BW634" s="74"/>
      <c r="BX634" s="74"/>
      <c r="BY634" s="74"/>
      <c r="BZ634" s="74"/>
      <c r="CA634" s="74"/>
    </row>
    <row r="635" spans="2:79" x14ac:dyDescent="0.25"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74"/>
      <c r="AX635" s="74"/>
      <c r="AY635" s="74"/>
      <c r="AZ635" s="74"/>
      <c r="BA635" s="74"/>
      <c r="BB635" s="74"/>
      <c r="BC635" s="74"/>
      <c r="BD635" s="74"/>
      <c r="BE635" s="74"/>
      <c r="BF635" s="74"/>
      <c r="BG635" s="74"/>
      <c r="BH635" s="74"/>
      <c r="BI635" s="74"/>
      <c r="BJ635" s="74"/>
      <c r="BK635" s="74"/>
      <c r="BL635" s="74"/>
      <c r="BM635" s="74"/>
      <c r="BN635" s="74"/>
      <c r="BO635" s="74"/>
      <c r="BP635" s="74"/>
      <c r="BQ635" s="74"/>
      <c r="BR635" s="74"/>
      <c r="BS635" s="74"/>
      <c r="BT635" s="74"/>
      <c r="BU635" s="74"/>
      <c r="BV635" s="74"/>
      <c r="BW635" s="74"/>
      <c r="BX635" s="74"/>
      <c r="BY635" s="74"/>
      <c r="BZ635" s="74"/>
      <c r="CA635" s="74"/>
    </row>
    <row r="636" spans="2:79" x14ac:dyDescent="0.25"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74"/>
      <c r="AW636" s="74"/>
      <c r="AX636" s="74"/>
      <c r="AY636" s="74"/>
      <c r="AZ636" s="74"/>
      <c r="BA636" s="74"/>
      <c r="BB636" s="74"/>
      <c r="BC636" s="74"/>
      <c r="BD636" s="74"/>
      <c r="BE636" s="74"/>
      <c r="BF636" s="74"/>
      <c r="BG636" s="74"/>
      <c r="BH636" s="74"/>
      <c r="BI636" s="74"/>
      <c r="BJ636" s="74"/>
      <c r="BK636" s="74"/>
      <c r="BL636" s="74"/>
      <c r="BM636" s="74"/>
      <c r="BN636" s="74"/>
      <c r="BO636" s="74"/>
      <c r="BP636" s="74"/>
      <c r="BQ636" s="74"/>
      <c r="BR636" s="74"/>
      <c r="BS636" s="74"/>
      <c r="BT636" s="74"/>
      <c r="BU636" s="74"/>
      <c r="BV636" s="74"/>
      <c r="BW636" s="74"/>
      <c r="BX636" s="74"/>
      <c r="BY636" s="74"/>
      <c r="BZ636" s="74"/>
      <c r="CA636" s="74"/>
    </row>
    <row r="637" spans="2:79" x14ac:dyDescent="0.25"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74"/>
      <c r="AW637" s="74"/>
      <c r="AX637" s="74"/>
      <c r="AY637" s="74"/>
      <c r="AZ637" s="74"/>
      <c r="BA637" s="74"/>
      <c r="BB637" s="74"/>
      <c r="BC637" s="74"/>
      <c r="BD637" s="74"/>
      <c r="BE637" s="74"/>
      <c r="BF637" s="74"/>
      <c r="BG637" s="74"/>
      <c r="BH637" s="74"/>
      <c r="BI637" s="74"/>
      <c r="BJ637" s="74"/>
      <c r="BK637" s="74"/>
      <c r="BL637" s="74"/>
      <c r="BM637" s="74"/>
      <c r="BN637" s="74"/>
      <c r="BO637" s="74"/>
      <c r="BP637" s="74"/>
      <c r="BQ637" s="74"/>
      <c r="BR637" s="74"/>
      <c r="BS637" s="74"/>
      <c r="BT637" s="74"/>
      <c r="BU637" s="74"/>
      <c r="BV637" s="74"/>
      <c r="BW637" s="74"/>
      <c r="BX637" s="74"/>
      <c r="BY637" s="74"/>
      <c r="BZ637" s="74"/>
      <c r="CA637" s="74"/>
    </row>
    <row r="638" spans="2:79" x14ac:dyDescent="0.25"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74"/>
      <c r="AW638" s="74"/>
      <c r="AX638" s="74"/>
      <c r="AY638" s="74"/>
      <c r="AZ638" s="74"/>
      <c r="BA638" s="74"/>
      <c r="BB638" s="74"/>
      <c r="BC638" s="74"/>
      <c r="BD638" s="74"/>
      <c r="BE638" s="74"/>
      <c r="BF638" s="74"/>
      <c r="BG638" s="74"/>
      <c r="BH638" s="74"/>
      <c r="BI638" s="74"/>
      <c r="BJ638" s="74"/>
      <c r="BK638" s="74"/>
      <c r="BL638" s="74"/>
      <c r="BM638" s="74"/>
      <c r="BN638" s="74"/>
      <c r="BO638" s="74"/>
      <c r="BP638" s="74"/>
      <c r="BQ638" s="74"/>
      <c r="BR638" s="74"/>
      <c r="BS638" s="74"/>
      <c r="BT638" s="74"/>
      <c r="BU638" s="74"/>
      <c r="BV638" s="74"/>
      <c r="BW638" s="74"/>
      <c r="BX638" s="74"/>
      <c r="BY638" s="74"/>
      <c r="BZ638" s="74"/>
      <c r="CA638" s="74"/>
    </row>
    <row r="639" spans="2:79" x14ac:dyDescent="0.25"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74"/>
      <c r="AW639" s="74"/>
      <c r="AX639" s="74"/>
      <c r="AY639" s="74"/>
      <c r="AZ639" s="74"/>
      <c r="BA639" s="74"/>
      <c r="BB639" s="74"/>
      <c r="BC639" s="74"/>
      <c r="BD639" s="74"/>
      <c r="BE639" s="74"/>
      <c r="BF639" s="74"/>
      <c r="BG639" s="74"/>
      <c r="BH639" s="74"/>
      <c r="BI639" s="74"/>
      <c r="BJ639" s="74"/>
      <c r="BK639" s="74"/>
      <c r="BL639" s="74"/>
      <c r="BM639" s="74"/>
      <c r="BN639" s="74"/>
      <c r="BO639" s="74"/>
      <c r="BP639" s="74"/>
      <c r="BQ639" s="74"/>
      <c r="BR639" s="74"/>
      <c r="BS639" s="74"/>
      <c r="BT639" s="74"/>
      <c r="BU639" s="74"/>
      <c r="BV639" s="74"/>
      <c r="BW639" s="74"/>
      <c r="BX639" s="74"/>
      <c r="BY639" s="74"/>
      <c r="BZ639" s="74"/>
      <c r="CA639" s="74"/>
    </row>
    <row r="640" spans="2:79" x14ac:dyDescent="0.25"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74"/>
      <c r="AX640" s="74"/>
      <c r="AY640" s="74"/>
      <c r="AZ640" s="74"/>
      <c r="BA640" s="74"/>
      <c r="BB640" s="74"/>
      <c r="BC640" s="74"/>
      <c r="BD640" s="74"/>
      <c r="BE640" s="74"/>
      <c r="BF640" s="74"/>
      <c r="BG640" s="74"/>
      <c r="BH640" s="74"/>
      <c r="BI640" s="74"/>
      <c r="BJ640" s="74"/>
      <c r="BK640" s="74"/>
      <c r="BL640" s="74"/>
      <c r="BM640" s="74"/>
      <c r="BN640" s="74"/>
      <c r="BO640" s="74"/>
      <c r="BP640" s="74"/>
      <c r="BQ640" s="74"/>
      <c r="BR640" s="74"/>
      <c r="BS640" s="74"/>
      <c r="BT640" s="74"/>
      <c r="BU640" s="74"/>
      <c r="BV640" s="74"/>
      <c r="BW640" s="74"/>
      <c r="BX640" s="74"/>
      <c r="BY640" s="74"/>
      <c r="BZ640" s="74"/>
      <c r="CA640" s="74"/>
    </row>
    <row r="641" spans="2:79" x14ac:dyDescent="0.25"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74"/>
      <c r="AW641" s="74"/>
      <c r="AX641" s="74"/>
      <c r="AY641" s="74"/>
      <c r="AZ641" s="74"/>
      <c r="BA641" s="74"/>
      <c r="BB641" s="74"/>
      <c r="BC641" s="74"/>
      <c r="BD641" s="74"/>
      <c r="BE641" s="74"/>
      <c r="BF641" s="74"/>
      <c r="BG641" s="74"/>
      <c r="BH641" s="74"/>
      <c r="BI641" s="74"/>
      <c r="BJ641" s="74"/>
      <c r="BK641" s="74"/>
      <c r="BL641" s="74"/>
      <c r="BM641" s="74"/>
      <c r="BN641" s="74"/>
      <c r="BO641" s="74"/>
      <c r="BP641" s="74"/>
      <c r="BQ641" s="74"/>
      <c r="BR641" s="74"/>
      <c r="BS641" s="74"/>
      <c r="BT641" s="74"/>
      <c r="BU641" s="74"/>
      <c r="BV641" s="74"/>
      <c r="BW641" s="74"/>
      <c r="BX641" s="74"/>
      <c r="BY641" s="74"/>
      <c r="BZ641" s="74"/>
      <c r="CA641" s="74"/>
    </row>
    <row r="642" spans="2:79" x14ac:dyDescent="0.25"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74"/>
      <c r="AX642" s="74"/>
      <c r="AY642" s="74"/>
      <c r="AZ642" s="74"/>
      <c r="BA642" s="74"/>
      <c r="BB642" s="74"/>
      <c r="BC642" s="74"/>
      <c r="BD642" s="74"/>
      <c r="BE642" s="74"/>
      <c r="BF642" s="74"/>
      <c r="BG642" s="74"/>
      <c r="BH642" s="74"/>
      <c r="BI642" s="74"/>
      <c r="BJ642" s="74"/>
      <c r="BK642" s="74"/>
      <c r="BL642" s="74"/>
      <c r="BM642" s="74"/>
      <c r="BN642" s="74"/>
      <c r="BO642" s="74"/>
      <c r="BP642" s="74"/>
      <c r="BQ642" s="74"/>
      <c r="BR642" s="74"/>
      <c r="BS642" s="74"/>
      <c r="BT642" s="74"/>
      <c r="BU642" s="74"/>
      <c r="BV642" s="74"/>
      <c r="BW642" s="74"/>
      <c r="BX642" s="74"/>
      <c r="BY642" s="74"/>
      <c r="BZ642" s="74"/>
      <c r="CA642" s="74"/>
    </row>
    <row r="643" spans="2:79" x14ac:dyDescent="0.25"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74"/>
      <c r="AX643" s="74"/>
      <c r="AY643" s="74"/>
      <c r="AZ643" s="74"/>
      <c r="BA643" s="74"/>
      <c r="BB643" s="74"/>
      <c r="BC643" s="74"/>
      <c r="BD643" s="74"/>
      <c r="BE643" s="74"/>
      <c r="BF643" s="74"/>
      <c r="BG643" s="74"/>
      <c r="BH643" s="74"/>
      <c r="BI643" s="74"/>
      <c r="BJ643" s="74"/>
      <c r="BK643" s="74"/>
      <c r="BL643" s="74"/>
      <c r="BM643" s="74"/>
      <c r="BN643" s="74"/>
      <c r="BO643" s="74"/>
      <c r="BP643" s="74"/>
      <c r="BQ643" s="74"/>
      <c r="BR643" s="74"/>
      <c r="BS643" s="74"/>
      <c r="BT643" s="74"/>
      <c r="BU643" s="74"/>
      <c r="BV643" s="74"/>
      <c r="BW643" s="74"/>
      <c r="BX643" s="74"/>
      <c r="BY643" s="74"/>
      <c r="BZ643" s="74"/>
      <c r="CA643" s="74"/>
    </row>
    <row r="644" spans="2:79" x14ac:dyDescent="0.25"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74"/>
      <c r="AX644" s="74"/>
      <c r="AY644" s="74"/>
      <c r="AZ644" s="74"/>
      <c r="BA644" s="74"/>
      <c r="BB644" s="74"/>
      <c r="BC644" s="74"/>
      <c r="BD644" s="74"/>
      <c r="BE644" s="74"/>
      <c r="BF644" s="74"/>
      <c r="BG644" s="74"/>
      <c r="BH644" s="74"/>
      <c r="BI644" s="74"/>
      <c r="BJ644" s="74"/>
      <c r="BK644" s="74"/>
      <c r="BL644" s="74"/>
      <c r="BM644" s="74"/>
      <c r="BN644" s="74"/>
      <c r="BO644" s="74"/>
      <c r="BP644" s="74"/>
      <c r="BQ644" s="74"/>
      <c r="BR644" s="74"/>
      <c r="BS644" s="74"/>
      <c r="BT644" s="74"/>
      <c r="BU644" s="74"/>
      <c r="BV644" s="74"/>
      <c r="BW644" s="74"/>
      <c r="BX644" s="74"/>
      <c r="BY644" s="74"/>
      <c r="BZ644" s="74"/>
      <c r="CA644" s="74"/>
    </row>
    <row r="645" spans="2:79" x14ac:dyDescent="0.25"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74"/>
      <c r="AZ645" s="74"/>
      <c r="BA645" s="74"/>
      <c r="BB645" s="74"/>
      <c r="BC645" s="74"/>
      <c r="BD645" s="74"/>
      <c r="BE645" s="74"/>
      <c r="BF645" s="74"/>
      <c r="BG645" s="74"/>
      <c r="BH645" s="74"/>
      <c r="BI645" s="74"/>
      <c r="BJ645" s="74"/>
      <c r="BK645" s="74"/>
      <c r="BL645" s="74"/>
      <c r="BM645" s="74"/>
      <c r="BN645" s="74"/>
      <c r="BO645" s="74"/>
      <c r="BP645" s="74"/>
      <c r="BQ645" s="74"/>
      <c r="BR645" s="74"/>
      <c r="BS645" s="74"/>
      <c r="BT645" s="74"/>
      <c r="BU645" s="74"/>
      <c r="BV645" s="74"/>
      <c r="BW645" s="74"/>
      <c r="BX645" s="74"/>
      <c r="BY645" s="74"/>
      <c r="BZ645" s="74"/>
      <c r="CA645" s="74"/>
    </row>
    <row r="646" spans="2:79" x14ac:dyDescent="0.25"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74"/>
      <c r="AX646" s="74"/>
      <c r="AY646" s="74"/>
      <c r="AZ646" s="74"/>
      <c r="BA646" s="74"/>
      <c r="BB646" s="74"/>
      <c r="BC646" s="74"/>
      <c r="BD646" s="74"/>
      <c r="BE646" s="74"/>
      <c r="BF646" s="74"/>
      <c r="BG646" s="74"/>
      <c r="BH646" s="74"/>
      <c r="BI646" s="74"/>
      <c r="BJ646" s="74"/>
      <c r="BK646" s="74"/>
      <c r="BL646" s="74"/>
      <c r="BM646" s="74"/>
      <c r="BN646" s="74"/>
      <c r="BO646" s="74"/>
      <c r="BP646" s="74"/>
      <c r="BQ646" s="74"/>
      <c r="BR646" s="74"/>
      <c r="BS646" s="74"/>
      <c r="BT646" s="74"/>
      <c r="BU646" s="74"/>
      <c r="BV646" s="74"/>
      <c r="BW646" s="74"/>
      <c r="BX646" s="74"/>
      <c r="BY646" s="74"/>
      <c r="BZ646" s="74"/>
      <c r="CA646" s="74"/>
    </row>
    <row r="647" spans="2:79" x14ac:dyDescent="0.25"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74"/>
      <c r="AX647" s="74"/>
      <c r="AY647" s="74"/>
      <c r="AZ647" s="74"/>
      <c r="BA647" s="74"/>
      <c r="BB647" s="74"/>
      <c r="BC647" s="74"/>
      <c r="BD647" s="74"/>
      <c r="BE647" s="74"/>
      <c r="BF647" s="74"/>
      <c r="BG647" s="74"/>
      <c r="BH647" s="74"/>
      <c r="BI647" s="74"/>
      <c r="BJ647" s="74"/>
      <c r="BK647" s="74"/>
      <c r="BL647" s="74"/>
      <c r="BM647" s="74"/>
      <c r="BN647" s="74"/>
      <c r="BO647" s="74"/>
      <c r="BP647" s="74"/>
      <c r="BQ647" s="74"/>
      <c r="BR647" s="74"/>
      <c r="BS647" s="74"/>
      <c r="BT647" s="74"/>
      <c r="BU647" s="74"/>
      <c r="BV647" s="74"/>
      <c r="BW647" s="74"/>
      <c r="BX647" s="74"/>
      <c r="BY647" s="74"/>
      <c r="BZ647" s="74"/>
      <c r="CA647" s="74"/>
    </row>
    <row r="648" spans="2:79" x14ac:dyDescent="0.25"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74"/>
      <c r="AX648" s="74"/>
      <c r="AY648" s="74"/>
      <c r="AZ648" s="74"/>
      <c r="BA648" s="74"/>
      <c r="BB648" s="74"/>
      <c r="BC648" s="74"/>
      <c r="BD648" s="74"/>
      <c r="BE648" s="74"/>
      <c r="BF648" s="74"/>
      <c r="BG648" s="74"/>
      <c r="BH648" s="74"/>
      <c r="BI648" s="74"/>
      <c r="BJ648" s="74"/>
      <c r="BK648" s="74"/>
      <c r="BL648" s="74"/>
      <c r="BM648" s="74"/>
      <c r="BN648" s="74"/>
      <c r="BO648" s="74"/>
      <c r="BP648" s="74"/>
      <c r="BQ648" s="74"/>
      <c r="BR648" s="74"/>
      <c r="BS648" s="74"/>
      <c r="BT648" s="74"/>
      <c r="BU648" s="74"/>
      <c r="BV648" s="74"/>
      <c r="BW648" s="74"/>
      <c r="BX648" s="74"/>
      <c r="BY648" s="74"/>
      <c r="BZ648" s="74"/>
      <c r="CA648" s="74"/>
    </row>
    <row r="649" spans="2:79" x14ac:dyDescent="0.25"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74"/>
      <c r="AX649" s="74"/>
      <c r="AY649" s="74"/>
      <c r="AZ649" s="74"/>
      <c r="BA649" s="74"/>
      <c r="BB649" s="74"/>
      <c r="BC649" s="74"/>
      <c r="BD649" s="74"/>
      <c r="BE649" s="74"/>
      <c r="BF649" s="74"/>
      <c r="BG649" s="74"/>
      <c r="BH649" s="74"/>
      <c r="BI649" s="74"/>
      <c r="BJ649" s="74"/>
      <c r="BK649" s="74"/>
      <c r="BL649" s="74"/>
      <c r="BM649" s="74"/>
      <c r="BN649" s="74"/>
      <c r="BO649" s="74"/>
      <c r="BP649" s="74"/>
      <c r="BQ649" s="74"/>
      <c r="BR649" s="74"/>
      <c r="BS649" s="74"/>
      <c r="BT649" s="74"/>
      <c r="BU649" s="74"/>
      <c r="BV649" s="74"/>
      <c r="BW649" s="74"/>
      <c r="BX649" s="74"/>
      <c r="BY649" s="74"/>
      <c r="BZ649" s="74"/>
      <c r="CA649" s="74"/>
    </row>
    <row r="650" spans="2:79" x14ac:dyDescent="0.25"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74"/>
      <c r="AW650" s="74"/>
      <c r="AX650" s="74"/>
      <c r="AY650" s="74"/>
      <c r="AZ650" s="74"/>
      <c r="BA650" s="74"/>
      <c r="BB650" s="74"/>
      <c r="BC650" s="74"/>
      <c r="BD650" s="74"/>
      <c r="BE650" s="74"/>
      <c r="BF650" s="74"/>
      <c r="BG650" s="74"/>
      <c r="BH650" s="74"/>
      <c r="BI650" s="74"/>
      <c r="BJ650" s="74"/>
      <c r="BK650" s="74"/>
      <c r="BL650" s="74"/>
      <c r="BM650" s="74"/>
      <c r="BN650" s="74"/>
      <c r="BO650" s="74"/>
      <c r="BP650" s="74"/>
      <c r="BQ650" s="74"/>
      <c r="BR650" s="74"/>
      <c r="BS650" s="74"/>
      <c r="BT650" s="74"/>
      <c r="BU650" s="74"/>
      <c r="BV650" s="74"/>
      <c r="BW650" s="74"/>
      <c r="BX650" s="74"/>
      <c r="BY650" s="74"/>
      <c r="BZ650" s="74"/>
      <c r="CA650" s="74"/>
    </row>
    <row r="651" spans="2:79" x14ac:dyDescent="0.25"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74"/>
      <c r="AX651" s="74"/>
      <c r="AY651" s="74"/>
      <c r="AZ651" s="74"/>
      <c r="BA651" s="74"/>
      <c r="BB651" s="74"/>
      <c r="BC651" s="74"/>
      <c r="BD651" s="74"/>
      <c r="BE651" s="74"/>
      <c r="BF651" s="74"/>
      <c r="BG651" s="74"/>
      <c r="BH651" s="74"/>
      <c r="BI651" s="74"/>
      <c r="BJ651" s="74"/>
      <c r="BK651" s="74"/>
      <c r="BL651" s="74"/>
      <c r="BM651" s="74"/>
      <c r="BN651" s="74"/>
      <c r="BO651" s="74"/>
      <c r="BP651" s="74"/>
      <c r="BQ651" s="74"/>
      <c r="BR651" s="74"/>
      <c r="BS651" s="74"/>
      <c r="BT651" s="74"/>
      <c r="BU651" s="74"/>
      <c r="BV651" s="74"/>
      <c r="BW651" s="74"/>
      <c r="BX651" s="74"/>
      <c r="BY651" s="74"/>
      <c r="BZ651" s="74"/>
      <c r="CA651" s="74"/>
    </row>
    <row r="652" spans="2:79" x14ac:dyDescent="0.25"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74"/>
      <c r="AX652" s="74"/>
      <c r="AY652" s="74"/>
      <c r="AZ652" s="74"/>
      <c r="BA652" s="74"/>
      <c r="BB652" s="74"/>
      <c r="BC652" s="74"/>
      <c r="BD652" s="74"/>
      <c r="BE652" s="74"/>
      <c r="BF652" s="74"/>
      <c r="BG652" s="74"/>
      <c r="BH652" s="74"/>
      <c r="BI652" s="74"/>
      <c r="BJ652" s="74"/>
      <c r="BK652" s="74"/>
      <c r="BL652" s="74"/>
      <c r="BM652" s="74"/>
      <c r="BN652" s="74"/>
      <c r="BO652" s="74"/>
      <c r="BP652" s="74"/>
      <c r="BQ652" s="74"/>
      <c r="BR652" s="74"/>
      <c r="BS652" s="74"/>
      <c r="BT652" s="74"/>
      <c r="BU652" s="74"/>
      <c r="BV652" s="74"/>
      <c r="BW652" s="74"/>
      <c r="BX652" s="74"/>
      <c r="BY652" s="74"/>
      <c r="BZ652" s="74"/>
      <c r="CA652" s="74"/>
    </row>
    <row r="653" spans="2:79" x14ac:dyDescent="0.25"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74"/>
      <c r="AX653" s="74"/>
      <c r="AY653" s="74"/>
      <c r="AZ653" s="74"/>
      <c r="BA653" s="74"/>
      <c r="BB653" s="74"/>
      <c r="BC653" s="74"/>
      <c r="BD653" s="74"/>
      <c r="BE653" s="74"/>
      <c r="BF653" s="74"/>
      <c r="BG653" s="74"/>
      <c r="BH653" s="74"/>
      <c r="BI653" s="74"/>
      <c r="BJ653" s="74"/>
      <c r="BK653" s="74"/>
      <c r="BL653" s="74"/>
      <c r="BM653" s="74"/>
      <c r="BN653" s="74"/>
      <c r="BO653" s="74"/>
      <c r="BP653" s="74"/>
      <c r="BQ653" s="74"/>
      <c r="BR653" s="74"/>
      <c r="BS653" s="74"/>
      <c r="BT653" s="74"/>
      <c r="BU653" s="74"/>
      <c r="BV653" s="74"/>
      <c r="BW653" s="74"/>
      <c r="BX653" s="74"/>
      <c r="BY653" s="74"/>
      <c r="BZ653" s="74"/>
      <c r="CA653" s="74"/>
    </row>
    <row r="654" spans="2:79" x14ac:dyDescent="0.25"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74"/>
      <c r="AX654" s="74"/>
      <c r="AY654" s="74"/>
      <c r="AZ654" s="74"/>
      <c r="BA654" s="74"/>
      <c r="BB654" s="74"/>
      <c r="BC654" s="74"/>
      <c r="BD654" s="74"/>
      <c r="BE654" s="74"/>
      <c r="BF654" s="74"/>
      <c r="BG654" s="74"/>
      <c r="BH654" s="74"/>
      <c r="BI654" s="74"/>
      <c r="BJ654" s="74"/>
      <c r="BK654" s="74"/>
      <c r="BL654" s="74"/>
      <c r="BM654" s="74"/>
      <c r="BN654" s="74"/>
      <c r="BO654" s="74"/>
      <c r="BP654" s="74"/>
      <c r="BQ654" s="74"/>
      <c r="BR654" s="74"/>
      <c r="BS654" s="74"/>
      <c r="BT654" s="74"/>
      <c r="BU654" s="74"/>
      <c r="BV654" s="74"/>
      <c r="BW654" s="74"/>
      <c r="BX654" s="74"/>
      <c r="BY654" s="74"/>
      <c r="BZ654" s="74"/>
      <c r="CA654" s="74"/>
    </row>
    <row r="655" spans="2:79" x14ac:dyDescent="0.25"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74"/>
      <c r="AX655" s="74"/>
      <c r="AY655" s="74"/>
      <c r="AZ655" s="74"/>
      <c r="BA655" s="74"/>
      <c r="BB655" s="74"/>
      <c r="BC655" s="74"/>
      <c r="BD655" s="74"/>
      <c r="BE655" s="74"/>
      <c r="BF655" s="74"/>
      <c r="BG655" s="74"/>
      <c r="BH655" s="74"/>
      <c r="BI655" s="74"/>
      <c r="BJ655" s="74"/>
      <c r="BK655" s="74"/>
      <c r="BL655" s="74"/>
      <c r="BM655" s="74"/>
      <c r="BN655" s="74"/>
      <c r="BO655" s="74"/>
      <c r="BP655" s="74"/>
      <c r="BQ655" s="74"/>
      <c r="BR655" s="74"/>
      <c r="BS655" s="74"/>
      <c r="BT655" s="74"/>
      <c r="BU655" s="74"/>
      <c r="BV655" s="74"/>
      <c r="BW655" s="74"/>
      <c r="BX655" s="74"/>
      <c r="BY655" s="74"/>
      <c r="BZ655" s="74"/>
      <c r="CA655" s="74"/>
    </row>
    <row r="656" spans="2:79" x14ac:dyDescent="0.25"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74"/>
      <c r="AX656" s="74"/>
      <c r="AY656" s="74"/>
      <c r="AZ656" s="74"/>
      <c r="BA656" s="74"/>
      <c r="BB656" s="74"/>
      <c r="BC656" s="74"/>
      <c r="BD656" s="74"/>
      <c r="BE656" s="74"/>
      <c r="BF656" s="74"/>
      <c r="BG656" s="74"/>
      <c r="BH656" s="74"/>
      <c r="BI656" s="74"/>
      <c r="BJ656" s="74"/>
      <c r="BK656" s="74"/>
      <c r="BL656" s="74"/>
      <c r="BM656" s="74"/>
      <c r="BN656" s="74"/>
      <c r="BO656" s="74"/>
      <c r="BP656" s="74"/>
      <c r="BQ656" s="74"/>
      <c r="BR656" s="74"/>
      <c r="BS656" s="74"/>
      <c r="BT656" s="74"/>
      <c r="BU656" s="74"/>
      <c r="BV656" s="74"/>
      <c r="BW656" s="74"/>
      <c r="BX656" s="74"/>
      <c r="BY656" s="74"/>
      <c r="BZ656" s="74"/>
      <c r="CA656" s="74"/>
    </row>
    <row r="657" spans="2:79" x14ac:dyDescent="0.25"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74"/>
      <c r="AX657" s="74"/>
      <c r="AY657" s="74"/>
      <c r="AZ657" s="74"/>
      <c r="BA657" s="74"/>
      <c r="BB657" s="74"/>
      <c r="BC657" s="74"/>
      <c r="BD657" s="74"/>
      <c r="BE657" s="74"/>
      <c r="BF657" s="74"/>
      <c r="BG657" s="74"/>
      <c r="BH657" s="74"/>
      <c r="BI657" s="74"/>
      <c r="BJ657" s="74"/>
      <c r="BK657" s="74"/>
      <c r="BL657" s="74"/>
      <c r="BM657" s="74"/>
      <c r="BN657" s="74"/>
      <c r="BO657" s="74"/>
      <c r="BP657" s="74"/>
      <c r="BQ657" s="74"/>
      <c r="BR657" s="74"/>
      <c r="BS657" s="74"/>
      <c r="BT657" s="74"/>
      <c r="BU657" s="74"/>
      <c r="BV657" s="74"/>
      <c r="BW657" s="74"/>
      <c r="BX657" s="74"/>
      <c r="BY657" s="74"/>
      <c r="BZ657" s="74"/>
      <c r="CA657" s="74"/>
    </row>
    <row r="658" spans="2:79" x14ac:dyDescent="0.25"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74"/>
      <c r="AX658" s="74"/>
      <c r="AY658" s="74"/>
      <c r="AZ658" s="74"/>
      <c r="BA658" s="74"/>
      <c r="BB658" s="74"/>
      <c r="BC658" s="74"/>
      <c r="BD658" s="74"/>
      <c r="BE658" s="74"/>
      <c r="BF658" s="74"/>
      <c r="BG658" s="74"/>
      <c r="BH658" s="74"/>
      <c r="BI658" s="74"/>
      <c r="BJ658" s="74"/>
      <c r="BK658" s="74"/>
      <c r="BL658" s="74"/>
      <c r="BM658" s="74"/>
      <c r="BN658" s="74"/>
      <c r="BO658" s="74"/>
      <c r="BP658" s="74"/>
      <c r="BQ658" s="74"/>
      <c r="BR658" s="74"/>
      <c r="BS658" s="74"/>
      <c r="BT658" s="74"/>
      <c r="BU658" s="74"/>
      <c r="BV658" s="74"/>
      <c r="BW658" s="74"/>
      <c r="BX658" s="74"/>
      <c r="BY658" s="74"/>
      <c r="BZ658" s="74"/>
      <c r="CA658" s="74"/>
    </row>
    <row r="659" spans="2:79" x14ac:dyDescent="0.25"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74"/>
      <c r="AX659" s="74"/>
      <c r="AY659" s="74"/>
      <c r="AZ659" s="74"/>
      <c r="BA659" s="74"/>
      <c r="BB659" s="74"/>
      <c r="BC659" s="74"/>
      <c r="BD659" s="74"/>
      <c r="BE659" s="74"/>
      <c r="BF659" s="74"/>
      <c r="BG659" s="74"/>
      <c r="BH659" s="74"/>
      <c r="BI659" s="74"/>
      <c r="BJ659" s="74"/>
      <c r="BK659" s="74"/>
      <c r="BL659" s="74"/>
      <c r="BM659" s="74"/>
      <c r="BN659" s="74"/>
      <c r="BO659" s="74"/>
      <c r="BP659" s="74"/>
      <c r="BQ659" s="74"/>
      <c r="BR659" s="74"/>
      <c r="BS659" s="74"/>
      <c r="BT659" s="74"/>
      <c r="BU659" s="74"/>
      <c r="BV659" s="74"/>
      <c r="BW659" s="74"/>
      <c r="BX659" s="74"/>
      <c r="BY659" s="74"/>
      <c r="BZ659" s="74"/>
      <c r="CA659" s="74"/>
    </row>
    <row r="660" spans="2:79" x14ac:dyDescent="0.25"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74"/>
      <c r="AX660" s="74"/>
      <c r="AY660" s="74"/>
      <c r="AZ660" s="74"/>
      <c r="BA660" s="74"/>
      <c r="BB660" s="74"/>
      <c r="BC660" s="74"/>
      <c r="BD660" s="74"/>
      <c r="BE660" s="74"/>
      <c r="BF660" s="74"/>
      <c r="BG660" s="74"/>
      <c r="BH660" s="74"/>
      <c r="BI660" s="74"/>
      <c r="BJ660" s="74"/>
      <c r="BK660" s="74"/>
      <c r="BL660" s="74"/>
      <c r="BM660" s="74"/>
      <c r="BN660" s="74"/>
      <c r="BO660" s="74"/>
      <c r="BP660" s="74"/>
      <c r="BQ660" s="74"/>
      <c r="BR660" s="74"/>
      <c r="BS660" s="74"/>
      <c r="BT660" s="74"/>
      <c r="BU660" s="74"/>
      <c r="BV660" s="74"/>
      <c r="BW660" s="74"/>
      <c r="BX660" s="74"/>
      <c r="BY660" s="74"/>
      <c r="BZ660" s="74"/>
      <c r="CA660" s="74"/>
    </row>
    <row r="661" spans="2:79" x14ac:dyDescent="0.25"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74"/>
      <c r="AX661" s="74"/>
      <c r="AY661" s="74"/>
      <c r="AZ661" s="74"/>
      <c r="BA661" s="74"/>
      <c r="BB661" s="74"/>
      <c r="BC661" s="74"/>
      <c r="BD661" s="74"/>
      <c r="BE661" s="74"/>
      <c r="BF661" s="74"/>
      <c r="BG661" s="74"/>
      <c r="BH661" s="74"/>
      <c r="BI661" s="74"/>
      <c r="BJ661" s="74"/>
      <c r="BK661" s="74"/>
      <c r="BL661" s="74"/>
      <c r="BM661" s="74"/>
      <c r="BN661" s="74"/>
      <c r="BO661" s="74"/>
      <c r="BP661" s="74"/>
      <c r="BQ661" s="74"/>
      <c r="BR661" s="74"/>
      <c r="BS661" s="74"/>
      <c r="BT661" s="74"/>
      <c r="BU661" s="74"/>
      <c r="BV661" s="74"/>
      <c r="BW661" s="74"/>
      <c r="BX661" s="74"/>
      <c r="BY661" s="74"/>
      <c r="BZ661" s="74"/>
      <c r="CA661" s="74"/>
    </row>
    <row r="662" spans="2:79" x14ac:dyDescent="0.25"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74"/>
      <c r="AX662" s="74"/>
      <c r="AY662" s="74"/>
      <c r="AZ662" s="74"/>
      <c r="BA662" s="74"/>
      <c r="BB662" s="74"/>
      <c r="BC662" s="74"/>
      <c r="BD662" s="74"/>
      <c r="BE662" s="74"/>
      <c r="BF662" s="74"/>
      <c r="BG662" s="74"/>
      <c r="BH662" s="74"/>
      <c r="BI662" s="74"/>
      <c r="BJ662" s="74"/>
      <c r="BK662" s="74"/>
      <c r="BL662" s="74"/>
      <c r="BM662" s="74"/>
      <c r="BN662" s="74"/>
      <c r="BO662" s="74"/>
      <c r="BP662" s="74"/>
      <c r="BQ662" s="74"/>
      <c r="BR662" s="74"/>
      <c r="BS662" s="74"/>
      <c r="BT662" s="74"/>
      <c r="BU662" s="74"/>
      <c r="BV662" s="74"/>
      <c r="BW662" s="74"/>
      <c r="BX662" s="74"/>
      <c r="BY662" s="74"/>
      <c r="BZ662" s="74"/>
      <c r="CA662" s="74"/>
    </row>
    <row r="663" spans="2:79" x14ac:dyDescent="0.25"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74"/>
      <c r="AX663" s="74"/>
      <c r="AY663" s="74"/>
      <c r="AZ663" s="74"/>
      <c r="BA663" s="74"/>
      <c r="BB663" s="74"/>
      <c r="BC663" s="74"/>
      <c r="BD663" s="74"/>
      <c r="BE663" s="74"/>
      <c r="BF663" s="74"/>
      <c r="BG663" s="74"/>
      <c r="BH663" s="74"/>
      <c r="BI663" s="74"/>
      <c r="BJ663" s="74"/>
      <c r="BK663" s="74"/>
      <c r="BL663" s="74"/>
      <c r="BM663" s="74"/>
      <c r="BN663" s="74"/>
      <c r="BO663" s="74"/>
      <c r="BP663" s="74"/>
      <c r="BQ663" s="74"/>
      <c r="BR663" s="74"/>
      <c r="BS663" s="74"/>
      <c r="BT663" s="74"/>
      <c r="BU663" s="74"/>
      <c r="BV663" s="74"/>
      <c r="BW663" s="74"/>
      <c r="BX663" s="74"/>
      <c r="BY663" s="74"/>
      <c r="BZ663" s="74"/>
      <c r="CA663" s="74"/>
    </row>
    <row r="664" spans="2:79" x14ac:dyDescent="0.25"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74"/>
      <c r="AX664" s="74"/>
      <c r="AY664" s="74"/>
      <c r="AZ664" s="74"/>
      <c r="BA664" s="74"/>
      <c r="BB664" s="74"/>
      <c r="BC664" s="74"/>
      <c r="BD664" s="74"/>
      <c r="BE664" s="74"/>
      <c r="BF664" s="74"/>
      <c r="BG664" s="74"/>
      <c r="BH664" s="74"/>
      <c r="BI664" s="74"/>
      <c r="BJ664" s="74"/>
      <c r="BK664" s="74"/>
      <c r="BL664" s="74"/>
      <c r="BM664" s="74"/>
      <c r="BN664" s="74"/>
      <c r="BO664" s="74"/>
      <c r="BP664" s="74"/>
      <c r="BQ664" s="74"/>
      <c r="BR664" s="74"/>
      <c r="BS664" s="74"/>
      <c r="BT664" s="74"/>
      <c r="BU664" s="74"/>
      <c r="BV664" s="74"/>
      <c r="BW664" s="74"/>
      <c r="BX664" s="74"/>
      <c r="BY664" s="74"/>
      <c r="BZ664" s="74"/>
      <c r="CA664" s="74"/>
    </row>
    <row r="665" spans="2:79" x14ac:dyDescent="0.25"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74"/>
      <c r="AV665" s="74"/>
      <c r="AW665" s="74"/>
      <c r="AX665" s="74"/>
      <c r="AY665" s="74"/>
      <c r="AZ665" s="74"/>
      <c r="BA665" s="74"/>
      <c r="BB665" s="74"/>
      <c r="BC665" s="74"/>
      <c r="BD665" s="74"/>
      <c r="BE665" s="74"/>
      <c r="BF665" s="74"/>
      <c r="BG665" s="74"/>
      <c r="BH665" s="74"/>
      <c r="BI665" s="74"/>
      <c r="BJ665" s="74"/>
      <c r="BK665" s="74"/>
      <c r="BL665" s="74"/>
      <c r="BM665" s="74"/>
      <c r="BN665" s="74"/>
      <c r="BO665" s="74"/>
      <c r="BP665" s="74"/>
      <c r="BQ665" s="74"/>
      <c r="BR665" s="74"/>
      <c r="BS665" s="74"/>
      <c r="BT665" s="74"/>
      <c r="BU665" s="74"/>
      <c r="BV665" s="74"/>
      <c r="BW665" s="74"/>
      <c r="BX665" s="74"/>
      <c r="BY665" s="74"/>
      <c r="BZ665" s="74"/>
      <c r="CA665" s="74"/>
    </row>
    <row r="666" spans="2:79" x14ac:dyDescent="0.25"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74"/>
      <c r="AX666" s="74"/>
      <c r="AY666" s="74"/>
      <c r="AZ666" s="74"/>
      <c r="BA666" s="74"/>
      <c r="BB666" s="74"/>
      <c r="BC666" s="74"/>
      <c r="BD666" s="74"/>
      <c r="BE666" s="74"/>
      <c r="BF666" s="74"/>
      <c r="BG666" s="74"/>
      <c r="BH666" s="74"/>
      <c r="BI666" s="74"/>
      <c r="BJ666" s="74"/>
      <c r="BK666" s="74"/>
      <c r="BL666" s="74"/>
      <c r="BM666" s="74"/>
      <c r="BN666" s="74"/>
      <c r="BO666" s="74"/>
      <c r="BP666" s="74"/>
      <c r="BQ666" s="74"/>
      <c r="BR666" s="74"/>
      <c r="BS666" s="74"/>
      <c r="BT666" s="74"/>
      <c r="BU666" s="74"/>
      <c r="BV666" s="74"/>
      <c r="BW666" s="74"/>
      <c r="BX666" s="74"/>
      <c r="BY666" s="74"/>
      <c r="BZ666" s="74"/>
      <c r="CA666" s="74"/>
    </row>
    <row r="667" spans="2:79" x14ac:dyDescent="0.25"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74"/>
      <c r="AX667" s="74"/>
      <c r="AY667" s="74"/>
      <c r="AZ667" s="74"/>
      <c r="BA667" s="74"/>
      <c r="BB667" s="74"/>
      <c r="BC667" s="74"/>
      <c r="BD667" s="74"/>
      <c r="BE667" s="74"/>
      <c r="BF667" s="74"/>
      <c r="BG667" s="74"/>
      <c r="BH667" s="74"/>
      <c r="BI667" s="74"/>
      <c r="BJ667" s="74"/>
      <c r="BK667" s="74"/>
      <c r="BL667" s="74"/>
      <c r="BM667" s="74"/>
      <c r="BN667" s="74"/>
      <c r="BO667" s="74"/>
      <c r="BP667" s="74"/>
      <c r="BQ667" s="74"/>
      <c r="BR667" s="74"/>
      <c r="BS667" s="74"/>
      <c r="BT667" s="74"/>
      <c r="BU667" s="74"/>
      <c r="BV667" s="74"/>
      <c r="BW667" s="74"/>
      <c r="BX667" s="74"/>
      <c r="BY667" s="74"/>
      <c r="BZ667" s="74"/>
      <c r="CA667" s="74"/>
    </row>
    <row r="668" spans="2:79" x14ac:dyDescent="0.25"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74"/>
      <c r="AX668" s="74"/>
      <c r="AY668" s="74"/>
      <c r="AZ668" s="74"/>
      <c r="BA668" s="74"/>
      <c r="BB668" s="74"/>
      <c r="BC668" s="74"/>
      <c r="BD668" s="74"/>
      <c r="BE668" s="74"/>
      <c r="BF668" s="74"/>
      <c r="BG668" s="74"/>
      <c r="BH668" s="74"/>
      <c r="BI668" s="74"/>
      <c r="BJ668" s="74"/>
      <c r="BK668" s="74"/>
      <c r="BL668" s="74"/>
      <c r="BM668" s="74"/>
      <c r="BN668" s="74"/>
      <c r="BO668" s="74"/>
      <c r="BP668" s="74"/>
      <c r="BQ668" s="74"/>
      <c r="BR668" s="74"/>
      <c r="BS668" s="74"/>
      <c r="BT668" s="74"/>
      <c r="BU668" s="74"/>
      <c r="BV668" s="74"/>
      <c r="BW668" s="74"/>
      <c r="BX668" s="74"/>
      <c r="BY668" s="74"/>
      <c r="BZ668" s="74"/>
      <c r="CA668" s="74"/>
    </row>
    <row r="669" spans="2:79" x14ac:dyDescent="0.25"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74"/>
      <c r="AX669" s="74"/>
      <c r="AY669" s="74"/>
      <c r="AZ669" s="74"/>
      <c r="BA669" s="74"/>
      <c r="BB669" s="74"/>
      <c r="BC669" s="74"/>
      <c r="BD669" s="74"/>
      <c r="BE669" s="74"/>
      <c r="BF669" s="74"/>
      <c r="BG669" s="74"/>
      <c r="BH669" s="74"/>
      <c r="BI669" s="74"/>
      <c r="BJ669" s="74"/>
      <c r="BK669" s="74"/>
      <c r="BL669" s="74"/>
      <c r="BM669" s="74"/>
      <c r="BN669" s="74"/>
      <c r="BO669" s="74"/>
      <c r="BP669" s="74"/>
      <c r="BQ669" s="74"/>
      <c r="BR669" s="74"/>
      <c r="BS669" s="74"/>
      <c r="BT669" s="74"/>
      <c r="BU669" s="74"/>
      <c r="BV669" s="74"/>
      <c r="BW669" s="74"/>
      <c r="BX669" s="74"/>
      <c r="BY669" s="74"/>
      <c r="BZ669" s="74"/>
      <c r="CA669" s="74"/>
    </row>
    <row r="670" spans="2:79" x14ac:dyDescent="0.25"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74"/>
      <c r="AX670" s="74"/>
      <c r="AY670" s="74"/>
      <c r="AZ670" s="74"/>
      <c r="BA670" s="74"/>
      <c r="BB670" s="74"/>
      <c r="BC670" s="74"/>
      <c r="BD670" s="74"/>
      <c r="BE670" s="74"/>
      <c r="BF670" s="74"/>
      <c r="BG670" s="74"/>
      <c r="BH670" s="74"/>
      <c r="BI670" s="74"/>
      <c r="BJ670" s="74"/>
      <c r="BK670" s="74"/>
      <c r="BL670" s="74"/>
      <c r="BM670" s="74"/>
      <c r="BN670" s="74"/>
      <c r="BO670" s="74"/>
      <c r="BP670" s="74"/>
      <c r="BQ670" s="74"/>
      <c r="BR670" s="74"/>
      <c r="BS670" s="74"/>
      <c r="BT670" s="74"/>
      <c r="BU670" s="74"/>
      <c r="BV670" s="74"/>
      <c r="BW670" s="74"/>
      <c r="BX670" s="74"/>
      <c r="BY670" s="74"/>
      <c r="BZ670" s="74"/>
      <c r="CA670" s="74"/>
    </row>
    <row r="671" spans="2:79" x14ac:dyDescent="0.25"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74"/>
      <c r="AX671" s="74"/>
      <c r="AY671" s="74"/>
      <c r="AZ671" s="74"/>
      <c r="BA671" s="74"/>
      <c r="BB671" s="74"/>
      <c r="BC671" s="74"/>
      <c r="BD671" s="74"/>
      <c r="BE671" s="74"/>
      <c r="BF671" s="74"/>
      <c r="BG671" s="74"/>
      <c r="BH671" s="74"/>
      <c r="BI671" s="74"/>
      <c r="BJ671" s="74"/>
      <c r="BK671" s="74"/>
      <c r="BL671" s="74"/>
      <c r="BM671" s="74"/>
      <c r="BN671" s="74"/>
      <c r="BO671" s="74"/>
      <c r="BP671" s="74"/>
      <c r="BQ671" s="74"/>
      <c r="BR671" s="74"/>
      <c r="BS671" s="74"/>
      <c r="BT671" s="74"/>
      <c r="BU671" s="74"/>
      <c r="BV671" s="74"/>
      <c r="BW671" s="74"/>
      <c r="BX671" s="74"/>
      <c r="BY671" s="74"/>
      <c r="BZ671" s="74"/>
      <c r="CA671" s="74"/>
    </row>
    <row r="672" spans="2:79" x14ac:dyDescent="0.25"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74"/>
      <c r="AV672" s="74"/>
      <c r="AW672" s="74"/>
      <c r="AX672" s="74"/>
      <c r="AY672" s="74"/>
      <c r="AZ672" s="74"/>
      <c r="BA672" s="74"/>
      <c r="BB672" s="74"/>
      <c r="BC672" s="74"/>
      <c r="BD672" s="74"/>
      <c r="BE672" s="74"/>
      <c r="BF672" s="74"/>
      <c r="BG672" s="74"/>
      <c r="BH672" s="74"/>
      <c r="BI672" s="74"/>
      <c r="BJ672" s="74"/>
      <c r="BK672" s="74"/>
      <c r="BL672" s="74"/>
      <c r="BM672" s="74"/>
      <c r="BN672" s="74"/>
      <c r="BO672" s="74"/>
      <c r="BP672" s="74"/>
      <c r="BQ672" s="74"/>
      <c r="BR672" s="74"/>
      <c r="BS672" s="74"/>
      <c r="BT672" s="74"/>
      <c r="BU672" s="74"/>
      <c r="BV672" s="74"/>
      <c r="BW672" s="74"/>
      <c r="BX672" s="74"/>
      <c r="BY672" s="74"/>
      <c r="BZ672" s="74"/>
      <c r="CA672" s="74"/>
    </row>
    <row r="673" spans="2:79" x14ac:dyDescent="0.25"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74"/>
      <c r="AX673" s="74"/>
      <c r="AY673" s="74"/>
      <c r="AZ673" s="74"/>
      <c r="BA673" s="74"/>
      <c r="BB673" s="74"/>
      <c r="BC673" s="74"/>
      <c r="BD673" s="74"/>
      <c r="BE673" s="74"/>
      <c r="BF673" s="74"/>
      <c r="BG673" s="74"/>
      <c r="BH673" s="74"/>
      <c r="BI673" s="74"/>
      <c r="BJ673" s="74"/>
      <c r="BK673" s="74"/>
      <c r="BL673" s="74"/>
      <c r="BM673" s="74"/>
      <c r="BN673" s="74"/>
      <c r="BO673" s="74"/>
      <c r="BP673" s="74"/>
      <c r="BQ673" s="74"/>
      <c r="BR673" s="74"/>
      <c r="BS673" s="74"/>
      <c r="BT673" s="74"/>
      <c r="BU673" s="74"/>
      <c r="BV673" s="74"/>
      <c r="BW673" s="74"/>
      <c r="BX673" s="74"/>
      <c r="BY673" s="74"/>
      <c r="BZ673" s="74"/>
      <c r="CA673" s="74"/>
    </row>
    <row r="674" spans="2:79" x14ac:dyDescent="0.25"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74"/>
      <c r="AX674" s="74"/>
      <c r="AY674" s="74"/>
      <c r="AZ674" s="74"/>
      <c r="BA674" s="74"/>
      <c r="BB674" s="74"/>
      <c r="BC674" s="74"/>
      <c r="BD674" s="74"/>
      <c r="BE674" s="74"/>
      <c r="BF674" s="74"/>
      <c r="BG674" s="74"/>
      <c r="BH674" s="74"/>
      <c r="BI674" s="74"/>
      <c r="BJ674" s="74"/>
      <c r="BK674" s="74"/>
      <c r="BL674" s="74"/>
      <c r="BM674" s="74"/>
      <c r="BN674" s="74"/>
      <c r="BO674" s="74"/>
      <c r="BP674" s="74"/>
      <c r="BQ674" s="74"/>
      <c r="BR674" s="74"/>
      <c r="BS674" s="74"/>
      <c r="BT674" s="74"/>
      <c r="BU674" s="74"/>
      <c r="BV674" s="74"/>
      <c r="BW674" s="74"/>
      <c r="BX674" s="74"/>
      <c r="BY674" s="74"/>
      <c r="BZ674" s="74"/>
      <c r="CA674" s="74"/>
    </row>
    <row r="675" spans="2:79" x14ac:dyDescent="0.25"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74"/>
      <c r="AX675" s="74"/>
      <c r="AY675" s="74"/>
      <c r="AZ675" s="74"/>
      <c r="BA675" s="74"/>
      <c r="BB675" s="74"/>
      <c r="BC675" s="74"/>
      <c r="BD675" s="74"/>
      <c r="BE675" s="74"/>
      <c r="BF675" s="74"/>
      <c r="BG675" s="74"/>
      <c r="BH675" s="74"/>
      <c r="BI675" s="74"/>
      <c r="BJ675" s="74"/>
      <c r="BK675" s="74"/>
      <c r="BL675" s="74"/>
      <c r="BM675" s="74"/>
      <c r="BN675" s="74"/>
      <c r="BO675" s="74"/>
      <c r="BP675" s="74"/>
      <c r="BQ675" s="74"/>
      <c r="BR675" s="74"/>
      <c r="BS675" s="74"/>
      <c r="BT675" s="74"/>
      <c r="BU675" s="74"/>
      <c r="BV675" s="74"/>
      <c r="BW675" s="74"/>
      <c r="BX675" s="74"/>
      <c r="BY675" s="74"/>
      <c r="BZ675" s="74"/>
      <c r="CA675" s="74"/>
    </row>
    <row r="676" spans="2:79" x14ac:dyDescent="0.25"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74"/>
      <c r="AX676" s="74"/>
      <c r="AY676" s="74"/>
      <c r="AZ676" s="74"/>
      <c r="BA676" s="74"/>
      <c r="BB676" s="74"/>
      <c r="BC676" s="74"/>
      <c r="BD676" s="74"/>
      <c r="BE676" s="74"/>
      <c r="BF676" s="74"/>
      <c r="BG676" s="74"/>
      <c r="BH676" s="74"/>
      <c r="BI676" s="74"/>
      <c r="BJ676" s="74"/>
      <c r="BK676" s="74"/>
      <c r="BL676" s="74"/>
      <c r="BM676" s="74"/>
      <c r="BN676" s="74"/>
      <c r="BO676" s="74"/>
      <c r="BP676" s="74"/>
      <c r="BQ676" s="74"/>
      <c r="BR676" s="74"/>
      <c r="BS676" s="74"/>
      <c r="BT676" s="74"/>
      <c r="BU676" s="74"/>
      <c r="BV676" s="74"/>
      <c r="BW676" s="74"/>
      <c r="BX676" s="74"/>
      <c r="BY676" s="74"/>
      <c r="BZ676" s="74"/>
      <c r="CA676" s="74"/>
    </row>
    <row r="677" spans="2:79" x14ac:dyDescent="0.25"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74"/>
      <c r="AX677" s="74"/>
      <c r="AY677" s="74"/>
      <c r="AZ677" s="74"/>
      <c r="BA677" s="74"/>
      <c r="BB677" s="74"/>
      <c r="BC677" s="74"/>
      <c r="BD677" s="74"/>
      <c r="BE677" s="74"/>
      <c r="BF677" s="74"/>
      <c r="BG677" s="74"/>
      <c r="BH677" s="74"/>
      <c r="BI677" s="74"/>
      <c r="BJ677" s="74"/>
      <c r="BK677" s="74"/>
      <c r="BL677" s="74"/>
      <c r="BM677" s="74"/>
      <c r="BN677" s="74"/>
      <c r="BO677" s="74"/>
      <c r="BP677" s="74"/>
      <c r="BQ677" s="74"/>
      <c r="BR677" s="74"/>
      <c r="BS677" s="74"/>
      <c r="BT677" s="74"/>
      <c r="BU677" s="74"/>
      <c r="BV677" s="74"/>
      <c r="BW677" s="74"/>
      <c r="BX677" s="74"/>
      <c r="BY677" s="74"/>
      <c r="BZ677" s="74"/>
      <c r="CA677" s="74"/>
    </row>
    <row r="678" spans="2:79" x14ac:dyDescent="0.25"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74"/>
      <c r="AX678" s="74"/>
      <c r="AY678" s="74"/>
      <c r="AZ678" s="74"/>
      <c r="BA678" s="74"/>
      <c r="BB678" s="74"/>
      <c r="BC678" s="74"/>
      <c r="BD678" s="74"/>
      <c r="BE678" s="74"/>
      <c r="BF678" s="74"/>
      <c r="BG678" s="74"/>
      <c r="BH678" s="74"/>
      <c r="BI678" s="74"/>
      <c r="BJ678" s="74"/>
      <c r="BK678" s="74"/>
      <c r="BL678" s="74"/>
      <c r="BM678" s="74"/>
      <c r="BN678" s="74"/>
      <c r="BO678" s="74"/>
      <c r="BP678" s="74"/>
      <c r="BQ678" s="74"/>
      <c r="BR678" s="74"/>
      <c r="BS678" s="74"/>
      <c r="BT678" s="74"/>
      <c r="BU678" s="74"/>
      <c r="BV678" s="74"/>
      <c r="BW678" s="74"/>
      <c r="BX678" s="74"/>
      <c r="BY678" s="74"/>
      <c r="BZ678" s="74"/>
      <c r="CA678" s="74"/>
    </row>
    <row r="679" spans="2:79" x14ac:dyDescent="0.25"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74"/>
      <c r="AX679" s="74"/>
      <c r="AY679" s="74"/>
      <c r="AZ679" s="74"/>
      <c r="BA679" s="74"/>
      <c r="BB679" s="74"/>
      <c r="BC679" s="74"/>
      <c r="BD679" s="74"/>
      <c r="BE679" s="74"/>
      <c r="BF679" s="74"/>
      <c r="BG679" s="74"/>
      <c r="BH679" s="74"/>
      <c r="BI679" s="74"/>
      <c r="BJ679" s="74"/>
      <c r="BK679" s="74"/>
      <c r="BL679" s="74"/>
      <c r="BM679" s="74"/>
      <c r="BN679" s="74"/>
      <c r="BO679" s="74"/>
      <c r="BP679" s="74"/>
      <c r="BQ679" s="74"/>
      <c r="BR679" s="74"/>
      <c r="BS679" s="74"/>
      <c r="BT679" s="74"/>
      <c r="BU679" s="74"/>
      <c r="BV679" s="74"/>
      <c r="BW679" s="74"/>
      <c r="BX679" s="74"/>
      <c r="BY679" s="74"/>
      <c r="BZ679" s="74"/>
      <c r="CA679" s="74"/>
    </row>
    <row r="680" spans="2:79" x14ac:dyDescent="0.25"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74"/>
      <c r="AX680" s="74"/>
      <c r="AY680" s="74"/>
      <c r="AZ680" s="74"/>
      <c r="BA680" s="74"/>
      <c r="BB680" s="74"/>
      <c r="BC680" s="74"/>
      <c r="BD680" s="74"/>
      <c r="BE680" s="74"/>
      <c r="BF680" s="74"/>
      <c r="BG680" s="74"/>
      <c r="BH680" s="74"/>
      <c r="BI680" s="74"/>
      <c r="BJ680" s="74"/>
      <c r="BK680" s="74"/>
      <c r="BL680" s="74"/>
      <c r="BM680" s="74"/>
      <c r="BN680" s="74"/>
      <c r="BO680" s="74"/>
      <c r="BP680" s="74"/>
      <c r="BQ680" s="74"/>
      <c r="BR680" s="74"/>
      <c r="BS680" s="74"/>
      <c r="BT680" s="74"/>
      <c r="BU680" s="74"/>
      <c r="BV680" s="74"/>
      <c r="BW680" s="74"/>
      <c r="BX680" s="74"/>
      <c r="BY680" s="74"/>
      <c r="BZ680" s="74"/>
      <c r="CA680" s="74"/>
    </row>
    <row r="681" spans="2:79" x14ac:dyDescent="0.25"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74"/>
      <c r="AX681" s="74"/>
      <c r="AY681" s="74"/>
      <c r="AZ681" s="74"/>
      <c r="BA681" s="74"/>
      <c r="BB681" s="74"/>
      <c r="BC681" s="74"/>
      <c r="BD681" s="74"/>
      <c r="BE681" s="74"/>
      <c r="BF681" s="74"/>
      <c r="BG681" s="74"/>
      <c r="BH681" s="74"/>
      <c r="BI681" s="74"/>
      <c r="BJ681" s="74"/>
      <c r="BK681" s="74"/>
      <c r="BL681" s="74"/>
      <c r="BM681" s="74"/>
      <c r="BN681" s="74"/>
      <c r="BO681" s="74"/>
      <c r="BP681" s="74"/>
      <c r="BQ681" s="74"/>
      <c r="BR681" s="74"/>
      <c r="BS681" s="74"/>
      <c r="BT681" s="74"/>
      <c r="BU681" s="74"/>
      <c r="BV681" s="74"/>
      <c r="BW681" s="74"/>
      <c r="BX681" s="74"/>
      <c r="BY681" s="74"/>
      <c r="BZ681" s="74"/>
      <c r="CA681" s="74"/>
    </row>
    <row r="682" spans="2:79" x14ac:dyDescent="0.25"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74"/>
      <c r="AX682" s="74"/>
      <c r="AY682" s="74"/>
      <c r="AZ682" s="74"/>
      <c r="BA682" s="74"/>
      <c r="BB682" s="74"/>
      <c r="BC682" s="74"/>
      <c r="BD682" s="74"/>
      <c r="BE682" s="74"/>
      <c r="BF682" s="74"/>
      <c r="BG682" s="74"/>
      <c r="BH682" s="74"/>
      <c r="BI682" s="74"/>
      <c r="BJ682" s="74"/>
      <c r="BK682" s="74"/>
      <c r="BL682" s="74"/>
      <c r="BM682" s="74"/>
      <c r="BN682" s="74"/>
      <c r="BO682" s="74"/>
      <c r="BP682" s="74"/>
      <c r="BQ682" s="74"/>
      <c r="BR682" s="74"/>
      <c r="BS682" s="74"/>
      <c r="BT682" s="74"/>
      <c r="BU682" s="74"/>
      <c r="BV682" s="74"/>
      <c r="BW682" s="74"/>
      <c r="BX682" s="74"/>
      <c r="BY682" s="74"/>
      <c r="BZ682" s="74"/>
      <c r="CA682" s="74"/>
    </row>
    <row r="683" spans="2:79" x14ac:dyDescent="0.25"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  <c r="AU683" s="74"/>
      <c r="AV683" s="74"/>
      <c r="AW683" s="74"/>
      <c r="AX683" s="74"/>
      <c r="AY683" s="74"/>
      <c r="AZ683" s="74"/>
      <c r="BA683" s="74"/>
      <c r="BB683" s="74"/>
      <c r="BC683" s="74"/>
      <c r="BD683" s="74"/>
      <c r="BE683" s="74"/>
      <c r="BF683" s="74"/>
      <c r="BG683" s="74"/>
      <c r="BH683" s="74"/>
      <c r="BI683" s="74"/>
      <c r="BJ683" s="74"/>
      <c r="BK683" s="74"/>
      <c r="BL683" s="74"/>
      <c r="BM683" s="74"/>
      <c r="BN683" s="74"/>
      <c r="BO683" s="74"/>
      <c r="BP683" s="74"/>
      <c r="BQ683" s="74"/>
      <c r="BR683" s="74"/>
      <c r="BS683" s="74"/>
      <c r="BT683" s="74"/>
      <c r="BU683" s="74"/>
      <c r="BV683" s="74"/>
      <c r="BW683" s="74"/>
      <c r="BX683" s="74"/>
      <c r="BY683" s="74"/>
      <c r="BZ683" s="74"/>
      <c r="CA683" s="74"/>
    </row>
    <row r="684" spans="2:79" x14ac:dyDescent="0.25"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74"/>
      <c r="AX684" s="74"/>
      <c r="AY684" s="74"/>
      <c r="AZ684" s="74"/>
      <c r="BA684" s="74"/>
      <c r="BB684" s="74"/>
      <c r="BC684" s="74"/>
      <c r="BD684" s="74"/>
      <c r="BE684" s="74"/>
      <c r="BF684" s="74"/>
      <c r="BG684" s="74"/>
      <c r="BH684" s="74"/>
      <c r="BI684" s="74"/>
      <c r="BJ684" s="74"/>
      <c r="BK684" s="74"/>
      <c r="BL684" s="74"/>
      <c r="BM684" s="74"/>
      <c r="BN684" s="74"/>
      <c r="BO684" s="74"/>
      <c r="BP684" s="74"/>
      <c r="BQ684" s="74"/>
      <c r="BR684" s="74"/>
      <c r="BS684" s="74"/>
      <c r="BT684" s="74"/>
      <c r="BU684" s="74"/>
      <c r="BV684" s="74"/>
      <c r="BW684" s="74"/>
      <c r="BX684" s="74"/>
      <c r="BY684" s="74"/>
      <c r="BZ684" s="74"/>
      <c r="CA684" s="74"/>
    </row>
    <row r="685" spans="2:79" x14ac:dyDescent="0.25"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74"/>
      <c r="AX685" s="74"/>
      <c r="AY685" s="74"/>
      <c r="AZ685" s="74"/>
      <c r="BA685" s="74"/>
      <c r="BB685" s="74"/>
      <c r="BC685" s="74"/>
      <c r="BD685" s="74"/>
      <c r="BE685" s="74"/>
      <c r="BF685" s="74"/>
      <c r="BG685" s="74"/>
      <c r="BH685" s="74"/>
      <c r="BI685" s="74"/>
      <c r="BJ685" s="74"/>
      <c r="BK685" s="74"/>
      <c r="BL685" s="74"/>
      <c r="BM685" s="74"/>
      <c r="BN685" s="74"/>
      <c r="BO685" s="74"/>
      <c r="BP685" s="74"/>
      <c r="BQ685" s="74"/>
      <c r="BR685" s="74"/>
      <c r="BS685" s="74"/>
      <c r="BT685" s="74"/>
      <c r="BU685" s="74"/>
      <c r="BV685" s="74"/>
      <c r="BW685" s="74"/>
      <c r="BX685" s="74"/>
      <c r="BY685" s="74"/>
      <c r="BZ685" s="74"/>
      <c r="CA685" s="74"/>
    </row>
    <row r="686" spans="2:79" x14ac:dyDescent="0.25"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74"/>
      <c r="AX686" s="74"/>
      <c r="AY686" s="74"/>
      <c r="AZ686" s="74"/>
      <c r="BA686" s="74"/>
      <c r="BB686" s="74"/>
      <c r="BC686" s="74"/>
      <c r="BD686" s="74"/>
      <c r="BE686" s="74"/>
      <c r="BF686" s="74"/>
      <c r="BG686" s="74"/>
      <c r="BH686" s="74"/>
      <c r="BI686" s="74"/>
      <c r="BJ686" s="74"/>
      <c r="BK686" s="74"/>
      <c r="BL686" s="74"/>
      <c r="BM686" s="74"/>
      <c r="BN686" s="74"/>
      <c r="BO686" s="74"/>
      <c r="BP686" s="74"/>
      <c r="BQ686" s="74"/>
      <c r="BR686" s="74"/>
      <c r="BS686" s="74"/>
      <c r="BT686" s="74"/>
      <c r="BU686" s="74"/>
      <c r="BV686" s="74"/>
      <c r="BW686" s="74"/>
      <c r="BX686" s="74"/>
      <c r="BY686" s="74"/>
      <c r="BZ686" s="74"/>
      <c r="CA686" s="74"/>
    </row>
    <row r="687" spans="2:79" x14ac:dyDescent="0.25"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74"/>
      <c r="AV687" s="74"/>
      <c r="AW687" s="74"/>
      <c r="AX687" s="74"/>
      <c r="AY687" s="74"/>
      <c r="AZ687" s="74"/>
      <c r="BA687" s="74"/>
      <c r="BB687" s="74"/>
      <c r="BC687" s="74"/>
      <c r="BD687" s="74"/>
      <c r="BE687" s="74"/>
      <c r="BF687" s="74"/>
      <c r="BG687" s="74"/>
      <c r="BH687" s="74"/>
      <c r="BI687" s="74"/>
      <c r="BJ687" s="74"/>
      <c r="BK687" s="74"/>
      <c r="BL687" s="74"/>
      <c r="BM687" s="74"/>
      <c r="BN687" s="74"/>
      <c r="BO687" s="74"/>
      <c r="BP687" s="74"/>
      <c r="BQ687" s="74"/>
      <c r="BR687" s="74"/>
      <c r="BS687" s="74"/>
      <c r="BT687" s="74"/>
      <c r="BU687" s="74"/>
      <c r="BV687" s="74"/>
      <c r="BW687" s="74"/>
      <c r="BX687" s="74"/>
      <c r="BY687" s="74"/>
      <c r="BZ687" s="74"/>
      <c r="CA687" s="74"/>
    </row>
    <row r="688" spans="2:79" x14ac:dyDescent="0.25"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74"/>
      <c r="AX688" s="74"/>
      <c r="AY688" s="74"/>
      <c r="AZ688" s="74"/>
      <c r="BA688" s="74"/>
      <c r="BB688" s="74"/>
      <c r="BC688" s="74"/>
      <c r="BD688" s="74"/>
      <c r="BE688" s="74"/>
      <c r="BF688" s="74"/>
      <c r="BG688" s="74"/>
      <c r="BH688" s="74"/>
      <c r="BI688" s="74"/>
      <c r="BJ688" s="74"/>
      <c r="BK688" s="74"/>
      <c r="BL688" s="74"/>
      <c r="BM688" s="74"/>
      <c r="BN688" s="74"/>
      <c r="BO688" s="74"/>
      <c r="BP688" s="74"/>
      <c r="BQ688" s="74"/>
      <c r="BR688" s="74"/>
      <c r="BS688" s="74"/>
      <c r="BT688" s="74"/>
      <c r="BU688" s="74"/>
      <c r="BV688" s="74"/>
      <c r="BW688" s="74"/>
      <c r="BX688" s="74"/>
      <c r="BY688" s="74"/>
      <c r="BZ688" s="74"/>
      <c r="CA688" s="74"/>
    </row>
    <row r="689" spans="2:79" x14ac:dyDescent="0.25"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74"/>
      <c r="AX689" s="74"/>
      <c r="AY689" s="74"/>
      <c r="AZ689" s="74"/>
      <c r="BA689" s="74"/>
      <c r="BB689" s="74"/>
      <c r="BC689" s="74"/>
      <c r="BD689" s="74"/>
      <c r="BE689" s="74"/>
      <c r="BF689" s="74"/>
      <c r="BG689" s="74"/>
      <c r="BH689" s="74"/>
      <c r="BI689" s="74"/>
      <c r="BJ689" s="74"/>
      <c r="BK689" s="74"/>
      <c r="BL689" s="74"/>
      <c r="BM689" s="74"/>
      <c r="BN689" s="74"/>
      <c r="BO689" s="74"/>
      <c r="BP689" s="74"/>
      <c r="BQ689" s="74"/>
      <c r="BR689" s="74"/>
      <c r="BS689" s="74"/>
      <c r="BT689" s="74"/>
      <c r="BU689" s="74"/>
      <c r="BV689" s="74"/>
      <c r="BW689" s="74"/>
      <c r="BX689" s="74"/>
      <c r="BY689" s="74"/>
      <c r="BZ689" s="74"/>
      <c r="CA689" s="74"/>
    </row>
    <row r="690" spans="2:79" x14ac:dyDescent="0.25"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74"/>
      <c r="AX690" s="74"/>
      <c r="AY690" s="74"/>
      <c r="AZ690" s="74"/>
      <c r="BA690" s="74"/>
      <c r="BB690" s="74"/>
      <c r="BC690" s="74"/>
      <c r="BD690" s="74"/>
      <c r="BE690" s="74"/>
      <c r="BF690" s="74"/>
      <c r="BG690" s="74"/>
      <c r="BH690" s="74"/>
      <c r="BI690" s="74"/>
      <c r="BJ690" s="74"/>
      <c r="BK690" s="74"/>
      <c r="BL690" s="74"/>
      <c r="BM690" s="74"/>
      <c r="BN690" s="74"/>
      <c r="BO690" s="74"/>
      <c r="BP690" s="74"/>
      <c r="BQ690" s="74"/>
      <c r="BR690" s="74"/>
      <c r="BS690" s="74"/>
      <c r="BT690" s="74"/>
      <c r="BU690" s="74"/>
      <c r="BV690" s="74"/>
      <c r="BW690" s="74"/>
      <c r="BX690" s="74"/>
      <c r="BY690" s="74"/>
      <c r="BZ690" s="74"/>
      <c r="CA690" s="74"/>
    </row>
    <row r="691" spans="2:79" x14ac:dyDescent="0.25"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74"/>
      <c r="AX691" s="74"/>
      <c r="AY691" s="74"/>
      <c r="AZ691" s="74"/>
      <c r="BA691" s="74"/>
      <c r="BB691" s="74"/>
      <c r="BC691" s="74"/>
      <c r="BD691" s="74"/>
      <c r="BE691" s="74"/>
      <c r="BF691" s="74"/>
      <c r="BG691" s="74"/>
      <c r="BH691" s="74"/>
      <c r="BI691" s="74"/>
      <c r="BJ691" s="74"/>
      <c r="BK691" s="74"/>
      <c r="BL691" s="74"/>
      <c r="BM691" s="74"/>
      <c r="BN691" s="74"/>
      <c r="BO691" s="74"/>
      <c r="BP691" s="74"/>
      <c r="BQ691" s="74"/>
      <c r="BR691" s="74"/>
      <c r="BS691" s="74"/>
      <c r="BT691" s="74"/>
      <c r="BU691" s="74"/>
      <c r="BV691" s="74"/>
      <c r="BW691" s="74"/>
      <c r="BX691" s="74"/>
      <c r="BY691" s="74"/>
      <c r="BZ691" s="74"/>
      <c r="CA691" s="74"/>
    </row>
    <row r="692" spans="2:79" x14ac:dyDescent="0.25"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74"/>
      <c r="AX692" s="74"/>
      <c r="AY692" s="74"/>
      <c r="AZ692" s="74"/>
      <c r="BA692" s="74"/>
      <c r="BB692" s="74"/>
      <c r="BC692" s="74"/>
      <c r="BD692" s="74"/>
      <c r="BE692" s="74"/>
      <c r="BF692" s="74"/>
      <c r="BG692" s="74"/>
      <c r="BH692" s="74"/>
      <c r="BI692" s="74"/>
      <c r="BJ692" s="74"/>
      <c r="BK692" s="74"/>
      <c r="BL692" s="74"/>
      <c r="BM692" s="74"/>
      <c r="BN692" s="74"/>
      <c r="BO692" s="74"/>
      <c r="BP692" s="74"/>
      <c r="BQ692" s="74"/>
      <c r="BR692" s="74"/>
      <c r="BS692" s="74"/>
      <c r="BT692" s="74"/>
      <c r="BU692" s="74"/>
      <c r="BV692" s="74"/>
      <c r="BW692" s="74"/>
      <c r="BX692" s="74"/>
      <c r="BY692" s="74"/>
      <c r="BZ692" s="74"/>
      <c r="CA692" s="74"/>
    </row>
    <row r="693" spans="2:79" x14ac:dyDescent="0.25"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74"/>
      <c r="AX693" s="74"/>
      <c r="AY693" s="74"/>
      <c r="AZ693" s="74"/>
      <c r="BA693" s="74"/>
      <c r="BB693" s="74"/>
      <c r="BC693" s="74"/>
      <c r="BD693" s="74"/>
      <c r="BE693" s="74"/>
      <c r="BF693" s="74"/>
      <c r="BG693" s="74"/>
      <c r="BH693" s="74"/>
      <c r="BI693" s="74"/>
      <c r="BJ693" s="74"/>
      <c r="BK693" s="74"/>
      <c r="BL693" s="74"/>
      <c r="BM693" s="74"/>
      <c r="BN693" s="74"/>
      <c r="BO693" s="74"/>
      <c r="BP693" s="74"/>
      <c r="BQ693" s="74"/>
      <c r="BR693" s="74"/>
      <c r="BS693" s="74"/>
      <c r="BT693" s="74"/>
      <c r="BU693" s="74"/>
      <c r="BV693" s="74"/>
      <c r="BW693" s="74"/>
      <c r="BX693" s="74"/>
      <c r="BY693" s="74"/>
      <c r="BZ693" s="74"/>
      <c r="CA693" s="74"/>
    </row>
    <row r="694" spans="2:79" x14ac:dyDescent="0.25"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74"/>
      <c r="AX694" s="74"/>
      <c r="AY694" s="74"/>
      <c r="AZ694" s="74"/>
      <c r="BA694" s="74"/>
      <c r="BB694" s="74"/>
      <c r="BC694" s="74"/>
      <c r="BD694" s="74"/>
      <c r="BE694" s="74"/>
      <c r="BF694" s="74"/>
      <c r="BG694" s="74"/>
      <c r="BH694" s="74"/>
      <c r="BI694" s="74"/>
      <c r="BJ694" s="74"/>
      <c r="BK694" s="74"/>
      <c r="BL694" s="74"/>
      <c r="BM694" s="74"/>
      <c r="BN694" s="74"/>
      <c r="BO694" s="74"/>
      <c r="BP694" s="74"/>
      <c r="BQ694" s="74"/>
      <c r="BR694" s="74"/>
      <c r="BS694" s="74"/>
      <c r="BT694" s="74"/>
      <c r="BU694" s="74"/>
      <c r="BV694" s="74"/>
      <c r="BW694" s="74"/>
      <c r="BX694" s="74"/>
      <c r="BY694" s="74"/>
      <c r="BZ694" s="74"/>
      <c r="CA694" s="74"/>
    </row>
    <row r="695" spans="2:79" x14ac:dyDescent="0.25"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74"/>
      <c r="AX695" s="74"/>
      <c r="AY695" s="74"/>
      <c r="AZ695" s="74"/>
      <c r="BA695" s="74"/>
      <c r="BB695" s="74"/>
      <c r="BC695" s="74"/>
      <c r="BD695" s="74"/>
      <c r="BE695" s="74"/>
      <c r="BF695" s="74"/>
      <c r="BG695" s="74"/>
      <c r="BH695" s="74"/>
      <c r="BI695" s="74"/>
      <c r="BJ695" s="74"/>
      <c r="BK695" s="74"/>
      <c r="BL695" s="74"/>
      <c r="BM695" s="74"/>
      <c r="BN695" s="74"/>
      <c r="BO695" s="74"/>
      <c r="BP695" s="74"/>
      <c r="BQ695" s="74"/>
      <c r="BR695" s="74"/>
      <c r="BS695" s="74"/>
      <c r="BT695" s="74"/>
      <c r="BU695" s="74"/>
      <c r="BV695" s="74"/>
      <c r="BW695" s="74"/>
      <c r="BX695" s="74"/>
      <c r="BY695" s="74"/>
      <c r="BZ695" s="74"/>
      <c r="CA695" s="74"/>
    </row>
    <row r="696" spans="2:79" x14ac:dyDescent="0.25"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74"/>
      <c r="AX696" s="74"/>
      <c r="AY696" s="74"/>
      <c r="AZ696" s="74"/>
      <c r="BA696" s="74"/>
      <c r="BB696" s="74"/>
      <c r="BC696" s="74"/>
      <c r="BD696" s="74"/>
      <c r="BE696" s="74"/>
      <c r="BF696" s="74"/>
      <c r="BG696" s="74"/>
      <c r="BH696" s="74"/>
      <c r="BI696" s="74"/>
      <c r="BJ696" s="74"/>
      <c r="BK696" s="74"/>
      <c r="BL696" s="74"/>
      <c r="BM696" s="74"/>
      <c r="BN696" s="74"/>
      <c r="BO696" s="74"/>
      <c r="BP696" s="74"/>
      <c r="BQ696" s="74"/>
      <c r="BR696" s="74"/>
      <c r="BS696" s="74"/>
      <c r="BT696" s="74"/>
      <c r="BU696" s="74"/>
      <c r="BV696" s="74"/>
      <c r="BW696" s="74"/>
      <c r="BX696" s="74"/>
      <c r="BY696" s="74"/>
      <c r="BZ696" s="74"/>
      <c r="CA696" s="74"/>
    </row>
    <row r="697" spans="2:79" x14ac:dyDescent="0.25"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74"/>
      <c r="AX697" s="74"/>
      <c r="AY697" s="74"/>
      <c r="AZ697" s="74"/>
      <c r="BA697" s="74"/>
      <c r="BB697" s="74"/>
      <c r="BC697" s="74"/>
      <c r="BD697" s="74"/>
      <c r="BE697" s="74"/>
      <c r="BF697" s="74"/>
      <c r="BG697" s="74"/>
      <c r="BH697" s="74"/>
      <c r="BI697" s="74"/>
      <c r="BJ697" s="74"/>
      <c r="BK697" s="74"/>
      <c r="BL697" s="74"/>
      <c r="BM697" s="74"/>
      <c r="BN697" s="74"/>
      <c r="BO697" s="74"/>
      <c r="BP697" s="74"/>
      <c r="BQ697" s="74"/>
      <c r="BR697" s="74"/>
      <c r="BS697" s="74"/>
      <c r="BT697" s="74"/>
      <c r="BU697" s="74"/>
      <c r="BV697" s="74"/>
      <c r="BW697" s="74"/>
      <c r="BX697" s="74"/>
      <c r="BY697" s="74"/>
      <c r="BZ697" s="74"/>
      <c r="CA697" s="74"/>
    </row>
    <row r="698" spans="2:79" x14ac:dyDescent="0.25"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74"/>
      <c r="AX698" s="74"/>
      <c r="AY698" s="74"/>
      <c r="AZ698" s="74"/>
      <c r="BA698" s="74"/>
      <c r="BB698" s="74"/>
      <c r="BC698" s="74"/>
      <c r="BD698" s="74"/>
      <c r="BE698" s="74"/>
      <c r="BF698" s="74"/>
      <c r="BG698" s="74"/>
      <c r="BH698" s="74"/>
      <c r="BI698" s="74"/>
      <c r="BJ698" s="74"/>
      <c r="BK698" s="74"/>
      <c r="BL698" s="74"/>
      <c r="BM698" s="74"/>
      <c r="BN698" s="74"/>
      <c r="BO698" s="74"/>
      <c r="BP698" s="74"/>
      <c r="BQ698" s="74"/>
      <c r="BR698" s="74"/>
      <c r="BS698" s="74"/>
      <c r="BT698" s="74"/>
      <c r="BU698" s="74"/>
      <c r="BV698" s="74"/>
      <c r="BW698" s="74"/>
      <c r="BX698" s="74"/>
      <c r="BY698" s="74"/>
      <c r="BZ698" s="74"/>
      <c r="CA698" s="74"/>
    </row>
    <row r="699" spans="2:79" x14ac:dyDescent="0.25"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74"/>
      <c r="AX699" s="74"/>
      <c r="AY699" s="74"/>
      <c r="AZ699" s="74"/>
      <c r="BA699" s="74"/>
      <c r="BB699" s="74"/>
      <c r="BC699" s="74"/>
      <c r="BD699" s="74"/>
      <c r="BE699" s="74"/>
      <c r="BF699" s="74"/>
      <c r="BG699" s="74"/>
      <c r="BH699" s="74"/>
      <c r="BI699" s="74"/>
      <c r="BJ699" s="74"/>
      <c r="BK699" s="74"/>
      <c r="BL699" s="74"/>
      <c r="BM699" s="74"/>
      <c r="BN699" s="74"/>
      <c r="BO699" s="74"/>
      <c r="BP699" s="74"/>
      <c r="BQ699" s="74"/>
      <c r="BR699" s="74"/>
      <c r="BS699" s="74"/>
      <c r="BT699" s="74"/>
      <c r="BU699" s="74"/>
      <c r="BV699" s="74"/>
      <c r="BW699" s="74"/>
      <c r="BX699" s="74"/>
      <c r="BY699" s="74"/>
      <c r="BZ699" s="74"/>
      <c r="CA699" s="74"/>
    </row>
    <row r="700" spans="2:79" x14ac:dyDescent="0.25"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74"/>
      <c r="AV700" s="74"/>
      <c r="AW700" s="74"/>
      <c r="AX700" s="74"/>
      <c r="AY700" s="74"/>
      <c r="AZ700" s="74"/>
      <c r="BA700" s="74"/>
      <c r="BB700" s="74"/>
      <c r="BC700" s="74"/>
      <c r="BD700" s="74"/>
      <c r="BE700" s="74"/>
      <c r="BF700" s="74"/>
      <c r="BG700" s="74"/>
      <c r="BH700" s="74"/>
      <c r="BI700" s="74"/>
      <c r="BJ700" s="74"/>
      <c r="BK700" s="74"/>
      <c r="BL700" s="74"/>
      <c r="BM700" s="74"/>
      <c r="BN700" s="74"/>
      <c r="BO700" s="74"/>
      <c r="BP700" s="74"/>
      <c r="BQ700" s="74"/>
      <c r="BR700" s="74"/>
      <c r="BS700" s="74"/>
      <c r="BT700" s="74"/>
      <c r="BU700" s="74"/>
      <c r="BV700" s="74"/>
      <c r="BW700" s="74"/>
      <c r="BX700" s="74"/>
      <c r="BY700" s="74"/>
      <c r="BZ700" s="74"/>
      <c r="CA700" s="74"/>
    </row>
    <row r="701" spans="2:79" x14ac:dyDescent="0.25"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74"/>
      <c r="AX701" s="74"/>
      <c r="AY701" s="74"/>
      <c r="AZ701" s="74"/>
      <c r="BA701" s="74"/>
      <c r="BB701" s="74"/>
      <c r="BC701" s="74"/>
      <c r="BD701" s="74"/>
      <c r="BE701" s="74"/>
      <c r="BF701" s="74"/>
      <c r="BG701" s="74"/>
      <c r="BH701" s="74"/>
      <c r="BI701" s="74"/>
      <c r="BJ701" s="74"/>
      <c r="BK701" s="74"/>
      <c r="BL701" s="74"/>
      <c r="BM701" s="74"/>
      <c r="BN701" s="74"/>
      <c r="BO701" s="74"/>
      <c r="BP701" s="74"/>
      <c r="BQ701" s="74"/>
      <c r="BR701" s="74"/>
      <c r="BS701" s="74"/>
      <c r="BT701" s="74"/>
      <c r="BU701" s="74"/>
      <c r="BV701" s="74"/>
      <c r="BW701" s="74"/>
      <c r="BX701" s="74"/>
      <c r="BY701" s="74"/>
      <c r="BZ701" s="74"/>
      <c r="CA701" s="74"/>
    </row>
    <row r="702" spans="2:79" x14ac:dyDescent="0.25"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  <c r="AZ702" s="74"/>
      <c r="BA702" s="74"/>
      <c r="BB702" s="74"/>
      <c r="BC702" s="74"/>
      <c r="BD702" s="74"/>
      <c r="BE702" s="74"/>
      <c r="BF702" s="74"/>
      <c r="BG702" s="74"/>
      <c r="BH702" s="74"/>
      <c r="BI702" s="74"/>
      <c r="BJ702" s="74"/>
      <c r="BK702" s="74"/>
      <c r="BL702" s="74"/>
      <c r="BM702" s="74"/>
      <c r="BN702" s="74"/>
      <c r="BO702" s="74"/>
      <c r="BP702" s="74"/>
      <c r="BQ702" s="74"/>
      <c r="BR702" s="74"/>
      <c r="BS702" s="74"/>
      <c r="BT702" s="74"/>
      <c r="BU702" s="74"/>
      <c r="BV702" s="74"/>
      <c r="BW702" s="74"/>
      <c r="BX702" s="74"/>
      <c r="BY702" s="74"/>
      <c r="BZ702" s="74"/>
      <c r="CA702" s="74"/>
    </row>
    <row r="703" spans="2:79" x14ac:dyDescent="0.25"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74"/>
      <c r="AX703" s="74"/>
      <c r="AY703" s="74"/>
      <c r="AZ703" s="74"/>
      <c r="BA703" s="74"/>
      <c r="BB703" s="74"/>
      <c r="BC703" s="74"/>
      <c r="BD703" s="74"/>
      <c r="BE703" s="74"/>
      <c r="BF703" s="74"/>
      <c r="BG703" s="74"/>
      <c r="BH703" s="74"/>
      <c r="BI703" s="74"/>
      <c r="BJ703" s="74"/>
      <c r="BK703" s="74"/>
      <c r="BL703" s="74"/>
      <c r="BM703" s="74"/>
      <c r="BN703" s="74"/>
      <c r="BO703" s="74"/>
      <c r="BP703" s="74"/>
      <c r="BQ703" s="74"/>
      <c r="BR703" s="74"/>
      <c r="BS703" s="74"/>
      <c r="BT703" s="74"/>
      <c r="BU703" s="74"/>
      <c r="BV703" s="74"/>
      <c r="BW703" s="74"/>
      <c r="BX703" s="74"/>
      <c r="BY703" s="74"/>
      <c r="BZ703" s="74"/>
      <c r="CA703" s="74"/>
    </row>
    <row r="704" spans="2:79" x14ac:dyDescent="0.25"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74"/>
      <c r="AX704" s="74"/>
      <c r="AY704" s="74"/>
      <c r="AZ704" s="74"/>
      <c r="BA704" s="74"/>
      <c r="BB704" s="74"/>
      <c r="BC704" s="74"/>
      <c r="BD704" s="74"/>
      <c r="BE704" s="74"/>
      <c r="BF704" s="74"/>
      <c r="BG704" s="74"/>
      <c r="BH704" s="74"/>
      <c r="BI704" s="74"/>
      <c r="BJ704" s="74"/>
      <c r="BK704" s="74"/>
      <c r="BL704" s="74"/>
      <c r="BM704" s="74"/>
      <c r="BN704" s="74"/>
      <c r="BO704" s="74"/>
      <c r="BP704" s="74"/>
      <c r="BQ704" s="74"/>
      <c r="BR704" s="74"/>
      <c r="BS704" s="74"/>
      <c r="BT704" s="74"/>
      <c r="BU704" s="74"/>
      <c r="BV704" s="74"/>
      <c r="BW704" s="74"/>
      <c r="BX704" s="74"/>
      <c r="BY704" s="74"/>
      <c r="BZ704" s="74"/>
      <c r="CA704" s="74"/>
    </row>
    <row r="705" spans="2:79" x14ac:dyDescent="0.25"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74"/>
      <c r="AV705" s="74"/>
      <c r="AW705" s="74"/>
      <c r="AX705" s="74"/>
      <c r="AY705" s="74"/>
      <c r="AZ705" s="74"/>
      <c r="BA705" s="74"/>
      <c r="BB705" s="74"/>
      <c r="BC705" s="74"/>
      <c r="BD705" s="74"/>
      <c r="BE705" s="74"/>
      <c r="BF705" s="74"/>
      <c r="BG705" s="74"/>
      <c r="BH705" s="74"/>
      <c r="BI705" s="74"/>
      <c r="BJ705" s="74"/>
      <c r="BK705" s="74"/>
      <c r="BL705" s="74"/>
      <c r="BM705" s="74"/>
      <c r="BN705" s="74"/>
      <c r="BO705" s="74"/>
      <c r="BP705" s="74"/>
      <c r="BQ705" s="74"/>
      <c r="BR705" s="74"/>
      <c r="BS705" s="74"/>
      <c r="BT705" s="74"/>
      <c r="BU705" s="74"/>
      <c r="BV705" s="74"/>
      <c r="BW705" s="74"/>
      <c r="BX705" s="74"/>
      <c r="BY705" s="74"/>
      <c r="BZ705" s="74"/>
      <c r="CA705" s="74"/>
    </row>
    <row r="706" spans="2:79" x14ac:dyDescent="0.25"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74"/>
      <c r="AX706" s="74"/>
      <c r="AY706" s="74"/>
      <c r="AZ706" s="74"/>
      <c r="BA706" s="74"/>
      <c r="BB706" s="74"/>
      <c r="BC706" s="74"/>
      <c r="BD706" s="74"/>
      <c r="BE706" s="74"/>
      <c r="BF706" s="74"/>
      <c r="BG706" s="74"/>
      <c r="BH706" s="74"/>
      <c r="BI706" s="74"/>
      <c r="BJ706" s="74"/>
      <c r="BK706" s="74"/>
      <c r="BL706" s="74"/>
      <c r="BM706" s="74"/>
      <c r="BN706" s="74"/>
      <c r="BO706" s="74"/>
      <c r="BP706" s="74"/>
      <c r="BQ706" s="74"/>
      <c r="BR706" s="74"/>
      <c r="BS706" s="74"/>
      <c r="BT706" s="74"/>
      <c r="BU706" s="74"/>
      <c r="BV706" s="74"/>
      <c r="BW706" s="74"/>
      <c r="BX706" s="74"/>
      <c r="BY706" s="74"/>
      <c r="BZ706" s="74"/>
      <c r="CA706" s="74"/>
    </row>
    <row r="707" spans="2:79" x14ac:dyDescent="0.25"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74"/>
      <c r="AX707" s="74"/>
      <c r="AY707" s="74"/>
      <c r="AZ707" s="74"/>
      <c r="BA707" s="74"/>
      <c r="BB707" s="74"/>
      <c r="BC707" s="74"/>
      <c r="BD707" s="74"/>
      <c r="BE707" s="74"/>
      <c r="BF707" s="74"/>
      <c r="BG707" s="74"/>
      <c r="BH707" s="74"/>
      <c r="BI707" s="74"/>
      <c r="BJ707" s="74"/>
      <c r="BK707" s="74"/>
      <c r="BL707" s="74"/>
      <c r="BM707" s="74"/>
      <c r="BN707" s="74"/>
      <c r="BO707" s="74"/>
      <c r="BP707" s="74"/>
      <c r="BQ707" s="74"/>
      <c r="BR707" s="74"/>
      <c r="BS707" s="74"/>
      <c r="BT707" s="74"/>
      <c r="BU707" s="74"/>
      <c r="BV707" s="74"/>
      <c r="BW707" s="74"/>
      <c r="BX707" s="74"/>
      <c r="BY707" s="74"/>
      <c r="BZ707" s="74"/>
      <c r="CA707" s="74"/>
    </row>
    <row r="708" spans="2:79" x14ac:dyDescent="0.25"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  <c r="AU708" s="74"/>
      <c r="AV708" s="74"/>
      <c r="AW708" s="74"/>
      <c r="AX708" s="74"/>
      <c r="AY708" s="74"/>
      <c r="AZ708" s="74"/>
      <c r="BA708" s="74"/>
      <c r="BB708" s="74"/>
      <c r="BC708" s="74"/>
      <c r="BD708" s="74"/>
      <c r="BE708" s="74"/>
      <c r="BF708" s="74"/>
      <c r="BG708" s="74"/>
      <c r="BH708" s="74"/>
      <c r="BI708" s="74"/>
      <c r="BJ708" s="74"/>
      <c r="BK708" s="74"/>
      <c r="BL708" s="74"/>
      <c r="BM708" s="74"/>
      <c r="BN708" s="74"/>
      <c r="BO708" s="74"/>
      <c r="BP708" s="74"/>
      <c r="BQ708" s="74"/>
      <c r="BR708" s="74"/>
      <c r="BS708" s="74"/>
      <c r="BT708" s="74"/>
      <c r="BU708" s="74"/>
      <c r="BV708" s="74"/>
      <c r="BW708" s="74"/>
      <c r="BX708" s="74"/>
      <c r="BY708" s="74"/>
      <c r="BZ708" s="74"/>
      <c r="CA708" s="74"/>
    </row>
    <row r="709" spans="2:79" x14ac:dyDescent="0.25"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74"/>
      <c r="AX709" s="74"/>
      <c r="AY709" s="74"/>
      <c r="AZ709" s="74"/>
      <c r="BA709" s="74"/>
      <c r="BB709" s="74"/>
      <c r="BC709" s="74"/>
      <c r="BD709" s="74"/>
      <c r="BE709" s="74"/>
      <c r="BF709" s="74"/>
      <c r="BG709" s="74"/>
      <c r="BH709" s="74"/>
      <c r="BI709" s="74"/>
      <c r="BJ709" s="74"/>
      <c r="BK709" s="74"/>
      <c r="BL709" s="74"/>
      <c r="BM709" s="74"/>
      <c r="BN709" s="74"/>
      <c r="BO709" s="74"/>
      <c r="BP709" s="74"/>
      <c r="BQ709" s="74"/>
      <c r="BR709" s="74"/>
      <c r="BS709" s="74"/>
      <c r="BT709" s="74"/>
      <c r="BU709" s="74"/>
      <c r="BV709" s="74"/>
      <c r="BW709" s="74"/>
      <c r="BX709" s="74"/>
      <c r="BY709" s="74"/>
      <c r="BZ709" s="74"/>
      <c r="CA709" s="74"/>
    </row>
    <row r="710" spans="2:79" x14ac:dyDescent="0.25"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  <c r="AU710" s="74"/>
      <c r="AV710" s="74"/>
      <c r="AW710" s="74"/>
      <c r="AX710" s="74"/>
      <c r="AY710" s="74"/>
      <c r="AZ710" s="74"/>
      <c r="BA710" s="74"/>
      <c r="BB710" s="74"/>
      <c r="BC710" s="74"/>
      <c r="BD710" s="74"/>
      <c r="BE710" s="74"/>
      <c r="BF710" s="74"/>
      <c r="BG710" s="74"/>
      <c r="BH710" s="74"/>
      <c r="BI710" s="74"/>
      <c r="BJ710" s="74"/>
      <c r="BK710" s="74"/>
      <c r="BL710" s="74"/>
      <c r="BM710" s="74"/>
      <c r="BN710" s="74"/>
      <c r="BO710" s="74"/>
      <c r="BP710" s="74"/>
      <c r="BQ710" s="74"/>
      <c r="BR710" s="74"/>
      <c r="BS710" s="74"/>
      <c r="BT710" s="74"/>
      <c r="BU710" s="74"/>
      <c r="BV710" s="74"/>
      <c r="BW710" s="74"/>
      <c r="BX710" s="74"/>
      <c r="BY710" s="74"/>
      <c r="BZ710" s="74"/>
      <c r="CA710" s="74"/>
    </row>
    <row r="711" spans="2:79" x14ac:dyDescent="0.25"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  <c r="AU711" s="74"/>
      <c r="AV711" s="74"/>
      <c r="AW711" s="74"/>
      <c r="AX711" s="74"/>
      <c r="AY711" s="74"/>
      <c r="AZ711" s="74"/>
      <c r="BA711" s="74"/>
      <c r="BB711" s="74"/>
      <c r="BC711" s="74"/>
      <c r="BD711" s="74"/>
      <c r="BE711" s="74"/>
      <c r="BF711" s="74"/>
      <c r="BG711" s="74"/>
      <c r="BH711" s="74"/>
      <c r="BI711" s="74"/>
      <c r="BJ711" s="74"/>
      <c r="BK711" s="74"/>
      <c r="BL711" s="74"/>
      <c r="BM711" s="74"/>
      <c r="BN711" s="74"/>
      <c r="BO711" s="74"/>
      <c r="BP711" s="74"/>
      <c r="BQ711" s="74"/>
      <c r="BR711" s="74"/>
      <c r="BS711" s="74"/>
      <c r="BT711" s="74"/>
      <c r="BU711" s="74"/>
      <c r="BV711" s="74"/>
      <c r="BW711" s="74"/>
      <c r="BX711" s="74"/>
      <c r="BY711" s="74"/>
      <c r="BZ711" s="74"/>
      <c r="CA711" s="74"/>
    </row>
    <row r="712" spans="2:79" x14ac:dyDescent="0.25"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  <c r="AU712" s="74"/>
      <c r="AV712" s="74"/>
      <c r="AW712" s="74"/>
      <c r="AX712" s="74"/>
      <c r="AY712" s="74"/>
      <c r="AZ712" s="74"/>
      <c r="BA712" s="74"/>
      <c r="BB712" s="74"/>
      <c r="BC712" s="74"/>
      <c r="BD712" s="74"/>
      <c r="BE712" s="74"/>
      <c r="BF712" s="74"/>
      <c r="BG712" s="74"/>
      <c r="BH712" s="74"/>
      <c r="BI712" s="74"/>
      <c r="BJ712" s="74"/>
      <c r="BK712" s="74"/>
      <c r="BL712" s="74"/>
      <c r="BM712" s="74"/>
      <c r="BN712" s="74"/>
      <c r="BO712" s="74"/>
      <c r="BP712" s="74"/>
      <c r="BQ712" s="74"/>
      <c r="BR712" s="74"/>
      <c r="BS712" s="74"/>
      <c r="BT712" s="74"/>
      <c r="BU712" s="74"/>
      <c r="BV712" s="74"/>
      <c r="BW712" s="74"/>
      <c r="BX712" s="74"/>
      <c r="BY712" s="74"/>
      <c r="BZ712" s="74"/>
      <c r="CA712" s="74"/>
    </row>
    <row r="713" spans="2:79" x14ac:dyDescent="0.25"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74"/>
      <c r="AX713" s="74"/>
      <c r="AY713" s="74"/>
      <c r="AZ713" s="74"/>
      <c r="BA713" s="74"/>
      <c r="BB713" s="74"/>
      <c r="BC713" s="74"/>
      <c r="BD713" s="74"/>
      <c r="BE713" s="74"/>
      <c r="BF713" s="74"/>
      <c r="BG713" s="74"/>
      <c r="BH713" s="74"/>
      <c r="BI713" s="74"/>
      <c r="BJ713" s="74"/>
      <c r="BK713" s="74"/>
      <c r="BL713" s="74"/>
      <c r="BM713" s="74"/>
      <c r="BN713" s="74"/>
      <c r="BO713" s="74"/>
      <c r="BP713" s="74"/>
      <c r="BQ713" s="74"/>
      <c r="BR713" s="74"/>
      <c r="BS713" s="74"/>
      <c r="BT713" s="74"/>
      <c r="BU713" s="74"/>
      <c r="BV713" s="74"/>
      <c r="BW713" s="74"/>
      <c r="BX713" s="74"/>
      <c r="BY713" s="74"/>
      <c r="BZ713" s="74"/>
      <c r="CA713" s="74"/>
    </row>
    <row r="714" spans="2:79" x14ac:dyDescent="0.25"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74"/>
      <c r="AX714" s="74"/>
      <c r="AY714" s="74"/>
      <c r="AZ714" s="74"/>
      <c r="BA714" s="74"/>
      <c r="BB714" s="74"/>
      <c r="BC714" s="74"/>
      <c r="BD714" s="74"/>
      <c r="BE714" s="74"/>
      <c r="BF714" s="74"/>
      <c r="BG714" s="74"/>
      <c r="BH714" s="74"/>
      <c r="BI714" s="74"/>
      <c r="BJ714" s="74"/>
      <c r="BK714" s="74"/>
      <c r="BL714" s="74"/>
      <c r="BM714" s="74"/>
      <c r="BN714" s="74"/>
      <c r="BO714" s="74"/>
      <c r="BP714" s="74"/>
      <c r="BQ714" s="74"/>
      <c r="BR714" s="74"/>
      <c r="BS714" s="74"/>
      <c r="BT714" s="74"/>
      <c r="BU714" s="74"/>
      <c r="BV714" s="74"/>
      <c r="BW714" s="74"/>
      <c r="BX714" s="74"/>
      <c r="BY714" s="74"/>
      <c r="BZ714" s="74"/>
      <c r="CA714" s="74"/>
    </row>
    <row r="715" spans="2:79" x14ac:dyDescent="0.25"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74"/>
      <c r="AX715" s="74"/>
      <c r="AY715" s="74"/>
      <c r="AZ715" s="74"/>
      <c r="BA715" s="74"/>
      <c r="BB715" s="74"/>
      <c r="BC715" s="74"/>
      <c r="BD715" s="74"/>
      <c r="BE715" s="74"/>
      <c r="BF715" s="74"/>
      <c r="BG715" s="74"/>
      <c r="BH715" s="74"/>
      <c r="BI715" s="74"/>
      <c r="BJ715" s="74"/>
      <c r="BK715" s="74"/>
      <c r="BL715" s="74"/>
      <c r="BM715" s="74"/>
      <c r="BN715" s="74"/>
      <c r="BO715" s="74"/>
      <c r="BP715" s="74"/>
      <c r="BQ715" s="74"/>
      <c r="BR715" s="74"/>
      <c r="BS715" s="74"/>
      <c r="BT715" s="74"/>
      <c r="BU715" s="74"/>
      <c r="BV715" s="74"/>
      <c r="BW715" s="74"/>
      <c r="BX715" s="74"/>
      <c r="BY715" s="74"/>
      <c r="BZ715" s="74"/>
      <c r="CA715" s="74"/>
    </row>
    <row r="716" spans="2:79" x14ac:dyDescent="0.25"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74"/>
      <c r="AX716" s="74"/>
      <c r="AY716" s="74"/>
      <c r="AZ716" s="74"/>
      <c r="BA716" s="74"/>
      <c r="BB716" s="74"/>
      <c r="BC716" s="74"/>
      <c r="BD716" s="74"/>
      <c r="BE716" s="74"/>
      <c r="BF716" s="74"/>
      <c r="BG716" s="74"/>
      <c r="BH716" s="74"/>
      <c r="BI716" s="74"/>
      <c r="BJ716" s="74"/>
      <c r="BK716" s="74"/>
      <c r="BL716" s="74"/>
      <c r="BM716" s="74"/>
      <c r="BN716" s="74"/>
      <c r="BO716" s="74"/>
      <c r="BP716" s="74"/>
      <c r="BQ716" s="74"/>
      <c r="BR716" s="74"/>
      <c r="BS716" s="74"/>
      <c r="BT716" s="74"/>
      <c r="BU716" s="74"/>
      <c r="BV716" s="74"/>
      <c r="BW716" s="74"/>
      <c r="BX716" s="74"/>
      <c r="BY716" s="74"/>
      <c r="BZ716" s="74"/>
      <c r="CA716" s="74"/>
    </row>
    <row r="717" spans="2:79" x14ac:dyDescent="0.25"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  <c r="AU717" s="74"/>
      <c r="AV717" s="74"/>
      <c r="AW717" s="74"/>
      <c r="AX717" s="74"/>
      <c r="AY717" s="74"/>
      <c r="AZ717" s="74"/>
      <c r="BA717" s="74"/>
      <c r="BB717" s="74"/>
      <c r="BC717" s="74"/>
      <c r="BD717" s="74"/>
      <c r="BE717" s="74"/>
      <c r="BF717" s="74"/>
      <c r="BG717" s="74"/>
      <c r="BH717" s="74"/>
      <c r="BI717" s="74"/>
      <c r="BJ717" s="74"/>
      <c r="BK717" s="74"/>
      <c r="BL717" s="74"/>
      <c r="BM717" s="74"/>
      <c r="BN717" s="74"/>
      <c r="BO717" s="74"/>
      <c r="BP717" s="74"/>
      <c r="BQ717" s="74"/>
      <c r="BR717" s="74"/>
      <c r="BS717" s="74"/>
      <c r="BT717" s="74"/>
      <c r="BU717" s="74"/>
      <c r="BV717" s="74"/>
      <c r="BW717" s="74"/>
      <c r="BX717" s="74"/>
      <c r="BY717" s="74"/>
      <c r="BZ717" s="74"/>
      <c r="CA717" s="74"/>
    </row>
    <row r="718" spans="2:79" x14ac:dyDescent="0.25"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74"/>
      <c r="AX718" s="74"/>
      <c r="AY718" s="74"/>
      <c r="AZ718" s="74"/>
      <c r="BA718" s="74"/>
      <c r="BB718" s="74"/>
      <c r="BC718" s="74"/>
      <c r="BD718" s="74"/>
      <c r="BE718" s="74"/>
      <c r="BF718" s="74"/>
      <c r="BG718" s="74"/>
      <c r="BH718" s="74"/>
      <c r="BI718" s="74"/>
      <c r="BJ718" s="74"/>
      <c r="BK718" s="74"/>
      <c r="BL718" s="74"/>
      <c r="BM718" s="74"/>
      <c r="BN718" s="74"/>
      <c r="BO718" s="74"/>
      <c r="BP718" s="74"/>
      <c r="BQ718" s="74"/>
      <c r="BR718" s="74"/>
      <c r="BS718" s="74"/>
      <c r="BT718" s="74"/>
      <c r="BU718" s="74"/>
      <c r="BV718" s="74"/>
      <c r="BW718" s="74"/>
      <c r="BX718" s="74"/>
      <c r="BY718" s="74"/>
      <c r="BZ718" s="74"/>
      <c r="CA718" s="74"/>
    </row>
    <row r="719" spans="2:79" x14ac:dyDescent="0.25"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  <c r="AU719" s="74"/>
      <c r="AV719" s="74"/>
      <c r="AW719" s="74"/>
      <c r="AX719" s="74"/>
      <c r="AY719" s="74"/>
      <c r="AZ719" s="74"/>
      <c r="BA719" s="74"/>
      <c r="BB719" s="74"/>
      <c r="BC719" s="74"/>
      <c r="BD719" s="74"/>
      <c r="BE719" s="74"/>
      <c r="BF719" s="74"/>
      <c r="BG719" s="74"/>
      <c r="BH719" s="74"/>
      <c r="BI719" s="74"/>
      <c r="BJ719" s="74"/>
      <c r="BK719" s="74"/>
      <c r="BL719" s="74"/>
      <c r="BM719" s="74"/>
      <c r="BN719" s="74"/>
      <c r="BO719" s="74"/>
      <c r="BP719" s="74"/>
      <c r="BQ719" s="74"/>
      <c r="BR719" s="74"/>
      <c r="BS719" s="74"/>
      <c r="BT719" s="74"/>
      <c r="BU719" s="74"/>
      <c r="BV719" s="74"/>
      <c r="BW719" s="74"/>
      <c r="BX719" s="74"/>
      <c r="BY719" s="74"/>
      <c r="BZ719" s="74"/>
      <c r="CA719" s="74"/>
    </row>
    <row r="720" spans="2:79" x14ac:dyDescent="0.25"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  <c r="AU720" s="74"/>
      <c r="AV720" s="74"/>
      <c r="AW720" s="74"/>
      <c r="AX720" s="74"/>
      <c r="AY720" s="74"/>
      <c r="AZ720" s="74"/>
      <c r="BA720" s="74"/>
      <c r="BB720" s="74"/>
      <c r="BC720" s="74"/>
      <c r="BD720" s="74"/>
      <c r="BE720" s="74"/>
      <c r="BF720" s="74"/>
      <c r="BG720" s="74"/>
      <c r="BH720" s="74"/>
      <c r="BI720" s="74"/>
      <c r="BJ720" s="74"/>
      <c r="BK720" s="74"/>
      <c r="BL720" s="74"/>
      <c r="BM720" s="74"/>
      <c r="BN720" s="74"/>
      <c r="BO720" s="74"/>
      <c r="BP720" s="74"/>
      <c r="BQ720" s="74"/>
      <c r="BR720" s="74"/>
      <c r="BS720" s="74"/>
      <c r="BT720" s="74"/>
      <c r="BU720" s="74"/>
      <c r="BV720" s="74"/>
      <c r="BW720" s="74"/>
      <c r="BX720" s="74"/>
      <c r="BY720" s="74"/>
      <c r="BZ720" s="74"/>
      <c r="CA720" s="74"/>
    </row>
    <row r="721" spans="2:79" x14ac:dyDescent="0.25"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74"/>
      <c r="AX721" s="74"/>
      <c r="AY721" s="74"/>
      <c r="AZ721" s="74"/>
      <c r="BA721" s="74"/>
      <c r="BB721" s="74"/>
      <c r="BC721" s="74"/>
      <c r="BD721" s="74"/>
      <c r="BE721" s="74"/>
      <c r="BF721" s="74"/>
      <c r="BG721" s="74"/>
      <c r="BH721" s="74"/>
      <c r="BI721" s="74"/>
      <c r="BJ721" s="74"/>
      <c r="BK721" s="74"/>
      <c r="BL721" s="74"/>
      <c r="BM721" s="74"/>
      <c r="BN721" s="74"/>
      <c r="BO721" s="74"/>
      <c r="BP721" s="74"/>
      <c r="BQ721" s="74"/>
      <c r="BR721" s="74"/>
      <c r="BS721" s="74"/>
      <c r="BT721" s="74"/>
      <c r="BU721" s="74"/>
      <c r="BV721" s="74"/>
      <c r="BW721" s="74"/>
      <c r="BX721" s="74"/>
      <c r="BY721" s="74"/>
      <c r="BZ721" s="74"/>
      <c r="CA721" s="74"/>
    </row>
    <row r="722" spans="2:79" x14ac:dyDescent="0.25"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74"/>
      <c r="AX722" s="74"/>
      <c r="AY722" s="74"/>
      <c r="AZ722" s="74"/>
      <c r="BA722" s="74"/>
      <c r="BB722" s="74"/>
      <c r="BC722" s="74"/>
      <c r="BD722" s="74"/>
      <c r="BE722" s="74"/>
      <c r="BF722" s="74"/>
      <c r="BG722" s="74"/>
      <c r="BH722" s="74"/>
      <c r="BI722" s="74"/>
      <c r="BJ722" s="74"/>
      <c r="BK722" s="74"/>
      <c r="BL722" s="74"/>
      <c r="BM722" s="74"/>
      <c r="BN722" s="74"/>
      <c r="BO722" s="74"/>
      <c r="BP722" s="74"/>
      <c r="BQ722" s="74"/>
      <c r="BR722" s="74"/>
      <c r="BS722" s="74"/>
      <c r="BT722" s="74"/>
      <c r="BU722" s="74"/>
      <c r="BV722" s="74"/>
      <c r="BW722" s="74"/>
      <c r="BX722" s="74"/>
      <c r="BY722" s="74"/>
      <c r="BZ722" s="74"/>
      <c r="CA722" s="74"/>
    </row>
    <row r="723" spans="2:79" x14ac:dyDescent="0.25"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74"/>
      <c r="AX723" s="74"/>
      <c r="AY723" s="74"/>
      <c r="AZ723" s="74"/>
      <c r="BA723" s="74"/>
      <c r="BB723" s="74"/>
      <c r="BC723" s="74"/>
      <c r="BD723" s="74"/>
      <c r="BE723" s="74"/>
      <c r="BF723" s="74"/>
      <c r="BG723" s="74"/>
      <c r="BH723" s="74"/>
      <c r="BI723" s="74"/>
      <c r="BJ723" s="74"/>
      <c r="BK723" s="74"/>
      <c r="BL723" s="74"/>
      <c r="BM723" s="74"/>
      <c r="BN723" s="74"/>
      <c r="BO723" s="74"/>
      <c r="BP723" s="74"/>
      <c r="BQ723" s="74"/>
      <c r="BR723" s="74"/>
      <c r="BS723" s="74"/>
      <c r="BT723" s="74"/>
      <c r="BU723" s="74"/>
      <c r="BV723" s="74"/>
      <c r="BW723" s="74"/>
      <c r="BX723" s="74"/>
      <c r="BY723" s="74"/>
      <c r="BZ723" s="74"/>
      <c r="CA723" s="74"/>
    </row>
    <row r="724" spans="2:79" x14ac:dyDescent="0.25"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74"/>
      <c r="AX724" s="74"/>
      <c r="AY724" s="74"/>
      <c r="AZ724" s="74"/>
      <c r="BA724" s="74"/>
      <c r="BB724" s="74"/>
      <c r="BC724" s="74"/>
      <c r="BD724" s="74"/>
      <c r="BE724" s="74"/>
      <c r="BF724" s="74"/>
      <c r="BG724" s="74"/>
      <c r="BH724" s="74"/>
      <c r="BI724" s="74"/>
      <c r="BJ724" s="74"/>
      <c r="BK724" s="74"/>
      <c r="BL724" s="74"/>
      <c r="BM724" s="74"/>
      <c r="BN724" s="74"/>
      <c r="BO724" s="74"/>
      <c r="BP724" s="74"/>
      <c r="BQ724" s="74"/>
      <c r="BR724" s="74"/>
      <c r="BS724" s="74"/>
      <c r="BT724" s="74"/>
      <c r="BU724" s="74"/>
      <c r="BV724" s="74"/>
      <c r="BW724" s="74"/>
      <c r="BX724" s="74"/>
      <c r="BY724" s="74"/>
      <c r="BZ724" s="74"/>
      <c r="CA724" s="74"/>
    </row>
    <row r="725" spans="2:79" x14ac:dyDescent="0.25"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74"/>
      <c r="AX725" s="74"/>
      <c r="AY725" s="74"/>
      <c r="AZ725" s="74"/>
      <c r="BA725" s="74"/>
      <c r="BB725" s="74"/>
      <c r="BC725" s="74"/>
      <c r="BD725" s="74"/>
      <c r="BE725" s="74"/>
      <c r="BF725" s="74"/>
      <c r="BG725" s="74"/>
      <c r="BH725" s="74"/>
      <c r="BI725" s="74"/>
      <c r="BJ725" s="74"/>
      <c r="BK725" s="74"/>
      <c r="BL725" s="74"/>
      <c r="BM725" s="74"/>
      <c r="BN725" s="74"/>
      <c r="BO725" s="74"/>
      <c r="BP725" s="74"/>
      <c r="BQ725" s="74"/>
      <c r="BR725" s="74"/>
      <c r="BS725" s="74"/>
      <c r="BT725" s="74"/>
      <c r="BU725" s="74"/>
      <c r="BV725" s="74"/>
      <c r="BW725" s="74"/>
      <c r="BX725" s="74"/>
      <c r="BY725" s="74"/>
      <c r="BZ725" s="74"/>
      <c r="CA725" s="74"/>
    </row>
    <row r="726" spans="2:79" x14ac:dyDescent="0.25"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74"/>
      <c r="AX726" s="74"/>
      <c r="AY726" s="74"/>
      <c r="AZ726" s="74"/>
      <c r="BA726" s="74"/>
      <c r="BB726" s="74"/>
      <c r="BC726" s="74"/>
      <c r="BD726" s="74"/>
      <c r="BE726" s="74"/>
      <c r="BF726" s="74"/>
      <c r="BG726" s="74"/>
      <c r="BH726" s="74"/>
      <c r="BI726" s="74"/>
      <c r="BJ726" s="74"/>
      <c r="BK726" s="74"/>
      <c r="BL726" s="74"/>
      <c r="BM726" s="74"/>
      <c r="BN726" s="74"/>
      <c r="BO726" s="74"/>
      <c r="BP726" s="74"/>
      <c r="BQ726" s="74"/>
      <c r="BR726" s="74"/>
      <c r="BS726" s="74"/>
      <c r="BT726" s="74"/>
      <c r="BU726" s="74"/>
      <c r="BV726" s="74"/>
      <c r="BW726" s="74"/>
      <c r="BX726" s="74"/>
      <c r="BY726" s="74"/>
      <c r="BZ726" s="74"/>
      <c r="CA726" s="74"/>
    </row>
    <row r="727" spans="2:79" x14ac:dyDescent="0.25"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74"/>
      <c r="AX727" s="74"/>
      <c r="AY727" s="74"/>
      <c r="AZ727" s="74"/>
      <c r="BA727" s="74"/>
      <c r="BB727" s="74"/>
      <c r="BC727" s="74"/>
      <c r="BD727" s="74"/>
      <c r="BE727" s="74"/>
      <c r="BF727" s="74"/>
      <c r="BG727" s="74"/>
      <c r="BH727" s="74"/>
      <c r="BI727" s="74"/>
      <c r="BJ727" s="74"/>
      <c r="BK727" s="74"/>
      <c r="BL727" s="74"/>
      <c r="BM727" s="74"/>
      <c r="BN727" s="74"/>
      <c r="BO727" s="74"/>
      <c r="BP727" s="74"/>
      <c r="BQ727" s="74"/>
      <c r="BR727" s="74"/>
      <c r="BS727" s="74"/>
      <c r="BT727" s="74"/>
      <c r="BU727" s="74"/>
      <c r="BV727" s="74"/>
      <c r="BW727" s="74"/>
      <c r="BX727" s="74"/>
      <c r="BY727" s="74"/>
      <c r="BZ727" s="74"/>
      <c r="CA727" s="74"/>
    </row>
    <row r="728" spans="2:79" x14ac:dyDescent="0.25"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  <c r="AU728" s="74"/>
      <c r="AV728" s="74"/>
      <c r="AW728" s="74"/>
      <c r="AX728" s="74"/>
      <c r="AY728" s="74"/>
      <c r="AZ728" s="74"/>
      <c r="BA728" s="74"/>
      <c r="BB728" s="74"/>
      <c r="BC728" s="74"/>
      <c r="BD728" s="74"/>
      <c r="BE728" s="74"/>
      <c r="BF728" s="74"/>
      <c r="BG728" s="74"/>
      <c r="BH728" s="74"/>
      <c r="BI728" s="74"/>
      <c r="BJ728" s="74"/>
      <c r="BK728" s="74"/>
      <c r="BL728" s="74"/>
      <c r="BM728" s="74"/>
      <c r="BN728" s="74"/>
      <c r="BO728" s="74"/>
      <c r="BP728" s="74"/>
      <c r="BQ728" s="74"/>
      <c r="BR728" s="74"/>
      <c r="BS728" s="74"/>
      <c r="BT728" s="74"/>
      <c r="BU728" s="74"/>
      <c r="BV728" s="74"/>
      <c r="BW728" s="74"/>
      <c r="BX728" s="74"/>
      <c r="BY728" s="74"/>
      <c r="BZ728" s="74"/>
      <c r="CA728" s="74"/>
    </row>
    <row r="729" spans="2:79" x14ac:dyDescent="0.25"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  <c r="AU729" s="74"/>
      <c r="AV729" s="74"/>
      <c r="AW729" s="74"/>
      <c r="AX729" s="74"/>
      <c r="AY729" s="74"/>
      <c r="AZ729" s="74"/>
      <c r="BA729" s="74"/>
      <c r="BB729" s="74"/>
      <c r="BC729" s="74"/>
      <c r="BD729" s="74"/>
      <c r="BE729" s="74"/>
      <c r="BF729" s="74"/>
      <c r="BG729" s="74"/>
      <c r="BH729" s="74"/>
      <c r="BI729" s="74"/>
      <c r="BJ729" s="74"/>
      <c r="BK729" s="74"/>
      <c r="BL729" s="74"/>
      <c r="BM729" s="74"/>
      <c r="BN729" s="74"/>
      <c r="BO729" s="74"/>
      <c r="BP729" s="74"/>
      <c r="BQ729" s="74"/>
      <c r="BR729" s="74"/>
      <c r="BS729" s="74"/>
      <c r="BT729" s="74"/>
      <c r="BU729" s="74"/>
      <c r="BV729" s="74"/>
      <c r="BW729" s="74"/>
      <c r="BX729" s="74"/>
      <c r="BY729" s="74"/>
      <c r="BZ729" s="74"/>
      <c r="CA729" s="74"/>
    </row>
    <row r="730" spans="2:79" x14ac:dyDescent="0.25"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  <c r="AU730" s="74"/>
      <c r="AV730" s="74"/>
      <c r="AW730" s="74"/>
      <c r="AX730" s="74"/>
      <c r="AY730" s="74"/>
      <c r="AZ730" s="74"/>
      <c r="BA730" s="74"/>
      <c r="BB730" s="74"/>
      <c r="BC730" s="74"/>
      <c r="BD730" s="74"/>
      <c r="BE730" s="74"/>
      <c r="BF730" s="74"/>
      <c r="BG730" s="74"/>
      <c r="BH730" s="74"/>
      <c r="BI730" s="74"/>
      <c r="BJ730" s="74"/>
      <c r="BK730" s="74"/>
      <c r="BL730" s="74"/>
      <c r="BM730" s="74"/>
      <c r="BN730" s="74"/>
      <c r="BO730" s="74"/>
      <c r="BP730" s="74"/>
      <c r="BQ730" s="74"/>
      <c r="BR730" s="74"/>
      <c r="BS730" s="74"/>
      <c r="BT730" s="74"/>
      <c r="BU730" s="74"/>
      <c r="BV730" s="74"/>
      <c r="BW730" s="74"/>
      <c r="BX730" s="74"/>
      <c r="BY730" s="74"/>
      <c r="BZ730" s="74"/>
      <c r="CA730" s="74"/>
    </row>
    <row r="731" spans="2:79" x14ac:dyDescent="0.25"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  <c r="AU731" s="74"/>
      <c r="AV731" s="74"/>
      <c r="AW731" s="74"/>
      <c r="AX731" s="74"/>
      <c r="AY731" s="74"/>
      <c r="AZ731" s="74"/>
      <c r="BA731" s="74"/>
      <c r="BB731" s="74"/>
      <c r="BC731" s="74"/>
      <c r="BD731" s="74"/>
      <c r="BE731" s="74"/>
      <c r="BF731" s="74"/>
      <c r="BG731" s="74"/>
      <c r="BH731" s="74"/>
      <c r="BI731" s="74"/>
      <c r="BJ731" s="74"/>
      <c r="BK731" s="74"/>
      <c r="BL731" s="74"/>
      <c r="BM731" s="74"/>
      <c r="BN731" s="74"/>
      <c r="BO731" s="74"/>
      <c r="BP731" s="74"/>
      <c r="BQ731" s="74"/>
      <c r="BR731" s="74"/>
      <c r="BS731" s="74"/>
      <c r="BT731" s="74"/>
      <c r="BU731" s="74"/>
      <c r="BV731" s="74"/>
      <c r="BW731" s="74"/>
      <c r="BX731" s="74"/>
      <c r="BY731" s="74"/>
      <c r="BZ731" s="74"/>
      <c r="CA731" s="74"/>
    </row>
    <row r="732" spans="2:79" x14ac:dyDescent="0.25"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  <c r="AU732" s="74"/>
      <c r="AV732" s="74"/>
      <c r="AW732" s="74"/>
      <c r="AX732" s="74"/>
      <c r="AY732" s="74"/>
      <c r="AZ732" s="74"/>
      <c r="BA732" s="74"/>
      <c r="BB732" s="74"/>
      <c r="BC732" s="74"/>
      <c r="BD732" s="74"/>
      <c r="BE732" s="74"/>
      <c r="BF732" s="74"/>
      <c r="BG732" s="74"/>
      <c r="BH732" s="74"/>
      <c r="BI732" s="74"/>
      <c r="BJ732" s="74"/>
      <c r="BK732" s="74"/>
      <c r="BL732" s="74"/>
      <c r="BM732" s="74"/>
      <c r="BN732" s="74"/>
      <c r="BO732" s="74"/>
      <c r="BP732" s="74"/>
      <c r="BQ732" s="74"/>
      <c r="BR732" s="74"/>
      <c r="BS732" s="74"/>
      <c r="BT732" s="74"/>
      <c r="BU732" s="74"/>
      <c r="BV732" s="74"/>
      <c r="BW732" s="74"/>
      <c r="BX732" s="74"/>
      <c r="BY732" s="74"/>
      <c r="BZ732" s="74"/>
      <c r="CA732" s="74"/>
    </row>
    <row r="733" spans="2:79" x14ac:dyDescent="0.25"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  <c r="AB733" s="74"/>
      <c r="AC733" s="74"/>
      <c r="AD733" s="74"/>
      <c r="AE733" s="74"/>
      <c r="AF733" s="74"/>
      <c r="AG733" s="74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  <c r="AU733" s="74"/>
      <c r="AV733" s="74"/>
      <c r="AW733" s="74"/>
      <c r="AX733" s="74"/>
      <c r="AY733" s="74"/>
      <c r="AZ733" s="74"/>
      <c r="BA733" s="74"/>
      <c r="BB733" s="74"/>
      <c r="BC733" s="74"/>
      <c r="BD733" s="74"/>
      <c r="BE733" s="74"/>
      <c r="BF733" s="74"/>
      <c r="BG733" s="74"/>
      <c r="BH733" s="74"/>
      <c r="BI733" s="74"/>
      <c r="BJ733" s="74"/>
      <c r="BK733" s="74"/>
      <c r="BL733" s="74"/>
      <c r="BM733" s="74"/>
      <c r="BN733" s="74"/>
      <c r="BO733" s="74"/>
      <c r="BP733" s="74"/>
      <c r="BQ733" s="74"/>
      <c r="BR733" s="74"/>
      <c r="BS733" s="74"/>
      <c r="BT733" s="74"/>
      <c r="BU733" s="74"/>
      <c r="BV733" s="74"/>
      <c r="BW733" s="74"/>
      <c r="BX733" s="74"/>
      <c r="BY733" s="74"/>
      <c r="BZ733" s="74"/>
      <c r="CA733" s="74"/>
    </row>
    <row r="734" spans="2:79" x14ac:dyDescent="0.25"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  <c r="AU734" s="74"/>
      <c r="AV734" s="74"/>
      <c r="AW734" s="74"/>
      <c r="AX734" s="74"/>
      <c r="AY734" s="74"/>
      <c r="AZ734" s="74"/>
      <c r="BA734" s="74"/>
      <c r="BB734" s="74"/>
      <c r="BC734" s="74"/>
      <c r="BD734" s="74"/>
      <c r="BE734" s="74"/>
      <c r="BF734" s="74"/>
      <c r="BG734" s="74"/>
      <c r="BH734" s="74"/>
      <c r="BI734" s="74"/>
      <c r="BJ734" s="74"/>
      <c r="BK734" s="74"/>
      <c r="BL734" s="74"/>
      <c r="BM734" s="74"/>
      <c r="BN734" s="74"/>
      <c r="BO734" s="74"/>
      <c r="BP734" s="74"/>
      <c r="BQ734" s="74"/>
      <c r="BR734" s="74"/>
      <c r="BS734" s="74"/>
      <c r="BT734" s="74"/>
      <c r="BU734" s="74"/>
      <c r="BV734" s="74"/>
      <c r="BW734" s="74"/>
      <c r="BX734" s="74"/>
      <c r="BY734" s="74"/>
      <c r="BZ734" s="74"/>
      <c r="CA734" s="74"/>
    </row>
    <row r="735" spans="2:79" x14ac:dyDescent="0.25"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  <c r="AB735" s="74"/>
      <c r="AC735" s="74"/>
      <c r="AD735" s="74"/>
      <c r="AE735" s="74"/>
      <c r="AF735" s="74"/>
      <c r="AG735" s="74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  <c r="AU735" s="74"/>
      <c r="AV735" s="74"/>
      <c r="AW735" s="74"/>
      <c r="AX735" s="74"/>
      <c r="AY735" s="74"/>
      <c r="AZ735" s="74"/>
      <c r="BA735" s="74"/>
      <c r="BB735" s="74"/>
      <c r="BC735" s="74"/>
      <c r="BD735" s="74"/>
      <c r="BE735" s="74"/>
      <c r="BF735" s="74"/>
      <c r="BG735" s="74"/>
      <c r="BH735" s="74"/>
      <c r="BI735" s="74"/>
      <c r="BJ735" s="74"/>
      <c r="BK735" s="74"/>
      <c r="BL735" s="74"/>
      <c r="BM735" s="74"/>
      <c r="BN735" s="74"/>
      <c r="BO735" s="74"/>
      <c r="BP735" s="74"/>
      <c r="BQ735" s="74"/>
      <c r="BR735" s="74"/>
      <c r="BS735" s="74"/>
      <c r="BT735" s="74"/>
      <c r="BU735" s="74"/>
      <c r="BV735" s="74"/>
      <c r="BW735" s="74"/>
      <c r="BX735" s="74"/>
      <c r="BY735" s="74"/>
      <c r="BZ735" s="74"/>
      <c r="CA735" s="74"/>
    </row>
    <row r="736" spans="2:79" x14ac:dyDescent="0.25"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  <c r="AB736" s="74"/>
      <c r="AC736" s="74"/>
      <c r="AD736" s="74"/>
      <c r="AE736" s="74"/>
      <c r="AF736" s="74"/>
      <c r="AG736" s="74"/>
      <c r="AH736" s="74"/>
      <c r="AI736" s="74"/>
      <c r="AJ736" s="74"/>
      <c r="AK736" s="74"/>
      <c r="AL736" s="74"/>
      <c r="AM736" s="74"/>
      <c r="AN736" s="74"/>
      <c r="AO736" s="74"/>
      <c r="AP736" s="74"/>
      <c r="AQ736" s="74"/>
      <c r="AR736" s="74"/>
      <c r="AS736" s="74"/>
      <c r="AT736" s="74"/>
      <c r="AU736" s="74"/>
      <c r="AV736" s="74"/>
      <c r="AW736" s="74"/>
      <c r="AX736" s="74"/>
      <c r="AY736" s="74"/>
      <c r="AZ736" s="74"/>
      <c r="BA736" s="74"/>
      <c r="BB736" s="74"/>
      <c r="BC736" s="74"/>
      <c r="BD736" s="74"/>
      <c r="BE736" s="74"/>
      <c r="BF736" s="74"/>
      <c r="BG736" s="74"/>
      <c r="BH736" s="74"/>
      <c r="BI736" s="74"/>
      <c r="BJ736" s="74"/>
      <c r="BK736" s="74"/>
      <c r="BL736" s="74"/>
      <c r="BM736" s="74"/>
      <c r="BN736" s="74"/>
      <c r="BO736" s="74"/>
      <c r="BP736" s="74"/>
      <c r="BQ736" s="74"/>
      <c r="BR736" s="74"/>
      <c r="BS736" s="74"/>
      <c r="BT736" s="74"/>
      <c r="BU736" s="74"/>
      <c r="BV736" s="74"/>
      <c r="BW736" s="74"/>
      <c r="BX736" s="74"/>
      <c r="BY736" s="74"/>
      <c r="BZ736" s="74"/>
      <c r="CA736" s="74"/>
    </row>
    <row r="737" spans="2:79" x14ac:dyDescent="0.25"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  <c r="AU737" s="74"/>
      <c r="AV737" s="74"/>
      <c r="AW737" s="74"/>
      <c r="AX737" s="74"/>
      <c r="AY737" s="74"/>
      <c r="AZ737" s="74"/>
      <c r="BA737" s="74"/>
      <c r="BB737" s="74"/>
      <c r="BC737" s="74"/>
      <c r="BD737" s="74"/>
      <c r="BE737" s="74"/>
      <c r="BF737" s="74"/>
      <c r="BG737" s="74"/>
      <c r="BH737" s="74"/>
      <c r="BI737" s="74"/>
      <c r="BJ737" s="74"/>
      <c r="BK737" s="74"/>
      <c r="BL737" s="74"/>
      <c r="BM737" s="74"/>
      <c r="BN737" s="74"/>
      <c r="BO737" s="74"/>
      <c r="BP737" s="74"/>
      <c r="BQ737" s="74"/>
      <c r="BR737" s="74"/>
      <c r="BS737" s="74"/>
      <c r="BT737" s="74"/>
      <c r="BU737" s="74"/>
      <c r="BV737" s="74"/>
      <c r="BW737" s="74"/>
      <c r="BX737" s="74"/>
      <c r="BY737" s="74"/>
      <c r="BZ737" s="74"/>
      <c r="CA737" s="74"/>
    </row>
    <row r="738" spans="2:79" x14ac:dyDescent="0.25"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  <c r="AA738" s="74"/>
      <c r="AB738" s="74"/>
      <c r="AC738" s="74"/>
      <c r="AD738" s="74"/>
      <c r="AE738" s="74"/>
      <c r="AF738" s="74"/>
      <c r="AG738" s="74"/>
      <c r="AH738" s="74"/>
      <c r="AI738" s="74"/>
      <c r="AJ738" s="74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  <c r="AU738" s="74"/>
      <c r="AV738" s="74"/>
      <c r="AW738" s="74"/>
      <c r="AX738" s="74"/>
      <c r="AY738" s="74"/>
      <c r="AZ738" s="74"/>
      <c r="BA738" s="74"/>
      <c r="BB738" s="74"/>
      <c r="BC738" s="74"/>
      <c r="BD738" s="74"/>
      <c r="BE738" s="74"/>
      <c r="BF738" s="74"/>
      <c r="BG738" s="74"/>
      <c r="BH738" s="74"/>
      <c r="BI738" s="74"/>
      <c r="BJ738" s="74"/>
      <c r="BK738" s="74"/>
      <c r="BL738" s="74"/>
      <c r="BM738" s="74"/>
      <c r="BN738" s="74"/>
      <c r="BO738" s="74"/>
      <c r="BP738" s="74"/>
      <c r="BQ738" s="74"/>
      <c r="BR738" s="74"/>
      <c r="BS738" s="74"/>
      <c r="BT738" s="74"/>
      <c r="BU738" s="74"/>
      <c r="BV738" s="74"/>
      <c r="BW738" s="74"/>
      <c r="BX738" s="74"/>
      <c r="BY738" s="74"/>
      <c r="BZ738" s="74"/>
      <c r="CA738" s="74"/>
    </row>
    <row r="739" spans="2:79" x14ac:dyDescent="0.25"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  <c r="AA739" s="74"/>
      <c r="AB739" s="74"/>
      <c r="AC739" s="74"/>
      <c r="AD739" s="74"/>
      <c r="AE739" s="74"/>
      <c r="AF739" s="74"/>
      <c r="AG739" s="74"/>
      <c r="AH739" s="74"/>
      <c r="AI739" s="74"/>
      <c r="AJ739" s="74"/>
      <c r="AK739" s="74"/>
      <c r="AL739" s="74"/>
      <c r="AM739" s="74"/>
      <c r="AN739" s="74"/>
      <c r="AO739" s="74"/>
      <c r="AP739" s="74"/>
      <c r="AQ739" s="74"/>
      <c r="AR739" s="74"/>
      <c r="AS739" s="74"/>
      <c r="AT739" s="74"/>
      <c r="AU739" s="74"/>
      <c r="AV739" s="74"/>
      <c r="AW739" s="74"/>
      <c r="AX739" s="74"/>
      <c r="AY739" s="74"/>
      <c r="AZ739" s="74"/>
      <c r="BA739" s="74"/>
      <c r="BB739" s="74"/>
      <c r="BC739" s="74"/>
      <c r="BD739" s="74"/>
      <c r="BE739" s="74"/>
      <c r="BF739" s="74"/>
      <c r="BG739" s="74"/>
      <c r="BH739" s="74"/>
      <c r="BI739" s="74"/>
      <c r="BJ739" s="74"/>
      <c r="BK739" s="74"/>
      <c r="BL739" s="74"/>
      <c r="BM739" s="74"/>
      <c r="BN739" s="74"/>
      <c r="BO739" s="74"/>
      <c r="BP739" s="74"/>
      <c r="BQ739" s="74"/>
      <c r="BR739" s="74"/>
      <c r="BS739" s="74"/>
      <c r="BT739" s="74"/>
      <c r="BU739" s="74"/>
      <c r="BV739" s="74"/>
      <c r="BW739" s="74"/>
      <c r="BX739" s="74"/>
      <c r="BY739" s="74"/>
      <c r="BZ739" s="74"/>
      <c r="CA739" s="74"/>
    </row>
    <row r="740" spans="2:79" x14ac:dyDescent="0.25"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  <c r="AA740" s="74"/>
      <c r="AB740" s="74"/>
      <c r="AC740" s="74"/>
      <c r="AD740" s="74"/>
      <c r="AE740" s="74"/>
      <c r="AF740" s="74"/>
      <c r="AG740" s="74"/>
      <c r="AH740" s="74"/>
      <c r="AI740" s="74"/>
      <c r="AJ740" s="74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  <c r="AU740" s="74"/>
      <c r="AV740" s="74"/>
      <c r="AW740" s="74"/>
      <c r="AX740" s="74"/>
      <c r="AY740" s="74"/>
      <c r="AZ740" s="74"/>
      <c r="BA740" s="74"/>
      <c r="BB740" s="74"/>
      <c r="BC740" s="74"/>
      <c r="BD740" s="74"/>
      <c r="BE740" s="74"/>
      <c r="BF740" s="74"/>
      <c r="BG740" s="74"/>
      <c r="BH740" s="74"/>
      <c r="BI740" s="74"/>
      <c r="BJ740" s="74"/>
      <c r="BK740" s="74"/>
      <c r="BL740" s="74"/>
      <c r="BM740" s="74"/>
      <c r="BN740" s="74"/>
      <c r="BO740" s="74"/>
      <c r="BP740" s="74"/>
      <c r="BQ740" s="74"/>
      <c r="BR740" s="74"/>
      <c r="BS740" s="74"/>
      <c r="BT740" s="74"/>
      <c r="BU740" s="74"/>
      <c r="BV740" s="74"/>
      <c r="BW740" s="74"/>
      <c r="BX740" s="74"/>
      <c r="BY740" s="74"/>
      <c r="BZ740" s="74"/>
      <c r="CA740" s="74"/>
    </row>
    <row r="741" spans="2:79" x14ac:dyDescent="0.25"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  <c r="AB741" s="74"/>
      <c r="AC741" s="74"/>
      <c r="AD741" s="74"/>
      <c r="AE741" s="74"/>
      <c r="AF741" s="74"/>
      <c r="AG741" s="74"/>
      <c r="AH741" s="74"/>
      <c r="AI741" s="74"/>
      <c r="AJ741" s="74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  <c r="AU741" s="74"/>
      <c r="AV741" s="74"/>
      <c r="AW741" s="74"/>
      <c r="AX741" s="74"/>
      <c r="AY741" s="74"/>
      <c r="AZ741" s="74"/>
      <c r="BA741" s="74"/>
      <c r="BB741" s="74"/>
      <c r="BC741" s="74"/>
      <c r="BD741" s="74"/>
      <c r="BE741" s="74"/>
      <c r="BF741" s="74"/>
      <c r="BG741" s="74"/>
      <c r="BH741" s="74"/>
      <c r="BI741" s="74"/>
      <c r="BJ741" s="74"/>
      <c r="BK741" s="74"/>
      <c r="BL741" s="74"/>
      <c r="BM741" s="74"/>
      <c r="BN741" s="74"/>
      <c r="BO741" s="74"/>
      <c r="BP741" s="74"/>
      <c r="BQ741" s="74"/>
      <c r="BR741" s="74"/>
      <c r="BS741" s="74"/>
      <c r="BT741" s="74"/>
      <c r="BU741" s="74"/>
      <c r="BV741" s="74"/>
      <c r="BW741" s="74"/>
      <c r="BX741" s="74"/>
      <c r="BY741" s="74"/>
      <c r="BZ741" s="74"/>
      <c r="CA741" s="74"/>
    </row>
    <row r="742" spans="2:79" x14ac:dyDescent="0.25"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  <c r="AB742" s="74"/>
      <c r="AC742" s="74"/>
      <c r="AD742" s="74"/>
      <c r="AE742" s="74"/>
      <c r="AF742" s="74"/>
      <c r="AG742" s="74"/>
      <c r="AH742" s="74"/>
      <c r="AI742" s="74"/>
      <c r="AJ742" s="74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  <c r="AU742" s="74"/>
      <c r="AV742" s="74"/>
      <c r="AW742" s="74"/>
      <c r="AX742" s="74"/>
      <c r="AY742" s="74"/>
      <c r="AZ742" s="74"/>
      <c r="BA742" s="74"/>
      <c r="BB742" s="74"/>
      <c r="BC742" s="74"/>
      <c r="BD742" s="74"/>
      <c r="BE742" s="74"/>
      <c r="BF742" s="74"/>
      <c r="BG742" s="74"/>
      <c r="BH742" s="74"/>
      <c r="BI742" s="74"/>
      <c r="BJ742" s="74"/>
      <c r="BK742" s="74"/>
      <c r="BL742" s="74"/>
      <c r="BM742" s="74"/>
      <c r="BN742" s="74"/>
      <c r="BO742" s="74"/>
      <c r="BP742" s="74"/>
      <c r="BQ742" s="74"/>
      <c r="BR742" s="74"/>
      <c r="BS742" s="74"/>
      <c r="BT742" s="74"/>
      <c r="BU742" s="74"/>
      <c r="BV742" s="74"/>
      <c r="BW742" s="74"/>
      <c r="BX742" s="74"/>
      <c r="BY742" s="74"/>
      <c r="BZ742" s="74"/>
      <c r="CA742" s="74"/>
    </row>
    <row r="743" spans="2:79" x14ac:dyDescent="0.25"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  <c r="AB743" s="74"/>
      <c r="AC743" s="74"/>
      <c r="AD743" s="74"/>
      <c r="AE743" s="74"/>
      <c r="AF743" s="74"/>
      <c r="AG743" s="74"/>
      <c r="AH743" s="74"/>
      <c r="AI743" s="74"/>
      <c r="AJ743" s="74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  <c r="AU743" s="74"/>
      <c r="AV743" s="74"/>
      <c r="AW743" s="74"/>
      <c r="AX743" s="74"/>
      <c r="AY743" s="74"/>
      <c r="AZ743" s="74"/>
      <c r="BA743" s="74"/>
      <c r="BB743" s="74"/>
      <c r="BC743" s="74"/>
      <c r="BD743" s="74"/>
      <c r="BE743" s="74"/>
      <c r="BF743" s="74"/>
      <c r="BG743" s="74"/>
      <c r="BH743" s="74"/>
      <c r="BI743" s="74"/>
      <c r="BJ743" s="74"/>
      <c r="BK743" s="74"/>
      <c r="BL743" s="74"/>
      <c r="BM743" s="74"/>
      <c r="BN743" s="74"/>
      <c r="BO743" s="74"/>
      <c r="BP743" s="74"/>
      <c r="BQ743" s="74"/>
      <c r="BR743" s="74"/>
      <c r="BS743" s="74"/>
      <c r="BT743" s="74"/>
      <c r="BU743" s="74"/>
      <c r="BV743" s="74"/>
      <c r="BW743" s="74"/>
      <c r="BX743" s="74"/>
      <c r="BY743" s="74"/>
      <c r="BZ743" s="74"/>
      <c r="CA743" s="74"/>
    </row>
    <row r="744" spans="2:79" x14ac:dyDescent="0.25"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  <c r="AB744" s="74"/>
      <c r="AC744" s="74"/>
      <c r="AD744" s="74"/>
      <c r="AE744" s="74"/>
      <c r="AF744" s="74"/>
      <c r="AG744" s="74"/>
      <c r="AH744" s="74"/>
      <c r="AI744" s="74"/>
      <c r="AJ744" s="74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  <c r="AU744" s="74"/>
      <c r="AV744" s="74"/>
      <c r="AW744" s="74"/>
      <c r="AX744" s="74"/>
      <c r="AY744" s="74"/>
      <c r="AZ744" s="74"/>
      <c r="BA744" s="74"/>
      <c r="BB744" s="74"/>
      <c r="BC744" s="74"/>
      <c r="BD744" s="74"/>
      <c r="BE744" s="74"/>
      <c r="BF744" s="74"/>
      <c r="BG744" s="74"/>
      <c r="BH744" s="74"/>
      <c r="BI744" s="74"/>
      <c r="BJ744" s="74"/>
      <c r="BK744" s="74"/>
      <c r="BL744" s="74"/>
      <c r="BM744" s="74"/>
      <c r="BN744" s="74"/>
      <c r="BO744" s="74"/>
      <c r="BP744" s="74"/>
      <c r="BQ744" s="74"/>
      <c r="BR744" s="74"/>
      <c r="BS744" s="74"/>
      <c r="BT744" s="74"/>
      <c r="BU744" s="74"/>
      <c r="BV744" s="74"/>
      <c r="BW744" s="74"/>
      <c r="BX744" s="74"/>
      <c r="BY744" s="74"/>
      <c r="BZ744" s="74"/>
      <c r="CA744" s="74"/>
    </row>
    <row r="745" spans="2:79" x14ac:dyDescent="0.25"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  <c r="AB745" s="74"/>
      <c r="AC745" s="74"/>
      <c r="AD745" s="74"/>
      <c r="AE745" s="74"/>
      <c r="AF745" s="74"/>
      <c r="AG745" s="74"/>
      <c r="AH745" s="74"/>
      <c r="AI745" s="74"/>
      <c r="AJ745" s="74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  <c r="AU745" s="74"/>
      <c r="AV745" s="74"/>
      <c r="AW745" s="74"/>
      <c r="AX745" s="74"/>
      <c r="AY745" s="74"/>
      <c r="AZ745" s="74"/>
      <c r="BA745" s="74"/>
      <c r="BB745" s="74"/>
      <c r="BC745" s="74"/>
      <c r="BD745" s="74"/>
      <c r="BE745" s="74"/>
      <c r="BF745" s="74"/>
      <c r="BG745" s="74"/>
      <c r="BH745" s="74"/>
      <c r="BI745" s="74"/>
      <c r="BJ745" s="74"/>
      <c r="BK745" s="74"/>
      <c r="BL745" s="74"/>
      <c r="BM745" s="74"/>
      <c r="BN745" s="74"/>
      <c r="BO745" s="74"/>
      <c r="BP745" s="74"/>
      <c r="BQ745" s="74"/>
      <c r="BR745" s="74"/>
      <c r="BS745" s="74"/>
      <c r="BT745" s="74"/>
      <c r="BU745" s="74"/>
      <c r="BV745" s="74"/>
      <c r="BW745" s="74"/>
      <c r="BX745" s="74"/>
      <c r="BY745" s="74"/>
      <c r="BZ745" s="74"/>
      <c r="CA745" s="74"/>
    </row>
    <row r="746" spans="2:79" x14ac:dyDescent="0.25"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  <c r="AB746" s="74"/>
      <c r="AC746" s="74"/>
      <c r="AD746" s="74"/>
      <c r="AE746" s="74"/>
      <c r="AF746" s="74"/>
      <c r="AG746" s="74"/>
      <c r="AH746" s="74"/>
      <c r="AI746" s="74"/>
      <c r="AJ746" s="74"/>
      <c r="AK746" s="74"/>
      <c r="AL746" s="74"/>
      <c r="AM746" s="74"/>
      <c r="AN746" s="74"/>
      <c r="AO746" s="74"/>
      <c r="AP746" s="74"/>
      <c r="AQ746" s="74"/>
      <c r="AR746" s="74"/>
      <c r="AS746" s="74"/>
      <c r="AT746" s="74"/>
      <c r="AU746" s="74"/>
      <c r="AV746" s="74"/>
      <c r="AW746" s="74"/>
      <c r="AX746" s="74"/>
      <c r="AY746" s="74"/>
      <c r="AZ746" s="74"/>
      <c r="BA746" s="74"/>
      <c r="BB746" s="74"/>
      <c r="BC746" s="74"/>
      <c r="BD746" s="74"/>
      <c r="BE746" s="74"/>
      <c r="BF746" s="74"/>
      <c r="BG746" s="74"/>
      <c r="BH746" s="74"/>
      <c r="BI746" s="74"/>
      <c r="BJ746" s="74"/>
      <c r="BK746" s="74"/>
      <c r="BL746" s="74"/>
      <c r="BM746" s="74"/>
      <c r="BN746" s="74"/>
      <c r="BO746" s="74"/>
      <c r="BP746" s="74"/>
      <c r="BQ746" s="74"/>
      <c r="BR746" s="74"/>
      <c r="BS746" s="74"/>
      <c r="BT746" s="74"/>
      <c r="BU746" s="74"/>
      <c r="BV746" s="74"/>
      <c r="BW746" s="74"/>
      <c r="BX746" s="74"/>
      <c r="BY746" s="74"/>
      <c r="BZ746" s="74"/>
      <c r="CA746" s="74"/>
    </row>
    <row r="747" spans="2:79" x14ac:dyDescent="0.25"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  <c r="AB747" s="74"/>
      <c r="AC747" s="74"/>
      <c r="AD747" s="74"/>
      <c r="AE747" s="74"/>
      <c r="AF747" s="74"/>
      <c r="AG747" s="74"/>
      <c r="AH747" s="74"/>
      <c r="AI747" s="74"/>
      <c r="AJ747" s="74"/>
      <c r="AK747" s="74"/>
      <c r="AL747" s="74"/>
      <c r="AM747" s="74"/>
      <c r="AN747" s="74"/>
      <c r="AO747" s="74"/>
      <c r="AP747" s="74"/>
      <c r="AQ747" s="74"/>
      <c r="AR747" s="74"/>
      <c r="AS747" s="74"/>
      <c r="AT747" s="74"/>
      <c r="AU747" s="74"/>
      <c r="AV747" s="74"/>
      <c r="AW747" s="74"/>
      <c r="AX747" s="74"/>
      <c r="AY747" s="74"/>
      <c r="AZ747" s="74"/>
      <c r="BA747" s="74"/>
      <c r="BB747" s="74"/>
      <c r="BC747" s="74"/>
      <c r="BD747" s="74"/>
      <c r="BE747" s="74"/>
      <c r="BF747" s="74"/>
      <c r="BG747" s="74"/>
      <c r="BH747" s="74"/>
      <c r="BI747" s="74"/>
      <c r="BJ747" s="74"/>
      <c r="BK747" s="74"/>
      <c r="BL747" s="74"/>
      <c r="BM747" s="74"/>
      <c r="BN747" s="74"/>
      <c r="BO747" s="74"/>
      <c r="BP747" s="74"/>
      <c r="BQ747" s="74"/>
      <c r="BR747" s="74"/>
      <c r="BS747" s="74"/>
      <c r="BT747" s="74"/>
      <c r="BU747" s="74"/>
      <c r="BV747" s="74"/>
      <c r="BW747" s="74"/>
      <c r="BX747" s="74"/>
      <c r="BY747" s="74"/>
      <c r="BZ747" s="74"/>
      <c r="CA747" s="74"/>
    </row>
    <row r="748" spans="2:79" x14ac:dyDescent="0.25"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  <c r="AB748" s="74"/>
      <c r="AC748" s="74"/>
      <c r="AD748" s="74"/>
      <c r="AE748" s="74"/>
      <c r="AF748" s="74"/>
      <c r="AG748" s="74"/>
      <c r="AH748" s="74"/>
      <c r="AI748" s="74"/>
      <c r="AJ748" s="74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  <c r="AU748" s="74"/>
      <c r="AV748" s="74"/>
      <c r="AW748" s="74"/>
      <c r="AX748" s="74"/>
      <c r="AY748" s="74"/>
      <c r="AZ748" s="74"/>
      <c r="BA748" s="74"/>
      <c r="BB748" s="74"/>
      <c r="BC748" s="74"/>
      <c r="BD748" s="74"/>
      <c r="BE748" s="74"/>
      <c r="BF748" s="74"/>
      <c r="BG748" s="74"/>
      <c r="BH748" s="74"/>
      <c r="BI748" s="74"/>
      <c r="BJ748" s="74"/>
      <c r="BK748" s="74"/>
      <c r="BL748" s="74"/>
      <c r="BM748" s="74"/>
      <c r="BN748" s="74"/>
      <c r="BO748" s="74"/>
      <c r="BP748" s="74"/>
      <c r="BQ748" s="74"/>
      <c r="BR748" s="74"/>
      <c r="BS748" s="74"/>
      <c r="BT748" s="74"/>
      <c r="BU748" s="74"/>
      <c r="BV748" s="74"/>
      <c r="BW748" s="74"/>
      <c r="BX748" s="74"/>
      <c r="BY748" s="74"/>
      <c r="BZ748" s="74"/>
      <c r="CA748" s="74"/>
    </row>
    <row r="749" spans="2:79" x14ac:dyDescent="0.25"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  <c r="AB749" s="74"/>
      <c r="AC749" s="74"/>
      <c r="AD749" s="74"/>
      <c r="AE749" s="74"/>
      <c r="AF749" s="74"/>
      <c r="AG749" s="74"/>
      <c r="AH749" s="74"/>
      <c r="AI749" s="74"/>
      <c r="AJ749" s="74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  <c r="AU749" s="74"/>
      <c r="AV749" s="74"/>
      <c r="AW749" s="74"/>
      <c r="AX749" s="74"/>
      <c r="AY749" s="74"/>
      <c r="AZ749" s="74"/>
      <c r="BA749" s="74"/>
      <c r="BB749" s="74"/>
      <c r="BC749" s="74"/>
      <c r="BD749" s="74"/>
      <c r="BE749" s="74"/>
      <c r="BF749" s="74"/>
      <c r="BG749" s="74"/>
      <c r="BH749" s="74"/>
      <c r="BI749" s="74"/>
      <c r="BJ749" s="74"/>
      <c r="BK749" s="74"/>
      <c r="BL749" s="74"/>
      <c r="BM749" s="74"/>
      <c r="BN749" s="74"/>
      <c r="BO749" s="74"/>
      <c r="BP749" s="74"/>
      <c r="BQ749" s="74"/>
      <c r="BR749" s="74"/>
      <c r="BS749" s="74"/>
      <c r="BT749" s="74"/>
      <c r="BU749" s="74"/>
      <c r="BV749" s="74"/>
      <c r="BW749" s="74"/>
      <c r="BX749" s="74"/>
      <c r="BY749" s="74"/>
      <c r="BZ749" s="74"/>
      <c r="CA749" s="74"/>
    </row>
    <row r="750" spans="2:79" x14ac:dyDescent="0.25"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  <c r="AB750" s="74"/>
      <c r="AC750" s="74"/>
      <c r="AD750" s="74"/>
      <c r="AE750" s="74"/>
      <c r="AF750" s="74"/>
      <c r="AG750" s="74"/>
      <c r="AH750" s="74"/>
      <c r="AI750" s="74"/>
      <c r="AJ750" s="74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  <c r="AU750" s="74"/>
      <c r="AV750" s="74"/>
      <c r="AW750" s="74"/>
      <c r="AX750" s="74"/>
      <c r="AY750" s="74"/>
      <c r="AZ750" s="74"/>
      <c r="BA750" s="74"/>
      <c r="BB750" s="74"/>
      <c r="BC750" s="74"/>
      <c r="BD750" s="74"/>
      <c r="BE750" s="74"/>
      <c r="BF750" s="74"/>
      <c r="BG750" s="74"/>
      <c r="BH750" s="74"/>
      <c r="BI750" s="74"/>
      <c r="BJ750" s="74"/>
      <c r="BK750" s="74"/>
      <c r="BL750" s="74"/>
      <c r="BM750" s="74"/>
      <c r="BN750" s="74"/>
      <c r="BO750" s="74"/>
      <c r="BP750" s="74"/>
      <c r="BQ750" s="74"/>
      <c r="BR750" s="74"/>
      <c r="BS750" s="74"/>
      <c r="BT750" s="74"/>
      <c r="BU750" s="74"/>
      <c r="BV750" s="74"/>
      <c r="BW750" s="74"/>
      <c r="BX750" s="74"/>
      <c r="BY750" s="74"/>
      <c r="BZ750" s="74"/>
      <c r="CA750" s="74"/>
    </row>
    <row r="751" spans="2:79" x14ac:dyDescent="0.25"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  <c r="AB751" s="74"/>
      <c r="AC751" s="74"/>
      <c r="AD751" s="74"/>
      <c r="AE751" s="74"/>
      <c r="AF751" s="74"/>
      <c r="AG751" s="74"/>
      <c r="AH751" s="74"/>
      <c r="AI751" s="74"/>
      <c r="AJ751" s="74"/>
      <c r="AK751" s="74"/>
      <c r="AL751" s="74"/>
      <c r="AM751" s="74"/>
      <c r="AN751" s="74"/>
      <c r="AO751" s="74"/>
      <c r="AP751" s="74"/>
      <c r="AQ751" s="74"/>
      <c r="AR751" s="74"/>
      <c r="AS751" s="74"/>
      <c r="AT751" s="74"/>
      <c r="AU751" s="74"/>
      <c r="AV751" s="74"/>
      <c r="AW751" s="74"/>
      <c r="AX751" s="74"/>
      <c r="AY751" s="74"/>
      <c r="AZ751" s="74"/>
      <c r="BA751" s="74"/>
      <c r="BB751" s="74"/>
      <c r="BC751" s="74"/>
      <c r="BD751" s="74"/>
      <c r="BE751" s="74"/>
      <c r="BF751" s="74"/>
      <c r="BG751" s="74"/>
      <c r="BH751" s="74"/>
      <c r="BI751" s="74"/>
      <c r="BJ751" s="74"/>
      <c r="BK751" s="74"/>
      <c r="BL751" s="74"/>
      <c r="BM751" s="74"/>
      <c r="BN751" s="74"/>
      <c r="BO751" s="74"/>
      <c r="BP751" s="74"/>
      <c r="BQ751" s="74"/>
      <c r="BR751" s="74"/>
      <c r="BS751" s="74"/>
      <c r="BT751" s="74"/>
      <c r="BU751" s="74"/>
      <c r="BV751" s="74"/>
      <c r="BW751" s="74"/>
      <c r="BX751" s="74"/>
      <c r="BY751" s="74"/>
      <c r="BZ751" s="74"/>
      <c r="CA751" s="74"/>
    </row>
    <row r="752" spans="2:79" x14ac:dyDescent="0.25"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  <c r="AB752" s="74"/>
      <c r="AC752" s="74"/>
      <c r="AD752" s="74"/>
      <c r="AE752" s="74"/>
      <c r="AF752" s="74"/>
      <c r="AG752" s="74"/>
      <c r="AH752" s="74"/>
      <c r="AI752" s="74"/>
      <c r="AJ752" s="74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  <c r="AU752" s="74"/>
      <c r="AV752" s="74"/>
      <c r="AW752" s="74"/>
      <c r="AX752" s="74"/>
      <c r="AY752" s="74"/>
      <c r="AZ752" s="74"/>
      <c r="BA752" s="74"/>
      <c r="BB752" s="74"/>
      <c r="BC752" s="74"/>
      <c r="BD752" s="74"/>
      <c r="BE752" s="74"/>
      <c r="BF752" s="74"/>
      <c r="BG752" s="74"/>
      <c r="BH752" s="74"/>
      <c r="BI752" s="74"/>
      <c r="BJ752" s="74"/>
      <c r="BK752" s="74"/>
      <c r="BL752" s="74"/>
      <c r="BM752" s="74"/>
      <c r="BN752" s="74"/>
      <c r="BO752" s="74"/>
      <c r="BP752" s="74"/>
      <c r="BQ752" s="74"/>
      <c r="BR752" s="74"/>
      <c r="BS752" s="74"/>
      <c r="BT752" s="74"/>
      <c r="BU752" s="74"/>
      <c r="BV752" s="74"/>
      <c r="BW752" s="74"/>
      <c r="BX752" s="74"/>
      <c r="BY752" s="74"/>
      <c r="BZ752" s="74"/>
      <c r="CA752" s="74"/>
    </row>
    <row r="753" spans="2:79" x14ac:dyDescent="0.25"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  <c r="AB753" s="74"/>
      <c r="AC753" s="74"/>
      <c r="AD753" s="74"/>
      <c r="AE753" s="74"/>
      <c r="AF753" s="74"/>
      <c r="AG753" s="74"/>
      <c r="AH753" s="74"/>
      <c r="AI753" s="74"/>
      <c r="AJ753" s="74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  <c r="AU753" s="74"/>
      <c r="AV753" s="74"/>
      <c r="AW753" s="74"/>
      <c r="AX753" s="74"/>
      <c r="AY753" s="74"/>
      <c r="AZ753" s="74"/>
      <c r="BA753" s="74"/>
      <c r="BB753" s="74"/>
      <c r="BC753" s="74"/>
      <c r="BD753" s="74"/>
      <c r="BE753" s="74"/>
      <c r="BF753" s="74"/>
      <c r="BG753" s="74"/>
      <c r="BH753" s="74"/>
      <c r="BI753" s="74"/>
      <c r="BJ753" s="74"/>
      <c r="BK753" s="74"/>
      <c r="BL753" s="74"/>
      <c r="BM753" s="74"/>
      <c r="BN753" s="74"/>
      <c r="BO753" s="74"/>
      <c r="BP753" s="74"/>
      <c r="BQ753" s="74"/>
      <c r="BR753" s="74"/>
      <c r="BS753" s="74"/>
      <c r="BT753" s="74"/>
      <c r="BU753" s="74"/>
      <c r="BV753" s="74"/>
      <c r="BW753" s="74"/>
      <c r="BX753" s="74"/>
      <c r="BY753" s="74"/>
      <c r="BZ753" s="74"/>
      <c r="CA753" s="74"/>
    </row>
    <row r="754" spans="2:79" x14ac:dyDescent="0.25"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  <c r="AB754" s="74"/>
      <c r="AC754" s="74"/>
      <c r="AD754" s="74"/>
      <c r="AE754" s="74"/>
      <c r="AF754" s="74"/>
      <c r="AG754" s="74"/>
      <c r="AH754" s="74"/>
      <c r="AI754" s="74"/>
      <c r="AJ754" s="74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  <c r="AU754" s="74"/>
      <c r="AV754" s="74"/>
      <c r="AW754" s="74"/>
      <c r="AX754" s="74"/>
      <c r="AY754" s="74"/>
      <c r="AZ754" s="74"/>
      <c r="BA754" s="74"/>
      <c r="BB754" s="74"/>
      <c r="BC754" s="74"/>
      <c r="BD754" s="74"/>
      <c r="BE754" s="74"/>
      <c r="BF754" s="74"/>
      <c r="BG754" s="74"/>
      <c r="BH754" s="74"/>
      <c r="BI754" s="74"/>
      <c r="BJ754" s="74"/>
      <c r="BK754" s="74"/>
      <c r="BL754" s="74"/>
      <c r="BM754" s="74"/>
      <c r="BN754" s="74"/>
      <c r="BO754" s="74"/>
      <c r="BP754" s="74"/>
      <c r="BQ754" s="74"/>
      <c r="BR754" s="74"/>
      <c r="BS754" s="74"/>
      <c r="BT754" s="74"/>
      <c r="BU754" s="74"/>
      <c r="BV754" s="74"/>
      <c r="BW754" s="74"/>
      <c r="BX754" s="74"/>
      <c r="BY754" s="74"/>
      <c r="BZ754" s="74"/>
      <c r="CA754" s="74"/>
    </row>
    <row r="755" spans="2:79" x14ac:dyDescent="0.25"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  <c r="AB755" s="74"/>
      <c r="AC755" s="74"/>
      <c r="AD755" s="74"/>
      <c r="AE755" s="74"/>
      <c r="AF755" s="74"/>
      <c r="AG755" s="74"/>
      <c r="AH755" s="74"/>
      <c r="AI755" s="74"/>
      <c r="AJ755" s="74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  <c r="AU755" s="74"/>
      <c r="AV755" s="74"/>
      <c r="AW755" s="74"/>
      <c r="AX755" s="74"/>
      <c r="AY755" s="74"/>
      <c r="AZ755" s="74"/>
      <c r="BA755" s="74"/>
      <c r="BB755" s="74"/>
      <c r="BC755" s="74"/>
      <c r="BD755" s="74"/>
      <c r="BE755" s="74"/>
      <c r="BF755" s="74"/>
      <c r="BG755" s="74"/>
      <c r="BH755" s="74"/>
      <c r="BI755" s="74"/>
      <c r="BJ755" s="74"/>
      <c r="BK755" s="74"/>
      <c r="BL755" s="74"/>
      <c r="BM755" s="74"/>
      <c r="BN755" s="74"/>
      <c r="BO755" s="74"/>
      <c r="BP755" s="74"/>
      <c r="BQ755" s="74"/>
      <c r="BR755" s="74"/>
      <c r="BS755" s="74"/>
      <c r="BT755" s="74"/>
      <c r="BU755" s="74"/>
      <c r="BV755" s="74"/>
      <c r="BW755" s="74"/>
      <c r="BX755" s="74"/>
      <c r="BY755" s="74"/>
      <c r="BZ755" s="74"/>
      <c r="CA755" s="74"/>
    </row>
    <row r="756" spans="2:79" x14ac:dyDescent="0.25"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  <c r="AB756" s="74"/>
      <c r="AC756" s="74"/>
      <c r="AD756" s="74"/>
      <c r="AE756" s="74"/>
      <c r="AF756" s="74"/>
      <c r="AG756" s="74"/>
      <c r="AH756" s="74"/>
      <c r="AI756" s="74"/>
      <c r="AJ756" s="74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  <c r="AU756" s="74"/>
      <c r="AV756" s="74"/>
      <c r="AW756" s="74"/>
      <c r="AX756" s="74"/>
      <c r="AY756" s="74"/>
      <c r="AZ756" s="74"/>
      <c r="BA756" s="74"/>
      <c r="BB756" s="74"/>
      <c r="BC756" s="74"/>
      <c r="BD756" s="74"/>
      <c r="BE756" s="74"/>
      <c r="BF756" s="74"/>
      <c r="BG756" s="74"/>
      <c r="BH756" s="74"/>
      <c r="BI756" s="74"/>
      <c r="BJ756" s="74"/>
      <c r="BK756" s="74"/>
      <c r="BL756" s="74"/>
      <c r="BM756" s="74"/>
      <c r="BN756" s="74"/>
      <c r="BO756" s="74"/>
      <c r="BP756" s="74"/>
      <c r="BQ756" s="74"/>
      <c r="BR756" s="74"/>
      <c r="BS756" s="74"/>
      <c r="BT756" s="74"/>
      <c r="BU756" s="74"/>
      <c r="BV756" s="74"/>
      <c r="BW756" s="74"/>
      <c r="BX756" s="74"/>
      <c r="BY756" s="74"/>
      <c r="BZ756" s="74"/>
      <c r="CA756" s="74"/>
    </row>
    <row r="757" spans="2:79" x14ac:dyDescent="0.25"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  <c r="AB757" s="74"/>
      <c r="AC757" s="74"/>
      <c r="AD757" s="74"/>
      <c r="AE757" s="74"/>
      <c r="AF757" s="74"/>
      <c r="AG757" s="74"/>
      <c r="AH757" s="74"/>
      <c r="AI757" s="74"/>
      <c r="AJ757" s="74"/>
      <c r="AK757" s="74"/>
      <c r="AL757" s="74"/>
      <c r="AM757" s="74"/>
      <c r="AN757" s="74"/>
      <c r="AO757" s="74"/>
      <c r="AP757" s="74"/>
      <c r="AQ757" s="74"/>
      <c r="AR757" s="74"/>
      <c r="AS757" s="74"/>
      <c r="AT757" s="74"/>
      <c r="AU757" s="74"/>
      <c r="AV757" s="74"/>
      <c r="AW757" s="74"/>
      <c r="AX757" s="74"/>
      <c r="AY757" s="74"/>
      <c r="AZ757" s="74"/>
      <c r="BA757" s="74"/>
      <c r="BB757" s="74"/>
      <c r="BC757" s="74"/>
      <c r="BD757" s="74"/>
      <c r="BE757" s="74"/>
      <c r="BF757" s="74"/>
      <c r="BG757" s="74"/>
      <c r="BH757" s="74"/>
      <c r="BI757" s="74"/>
      <c r="BJ757" s="74"/>
      <c r="BK757" s="74"/>
      <c r="BL757" s="74"/>
      <c r="BM757" s="74"/>
      <c r="BN757" s="74"/>
      <c r="BO757" s="74"/>
      <c r="BP757" s="74"/>
      <c r="BQ757" s="74"/>
      <c r="BR757" s="74"/>
      <c r="BS757" s="74"/>
      <c r="BT757" s="74"/>
      <c r="BU757" s="74"/>
      <c r="BV757" s="74"/>
      <c r="BW757" s="74"/>
      <c r="BX757" s="74"/>
      <c r="BY757" s="74"/>
      <c r="BZ757" s="74"/>
      <c r="CA757" s="74"/>
    </row>
    <row r="758" spans="2:79" x14ac:dyDescent="0.25"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  <c r="AB758" s="74"/>
      <c r="AC758" s="74"/>
      <c r="AD758" s="74"/>
      <c r="AE758" s="74"/>
      <c r="AF758" s="74"/>
      <c r="AG758" s="74"/>
      <c r="AH758" s="74"/>
      <c r="AI758" s="74"/>
      <c r="AJ758" s="74"/>
      <c r="AK758" s="74"/>
      <c r="AL758" s="74"/>
      <c r="AM758" s="74"/>
      <c r="AN758" s="74"/>
      <c r="AO758" s="74"/>
      <c r="AP758" s="74"/>
      <c r="AQ758" s="74"/>
      <c r="AR758" s="74"/>
      <c r="AS758" s="74"/>
      <c r="AT758" s="74"/>
      <c r="AU758" s="74"/>
      <c r="AV758" s="74"/>
      <c r="AW758" s="74"/>
      <c r="AX758" s="74"/>
      <c r="AY758" s="74"/>
      <c r="AZ758" s="74"/>
      <c r="BA758" s="74"/>
      <c r="BB758" s="74"/>
      <c r="BC758" s="74"/>
      <c r="BD758" s="74"/>
      <c r="BE758" s="74"/>
      <c r="BF758" s="74"/>
      <c r="BG758" s="74"/>
      <c r="BH758" s="74"/>
      <c r="BI758" s="74"/>
      <c r="BJ758" s="74"/>
      <c r="BK758" s="74"/>
      <c r="BL758" s="74"/>
      <c r="BM758" s="74"/>
      <c r="BN758" s="74"/>
      <c r="BO758" s="74"/>
      <c r="BP758" s="74"/>
      <c r="BQ758" s="74"/>
      <c r="BR758" s="74"/>
      <c r="BS758" s="74"/>
      <c r="BT758" s="74"/>
      <c r="BU758" s="74"/>
      <c r="BV758" s="74"/>
      <c r="BW758" s="74"/>
      <c r="BX758" s="74"/>
      <c r="BY758" s="74"/>
      <c r="BZ758" s="74"/>
      <c r="CA758" s="74"/>
    </row>
    <row r="759" spans="2:79" x14ac:dyDescent="0.25"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  <c r="AB759" s="74"/>
      <c r="AC759" s="74"/>
      <c r="AD759" s="74"/>
      <c r="AE759" s="74"/>
      <c r="AF759" s="74"/>
      <c r="AG759" s="74"/>
      <c r="AH759" s="74"/>
      <c r="AI759" s="74"/>
      <c r="AJ759" s="74"/>
      <c r="AK759" s="74"/>
      <c r="AL759" s="74"/>
      <c r="AM759" s="74"/>
      <c r="AN759" s="74"/>
      <c r="AO759" s="74"/>
      <c r="AP759" s="74"/>
      <c r="AQ759" s="74"/>
      <c r="AR759" s="74"/>
      <c r="AS759" s="74"/>
      <c r="AT759" s="74"/>
      <c r="AU759" s="74"/>
      <c r="AV759" s="74"/>
      <c r="AW759" s="74"/>
      <c r="AX759" s="74"/>
      <c r="AY759" s="74"/>
      <c r="AZ759" s="74"/>
      <c r="BA759" s="74"/>
      <c r="BB759" s="74"/>
      <c r="BC759" s="74"/>
      <c r="BD759" s="74"/>
      <c r="BE759" s="74"/>
      <c r="BF759" s="74"/>
      <c r="BG759" s="74"/>
      <c r="BH759" s="74"/>
      <c r="BI759" s="74"/>
      <c r="BJ759" s="74"/>
      <c r="BK759" s="74"/>
      <c r="BL759" s="74"/>
      <c r="BM759" s="74"/>
      <c r="BN759" s="74"/>
      <c r="BO759" s="74"/>
      <c r="BP759" s="74"/>
      <c r="BQ759" s="74"/>
      <c r="BR759" s="74"/>
      <c r="BS759" s="74"/>
      <c r="BT759" s="74"/>
      <c r="BU759" s="74"/>
      <c r="BV759" s="74"/>
      <c r="BW759" s="74"/>
      <c r="BX759" s="74"/>
      <c r="BY759" s="74"/>
      <c r="BZ759" s="74"/>
      <c r="CA759" s="74"/>
    </row>
    <row r="760" spans="2:79" x14ac:dyDescent="0.25"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  <c r="AB760" s="74"/>
      <c r="AC760" s="74"/>
      <c r="AD760" s="74"/>
      <c r="AE760" s="74"/>
      <c r="AF760" s="74"/>
      <c r="AG760" s="74"/>
      <c r="AH760" s="74"/>
      <c r="AI760" s="74"/>
      <c r="AJ760" s="74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  <c r="AU760" s="74"/>
      <c r="AV760" s="74"/>
      <c r="AW760" s="74"/>
      <c r="AX760" s="74"/>
      <c r="AY760" s="74"/>
      <c r="AZ760" s="74"/>
      <c r="BA760" s="74"/>
      <c r="BB760" s="74"/>
      <c r="BC760" s="74"/>
      <c r="BD760" s="74"/>
      <c r="BE760" s="74"/>
      <c r="BF760" s="74"/>
      <c r="BG760" s="74"/>
      <c r="BH760" s="74"/>
      <c r="BI760" s="74"/>
      <c r="BJ760" s="74"/>
      <c r="BK760" s="74"/>
      <c r="BL760" s="74"/>
      <c r="BM760" s="74"/>
      <c r="BN760" s="74"/>
      <c r="BO760" s="74"/>
      <c r="BP760" s="74"/>
      <c r="BQ760" s="74"/>
      <c r="BR760" s="74"/>
      <c r="BS760" s="74"/>
      <c r="BT760" s="74"/>
      <c r="BU760" s="74"/>
      <c r="BV760" s="74"/>
      <c r="BW760" s="74"/>
      <c r="BX760" s="74"/>
      <c r="BY760" s="74"/>
      <c r="BZ760" s="74"/>
      <c r="CA760" s="74"/>
    </row>
    <row r="761" spans="2:79" x14ac:dyDescent="0.25"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  <c r="AB761" s="74"/>
      <c r="AC761" s="74"/>
      <c r="AD761" s="74"/>
      <c r="AE761" s="74"/>
      <c r="AF761" s="74"/>
      <c r="AG761" s="74"/>
      <c r="AH761" s="74"/>
      <c r="AI761" s="74"/>
      <c r="AJ761" s="74"/>
      <c r="AK761" s="74"/>
      <c r="AL761" s="74"/>
      <c r="AM761" s="74"/>
      <c r="AN761" s="74"/>
      <c r="AO761" s="74"/>
      <c r="AP761" s="74"/>
      <c r="AQ761" s="74"/>
      <c r="AR761" s="74"/>
      <c r="AS761" s="74"/>
      <c r="AT761" s="74"/>
      <c r="AU761" s="74"/>
      <c r="AV761" s="74"/>
      <c r="AW761" s="74"/>
      <c r="AX761" s="74"/>
      <c r="AY761" s="74"/>
      <c r="AZ761" s="74"/>
      <c r="BA761" s="74"/>
      <c r="BB761" s="74"/>
      <c r="BC761" s="74"/>
      <c r="BD761" s="74"/>
      <c r="BE761" s="74"/>
      <c r="BF761" s="74"/>
      <c r="BG761" s="74"/>
      <c r="BH761" s="74"/>
      <c r="BI761" s="74"/>
      <c r="BJ761" s="74"/>
      <c r="BK761" s="74"/>
      <c r="BL761" s="74"/>
      <c r="BM761" s="74"/>
      <c r="BN761" s="74"/>
      <c r="BO761" s="74"/>
      <c r="BP761" s="74"/>
      <c r="BQ761" s="74"/>
      <c r="BR761" s="74"/>
      <c r="BS761" s="74"/>
      <c r="BT761" s="74"/>
      <c r="BU761" s="74"/>
      <c r="BV761" s="74"/>
      <c r="BW761" s="74"/>
      <c r="BX761" s="74"/>
      <c r="BY761" s="74"/>
      <c r="BZ761" s="74"/>
      <c r="CA761" s="74"/>
    </row>
    <row r="762" spans="2:79" x14ac:dyDescent="0.25"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  <c r="AB762" s="74"/>
      <c r="AC762" s="74"/>
      <c r="AD762" s="74"/>
      <c r="AE762" s="74"/>
      <c r="AF762" s="74"/>
      <c r="AG762" s="74"/>
      <c r="AH762" s="74"/>
      <c r="AI762" s="74"/>
      <c r="AJ762" s="74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  <c r="AU762" s="74"/>
      <c r="AV762" s="74"/>
      <c r="AW762" s="74"/>
      <c r="AX762" s="74"/>
      <c r="AY762" s="74"/>
      <c r="AZ762" s="74"/>
      <c r="BA762" s="74"/>
      <c r="BB762" s="74"/>
      <c r="BC762" s="74"/>
      <c r="BD762" s="74"/>
      <c r="BE762" s="74"/>
      <c r="BF762" s="74"/>
      <c r="BG762" s="74"/>
      <c r="BH762" s="74"/>
      <c r="BI762" s="74"/>
      <c r="BJ762" s="74"/>
      <c r="BK762" s="74"/>
      <c r="BL762" s="74"/>
      <c r="BM762" s="74"/>
      <c r="BN762" s="74"/>
      <c r="BO762" s="74"/>
      <c r="BP762" s="74"/>
      <c r="BQ762" s="74"/>
      <c r="BR762" s="74"/>
      <c r="BS762" s="74"/>
      <c r="BT762" s="74"/>
      <c r="BU762" s="74"/>
      <c r="BV762" s="74"/>
      <c r="BW762" s="74"/>
      <c r="BX762" s="74"/>
      <c r="BY762" s="74"/>
      <c r="BZ762" s="74"/>
      <c r="CA762" s="74"/>
    </row>
    <row r="763" spans="2:79" x14ac:dyDescent="0.25"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  <c r="AC763" s="74"/>
      <c r="AD763" s="74"/>
      <c r="AE763" s="74"/>
      <c r="AF763" s="74"/>
      <c r="AG763" s="74"/>
      <c r="AH763" s="74"/>
      <c r="AI763" s="74"/>
      <c r="AJ763" s="74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  <c r="AU763" s="74"/>
      <c r="AV763" s="74"/>
      <c r="AW763" s="74"/>
      <c r="AX763" s="74"/>
      <c r="AY763" s="74"/>
      <c r="AZ763" s="74"/>
      <c r="BA763" s="74"/>
      <c r="BB763" s="74"/>
      <c r="BC763" s="74"/>
      <c r="BD763" s="74"/>
      <c r="BE763" s="74"/>
      <c r="BF763" s="74"/>
      <c r="BG763" s="74"/>
      <c r="BH763" s="74"/>
      <c r="BI763" s="74"/>
      <c r="BJ763" s="74"/>
      <c r="BK763" s="74"/>
      <c r="BL763" s="74"/>
      <c r="BM763" s="74"/>
      <c r="BN763" s="74"/>
      <c r="BO763" s="74"/>
      <c r="BP763" s="74"/>
      <c r="BQ763" s="74"/>
      <c r="BR763" s="74"/>
      <c r="BS763" s="74"/>
      <c r="BT763" s="74"/>
      <c r="BU763" s="74"/>
      <c r="BV763" s="74"/>
      <c r="BW763" s="74"/>
      <c r="BX763" s="74"/>
      <c r="BY763" s="74"/>
      <c r="BZ763" s="74"/>
      <c r="CA763" s="74"/>
    </row>
    <row r="764" spans="2:79" x14ac:dyDescent="0.25"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  <c r="AB764" s="74"/>
      <c r="AC764" s="74"/>
      <c r="AD764" s="74"/>
      <c r="AE764" s="74"/>
      <c r="AF764" s="74"/>
      <c r="AG764" s="74"/>
      <c r="AH764" s="74"/>
      <c r="AI764" s="74"/>
      <c r="AJ764" s="74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  <c r="AU764" s="74"/>
      <c r="AV764" s="74"/>
      <c r="AW764" s="74"/>
      <c r="AX764" s="74"/>
      <c r="AY764" s="74"/>
      <c r="AZ764" s="74"/>
      <c r="BA764" s="74"/>
      <c r="BB764" s="74"/>
      <c r="BC764" s="74"/>
      <c r="BD764" s="74"/>
      <c r="BE764" s="74"/>
      <c r="BF764" s="74"/>
      <c r="BG764" s="74"/>
      <c r="BH764" s="74"/>
      <c r="BI764" s="74"/>
      <c r="BJ764" s="74"/>
      <c r="BK764" s="74"/>
      <c r="BL764" s="74"/>
      <c r="BM764" s="74"/>
      <c r="BN764" s="74"/>
      <c r="BO764" s="74"/>
      <c r="BP764" s="74"/>
      <c r="BQ764" s="74"/>
      <c r="BR764" s="74"/>
      <c r="BS764" s="74"/>
      <c r="BT764" s="74"/>
      <c r="BU764" s="74"/>
      <c r="BV764" s="74"/>
      <c r="BW764" s="74"/>
      <c r="BX764" s="74"/>
      <c r="BY764" s="74"/>
      <c r="BZ764" s="74"/>
      <c r="CA764" s="74"/>
    </row>
    <row r="765" spans="2:79" x14ac:dyDescent="0.25"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  <c r="AC765" s="74"/>
      <c r="AD765" s="74"/>
      <c r="AE765" s="74"/>
      <c r="AF765" s="74"/>
      <c r="AG765" s="74"/>
      <c r="AH765" s="74"/>
      <c r="AI765" s="74"/>
      <c r="AJ765" s="74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  <c r="AU765" s="74"/>
      <c r="AV765" s="74"/>
      <c r="AW765" s="74"/>
      <c r="AX765" s="74"/>
      <c r="AY765" s="74"/>
      <c r="AZ765" s="74"/>
      <c r="BA765" s="74"/>
      <c r="BB765" s="74"/>
      <c r="BC765" s="74"/>
      <c r="BD765" s="74"/>
      <c r="BE765" s="74"/>
      <c r="BF765" s="74"/>
      <c r="BG765" s="74"/>
      <c r="BH765" s="74"/>
      <c r="BI765" s="74"/>
      <c r="BJ765" s="74"/>
      <c r="BK765" s="74"/>
      <c r="BL765" s="74"/>
      <c r="BM765" s="74"/>
      <c r="BN765" s="74"/>
      <c r="BO765" s="74"/>
      <c r="BP765" s="74"/>
      <c r="BQ765" s="74"/>
      <c r="BR765" s="74"/>
      <c r="BS765" s="74"/>
      <c r="BT765" s="74"/>
      <c r="BU765" s="74"/>
      <c r="BV765" s="74"/>
      <c r="BW765" s="74"/>
      <c r="BX765" s="74"/>
      <c r="BY765" s="74"/>
      <c r="BZ765" s="74"/>
      <c r="CA765" s="74"/>
    </row>
    <row r="766" spans="2:79" x14ac:dyDescent="0.25"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  <c r="AC766" s="74"/>
      <c r="AD766" s="74"/>
      <c r="AE766" s="74"/>
      <c r="AF766" s="74"/>
      <c r="AG766" s="74"/>
      <c r="AH766" s="74"/>
      <c r="AI766" s="74"/>
      <c r="AJ766" s="74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  <c r="AU766" s="74"/>
      <c r="AV766" s="74"/>
      <c r="AW766" s="74"/>
      <c r="AX766" s="74"/>
      <c r="AY766" s="74"/>
      <c r="AZ766" s="74"/>
      <c r="BA766" s="74"/>
      <c r="BB766" s="74"/>
      <c r="BC766" s="74"/>
      <c r="BD766" s="74"/>
      <c r="BE766" s="74"/>
      <c r="BF766" s="74"/>
      <c r="BG766" s="74"/>
      <c r="BH766" s="74"/>
      <c r="BI766" s="74"/>
      <c r="BJ766" s="74"/>
      <c r="BK766" s="74"/>
      <c r="BL766" s="74"/>
      <c r="BM766" s="74"/>
      <c r="BN766" s="74"/>
      <c r="BO766" s="74"/>
      <c r="BP766" s="74"/>
      <c r="BQ766" s="74"/>
      <c r="BR766" s="74"/>
      <c r="BS766" s="74"/>
      <c r="BT766" s="74"/>
      <c r="BU766" s="74"/>
      <c r="BV766" s="74"/>
      <c r="BW766" s="74"/>
      <c r="BX766" s="74"/>
      <c r="BY766" s="74"/>
      <c r="BZ766" s="74"/>
      <c r="CA766" s="74"/>
    </row>
    <row r="767" spans="2:79" x14ac:dyDescent="0.25"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  <c r="AC767" s="74"/>
      <c r="AD767" s="74"/>
      <c r="AE767" s="74"/>
      <c r="AF767" s="74"/>
      <c r="AG767" s="74"/>
      <c r="AH767" s="74"/>
      <c r="AI767" s="74"/>
      <c r="AJ767" s="74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  <c r="AU767" s="74"/>
      <c r="AV767" s="74"/>
      <c r="AW767" s="74"/>
      <c r="AX767" s="74"/>
      <c r="AY767" s="74"/>
      <c r="AZ767" s="74"/>
      <c r="BA767" s="74"/>
      <c r="BB767" s="74"/>
      <c r="BC767" s="74"/>
      <c r="BD767" s="74"/>
      <c r="BE767" s="74"/>
      <c r="BF767" s="74"/>
      <c r="BG767" s="74"/>
      <c r="BH767" s="74"/>
      <c r="BI767" s="74"/>
      <c r="BJ767" s="74"/>
      <c r="BK767" s="74"/>
      <c r="BL767" s="74"/>
      <c r="BM767" s="74"/>
      <c r="BN767" s="74"/>
      <c r="BO767" s="74"/>
      <c r="BP767" s="74"/>
      <c r="BQ767" s="74"/>
      <c r="BR767" s="74"/>
      <c r="BS767" s="74"/>
      <c r="BT767" s="74"/>
      <c r="BU767" s="74"/>
      <c r="BV767" s="74"/>
      <c r="BW767" s="74"/>
      <c r="BX767" s="74"/>
      <c r="BY767" s="74"/>
      <c r="BZ767" s="74"/>
      <c r="CA767" s="74"/>
    </row>
    <row r="768" spans="2:79" x14ac:dyDescent="0.25"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  <c r="AC768" s="74"/>
      <c r="AD768" s="74"/>
      <c r="AE768" s="74"/>
      <c r="AF768" s="74"/>
      <c r="AG768" s="74"/>
      <c r="AH768" s="74"/>
      <c r="AI768" s="74"/>
      <c r="AJ768" s="74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  <c r="AU768" s="74"/>
      <c r="AV768" s="74"/>
      <c r="AW768" s="74"/>
      <c r="AX768" s="74"/>
      <c r="AY768" s="74"/>
      <c r="AZ768" s="74"/>
      <c r="BA768" s="74"/>
      <c r="BB768" s="74"/>
      <c r="BC768" s="74"/>
      <c r="BD768" s="74"/>
      <c r="BE768" s="74"/>
      <c r="BF768" s="74"/>
      <c r="BG768" s="74"/>
      <c r="BH768" s="74"/>
      <c r="BI768" s="74"/>
      <c r="BJ768" s="74"/>
      <c r="BK768" s="74"/>
      <c r="BL768" s="74"/>
      <c r="BM768" s="74"/>
      <c r="BN768" s="74"/>
      <c r="BO768" s="74"/>
      <c r="BP768" s="74"/>
      <c r="BQ768" s="74"/>
      <c r="BR768" s="74"/>
      <c r="BS768" s="74"/>
      <c r="BT768" s="74"/>
      <c r="BU768" s="74"/>
      <c r="BV768" s="74"/>
      <c r="BW768" s="74"/>
      <c r="BX768" s="74"/>
      <c r="BY768" s="74"/>
      <c r="BZ768" s="74"/>
      <c r="CA768" s="74"/>
    </row>
    <row r="769" spans="2:79" x14ac:dyDescent="0.25"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  <c r="AC769" s="74"/>
      <c r="AD769" s="74"/>
      <c r="AE769" s="74"/>
      <c r="AF769" s="74"/>
      <c r="AG769" s="74"/>
      <c r="AH769" s="74"/>
      <c r="AI769" s="74"/>
      <c r="AJ769" s="74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  <c r="AU769" s="74"/>
      <c r="AV769" s="74"/>
      <c r="AW769" s="74"/>
      <c r="AX769" s="74"/>
      <c r="AY769" s="74"/>
      <c r="AZ769" s="74"/>
      <c r="BA769" s="74"/>
      <c r="BB769" s="74"/>
      <c r="BC769" s="74"/>
      <c r="BD769" s="74"/>
      <c r="BE769" s="74"/>
      <c r="BF769" s="74"/>
      <c r="BG769" s="74"/>
      <c r="BH769" s="74"/>
      <c r="BI769" s="74"/>
      <c r="BJ769" s="74"/>
      <c r="BK769" s="74"/>
      <c r="BL769" s="74"/>
      <c r="BM769" s="74"/>
      <c r="BN769" s="74"/>
      <c r="BO769" s="74"/>
      <c r="BP769" s="74"/>
      <c r="BQ769" s="74"/>
      <c r="BR769" s="74"/>
      <c r="BS769" s="74"/>
      <c r="BT769" s="74"/>
      <c r="BU769" s="74"/>
      <c r="BV769" s="74"/>
      <c r="BW769" s="74"/>
      <c r="BX769" s="74"/>
      <c r="BY769" s="74"/>
      <c r="BZ769" s="74"/>
      <c r="CA769" s="74"/>
    </row>
    <row r="770" spans="2:79" x14ac:dyDescent="0.25"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  <c r="AC770" s="74"/>
      <c r="AD770" s="74"/>
      <c r="AE770" s="74"/>
      <c r="AF770" s="74"/>
      <c r="AG770" s="74"/>
      <c r="AH770" s="74"/>
      <c r="AI770" s="74"/>
      <c r="AJ770" s="74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  <c r="AU770" s="74"/>
      <c r="AV770" s="74"/>
      <c r="AW770" s="74"/>
      <c r="AX770" s="74"/>
      <c r="AY770" s="74"/>
      <c r="AZ770" s="74"/>
      <c r="BA770" s="74"/>
      <c r="BB770" s="74"/>
      <c r="BC770" s="74"/>
      <c r="BD770" s="74"/>
      <c r="BE770" s="74"/>
      <c r="BF770" s="74"/>
      <c r="BG770" s="74"/>
      <c r="BH770" s="74"/>
      <c r="BI770" s="74"/>
      <c r="BJ770" s="74"/>
      <c r="BK770" s="74"/>
      <c r="BL770" s="74"/>
      <c r="BM770" s="74"/>
      <c r="BN770" s="74"/>
      <c r="BO770" s="74"/>
      <c r="BP770" s="74"/>
      <c r="BQ770" s="74"/>
      <c r="BR770" s="74"/>
      <c r="BS770" s="74"/>
      <c r="BT770" s="74"/>
      <c r="BU770" s="74"/>
      <c r="BV770" s="74"/>
      <c r="BW770" s="74"/>
      <c r="BX770" s="74"/>
      <c r="BY770" s="74"/>
      <c r="BZ770" s="74"/>
      <c r="CA770" s="74"/>
    </row>
    <row r="771" spans="2:79" x14ac:dyDescent="0.25"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  <c r="AC771" s="74"/>
      <c r="AD771" s="74"/>
      <c r="AE771" s="74"/>
      <c r="AF771" s="74"/>
      <c r="AG771" s="74"/>
      <c r="AH771" s="74"/>
      <c r="AI771" s="74"/>
      <c r="AJ771" s="74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  <c r="AU771" s="74"/>
      <c r="AV771" s="74"/>
      <c r="AW771" s="74"/>
      <c r="AX771" s="74"/>
      <c r="AY771" s="74"/>
      <c r="AZ771" s="74"/>
      <c r="BA771" s="74"/>
      <c r="BB771" s="74"/>
      <c r="BC771" s="74"/>
      <c r="BD771" s="74"/>
      <c r="BE771" s="74"/>
      <c r="BF771" s="74"/>
      <c r="BG771" s="74"/>
      <c r="BH771" s="74"/>
      <c r="BI771" s="74"/>
      <c r="BJ771" s="74"/>
      <c r="BK771" s="74"/>
      <c r="BL771" s="74"/>
      <c r="BM771" s="74"/>
      <c r="BN771" s="74"/>
      <c r="BO771" s="74"/>
      <c r="BP771" s="74"/>
      <c r="BQ771" s="74"/>
      <c r="BR771" s="74"/>
      <c r="BS771" s="74"/>
      <c r="BT771" s="74"/>
      <c r="BU771" s="74"/>
      <c r="BV771" s="74"/>
      <c r="BW771" s="74"/>
      <c r="BX771" s="74"/>
      <c r="BY771" s="74"/>
      <c r="BZ771" s="74"/>
      <c r="CA771" s="74"/>
    </row>
    <row r="772" spans="2:79" x14ac:dyDescent="0.25"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  <c r="AC772" s="74"/>
      <c r="AD772" s="74"/>
      <c r="AE772" s="74"/>
      <c r="AF772" s="74"/>
      <c r="AG772" s="74"/>
      <c r="AH772" s="74"/>
      <c r="AI772" s="74"/>
      <c r="AJ772" s="74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  <c r="AU772" s="74"/>
      <c r="AV772" s="74"/>
      <c r="AW772" s="74"/>
      <c r="AX772" s="74"/>
      <c r="AY772" s="74"/>
      <c r="AZ772" s="74"/>
      <c r="BA772" s="74"/>
      <c r="BB772" s="74"/>
      <c r="BC772" s="74"/>
      <c r="BD772" s="74"/>
      <c r="BE772" s="74"/>
      <c r="BF772" s="74"/>
      <c r="BG772" s="74"/>
      <c r="BH772" s="74"/>
      <c r="BI772" s="74"/>
      <c r="BJ772" s="74"/>
      <c r="BK772" s="74"/>
      <c r="BL772" s="74"/>
      <c r="BM772" s="74"/>
      <c r="BN772" s="74"/>
      <c r="BO772" s="74"/>
      <c r="BP772" s="74"/>
      <c r="BQ772" s="74"/>
      <c r="BR772" s="74"/>
      <c r="BS772" s="74"/>
      <c r="BT772" s="74"/>
      <c r="BU772" s="74"/>
      <c r="BV772" s="74"/>
      <c r="BW772" s="74"/>
      <c r="BX772" s="74"/>
      <c r="BY772" s="74"/>
      <c r="BZ772" s="74"/>
      <c r="CA772" s="74"/>
    </row>
    <row r="773" spans="2:79" x14ac:dyDescent="0.25"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  <c r="AC773" s="74"/>
      <c r="AD773" s="74"/>
      <c r="AE773" s="74"/>
      <c r="AF773" s="74"/>
      <c r="AG773" s="74"/>
      <c r="AH773" s="74"/>
      <c r="AI773" s="74"/>
      <c r="AJ773" s="74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  <c r="AU773" s="74"/>
      <c r="AV773" s="74"/>
      <c r="AW773" s="74"/>
      <c r="AX773" s="74"/>
      <c r="AY773" s="74"/>
      <c r="AZ773" s="74"/>
      <c r="BA773" s="74"/>
      <c r="BB773" s="74"/>
      <c r="BC773" s="74"/>
      <c r="BD773" s="74"/>
      <c r="BE773" s="74"/>
      <c r="BF773" s="74"/>
      <c r="BG773" s="74"/>
      <c r="BH773" s="74"/>
      <c r="BI773" s="74"/>
      <c r="BJ773" s="74"/>
      <c r="BK773" s="74"/>
      <c r="BL773" s="74"/>
      <c r="BM773" s="74"/>
      <c r="BN773" s="74"/>
      <c r="BO773" s="74"/>
      <c r="BP773" s="74"/>
      <c r="BQ773" s="74"/>
      <c r="BR773" s="74"/>
      <c r="BS773" s="74"/>
      <c r="BT773" s="74"/>
      <c r="BU773" s="74"/>
      <c r="BV773" s="74"/>
      <c r="BW773" s="74"/>
      <c r="BX773" s="74"/>
      <c r="BY773" s="74"/>
      <c r="BZ773" s="74"/>
      <c r="CA773" s="74"/>
    </row>
    <row r="774" spans="2:79" x14ac:dyDescent="0.25"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  <c r="AC774" s="74"/>
      <c r="AD774" s="74"/>
      <c r="AE774" s="74"/>
      <c r="AF774" s="74"/>
      <c r="AG774" s="74"/>
      <c r="AH774" s="74"/>
      <c r="AI774" s="74"/>
      <c r="AJ774" s="74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  <c r="AU774" s="74"/>
      <c r="AV774" s="74"/>
      <c r="AW774" s="74"/>
      <c r="AX774" s="74"/>
      <c r="AY774" s="74"/>
      <c r="AZ774" s="74"/>
      <c r="BA774" s="74"/>
      <c r="BB774" s="74"/>
      <c r="BC774" s="74"/>
      <c r="BD774" s="74"/>
      <c r="BE774" s="74"/>
      <c r="BF774" s="74"/>
      <c r="BG774" s="74"/>
      <c r="BH774" s="74"/>
      <c r="BI774" s="74"/>
      <c r="BJ774" s="74"/>
      <c r="BK774" s="74"/>
      <c r="BL774" s="74"/>
      <c r="BM774" s="74"/>
      <c r="BN774" s="74"/>
      <c r="BO774" s="74"/>
      <c r="BP774" s="74"/>
      <c r="BQ774" s="74"/>
      <c r="BR774" s="74"/>
      <c r="BS774" s="74"/>
      <c r="BT774" s="74"/>
      <c r="BU774" s="74"/>
      <c r="BV774" s="74"/>
      <c r="BW774" s="74"/>
      <c r="BX774" s="74"/>
      <c r="BY774" s="74"/>
      <c r="BZ774" s="74"/>
      <c r="CA774" s="74"/>
    </row>
    <row r="775" spans="2:79" x14ac:dyDescent="0.25"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  <c r="AC775" s="74"/>
      <c r="AD775" s="74"/>
      <c r="AE775" s="74"/>
      <c r="AF775" s="74"/>
      <c r="AG775" s="74"/>
      <c r="AH775" s="74"/>
      <c r="AI775" s="74"/>
      <c r="AJ775" s="74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  <c r="AU775" s="74"/>
      <c r="AV775" s="74"/>
      <c r="AW775" s="74"/>
      <c r="AX775" s="74"/>
      <c r="AY775" s="74"/>
      <c r="AZ775" s="74"/>
      <c r="BA775" s="74"/>
      <c r="BB775" s="74"/>
      <c r="BC775" s="74"/>
      <c r="BD775" s="74"/>
      <c r="BE775" s="74"/>
      <c r="BF775" s="74"/>
      <c r="BG775" s="74"/>
      <c r="BH775" s="74"/>
      <c r="BI775" s="74"/>
      <c r="BJ775" s="74"/>
      <c r="BK775" s="74"/>
      <c r="BL775" s="74"/>
      <c r="BM775" s="74"/>
      <c r="BN775" s="74"/>
      <c r="BO775" s="74"/>
      <c r="BP775" s="74"/>
      <c r="BQ775" s="74"/>
      <c r="BR775" s="74"/>
      <c r="BS775" s="74"/>
      <c r="BT775" s="74"/>
      <c r="BU775" s="74"/>
      <c r="BV775" s="74"/>
      <c r="BW775" s="74"/>
      <c r="BX775" s="74"/>
      <c r="BY775" s="74"/>
      <c r="BZ775" s="74"/>
      <c r="CA775" s="74"/>
    </row>
    <row r="776" spans="2:79" x14ac:dyDescent="0.25"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  <c r="AC776" s="74"/>
      <c r="AD776" s="74"/>
      <c r="AE776" s="74"/>
      <c r="AF776" s="74"/>
      <c r="AG776" s="74"/>
      <c r="AH776" s="74"/>
      <c r="AI776" s="74"/>
      <c r="AJ776" s="74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  <c r="AU776" s="74"/>
      <c r="AV776" s="74"/>
      <c r="AW776" s="74"/>
      <c r="AX776" s="74"/>
      <c r="AY776" s="74"/>
      <c r="AZ776" s="74"/>
      <c r="BA776" s="74"/>
      <c r="BB776" s="74"/>
      <c r="BC776" s="74"/>
      <c r="BD776" s="74"/>
      <c r="BE776" s="74"/>
      <c r="BF776" s="74"/>
      <c r="BG776" s="74"/>
      <c r="BH776" s="74"/>
      <c r="BI776" s="74"/>
      <c r="BJ776" s="74"/>
      <c r="BK776" s="74"/>
      <c r="BL776" s="74"/>
      <c r="BM776" s="74"/>
      <c r="BN776" s="74"/>
      <c r="BO776" s="74"/>
      <c r="BP776" s="74"/>
      <c r="BQ776" s="74"/>
      <c r="BR776" s="74"/>
      <c r="BS776" s="74"/>
      <c r="BT776" s="74"/>
      <c r="BU776" s="74"/>
      <c r="BV776" s="74"/>
      <c r="BW776" s="74"/>
      <c r="BX776" s="74"/>
      <c r="BY776" s="74"/>
      <c r="BZ776" s="74"/>
      <c r="CA776" s="74"/>
    </row>
    <row r="777" spans="2:79" x14ac:dyDescent="0.25"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  <c r="AC777" s="74"/>
      <c r="AD777" s="74"/>
      <c r="AE777" s="74"/>
      <c r="AF777" s="74"/>
      <c r="AG777" s="74"/>
      <c r="AH777" s="74"/>
      <c r="AI777" s="74"/>
      <c r="AJ777" s="74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  <c r="AU777" s="74"/>
      <c r="AV777" s="74"/>
      <c r="AW777" s="74"/>
      <c r="AX777" s="74"/>
      <c r="AY777" s="74"/>
      <c r="AZ777" s="74"/>
      <c r="BA777" s="74"/>
      <c r="BB777" s="74"/>
      <c r="BC777" s="74"/>
      <c r="BD777" s="74"/>
      <c r="BE777" s="74"/>
      <c r="BF777" s="74"/>
      <c r="BG777" s="74"/>
      <c r="BH777" s="74"/>
      <c r="BI777" s="74"/>
      <c r="BJ777" s="74"/>
      <c r="BK777" s="74"/>
      <c r="BL777" s="74"/>
      <c r="BM777" s="74"/>
      <c r="BN777" s="74"/>
      <c r="BO777" s="74"/>
      <c r="BP777" s="74"/>
      <c r="BQ777" s="74"/>
      <c r="BR777" s="74"/>
      <c r="BS777" s="74"/>
      <c r="BT777" s="74"/>
      <c r="BU777" s="74"/>
      <c r="BV777" s="74"/>
      <c r="BW777" s="74"/>
      <c r="BX777" s="74"/>
      <c r="BY777" s="74"/>
      <c r="BZ777" s="74"/>
      <c r="CA777" s="74"/>
    </row>
    <row r="778" spans="2:79" x14ac:dyDescent="0.25"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  <c r="AC778" s="74"/>
      <c r="AD778" s="74"/>
      <c r="AE778" s="74"/>
      <c r="AF778" s="74"/>
      <c r="AG778" s="74"/>
      <c r="AH778" s="74"/>
      <c r="AI778" s="74"/>
      <c r="AJ778" s="74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  <c r="AU778" s="74"/>
      <c r="AV778" s="74"/>
      <c r="AW778" s="74"/>
      <c r="AX778" s="74"/>
      <c r="AY778" s="74"/>
      <c r="AZ778" s="74"/>
      <c r="BA778" s="74"/>
      <c r="BB778" s="74"/>
      <c r="BC778" s="74"/>
      <c r="BD778" s="74"/>
      <c r="BE778" s="74"/>
      <c r="BF778" s="74"/>
      <c r="BG778" s="74"/>
      <c r="BH778" s="74"/>
      <c r="BI778" s="74"/>
      <c r="BJ778" s="74"/>
      <c r="BK778" s="74"/>
      <c r="BL778" s="74"/>
      <c r="BM778" s="74"/>
      <c r="BN778" s="74"/>
      <c r="BO778" s="74"/>
      <c r="BP778" s="74"/>
      <c r="BQ778" s="74"/>
      <c r="BR778" s="74"/>
      <c r="BS778" s="74"/>
      <c r="BT778" s="74"/>
      <c r="BU778" s="74"/>
      <c r="BV778" s="74"/>
      <c r="BW778" s="74"/>
      <c r="BX778" s="74"/>
      <c r="BY778" s="74"/>
      <c r="BZ778" s="74"/>
      <c r="CA778" s="74"/>
    </row>
    <row r="779" spans="2:79" x14ac:dyDescent="0.25"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  <c r="AC779" s="74"/>
      <c r="AD779" s="74"/>
      <c r="AE779" s="74"/>
      <c r="AF779" s="74"/>
      <c r="AG779" s="74"/>
      <c r="AH779" s="74"/>
      <c r="AI779" s="74"/>
      <c r="AJ779" s="74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  <c r="AU779" s="74"/>
      <c r="AV779" s="74"/>
      <c r="AW779" s="74"/>
      <c r="AX779" s="74"/>
      <c r="AY779" s="74"/>
      <c r="AZ779" s="74"/>
      <c r="BA779" s="74"/>
      <c r="BB779" s="74"/>
      <c r="BC779" s="74"/>
      <c r="BD779" s="74"/>
      <c r="BE779" s="74"/>
      <c r="BF779" s="74"/>
      <c r="BG779" s="74"/>
      <c r="BH779" s="74"/>
      <c r="BI779" s="74"/>
      <c r="BJ779" s="74"/>
      <c r="BK779" s="74"/>
      <c r="BL779" s="74"/>
      <c r="BM779" s="74"/>
      <c r="BN779" s="74"/>
      <c r="BO779" s="74"/>
      <c r="BP779" s="74"/>
      <c r="BQ779" s="74"/>
      <c r="BR779" s="74"/>
      <c r="BS779" s="74"/>
      <c r="BT779" s="74"/>
      <c r="BU779" s="74"/>
      <c r="BV779" s="74"/>
      <c r="BW779" s="74"/>
      <c r="BX779" s="74"/>
      <c r="BY779" s="74"/>
      <c r="BZ779" s="74"/>
      <c r="CA779" s="74"/>
    </row>
    <row r="780" spans="2:79" x14ac:dyDescent="0.25"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74"/>
      <c r="AD780" s="74"/>
      <c r="AE780" s="74"/>
      <c r="AF780" s="74"/>
      <c r="AG780" s="74"/>
      <c r="AH780" s="74"/>
      <c r="AI780" s="74"/>
      <c r="AJ780" s="74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  <c r="AU780" s="74"/>
      <c r="AV780" s="74"/>
      <c r="AW780" s="74"/>
      <c r="AX780" s="74"/>
      <c r="AY780" s="74"/>
      <c r="AZ780" s="74"/>
      <c r="BA780" s="74"/>
      <c r="BB780" s="74"/>
      <c r="BC780" s="74"/>
      <c r="BD780" s="74"/>
      <c r="BE780" s="74"/>
      <c r="BF780" s="74"/>
      <c r="BG780" s="74"/>
      <c r="BH780" s="74"/>
      <c r="BI780" s="74"/>
      <c r="BJ780" s="74"/>
      <c r="BK780" s="74"/>
      <c r="BL780" s="74"/>
      <c r="BM780" s="74"/>
      <c r="BN780" s="74"/>
      <c r="BO780" s="74"/>
      <c r="BP780" s="74"/>
      <c r="BQ780" s="74"/>
      <c r="BR780" s="74"/>
      <c r="BS780" s="74"/>
      <c r="BT780" s="74"/>
      <c r="BU780" s="74"/>
      <c r="BV780" s="74"/>
      <c r="BW780" s="74"/>
      <c r="BX780" s="74"/>
      <c r="BY780" s="74"/>
      <c r="BZ780" s="74"/>
      <c r="CA780" s="74"/>
    </row>
    <row r="781" spans="2:79" x14ac:dyDescent="0.25"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  <c r="AC781" s="74"/>
      <c r="AD781" s="74"/>
      <c r="AE781" s="74"/>
      <c r="AF781" s="74"/>
      <c r="AG781" s="74"/>
      <c r="AH781" s="74"/>
      <c r="AI781" s="74"/>
      <c r="AJ781" s="74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  <c r="AU781" s="74"/>
      <c r="AV781" s="74"/>
      <c r="AW781" s="74"/>
      <c r="AX781" s="74"/>
      <c r="AY781" s="74"/>
      <c r="AZ781" s="74"/>
      <c r="BA781" s="74"/>
      <c r="BB781" s="74"/>
      <c r="BC781" s="74"/>
      <c r="BD781" s="74"/>
      <c r="BE781" s="74"/>
      <c r="BF781" s="74"/>
      <c r="BG781" s="74"/>
      <c r="BH781" s="74"/>
      <c r="BI781" s="74"/>
      <c r="BJ781" s="74"/>
      <c r="BK781" s="74"/>
      <c r="BL781" s="74"/>
      <c r="BM781" s="74"/>
      <c r="BN781" s="74"/>
      <c r="BO781" s="74"/>
      <c r="BP781" s="74"/>
      <c r="BQ781" s="74"/>
      <c r="BR781" s="74"/>
      <c r="BS781" s="74"/>
      <c r="BT781" s="74"/>
      <c r="BU781" s="74"/>
      <c r="BV781" s="74"/>
      <c r="BW781" s="74"/>
      <c r="BX781" s="74"/>
      <c r="BY781" s="74"/>
      <c r="BZ781" s="74"/>
      <c r="CA781" s="74"/>
    </row>
    <row r="782" spans="2:79" x14ac:dyDescent="0.25"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  <c r="AC782" s="74"/>
      <c r="AD782" s="74"/>
      <c r="AE782" s="74"/>
      <c r="AF782" s="74"/>
      <c r="AG782" s="74"/>
      <c r="AH782" s="74"/>
      <c r="AI782" s="74"/>
      <c r="AJ782" s="74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  <c r="AU782" s="74"/>
      <c r="AV782" s="74"/>
      <c r="AW782" s="74"/>
      <c r="AX782" s="74"/>
      <c r="AY782" s="74"/>
      <c r="AZ782" s="74"/>
      <c r="BA782" s="74"/>
      <c r="BB782" s="74"/>
      <c r="BC782" s="74"/>
      <c r="BD782" s="74"/>
      <c r="BE782" s="74"/>
      <c r="BF782" s="74"/>
      <c r="BG782" s="74"/>
      <c r="BH782" s="74"/>
      <c r="BI782" s="74"/>
      <c r="BJ782" s="74"/>
      <c r="BK782" s="74"/>
      <c r="BL782" s="74"/>
      <c r="BM782" s="74"/>
      <c r="BN782" s="74"/>
      <c r="BO782" s="74"/>
      <c r="BP782" s="74"/>
      <c r="BQ782" s="74"/>
      <c r="BR782" s="74"/>
      <c r="BS782" s="74"/>
      <c r="BT782" s="74"/>
      <c r="BU782" s="74"/>
      <c r="BV782" s="74"/>
      <c r="BW782" s="74"/>
      <c r="BX782" s="74"/>
      <c r="BY782" s="74"/>
      <c r="BZ782" s="74"/>
      <c r="CA782" s="74"/>
    </row>
    <row r="783" spans="2:79" x14ac:dyDescent="0.25"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  <c r="AC783" s="74"/>
      <c r="AD783" s="74"/>
      <c r="AE783" s="74"/>
      <c r="AF783" s="74"/>
      <c r="AG783" s="74"/>
      <c r="AH783" s="74"/>
      <c r="AI783" s="74"/>
      <c r="AJ783" s="74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  <c r="AU783" s="74"/>
      <c r="AV783" s="74"/>
      <c r="AW783" s="74"/>
      <c r="AX783" s="74"/>
      <c r="AY783" s="74"/>
      <c r="AZ783" s="74"/>
      <c r="BA783" s="74"/>
      <c r="BB783" s="74"/>
      <c r="BC783" s="74"/>
      <c r="BD783" s="74"/>
      <c r="BE783" s="74"/>
      <c r="BF783" s="74"/>
      <c r="BG783" s="74"/>
      <c r="BH783" s="74"/>
      <c r="BI783" s="74"/>
      <c r="BJ783" s="74"/>
      <c r="BK783" s="74"/>
      <c r="BL783" s="74"/>
      <c r="BM783" s="74"/>
      <c r="BN783" s="74"/>
      <c r="BO783" s="74"/>
      <c r="BP783" s="74"/>
      <c r="BQ783" s="74"/>
      <c r="BR783" s="74"/>
      <c r="BS783" s="74"/>
      <c r="BT783" s="74"/>
      <c r="BU783" s="74"/>
      <c r="BV783" s="74"/>
      <c r="BW783" s="74"/>
      <c r="BX783" s="74"/>
      <c r="BY783" s="74"/>
      <c r="BZ783" s="74"/>
      <c r="CA783" s="74"/>
    </row>
    <row r="784" spans="2:79" x14ac:dyDescent="0.25"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  <c r="AC784" s="74"/>
      <c r="AD784" s="74"/>
      <c r="AE784" s="74"/>
      <c r="AF784" s="74"/>
      <c r="AG784" s="74"/>
      <c r="AH784" s="74"/>
      <c r="AI784" s="74"/>
      <c r="AJ784" s="74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  <c r="AU784" s="74"/>
      <c r="AV784" s="74"/>
      <c r="AW784" s="74"/>
      <c r="AX784" s="74"/>
      <c r="AY784" s="74"/>
      <c r="AZ784" s="74"/>
      <c r="BA784" s="74"/>
      <c r="BB784" s="74"/>
      <c r="BC784" s="74"/>
      <c r="BD784" s="74"/>
      <c r="BE784" s="74"/>
      <c r="BF784" s="74"/>
      <c r="BG784" s="74"/>
      <c r="BH784" s="74"/>
      <c r="BI784" s="74"/>
      <c r="BJ784" s="74"/>
      <c r="BK784" s="74"/>
      <c r="BL784" s="74"/>
      <c r="BM784" s="74"/>
      <c r="BN784" s="74"/>
      <c r="BO784" s="74"/>
      <c r="BP784" s="74"/>
      <c r="BQ784" s="74"/>
      <c r="BR784" s="74"/>
      <c r="BS784" s="74"/>
      <c r="BT784" s="74"/>
      <c r="BU784" s="74"/>
      <c r="BV784" s="74"/>
      <c r="BW784" s="74"/>
      <c r="BX784" s="74"/>
      <c r="BY784" s="74"/>
      <c r="BZ784" s="74"/>
      <c r="CA784" s="74"/>
    </row>
    <row r="785" spans="2:79" x14ac:dyDescent="0.25"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  <c r="AC785" s="74"/>
      <c r="AD785" s="74"/>
      <c r="AE785" s="74"/>
      <c r="AF785" s="74"/>
      <c r="AG785" s="74"/>
      <c r="AH785" s="74"/>
      <c r="AI785" s="74"/>
      <c r="AJ785" s="74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  <c r="AU785" s="74"/>
      <c r="AV785" s="74"/>
      <c r="AW785" s="74"/>
      <c r="AX785" s="74"/>
      <c r="AY785" s="74"/>
      <c r="AZ785" s="74"/>
      <c r="BA785" s="74"/>
      <c r="BB785" s="74"/>
      <c r="BC785" s="74"/>
      <c r="BD785" s="74"/>
      <c r="BE785" s="74"/>
      <c r="BF785" s="74"/>
      <c r="BG785" s="74"/>
      <c r="BH785" s="74"/>
      <c r="BI785" s="74"/>
      <c r="BJ785" s="74"/>
      <c r="BK785" s="74"/>
      <c r="BL785" s="74"/>
      <c r="BM785" s="74"/>
      <c r="BN785" s="74"/>
      <c r="BO785" s="74"/>
      <c r="BP785" s="74"/>
      <c r="BQ785" s="74"/>
      <c r="BR785" s="74"/>
      <c r="BS785" s="74"/>
      <c r="BT785" s="74"/>
      <c r="BU785" s="74"/>
      <c r="BV785" s="74"/>
      <c r="BW785" s="74"/>
      <c r="BX785" s="74"/>
      <c r="BY785" s="74"/>
      <c r="BZ785" s="74"/>
      <c r="CA785" s="74"/>
    </row>
    <row r="786" spans="2:79" x14ac:dyDescent="0.25"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  <c r="AC786" s="74"/>
      <c r="AD786" s="74"/>
      <c r="AE786" s="74"/>
      <c r="AF786" s="74"/>
      <c r="AG786" s="74"/>
      <c r="AH786" s="74"/>
      <c r="AI786" s="74"/>
      <c r="AJ786" s="74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  <c r="AU786" s="74"/>
      <c r="AV786" s="74"/>
      <c r="AW786" s="74"/>
      <c r="AX786" s="74"/>
      <c r="AY786" s="74"/>
      <c r="AZ786" s="74"/>
      <c r="BA786" s="74"/>
      <c r="BB786" s="74"/>
      <c r="BC786" s="74"/>
      <c r="BD786" s="74"/>
      <c r="BE786" s="74"/>
      <c r="BF786" s="74"/>
      <c r="BG786" s="74"/>
      <c r="BH786" s="74"/>
      <c r="BI786" s="74"/>
      <c r="BJ786" s="74"/>
      <c r="BK786" s="74"/>
      <c r="BL786" s="74"/>
      <c r="BM786" s="74"/>
      <c r="BN786" s="74"/>
      <c r="BO786" s="74"/>
      <c r="BP786" s="74"/>
      <c r="BQ786" s="74"/>
      <c r="BR786" s="74"/>
      <c r="BS786" s="74"/>
      <c r="BT786" s="74"/>
      <c r="BU786" s="74"/>
      <c r="BV786" s="74"/>
      <c r="BW786" s="74"/>
      <c r="BX786" s="74"/>
      <c r="BY786" s="74"/>
      <c r="BZ786" s="74"/>
      <c r="CA786" s="74"/>
    </row>
    <row r="787" spans="2:79" x14ac:dyDescent="0.25"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  <c r="AC787" s="74"/>
      <c r="AD787" s="74"/>
      <c r="AE787" s="74"/>
      <c r="AF787" s="74"/>
      <c r="AG787" s="74"/>
      <c r="AH787" s="74"/>
      <c r="AI787" s="74"/>
      <c r="AJ787" s="74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  <c r="AU787" s="74"/>
      <c r="AV787" s="74"/>
      <c r="AW787" s="74"/>
      <c r="AX787" s="74"/>
      <c r="AY787" s="74"/>
      <c r="AZ787" s="74"/>
      <c r="BA787" s="74"/>
      <c r="BB787" s="74"/>
      <c r="BC787" s="74"/>
      <c r="BD787" s="74"/>
      <c r="BE787" s="74"/>
      <c r="BF787" s="74"/>
      <c r="BG787" s="74"/>
      <c r="BH787" s="74"/>
      <c r="BI787" s="74"/>
      <c r="BJ787" s="74"/>
      <c r="BK787" s="74"/>
      <c r="BL787" s="74"/>
      <c r="BM787" s="74"/>
      <c r="BN787" s="74"/>
      <c r="BO787" s="74"/>
      <c r="BP787" s="74"/>
      <c r="BQ787" s="74"/>
      <c r="BR787" s="74"/>
      <c r="BS787" s="74"/>
      <c r="BT787" s="74"/>
      <c r="BU787" s="74"/>
      <c r="BV787" s="74"/>
      <c r="BW787" s="74"/>
      <c r="BX787" s="74"/>
      <c r="BY787" s="74"/>
      <c r="BZ787" s="74"/>
      <c r="CA787" s="74"/>
    </row>
    <row r="788" spans="2:79" x14ac:dyDescent="0.25"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  <c r="AC788" s="74"/>
      <c r="AD788" s="74"/>
      <c r="AE788" s="74"/>
      <c r="AF788" s="74"/>
      <c r="AG788" s="74"/>
      <c r="AH788" s="74"/>
      <c r="AI788" s="74"/>
      <c r="AJ788" s="74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  <c r="AU788" s="74"/>
      <c r="AV788" s="74"/>
      <c r="AW788" s="74"/>
      <c r="AX788" s="74"/>
      <c r="AY788" s="74"/>
      <c r="AZ788" s="74"/>
      <c r="BA788" s="74"/>
      <c r="BB788" s="74"/>
      <c r="BC788" s="74"/>
      <c r="BD788" s="74"/>
      <c r="BE788" s="74"/>
      <c r="BF788" s="74"/>
      <c r="BG788" s="74"/>
      <c r="BH788" s="74"/>
      <c r="BI788" s="74"/>
      <c r="BJ788" s="74"/>
      <c r="BK788" s="74"/>
      <c r="BL788" s="74"/>
      <c r="BM788" s="74"/>
      <c r="BN788" s="74"/>
      <c r="BO788" s="74"/>
      <c r="BP788" s="74"/>
      <c r="BQ788" s="74"/>
      <c r="BR788" s="74"/>
      <c r="BS788" s="74"/>
      <c r="BT788" s="74"/>
      <c r="BU788" s="74"/>
      <c r="BV788" s="74"/>
      <c r="BW788" s="74"/>
      <c r="BX788" s="74"/>
      <c r="BY788" s="74"/>
      <c r="BZ788" s="74"/>
      <c r="CA788" s="74"/>
    </row>
    <row r="789" spans="2:79" x14ac:dyDescent="0.25"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  <c r="AC789" s="74"/>
      <c r="AD789" s="74"/>
      <c r="AE789" s="74"/>
      <c r="AF789" s="74"/>
      <c r="AG789" s="74"/>
      <c r="AH789" s="74"/>
      <c r="AI789" s="74"/>
      <c r="AJ789" s="74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  <c r="AU789" s="74"/>
      <c r="AV789" s="74"/>
      <c r="AW789" s="74"/>
      <c r="AX789" s="74"/>
      <c r="AY789" s="74"/>
      <c r="AZ789" s="74"/>
      <c r="BA789" s="74"/>
      <c r="BB789" s="74"/>
      <c r="BC789" s="74"/>
      <c r="BD789" s="74"/>
      <c r="BE789" s="74"/>
      <c r="BF789" s="74"/>
      <c r="BG789" s="74"/>
      <c r="BH789" s="74"/>
      <c r="BI789" s="74"/>
      <c r="BJ789" s="74"/>
      <c r="BK789" s="74"/>
      <c r="BL789" s="74"/>
      <c r="BM789" s="74"/>
      <c r="BN789" s="74"/>
      <c r="BO789" s="74"/>
      <c r="BP789" s="74"/>
      <c r="BQ789" s="74"/>
      <c r="BR789" s="74"/>
      <c r="BS789" s="74"/>
      <c r="BT789" s="74"/>
      <c r="BU789" s="74"/>
      <c r="BV789" s="74"/>
      <c r="BW789" s="74"/>
      <c r="BX789" s="74"/>
      <c r="BY789" s="74"/>
      <c r="BZ789" s="74"/>
      <c r="CA789" s="74"/>
    </row>
    <row r="790" spans="2:79" x14ac:dyDescent="0.25"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  <c r="AC790" s="74"/>
      <c r="AD790" s="74"/>
      <c r="AE790" s="74"/>
      <c r="AF790" s="74"/>
      <c r="AG790" s="74"/>
      <c r="AH790" s="74"/>
      <c r="AI790" s="74"/>
      <c r="AJ790" s="74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  <c r="AU790" s="74"/>
      <c r="AV790" s="74"/>
      <c r="AW790" s="74"/>
      <c r="AX790" s="74"/>
      <c r="AY790" s="74"/>
      <c r="AZ790" s="74"/>
      <c r="BA790" s="74"/>
      <c r="BB790" s="74"/>
      <c r="BC790" s="74"/>
      <c r="BD790" s="74"/>
      <c r="BE790" s="74"/>
      <c r="BF790" s="74"/>
      <c r="BG790" s="74"/>
      <c r="BH790" s="74"/>
      <c r="BI790" s="74"/>
      <c r="BJ790" s="74"/>
      <c r="BK790" s="74"/>
      <c r="BL790" s="74"/>
      <c r="BM790" s="74"/>
      <c r="BN790" s="74"/>
      <c r="BO790" s="74"/>
      <c r="BP790" s="74"/>
      <c r="BQ790" s="74"/>
      <c r="BR790" s="74"/>
      <c r="BS790" s="74"/>
      <c r="BT790" s="74"/>
      <c r="BU790" s="74"/>
      <c r="BV790" s="74"/>
      <c r="BW790" s="74"/>
      <c r="BX790" s="74"/>
      <c r="BY790" s="74"/>
      <c r="BZ790" s="74"/>
      <c r="CA790" s="74"/>
    </row>
    <row r="791" spans="2:79" x14ac:dyDescent="0.25"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  <c r="AC791" s="74"/>
      <c r="AD791" s="74"/>
      <c r="AE791" s="74"/>
      <c r="AF791" s="74"/>
      <c r="AG791" s="74"/>
      <c r="AH791" s="74"/>
      <c r="AI791" s="74"/>
      <c r="AJ791" s="74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  <c r="AU791" s="74"/>
      <c r="AV791" s="74"/>
      <c r="AW791" s="74"/>
      <c r="AX791" s="74"/>
      <c r="AY791" s="74"/>
      <c r="AZ791" s="74"/>
      <c r="BA791" s="74"/>
      <c r="BB791" s="74"/>
      <c r="BC791" s="74"/>
      <c r="BD791" s="74"/>
      <c r="BE791" s="74"/>
      <c r="BF791" s="74"/>
      <c r="BG791" s="74"/>
      <c r="BH791" s="74"/>
      <c r="BI791" s="74"/>
      <c r="BJ791" s="74"/>
      <c r="BK791" s="74"/>
      <c r="BL791" s="74"/>
      <c r="BM791" s="74"/>
      <c r="BN791" s="74"/>
      <c r="BO791" s="74"/>
      <c r="BP791" s="74"/>
      <c r="BQ791" s="74"/>
      <c r="BR791" s="74"/>
      <c r="BS791" s="74"/>
      <c r="BT791" s="74"/>
      <c r="BU791" s="74"/>
      <c r="BV791" s="74"/>
      <c r="BW791" s="74"/>
      <c r="BX791" s="74"/>
      <c r="BY791" s="74"/>
      <c r="BZ791" s="74"/>
      <c r="CA791" s="74"/>
    </row>
    <row r="792" spans="2:79" x14ac:dyDescent="0.25"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  <c r="AC792" s="74"/>
      <c r="AD792" s="74"/>
      <c r="AE792" s="74"/>
      <c r="AF792" s="74"/>
      <c r="AG792" s="74"/>
      <c r="AH792" s="74"/>
      <c r="AI792" s="74"/>
      <c r="AJ792" s="74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  <c r="AU792" s="74"/>
      <c r="AV792" s="74"/>
      <c r="AW792" s="74"/>
      <c r="AX792" s="74"/>
      <c r="AY792" s="74"/>
      <c r="AZ792" s="74"/>
      <c r="BA792" s="74"/>
      <c r="BB792" s="74"/>
      <c r="BC792" s="74"/>
      <c r="BD792" s="74"/>
      <c r="BE792" s="74"/>
      <c r="BF792" s="74"/>
      <c r="BG792" s="74"/>
      <c r="BH792" s="74"/>
      <c r="BI792" s="74"/>
      <c r="BJ792" s="74"/>
      <c r="BK792" s="74"/>
      <c r="BL792" s="74"/>
      <c r="BM792" s="74"/>
      <c r="BN792" s="74"/>
      <c r="BO792" s="74"/>
      <c r="BP792" s="74"/>
      <c r="BQ792" s="74"/>
      <c r="BR792" s="74"/>
      <c r="BS792" s="74"/>
      <c r="BT792" s="74"/>
      <c r="BU792" s="74"/>
      <c r="BV792" s="74"/>
      <c r="BW792" s="74"/>
      <c r="BX792" s="74"/>
      <c r="BY792" s="74"/>
      <c r="BZ792" s="74"/>
      <c r="CA792" s="74"/>
    </row>
    <row r="793" spans="2:79" x14ac:dyDescent="0.25"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  <c r="AC793" s="74"/>
      <c r="AD793" s="74"/>
      <c r="AE793" s="74"/>
      <c r="AF793" s="74"/>
      <c r="AG793" s="74"/>
      <c r="AH793" s="74"/>
      <c r="AI793" s="74"/>
      <c r="AJ793" s="74"/>
      <c r="AK793" s="74"/>
      <c r="AL793" s="74"/>
      <c r="AM793" s="74"/>
      <c r="AN793" s="74"/>
      <c r="AO793" s="74"/>
      <c r="AP793" s="74"/>
      <c r="AQ793" s="74"/>
      <c r="AR793" s="74"/>
      <c r="AS793" s="74"/>
      <c r="AT793" s="74"/>
      <c r="AU793" s="74"/>
      <c r="AV793" s="74"/>
      <c r="AW793" s="74"/>
      <c r="AX793" s="74"/>
      <c r="AY793" s="74"/>
      <c r="AZ793" s="74"/>
      <c r="BA793" s="74"/>
      <c r="BB793" s="74"/>
      <c r="BC793" s="74"/>
      <c r="BD793" s="74"/>
      <c r="BE793" s="74"/>
      <c r="BF793" s="74"/>
      <c r="BG793" s="74"/>
      <c r="BH793" s="74"/>
      <c r="BI793" s="74"/>
      <c r="BJ793" s="74"/>
      <c r="BK793" s="74"/>
      <c r="BL793" s="74"/>
      <c r="BM793" s="74"/>
      <c r="BN793" s="74"/>
      <c r="BO793" s="74"/>
      <c r="BP793" s="74"/>
      <c r="BQ793" s="74"/>
      <c r="BR793" s="74"/>
      <c r="BS793" s="74"/>
      <c r="BT793" s="74"/>
      <c r="BU793" s="74"/>
      <c r="BV793" s="74"/>
      <c r="BW793" s="74"/>
      <c r="BX793" s="74"/>
      <c r="BY793" s="74"/>
      <c r="BZ793" s="74"/>
      <c r="CA793" s="74"/>
    </row>
    <row r="794" spans="2:79" x14ac:dyDescent="0.25"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  <c r="AC794" s="74"/>
      <c r="AD794" s="74"/>
      <c r="AE794" s="74"/>
      <c r="AF794" s="74"/>
      <c r="AG794" s="74"/>
      <c r="AH794" s="74"/>
      <c r="AI794" s="74"/>
      <c r="AJ794" s="74"/>
      <c r="AK794" s="74"/>
      <c r="AL794" s="74"/>
      <c r="AM794" s="74"/>
      <c r="AN794" s="74"/>
      <c r="AO794" s="74"/>
      <c r="AP794" s="74"/>
      <c r="AQ794" s="74"/>
      <c r="AR794" s="74"/>
      <c r="AS794" s="74"/>
      <c r="AT794" s="74"/>
      <c r="AU794" s="74"/>
      <c r="AV794" s="74"/>
      <c r="AW794" s="74"/>
      <c r="AX794" s="74"/>
      <c r="AY794" s="74"/>
      <c r="AZ794" s="74"/>
      <c r="BA794" s="74"/>
      <c r="BB794" s="74"/>
      <c r="BC794" s="74"/>
      <c r="BD794" s="74"/>
      <c r="BE794" s="74"/>
      <c r="BF794" s="74"/>
      <c r="BG794" s="74"/>
      <c r="BH794" s="74"/>
      <c r="BI794" s="74"/>
      <c r="BJ794" s="74"/>
      <c r="BK794" s="74"/>
      <c r="BL794" s="74"/>
      <c r="BM794" s="74"/>
      <c r="BN794" s="74"/>
      <c r="BO794" s="74"/>
      <c r="BP794" s="74"/>
      <c r="BQ794" s="74"/>
      <c r="BR794" s="74"/>
      <c r="BS794" s="74"/>
      <c r="BT794" s="74"/>
      <c r="BU794" s="74"/>
      <c r="BV794" s="74"/>
      <c r="BW794" s="74"/>
      <c r="BX794" s="74"/>
      <c r="BY794" s="74"/>
      <c r="BZ794" s="74"/>
      <c r="CA794" s="74"/>
    </row>
    <row r="795" spans="2:79" x14ac:dyDescent="0.25"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  <c r="AC795" s="74"/>
      <c r="AD795" s="74"/>
      <c r="AE795" s="74"/>
      <c r="AF795" s="74"/>
      <c r="AG795" s="74"/>
      <c r="AH795" s="74"/>
      <c r="AI795" s="74"/>
      <c r="AJ795" s="74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  <c r="AU795" s="74"/>
      <c r="AV795" s="74"/>
      <c r="AW795" s="74"/>
      <c r="AX795" s="74"/>
      <c r="AY795" s="74"/>
      <c r="AZ795" s="74"/>
      <c r="BA795" s="74"/>
      <c r="BB795" s="74"/>
      <c r="BC795" s="74"/>
      <c r="BD795" s="74"/>
      <c r="BE795" s="74"/>
      <c r="BF795" s="74"/>
      <c r="BG795" s="74"/>
      <c r="BH795" s="74"/>
      <c r="BI795" s="74"/>
      <c r="BJ795" s="74"/>
      <c r="BK795" s="74"/>
      <c r="BL795" s="74"/>
      <c r="BM795" s="74"/>
      <c r="BN795" s="74"/>
      <c r="BO795" s="74"/>
      <c r="BP795" s="74"/>
      <c r="BQ795" s="74"/>
      <c r="BR795" s="74"/>
      <c r="BS795" s="74"/>
      <c r="BT795" s="74"/>
      <c r="BU795" s="74"/>
      <c r="BV795" s="74"/>
      <c r="BW795" s="74"/>
      <c r="BX795" s="74"/>
      <c r="BY795" s="74"/>
      <c r="BZ795" s="74"/>
      <c r="CA795" s="74"/>
    </row>
    <row r="796" spans="2:79" x14ac:dyDescent="0.25"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  <c r="AC796" s="74"/>
      <c r="AD796" s="74"/>
      <c r="AE796" s="74"/>
      <c r="AF796" s="74"/>
      <c r="AG796" s="74"/>
      <c r="AH796" s="74"/>
      <c r="AI796" s="74"/>
      <c r="AJ796" s="74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  <c r="AU796" s="74"/>
      <c r="AV796" s="74"/>
      <c r="AW796" s="74"/>
      <c r="AX796" s="74"/>
      <c r="AY796" s="74"/>
      <c r="AZ796" s="74"/>
      <c r="BA796" s="74"/>
      <c r="BB796" s="74"/>
      <c r="BC796" s="74"/>
      <c r="BD796" s="74"/>
      <c r="BE796" s="74"/>
      <c r="BF796" s="74"/>
      <c r="BG796" s="74"/>
      <c r="BH796" s="74"/>
      <c r="BI796" s="74"/>
      <c r="BJ796" s="74"/>
      <c r="BK796" s="74"/>
      <c r="BL796" s="74"/>
      <c r="BM796" s="74"/>
      <c r="BN796" s="74"/>
      <c r="BO796" s="74"/>
      <c r="BP796" s="74"/>
      <c r="BQ796" s="74"/>
      <c r="BR796" s="74"/>
      <c r="BS796" s="74"/>
      <c r="BT796" s="74"/>
      <c r="BU796" s="74"/>
      <c r="BV796" s="74"/>
      <c r="BW796" s="74"/>
      <c r="BX796" s="74"/>
      <c r="BY796" s="74"/>
      <c r="BZ796" s="74"/>
      <c r="CA796" s="74"/>
    </row>
    <row r="797" spans="2:79" x14ac:dyDescent="0.25"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  <c r="AC797" s="74"/>
      <c r="AD797" s="74"/>
      <c r="AE797" s="74"/>
      <c r="AF797" s="74"/>
      <c r="AG797" s="74"/>
      <c r="AH797" s="74"/>
      <c r="AI797" s="74"/>
      <c r="AJ797" s="74"/>
      <c r="AK797" s="74"/>
      <c r="AL797" s="74"/>
      <c r="AM797" s="74"/>
      <c r="AN797" s="74"/>
      <c r="AO797" s="74"/>
      <c r="AP797" s="74"/>
      <c r="AQ797" s="74"/>
      <c r="AR797" s="74"/>
      <c r="AS797" s="74"/>
      <c r="AT797" s="74"/>
      <c r="AU797" s="74"/>
      <c r="AV797" s="74"/>
      <c r="AW797" s="74"/>
      <c r="AX797" s="74"/>
      <c r="AY797" s="74"/>
      <c r="AZ797" s="74"/>
      <c r="BA797" s="74"/>
      <c r="BB797" s="74"/>
      <c r="BC797" s="74"/>
      <c r="BD797" s="74"/>
      <c r="BE797" s="74"/>
      <c r="BF797" s="74"/>
      <c r="BG797" s="74"/>
      <c r="BH797" s="74"/>
      <c r="BI797" s="74"/>
      <c r="BJ797" s="74"/>
      <c r="BK797" s="74"/>
      <c r="BL797" s="74"/>
      <c r="BM797" s="74"/>
      <c r="BN797" s="74"/>
      <c r="BO797" s="74"/>
      <c r="BP797" s="74"/>
      <c r="BQ797" s="74"/>
      <c r="BR797" s="74"/>
      <c r="BS797" s="74"/>
      <c r="BT797" s="74"/>
      <c r="BU797" s="74"/>
      <c r="BV797" s="74"/>
      <c r="BW797" s="74"/>
      <c r="BX797" s="74"/>
      <c r="BY797" s="74"/>
      <c r="BZ797" s="74"/>
      <c r="CA797" s="74"/>
    </row>
    <row r="798" spans="2:79" x14ac:dyDescent="0.25"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  <c r="AC798" s="74"/>
      <c r="AD798" s="74"/>
      <c r="AE798" s="74"/>
      <c r="AF798" s="74"/>
      <c r="AG798" s="74"/>
      <c r="AH798" s="74"/>
      <c r="AI798" s="74"/>
      <c r="AJ798" s="74"/>
      <c r="AK798" s="74"/>
      <c r="AL798" s="74"/>
      <c r="AM798" s="74"/>
      <c r="AN798" s="74"/>
      <c r="AO798" s="74"/>
      <c r="AP798" s="74"/>
      <c r="AQ798" s="74"/>
      <c r="AR798" s="74"/>
      <c r="AS798" s="74"/>
      <c r="AT798" s="74"/>
      <c r="AU798" s="74"/>
      <c r="AV798" s="74"/>
      <c r="AW798" s="74"/>
      <c r="AX798" s="74"/>
      <c r="AY798" s="74"/>
      <c r="AZ798" s="74"/>
      <c r="BA798" s="74"/>
      <c r="BB798" s="74"/>
      <c r="BC798" s="74"/>
      <c r="BD798" s="74"/>
      <c r="BE798" s="74"/>
      <c r="BF798" s="74"/>
      <c r="BG798" s="74"/>
      <c r="BH798" s="74"/>
      <c r="BI798" s="74"/>
      <c r="BJ798" s="74"/>
      <c r="BK798" s="74"/>
      <c r="BL798" s="74"/>
      <c r="BM798" s="74"/>
      <c r="BN798" s="74"/>
      <c r="BO798" s="74"/>
      <c r="BP798" s="74"/>
      <c r="BQ798" s="74"/>
      <c r="BR798" s="74"/>
      <c r="BS798" s="74"/>
      <c r="BT798" s="74"/>
      <c r="BU798" s="74"/>
      <c r="BV798" s="74"/>
      <c r="BW798" s="74"/>
      <c r="BX798" s="74"/>
      <c r="BY798" s="74"/>
      <c r="BZ798" s="74"/>
      <c r="CA798" s="74"/>
    </row>
    <row r="799" spans="2:79" x14ac:dyDescent="0.25"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  <c r="AC799" s="74"/>
      <c r="AD799" s="74"/>
      <c r="AE799" s="74"/>
      <c r="AF799" s="74"/>
      <c r="AG799" s="74"/>
      <c r="AH799" s="74"/>
      <c r="AI799" s="74"/>
      <c r="AJ799" s="74"/>
      <c r="AK799" s="74"/>
      <c r="AL799" s="74"/>
      <c r="AM799" s="74"/>
      <c r="AN799" s="74"/>
      <c r="AO799" s="74"/>
      <c r="AP799" s="74"/>
      <c r="AQ799" s="74"/>
      <c r="AR799" s="74"/>
      <c r="AS799" s="74"/>
      <c r="AT799" s="74"/>
      <c r="AU799" s="74"/>
      <c r="AV799" s="74"/>
      <c r="AW799" s="74"/>
      <c r="AX799" s="74"/>
      <c r="AY799" s="74"/>
      <c r="AZ799" s="74"/>
      <c r="BA799" s="74"/>
      <c r="BB799" s="74"/>
      <c r="BC799" s="74"/>
      <c r="BD799" s="74"/>
      <c r="BE799" s="74"/>
      <c r="BF799" s="74"/>
      <c r="BG799" s="74"/>
      <c r="BH799" s="74"/>
      <c r="BI799" s="74"/>
      <c r="BJ799" s="74"/>
      <c r="BK799" s="74"/>
      <c r="BL799" s="74"/>
      <c r="BM799" s="74"/>
      <c r="BN799" s="74"/>
      <c r="BO799" s="74"/>
      <c r="BP799" s="74"/>
      <c r="BQ799" s="74"/>
      <c r="BR799" s="74"/>
      <c r="BS799" s="74"/>
      <c r="BT799" s="74"/>
      <c r="BU799" s="74"/>
      <c r="BV799" s="74"/>
      <c r="BW799" s="74"/>
      <c r="BX799" s="74"/>
      <c r="BY799" s="74"/>
      <c r="BZ799" s="74"/>
      <c r="CA799" s="74"/>
    </row>
    <row r="800" spans="2:79" x14ac:dyDescent="0.25"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  <c r="AC800" s="74"/>
      <c r="AD800" s="74"/>
      <c r="AE800" s="74"/>
      <c r="AF800" s="74"/>
      <c r="AG800" s="74"/>
      <c r="AH800" s="74"/>
      <c r="AI800" s="74"/>
      <c r="AJ800" s="74"/>
      <c r="AK800" s="74"/>
      <c r="AL800" s="74"/>
      <c r="AM800" s="74"/>
      <c r="AN800" s="74"/>
      <c r="AO800" s="74"/>
      <c r="AP800" s="74"/>
      <c r="AQ800" s="74"/>
      <c r="AR800" s="74"/>
      <c r="AS800" s="74"/>
      <c r="AT800" s="74"/>
      <c r="AU800" s="74"/>
      <c r="AV800" s="74"/>
      <c r="AW800" s="74"/>
      <c r="AX800" s="74"/>
      <c r="AY800" s="74"/>
      <c r="AZ800" s="74"/>
      <c r="BA800" s="74"/>
      <c r="BB800" s="74"/>
      <c r="BC800" s="74"/>
      <c r="BD800" s="74"/>
      <c r="BE800" s="74"/>
      <c r="BF800" s="74"/>
      <c r="BG800" s="74"/>
      <c r="BH800" s="74"/>
      <c r="BI800" s="74"/>
      <c r="BJ800" s="74"/>
      <c r="BK800" s="74"/>
      <c r="BL800" s="74"/>
      <c r="BM800" s="74"/>
      <c r="BN800" s="74"/>
      <c r="BO800" s="74"/>
      <c r="BP800" s="74"/>
      <c r="BQ800" s="74"/>
      <c r="BR800" s="74"/>
      <c r="BS800" s="74"/>
      <c r="BT800" s="74"/>
      <c r="BU800" s="74"/>
      <c r="BV800" s="74"/>
      <c r="BW800" s="74"/>
      <c r="BX800" s="74"/>
      <c r="BY800" s="74"/>
      <c r="BZ800" s="74"/>
      <c r="CA800" s="74"/>
    </row>
    <row r="801" spans="2:79" x14ac:dyDescent="0.25"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  <c r="AC801" s="74"/>
      <c r="AD801" s="74"/>
      <c r="AE801" s="74"/>
      <c r="AF801" s="74"/>
      <c r="AG801" s="74"/>
      <c r="AH801" s="74"/>
      <c r="AI801" s="74"/>
      <c r="AJ801" s="74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  <c r="AU801" s="74"/>
      <c r="AV801" s="74"/>
      <c r="AW801" s="74"/>
      <c r="AX801" s="74"/>
      <c r="AY801" s="74"/>
      <c r="AZ801" s="74"/>
      <c r="BA801" s="74"/>
      <c r="BB801" s="74"/>
      <c r="BC801" s="74"/>
      <c r="BD801" s="74"/>
      <c r="BE801" s="74"/>
      <c r="BF801" s="74"/>
      <c r="BG801" s="74"/>
      <c r="BH801" s="74"/>
      <c r="BI801" s="74"/>
      <c r="BJ801" s="74"/>
      <c r="BK801" s="74"/>
      <c r="BL801" s="74"/>
      <c r="BM801" s="74"/>
      <c r="BN801" s="74"/>
      <c r="BO801" s="74"/>
      <c r="BP801" s="74"/>
      <c r="BQ801" s="74"/>
      <c r="BR801" s="74"/>
      <c r="BS801" s="74"/>
      <c r="BT801" s="74"/>
      <c r="BU801" s="74"/>
      <c r="BV801" s="74"/>
      <c r="BW801" s="74"/>
      <c r="BX801" s="74"/>
      <c r="BY801" s="74"/>
      <c r="BZ801" s="74"/>
      <c r="CA801" s="74"/>
    </row>
    <row r="802" spans="2:79" x14ac:dyDescent="0.25"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  <c r="AC802" s="74"/>
      <c r="AD802" s="74"/>
      <c r="AE802" s="74"/>
      <c r="AF802" s="74"/>
      <c r="AG802" s="74"/>
      <c r="AH802" s="74"/>
      <c r="AI802" s="74"/>
      <c r="AJ802" s="74"/>
      <c r="AK802" s="74"/>
      <c r="AL802" s="74"/>
      <c r="AM802" s="74"/>
      <c r="AN802" s="74"/>
      <c r="AO802" s="74"/>
      <c r="AP802" s="74"/>
      <c r="AQ802" s="74"/>
      <c r="AR802" s="74"/>
      <c r="AS802" s="74"/>
      <c r="AT802" s="74"/>
      <c r="AU802" s="74"/>
      <c r="AV802" s="74"/>
      <c r="AW802" s="74"/>
      <c r="AX802" s="74"/>
      <c r="AY802" s="74"/>
      <c r="AZ802" s="74"/>
      <c r="BA802" s="74"/>
      <c r="BB802" s="74"/>
      <c r="BC802" s="74"/>
      <c r="BD802" s="74"/>
      <c r="BE802" s="74"/>
      <c r="BF802" s="74"/>
      <c r="BG802" s="74"/>
      <c r="BH802" s="74"/>
      <c r="BI802" s="74"/>
      <c r="BJ802" s="74"/>
      <c r="BK802" s="74"/>
      <c r="BL802" s="74"/>
      <c r="BM802" s="74"/>
      <c r="BN802" s="74"/>
      <c r="BO802" s="74"/>
      <c r="BP802" s="74"/>
      <c r="BQ802" s="74"/>
      <c r="BR802" s="74"/>
      <c r="BS802" s="74"/>
      <c r="BT802" s="74"/>
      <c r="BU802" s="74"/>
      <c r="BV802" s="74"/>
      <c r="BW802" s="74"/>
      <c r="BX802" s="74"/>
      <c r="BY802" s="74"/>
      <c r="BZ802" s="74"/>
      <c r="CA802" s="74"/>
    </row>
    <row r="803" spans="2:79" x14ac:dyDescent="0.25"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  <c r="AC803" s="74"/>
      <c r="AD803" s="74"/>
      <c r="AE803" s="74"/>
      <c r="AF803" s="74"/>
      <c r="AG803" s="74"/>
      <c r="AH803" s="74"/>
      <c r="AI803" s="74"/>
      <c r="AJ803" s="74"/>
      <c r="AK803" s="74"/>
      <c r="AL803" s="74"/>
      <c r="AM803" s="74"/>
      <c r="AN803" s="74"/>
      <c r="AO803" s="74"/>
      <c r="AP803" s="74"/>
      <c r="AQ803" s="74"/>
      <c r="AR803" s="74"/>
      <c r="AS803" s="74"/>
      <c r="AT803" s="74"/>
      <c r="AU803" s="74"/>
      <c r="AV803" s="74"/>
      <c r="AW803" s="74"/>
      <c r="AX803" s="74"/>
      <c r="AY803" s="74"/>
      <c r="AZ803" s="74"/>
      <c r="BA803" s="74"/>
      <c r="BB803" s="74"/>
      <c r="BC803" s="74"/>
      <c r="BD803" s="74"/>
      <c r="BE803" s="74"/>
      <c r="BF803" s="74"/>
      <c r="BG803" s="74"/>
      <c r="BH803" s="74"/>
      <c r="BI803" s="74"/>
      <c r="BJ803" s="74"/>
      <c r="BK803" s="74"/>
      <c r="BL803" s="74"/>
      <c r="BM803" s="74"/>
      <c r="BN803" s="74"/>
      <c r="BO803" s="74"/>
      <c r="BP803" s="74"/>
      <c r="BQ803" s="74"/>
      <c r="BR803" s="74"/>
      <c r="BS803" s="74"/>
      <c r="BT803" s="74"/>
      <c r="BU803" s="74"/>
      <c r="BV803" s="74"/>
      <c r="BW803" s="74"/>
      <c r="BX803" s="74"/>
      <c r="BY803" s="74"/>
      <c r="BZ803" s="74"/>
      <c r="CA803" s="74"/>
    </row>
    <row r="804" spans="2:79" x14ac:dyDescent="0.25"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  <c r="AC804" s="74"/>
      <c r="AD804" s="74"/>
      <c r="AE804" s="74"/>
      <c r="AF804" s="74"/>
      <c r="AG804" s="74"/>
      <c r="AH804" s="74"/>
      <c r="AI804" s="74"/>
      <c r="AJ804" s="74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  <c r="AU804" s="74"/>
      <c r="AV804" s="74"/>
      <c r="AW804" s="74"/>
      <c r="AX804" s="74"/>
      <c r="AY804" s="74"/>
      <c r="AZ804" s="74"/>
      <c r="BA804" s="74"/>
      <c r="BB804" s="74"/>
      <c r="BC804" s="74"/>
      <c r="BD804" s="74"/>
      <c r="BE804" s="74"/>
      <c r="BF804" s="74"/>
      <c r="BG804" s="74"/>
      <c r="BH804" s="74"/>
      <c r="BI804" s="74"/>
      <c r="BJ804" s="74"/>
      <c r="BK804" s="74"/>
      <c r="BL804" s="74"/>
      <c r="BM804" s="74"/>
      <c r="BN804" s="74"/>
      <c r="BO804" s="74"/>
      <c r="BP804" s="74"/>
      <c r="BQ804" s="74"/>
      <c r="BR804" s="74"/>
      <c r="BS804" s="74"/>
      <c r="BT804" s="74"/>
      <c r="BU804" s="74"/>
      <c r="BV804" s="74"/>
      <c r="BW804" s="74"/>
      <c r="BX804" s="74"/>
      <c r="BY804" s="74"/>
      <c r="BZ804" s="74"/>
      <c r="CA804" s="74"/>
    </row>
    <row r="805" spans="2:79" x14ac:dyDescent="0.25"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  <c r="AB805" s="74"/>
      <c r="AC805" s="74"/>
      <c r="AD805" s="74"/>
      <c r="AE805" s="74"/>
      <c r="AF805" s="74"/>
      <c r="AG805" s="74"/>
      <c r="AH805" s="74"/>
      <c r="AI805" s="74"/>
      <c r="AJ805" s="74"/>
      <c r="AK805" s="74"/>
      <c r="AL805" s="74"/>
      <c r="AM805" s="74"/>
      <c r="AN805" s="74"/>
      <c r="AO805" s="74"/>
      <c r="AP805" s="74"/>
      <c r="AQ805" s="74"/>
      <c r="AR805" s="74"/>
      <c r="AS805" s="74"/>
      <c r="AT805" s="74"/>
      <c r="AU805" s="74"/>
      <c r="AV805" s="74"/>
      <c r="AW805" s="74"/>
      <c r="AX805" s="74"/>
      <c r="AY805" s="74"/>
      <c r="AZ805" s="74"/>
      <c r="BA805" s="74"/>
      <c r="BB805" s="74"/>
      <c r="BC805" s="74"/>
      <c r="BD805" s="74"/>
      <c r="BE805" s="74"/>
      <c r="BF805" s="74"/>
      <c r="BG805" s="74"/>
      <c r="BH805" s="74"/>
      <c r="BI805" s="74"/>
      <c r="BJ805" s="74"/>
      <c r="BK805" s="74"/>
      <c r="BL805" s="74"/>
      <c r="BM805" s="74"/>
      <c r="BN805" s="74"/>
      <c r="BO805" s="74"/>
      <c r="BP805" s="74"/>
      <c r="BQ805" s="74"/>
      <c r="BR805" s="74"/>
      <c r="BS805" s="74"/>
      <c r="BT805" s="74"/>
      <c r="BU805" s="74"/>
      <c r="BV805" s="74"/>
      <c r="BW805" s="74"/>
      <c r="BX805" s="74"/>
      <c r="BY805" s="74"/>
      <c r="BZ805" s="74"/>
      <c r="CA805" s="74"/>
    </row>
    <row r="806" spans="2:79" x14ac:dyDescent="0.25"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  <c r="AB806" s="74"/>
      <c r="AC806" s="74"/>
      <c r="AD806" s="74"/>
      <c r="AE806" s="74"/>
      <c r="AF806" s="74"/>
      <c r="AG806" s="74"/>
      <c r="AH806" s="74"/>
      <c r="AI806" s="74"/>
      <c r="AJ806" s="74"/>
      <c r="AK806" s="74"/>
      <c r="AL806" s="74"/>
      <c r="AM806" s="74"/>
      <c r="AN806" s="74"/>
      <c r="AO806" s="74"/>
      <c r="AP806" s="74"/>
      <c r="AQ806" s="74"/>
      <c r="AR806" s="74"/>
      <c r="AS806" s="74"/>
      <c r="AT806" s="74"/>
      <c r="AU806" s="74"/>
      <c r="AV806" s="74"/>
      <c r="AW806" s="74"/>
      <c r="AX806" s="74"/>
      <c r="AY806" s="74"/>
      <c r="AZ806" s="74"/>
      <c r="BA806" s="74"/>
      <c r="BB806" s="74"/>
      <c r="BC806" s="74"/>
      <c r="BD806" s="74"/>
      <c r="BE806" s="74"/>
      <c r="BF806" s="74"/>
      <c r="BG806" s="74"/>
      <c r="BH806" s="74"/>
      <c r="BI806" s="74"/>
      <c r="BJ806" s="74"/>
      <c r="BK806" s="74"/>
      <c r="BL806" s="74"/>
      <c r="BM806" s="74"/>
      <c r="BN806" s="74"/>
      <c r="BO806" s="74"/>
      <c r="BP806" s="74"/>
      <c r="BQ806" s="74"/>
      <c r="BR806" s="74"/>
      <c r="BS806" s="74"/>
      <c r="BT806" s="74"/>
      <c r="BU806" s="74"/>
      <c r="BV806" s="74"/>
      <c r="BW806" s="74"/>
      <c r="BX806" s="74"/>
      <c r="BY806" s="74"/>
      <c r="BZ806" s="74"/>
      <c r="CA806" s="74"/>
    </row>
    <row r="807" spans="2:79" x14ac:dyDescent="0.25"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  <c r="AB807" s="74"/>
      <c r="AC807" s="74"/>
      <c r="AD807" s="74"/>
      <c r="AE807" s="74"/>
      <c r="AF807" s="74"/>
      <c r="AG807" s="74"/>
      <c r="AH807" s="74"/>
      <c r="AI807" s="74"/>
      <c r="AJ807" s="74"/>
      <c r="AK807" s="74"/>
      <c r="AL807" s="74"/>
      <c r="AM807" s="74"/>
      <c r="AN807" s="74"/>
      <c r="AO807" s="74"/>
      <c r="AP807" s="74"/>
      <c r="AQ807" s="74"/>
      <c r="AR807" s="74"/>
      <c r="AS807" s="74"/>
      <c r="AT807" s="74"/>
      <c r="AU807" s="74"/>
      <c r="AV807" s="74"/>
      <c r="AW807" s="74"/>
      <c r="AX807" s="74"/>
      <c r="AY807" s="74"/>
      <c r="AZ807" s="74"/>
      <c r="BA807" s="74"/>
      <c r="BB807" s="74"/>
      <c r="BC807" s="74"/>
      <c r="BD807" s="74"/>
      <c r="BE807" s="74"/>
      <c r="BF807" s="74"/>
      <c r="BG807" s="74"/>
      <c r="BH807" s="74"/>
      <c r="BI807" s="74"/>
      <c r="BJ807" s="74"/>
      <c r="BK807" s="74"/>
      <c r="BL807" s="74"/>
      <c r="BM807" s="74"/>
      <c r="BN807" s="74"/>
      <c r="BO807" s="74"/>
      <c r="BP807" s="74"/>
      <c r="BQ807" s="74"/>
      <c r="BR807" s="74"/>
      <c r="BS807" s="74"/>
      <c r="BT807" s="74"/>
      <c r="BU807" s="74"/>
      <c r="BV807" s="74"/>
      <c r="BW807" s="74"/>
      <c r="BX807" s="74"/>
      <c r="BY807" s="74"/>
      <c r="BZ807" s="74"/>
      <c r="CA807" s="74"/>
    </row>
    <row r="808" spans="2:79" x14ac:dyDescent="0.25"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  <c r="AB808" s="74"/>
      <c r="AC808" s="74"/>
      <c r="AD808" s="74"/>
      <c r="AE808" s="74"/>
      <c r="AF808" s="74"/>
      <c r="AG808" s="74"/>
      <c r="AH808" s="74"/>
      <c r="AI808" s="74"/>
      <c r="AJ808" s="74"/>
      <c r="AK808" s="74"/>
      <c r="AL808" s="74"/>
      <c r="AM808" s="74"/>
      <c r="AN808" s="74"/>
      <c r="AO808" s="74"/>
      <c r="AP808" s="74"/>
      <c r="AQ808" s="74"/>
      <c r="AR808" s="74"/>
      <c r="AS808" s="74"/>
      <c r="AT808" s="74"/>
      <c r="AU808" s="74"/>
      <c r="AV808" s="74"/>
      <c r="AW808" s="74"/>
      <c r="AX808" s="74"/>
      <c r="AY808" s="74"/>
      <c r="AZ808" s="74"/>
      <c r="BA808" s="74"/>
      <c r="BB808" s="74"/>
      <c r="BC808" s="74"/>
      <c r="BD808" s="74"/>
      <c r="BE808" s="74"/>
      <c r="BF808" s="74"/>
      <c r="BG808" s="74"/>
      <c r="BH808" s="74"/>
      <c r="BI808" s="74"/>
      <c r="BJ808" s="74"/>
      <c r="BK808" s="74"/>
      <c r="BL808" s="74"/>
      <c r="BM808" s="74"/>
      <c r="BN808" s="74"/>
      <c r="BO808" s="74"/>
      <c r="BP808" s="74"/>
      <c r="BQ808" s="74"/>
      <c r="BR808" s="74"/>
      <c r="BS808" s="74"/>
      <c r="BT808" s="74"/>
      <c r="BU808" s="74"/>
      <c r="BV808" s="74"/>
      <c r="BW808" s="74"/>
      <c r="BX808" s="74"/>
      <c r="BY808" s="74"/>
      <c r="BZ808" s="74"/>
      <c r="CA808" s="74"/>
    </row>
    <row r="809" spans="2:79" x14ac:dyDescent="0.25"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  <c r="AB809" s="74"/>
      <c r="AC809" s="74"/>
      <c r="AD809" s="74"/>
      <c r="AE809" s="74"/>
      <c r="AF809" s="74"/>
      <c r="AG809" s="74"/>
      <c r="AH809" s="74"/>
      <c r="AI809" s="74"/>
      <c r="AJ809" s="74"/>
      <c r="AK809" s="74"/>
      <c r="AL809" s="74"/>
      <c r="AM809" s="74"/>
      <c r="AN809" s="74"/>
      <c r="AO809" s="74"/>
      <c r="AP809" s="74"/>
      <c r="AQ809" s="74"/>
      <c r="AR809" s="74"/>
      <c r="AS809" s="74"/>
      <c r="AT809" s="74"/>
      <c r="AU809" s="74"/>
      <c r="AV809" s="74"/>
      <c r="AW809" s="74"/>
      <c r="AX809" s="74"/>
      <c r="AY809" s="74"/>
      <c r="AZ809" s="74"/>
      <c r="BA809" s="74"/>
      <c r="BB809" s="74"/>
      <c r="BC809" s="74"/>
      <c r="BD809" s="74"/>
      <c r="BE809" s="74"/>
      <c r="BF809" s="74"/>
      <c r="BG809" s="74"/>
      <c r="BH809" s="74"/>
      <c r="BI809" s="74"/>
      <c r="BJ809" s="74"/>
      <c r="BK809" s="74"/>
      <c r="BL809" s="74"/>
      <c r="BM809" s="74"/>
      <c r="BN809" s="74"/>
      <c r="BO809" s="74"/>
      <c r="BP809" s="74"/>
      <c r="BQ809" s="74"/>
      <c r="BR809" s="74"/>
      <c r="BS809" s="74"/>
      <c r="BT809" s="74"/>
      <c r="BU809" s="74"/>
      <c r="BV809" s="74"/>
      <c r="BW809" s="74"/>
      <c r="BX809" s="74"/>
      <c r="BY809" s="74"/>
      <c r="BZ809" s="74"/>
      <c r="CA809" s="74"/>
    </row>
    <row r="810" spans="2:79" x14ac:dyDescent="0.25"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  <c r="AA810" s="74"/>
      <c r="AB810" s="74"/>
      <c r="AC810" s="74"/>
      <c r="AD810" s="74"/>
      <c r="AE810" s="74"/>
      <c r="AF810" s="74"/>
      <c r="AG810" s="74"/>
      <c r="AH810" s="74"/>
      <c r="AI810" s="74"/>
      <c r="AJ810" s="74"/>
      <c r="AK810" s="74"/>
      <c r="AL810" s="74"/>
      <c r="AM810" s="74"/>
      <c r="AN810" s="74"/>
      <c r="AO810" s="74"/>
      <c r="AP810" s="74"/>
      <c r="AQ810" s="74"/>
      <c r="AR810" s="74"/>
      <c r="AS810" s="74"/>
      <c r="AT810" s="74"/>
      <c r="AU810" s="74"/>
      <c r="AV810" s="74"/>
      <c r="AW810" s="74"/>
      <c r="AX810" s="74"/>
      <c r="AY810" s="74"/>
      <c r="AZ810" s="74"/>
      <c r="BA810" s="74"/>
      <c r="BB810" s="74"/>
      <c r="BC810" s="74"/>
      <c r="BD810" s="74"/>
      <c r="BE810" s="74"/>
      <c r="BF810" s="74"/>
      <c r="BG810" s="74"/>
      <c r="BH810" s="74"/>
      <c r="BI810" s="74"/>
      <c r="BJ810" s="74"/>
      <c r="BK810" s="74"/>
      <c r="BL810" s="74"/>
      <c r="BM810" s="74"/>
      <c r="BN810" s="74"/>
      <c r="BO810" s="74"/>
      <c r="BP810" s="74"/>
      <c r="BQ810" s="74"/>
      <c r="BR810" s="74"/>
      <c r="BS810" s="74"/>
      <c r="BT810" s="74"/>
      <c r="BU810" s="74"/>
      <c r="BV810" s="74"/>
      <c r="BW810" s="74"/>
      <c r="BX810" s="74"/>
      <c r="BY810" s="74"/>
      <c r="BZ810" s="74"/>
      <c r="CA810" s="74"/>
    </row>
    <row r="811" spans="2:79" x14ac:dyDescent="0.25"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  <c r="AB811" s="74"/>
      <c r="AC811" s="74"/>
      <c r="AD811" s="74"/>
      <c r="AE811" s="74"/>
      <c r="AF811" s="74"/>
      <c r="AG811" s="74"/>
      <c r="AH811" s="74"/>
      <c r="AI811" s="74"/>
      <c r="AJ811" s="74"/>
      <c r="AK811" s="74"/>
      <c r="AL811" s="74"/>
      <c r="AM811" s="74"/>
      <c r="AN811" s="74"/>
      <c r="AO811" s="74"/>
      <c r="AP811" s="74"/>
      <c r="AQ811" s="74"/>
      <c r="AR811" s="74"/>
      <c r="AS811" s="74"/>
      <c r="AT811" s="74"/>
      <c r="AU811" s="74"/>
      <c r="AV811" s="74"/>
      <c r="AW811" s="74"/>
      <c r="AX811" s="74"/>
      <c r="AY811" s="74"/>
      <c r="AZ811" s="74"/>
      <c r="BA811" s="74"/>
      <c r="BB811" s="74"/>
      <c r="BC811" s="74"/>
      <c r="BD811" s="74"/>
      <c r="BE811" s="74"/>
      <c r="BF811" s="74"/>
      <c r="BG811" s="74"/>
      <c r="BH811" s="74"/>
      <c r="BI811" s="74"/>
      <c r="BJ811" s="74"/>
      <c r="BK811" s="74"/>
      <c r="BL811" s="74"/>
      <c r="BM811" s="74"/>
      <c r="BN811" s="74"/>
      <c r="BO811" s="74"/>
      <c r="BP811" s="74"/>
      <c r="BQ811" s="74"/>
      <c r="BR811" s="74"/>
      <c r="BS811" s="74"/>
      <c r="BT811" s="74"/>
      <c r="BU811" s="74"/>
      <c r="BV811" s="74"/>
      <c r="BW811" s="74"/>
      <c r="BX811" s="74"/>
      <c r="BY811" s="74"/>
      <c r="BZ811" s="74"/>
      <c r="CA811" s="74"/>
    </row>
    <row r="812" spans="2:79" x14ac:dyDescent="0.25"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  <c r="AB812" s="74"/>
      <c r="AC812" s="74"/>
      <c r="AD812" s="74"/>
      <c r="AE812" s="74"/>
      <c r="AF812" s="74"/>
      <c r="AG812" s="74"/>
      <c r="AH812" s="74"/>
      <c r="AI812" s="74"/>
      <c r="AJ812" s="74"/>
      <c r="AK812" s="74"/>
      <c r="AL812" s="74"/>
      <c r="AM812" s="74"/>
      <c r="AN812" s="74"/>
      <c r="AO812" s="74"/>
      <c r="AP812" s="74"/>
      <c r="AQ812" s="74"/>
      <c r="AR812" s="74"/>
      <c r="AS812" s="74"/>
      <c r="AT812" s="74"/>
      <c r="AU812" s="74"/>
      <c r="AV812" s="74"/>
      <c r="AW812" s="74"/>
      <c r="AX812" s="74"/>
      <c r="AY812" s="74"/>
      <c r="AZ812" s="74"/>
      <c r="BA812" s="74"/>
      <c r="BB812" s="74"/>
      <c r="BC812" s="74"/>
      <c r="BD812" s="74"/>
      <c r="BE812" s="74"/>
      <c r="BF812" s="74"/>
      <c r="BG812" s="74"/>
      <c r="BH812" s="74"/>
      <c r="BI812" s="74"/>
      <c r="BJ812" s="74"/>
      <c r="BK812" s="74"/>
      <c r="BL812" s="74"/>
      <c r="BM812" s="74"/>
      <c r="BN812" s="74"/>
      <c r="BO812" s="74"/>
      <c r="BP812" s="74"/>
      <c r="BQ812" s="74"/>
      <c r="BR812" s="74"/>
      <c r="BS812" s="74"/>
      <c r="BT812" s="74"/>
      <c r="BU812" s="74"/>
      <c r="BV812" s="74"/>
      <c r="BW812" s="74"/>
      <c r="BX812" s="74"/>
      <c r="BY812" s="74"/>
      <c r="BZ812" s="74"/>
      <c r="CA812" s="74"/>
    </row>
    <row r="813" spans="2:79" x14ac:dyDescent="0.25"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  <c r="AB813" s="74"/>
      <c r="AC813" s="74"/>
      <c r="AD813" s="74"/>
      <c r="AE813" s="74"/>
      <c r="AF813" s="74"/>
      <c r="AG813" s="74"/>
      <c r="AH813" s="74"/>
      <c r="AI813" s="74"/>
      <c r="AJ813" s="74"/>
      <c r="AK813" s="74"/>
      <c r="AL813" s="74"/>
      <c r="AM813" s="74"/>
      <c r="AN813" s="74"/>
      <c r="AO813" s="74"/>
      <c r="AP813" s="74"/>
      <c r="AQ813" s="74"/>
      <c r="AR813" s="74"/>
      <c r="AS813" s="74"/>
      <c r="AT813" s="74"/>
      <c r="AU813" s="74"/>
      <c r="AV813" s="74"/>
      <c r="AW813" s="74"/>
      <c r="AX813" s="74"/>
      <c r="AY813" s="74"/>
      <c r="AZ813" s="74"/>
      <c r="BA813" s="74"/>
      <c r="BB813" s="74"/>
      <c r="BC813" s="74"/>
      <c r="BD813" s="74"/>
      <c r="BE813" s="74"/>
      <c r="BF813" s="74"/>
      <c r="BG813" s="74"/>
      <c r="BH813" s="74"/>
      <c r="BI813" s="74"/>
      <c r="BJ813" s="74"/>
      <c r="BK813" s="74"/>
      <c r="BL813" s="74"/>
      <c r="BM813" s="74"/>
      <c r="BN813" s="74"/>
      <c r="BO813" s="74"/>
      <c r="BP813" s="74"/>
      <c r="BQ813" s="74"/>
      <c r="BR813" s="74"/>
      <c r="BS813" s="74"/>
      <c r="BT813" s="74"/>
      <c r="BU813" s="74"/>
      <c r="BV813" s="74"/>
      <c r="BW813" s="74"/>
      <c r="BX813" s="74"/>
      <c r="BY813" s="74"/>
      <c r="BZ813" s="74"/>
      <c r="CA813" s="74"/>
    </row>
    <row r="814" spans="2:79" x14ac:dyDescent="0.25"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  <c r="AB814" s="74"/>
      <c r="AC814" s="74"/>
      <c r="AD814" s="74"/>
      <c r="AE814" s="74"/>
      <c r="AF814" s="74"/>
      <c r="AG814" s="74"/>
      <c r="AH814" s="74"/>
      <c r="AI814" s="74"/>
      <c r="AJ814" s="74"/>
      <c r="AK814" s="74"/>
      <c r="AL814" s="74"/>
      <c r="AM814" s="74"/>
      <c r="AN814" s="74"/>
      <c r="AO814" s="74"/>
      <c r="AP814" s="74"/>
      <c r="AQ814" s="74"/>
      <c r="AR814" s="74"/>
      <c r="AS814" s="74"/>
      <c r="AT814" s="74"/>
      <c r="AU814" s="74"/>
      <c r="AV814" s="74"/>
      <c r="AW814" s="74"/>
      <c r="AX814" s="74"/>
      <c r="AY814" s="74"/>
      <c r="AZ814" s="74"/>
      <c r="BA814" s="74"/>
      <c r="BB814" s="74"/>
      <c r="BC814" s="74"/>
      <c r="BD814" s="74"/>
      <c r="BE814" s="74"/>
      <c r="BF814" s="74"/>
      <c r="BG814" s="74"/>
      <c r="BH814" s="74"/>
      <c r="BI814" s="74"/>
      <c r="BJ814" s="74"/>
      <c r="BK814" s="74"/>
      <c r="BL814" s="74"/>
      <c r="BM814" s="74"/>
      <c r="BN814" s="74"/>
      <c r="BO814" s="74"/>
      <c r="BP814" s="74"/>
      <c r="BQ814" s="74"/>
      <c r="BR814" s="74"/>
      <c r="BS814" s="74"/>
      <c r="BT814" s="74"/>
      <c r="BU814" s="74"/>
      <c r="BV814" s="74"/>
      <c r="BW814" s="74"/>
      <c r="BX814" s="74"/>
      <c r="BY814" s="74"/>
      <c r="BZ814" s="74"/>
      <c r="CA814" s="74"/>
    </row>
    <row r="815" spans="2:79" x14ac:dyDescent="0.25"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  <c r="AB815" s="74"/>
      <c r="AC815" s="74"/>
      <c r="AD815" s="74"/>
      <c r="AE815" s="74"/>
      <c r="AF815" s="74"/>
      <c r="AG815" s="74"/>
      <c r="AH815" s="74"/>
      <c r="AI815" s="74"/>
      <c r="AJ815" s="74"/>
      <c r="AK815" s="74"/>
      <c r="AL815" s="74"/>
      <c r="AM815" s="74"/>
      <c r="AN815" s="74"/>
      <c r="AO815" s="74"/>
      <c r="AP815" s="74"/>
      <c r="AQ815" s="74"/>
      <c r="AR815" s="74"/>
      <c r="AS815" s="74"/>
      <c r="AT815" s="74"/>
      <c r="AU815" s="74"/>
      <c r="AV815" s="74"/>
      <c r="AW815" s="74"/>
      <c r="AX815" s="74"/>
      <c r="AY815" s="74"/>
      <c r="AZ815" s="74"/>
      <c r="BA815" s="74"/>
      <c r="BB815" s="74"/>
      <c r="BC815" s="74"/>
      <c r="BD815" s="74"/>
      <c r="BE815" s="74"/>
      <c r="BF815" s="74"/>
      <c r="BG815" s="74"/>
      <c r="BH815" s="74"/>
      <c r="BI815" s="74"/>
      <c r="BJ815" s="74"/>
      <c r="BK815" s="74"/>
      <c r="BL815" s="74"/>
      <c r="BM815" s="74"/>
      <c r="BN815" s="74"/>
      <c r="BO815" s="74"/>
      <c r="BP815" s="74"/>
      <c r="BQ815" s="74"/>
      <c r="BR815" s="74"/>
      <c r="BS815" s="74"/>
      <c r="BT815" s="74"/>
      <c r="BU815" s="74"/>
      <c r="BV815" s="74"/>
      <c r="BW815" s="74"/>
      <c r="BX815" s="74"/>
      <c r="BY815" s="74"/>
      <c r="BZ815" s="74"/>
      <c r="CA815" s="74"/>
    </row>
    <row r="816" spans="2:79" x14ac:dyDescent="0.25"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  <c r="AB816" s="74"/>
      <c r="AC816" s="74"/>
      <c r="AD816" s="74"/>
      <c r="AE816" s="74"/>
      <c r="AF816" s="74"/>
      <c r="AG816" s="74"/>
      <c r="AH816" s="74"/>
      <c r="AI816" s="74"/>
      <c r="AJ816" s="74"/>
      <c r="AK816" s="74"/>
      <c r="AL816" s="74"/>
      <c r="AM816" s="74"/>
      <c r="AN816" s="74"/>
      <c r="AO816" s="74"/>
      <c r="AP816" s="74"/>
      <c r="AQ816" s="74"/>
      <c r="AR816" s="74"/>
      <c r="AS816" s="74"/>
      <c r="AT816" s="74"/>
      <c r="AU816" s="74"/>
      <c r="AV816" s="74"/>
      <c r="AW816" s="74"/>
      <c r="AX816" s="74"/>
      <c r="AY816" s="74"/>
      <c r="AZ816" s="74"/>
      <c r="BA816" s="74"/>
      <c r="BB816" s="74"/>
      <c r="BC816" s="74"/>
      <c r="BD816" s="74"/>
      <c r="BE816" s="74"/>
      <c r="BF816" s="74"/>
      <c r="BG816" s="74"/>
      <c r="BH816" s="74"/>
      <c r="BI816" s="74"/>
      <c r="BJ816" s="74"/>
      <c r="BK816" s="74"/>
      <c r="BL816" s="74"/>
      <c r="BM816" s="74"/>
      <c r="BN816" s="74"/>
      <c r="BO816" s="74"/>
      <c r="BP816" s="74"/>
      <c r="BQ816" s="74"/>
      <c r="BR816" s="74"/>
      <c r="BS816" s="74"/>
      <c r="BT816" s="74"/>
      <c r="BU816" s="74"/>
      <c r="BV816" s="74"/>
      <c r="BW816" s="74"/>
      <c r="BX816" s="74"/>
      <c r="BY816" s="74"/>
      <c r="BZ816" s="74"/>
      <c r="CA816" s="74"/>
    </row>
    <row r="817" spans="2:79" x14ac:dyDescent="0.25"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  <c r="AB817" s="74"/>
      <c r="AC817" s="74"/>
      <c r="AD817" s="74"/>
      <c r="AE817" s="74"/>
      <c r="AF817" s="74"/>
      <c r="AG817" s="74"/>
      <c r="AH817" s="74"/>
      <c r="AI817" s="74"/>
      <c r="AJ817" s="74"/>
      <c r="AK817" s="74"/>
      <c r="AL817" s="74"/>
      <c r="AM817" s="74"/>
      <c r="AN817" s="74"/>
      <c r="AO817" s="74"/>
      <c r="AP817" s="74"/>
      <c r="AQ817" s="74"/>
      <c r="AR817" s="74"/>
      <c r="AS817" s="74"/>
      <c r="AT817" s="74"/>
      <c r="AU817" s="74"/>
      <c r="AV817" s="74"/>
      <c r="AW817" s="74"/>
      <c r="AX817" s="74"/>
      <c r="AY817" s="74"/>
      <c r="AZ817" s="74"/>
      <c r="BA817" s="74"/>
      <c r="BB817" s="74"/>
      <c r="BC817" s="74"/>
      <c r="BD817" s="74"/>
      <c r="BE817" s="74"/>
      <c r="BF817" s="74"/>
      <c r="BG817" s="74"/>
      <c r="BH817" s="74"/>
      <c r="BI817" s="74"/>
      <c r="BJ817" s="74"/>
      <c r="BK817" s="74"/>
      <c r="BL817" s="74"/>
      <c r="BM817" s="74"/>
      <c r="BN817" s="74"/>
      <c r="BO817" s="74"/>
      <c r="BP817" s="74"/>
      <c r="BQ817" s="74"/>
      <c r="BR817" s="74"/>
      <c r="BS817" s="74"/>
      <c r="BT817" s="74"/>
      <c r="BU817" s="74"/>
      <c r="BV817" s="74"/>
      <c r="BW817" s="74"/>
      <c r="BX817" s="74"/>
      <c r="BY817" s="74"/>
      <c r="BZ817" s="74"/>
      <c r="CA817" s="74"/>
    </row>
    <row r="818" spans="2:79" x14ac:dyDescent="0.25"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  <c r="AB818" s="74"/>
      <c r="AC818" s="74"/>
      <c r="AD818" s="74"/>
      <c r="AE818" s="74"/>
      <c r="AF818" s="74"/>
      <c r="AG818" s="74"/>
      <c r="AH818" s="74"/>
      <c r="AI818" s="74"/>
      <c r="AJ818" s="74"/>
      <c r="AK818" s="74"/>
      <c r="AL818" s="74"/>
      <c r="AM818" s="74"/>
      <c r="AN818" s="74"/>
      <c r="AO818" s="74"/>
      <c r="AP818" s="74"/>
      <c r="AQ818" s="74"/>
      <c r="AR818" s="74"/>
      <c r="AS818" s="74"/>
      <c r="AT818" s="74"/>
      <c r="AU818" s="74"/>
      <c r="AV818" s="74"/>
      <c r="AW818" s="74"/>
      <c r="AX818" s="74"/>
      <c r="AY818" s="74"/>
      <c r="AZ818" s="74"/>
      <c r="BA818" s="74"/>
      <c r="BB818" s="74"/>
      <c r="BC818" s="74"/>
      <c r="BD818" s="74"/>
      <c r="BE818" s="74"/>
      <c r="BF818" s="74"/>
      <c r="BG818" s="74"/>
      <c r="BH818" s="74"/>
      <c r="BI818" s="74"/>
      <c r="BJ818" s="74"/>
      <c r="BK818" s="74"/>
      <c r="BL818" s="74"/>
      <c r="BM818" s="74"/>
      <c r="BN818" s="74"/>
      <c r="BO818" s="74"/>
      <c r="BP818" s="74"/>
      <c r="BQ818" s="74"/>
      <c r="BR818" s="74"/>
      <c r="BS818" s="74"/>
      <c r="BT818" s="74"/>
      <c r="BU818" s="74"/>
      <c r="BV818" s="74"/>
      <c r="BW818" s="74"/>
      <c r="BX818" s="74"/>
      <c r="BY818" s="74"/>
      <c r="BZ818" s="74"/>
      <c r="CA818" s="74"/>
    </row>
    <row r="819" spans="2:79" x14ac:dyDescent="0.25"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  <c r="AC819" s="74"/>
      <c r="AD819" s="74"/>
      <c r="AE819" s="74"/>
      <c r="AF819" s="74"/>
      <c r="AG819" s="74"/>
      <c r="AH819" s="74"/>
      <c r="AI819" s="74"/>
      <c r="AJ819" s="74"/>
      <c r="AK819" s="74"/>
      <c r="AL819" s="74"/>
      <c r="AM819" s="74"/>
      <c r="AN819" s="74"/>
      <c r="AO819" s="74"/>
      <c r="AP819" s="74"/>
      <c r="AQ819" s="74"/>
      <c r="AR819" s="74"/>
      <c r="AS819" s="74"/>
      <c r="AT819" s="74"/>
      <c r="AU819" s="74"/>
      <c r="AV819" s="74"/>
      <c r="AW819" s="74"/>
      <c r="AX819" s="74"/>
      <c r="AY819" s="74"/>
      <c r="AZ819" s="74"/>
      <c r="BA819" s="74"/>
      <c r="BB819" s="74"/>
      <c r="BC819" s="74"/>
      <c r="BD819" s="74"/>
      <c r="BE819" s="74"/>
      <c r="BF819" s="74"/>
      <c r="BG819" s="74"/>
      <c r="BH819" s="74"/>
      <c r="BI819" s="74"/>
      <c r="BJ819" s="74"/>
      <c r="BK819" s="74"/>
      <c r="BL819" s="74"/>
      <c r="BM819" s="74"/>
      <c r="BN819" s="74"/>
      <c r="BO819" s="74"/>
      <c r="BP819" s="74"/>
      <c r="BQ819" s="74"/>
      <c r="BR819" s="74"/>
      <c r="BS819" s="74"/>
      <c r="BT819" s="74"/>
      <c r="BU819" s="74"/>
      <c r="BV819" s="74"/>
      <c r="BW819" s="74"/>
      <c r="BX819" s="74"/>
      <c r="BY819" s="74"/>
      <c r="BZ819" s="74"/>
      <c r="CA819" s="74"/>
    </row>
    <row r="820" spans="2:79" x14ac:dyDescent="0.25"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  <c r="AC820" s="74"/>
      <c r="AD820" s="74"/>
      <c r="AE820" s="74"/>
      <c r="AF820" s="74"/>
      <c r="AG820" s="74"/>
      <c r="AH820" s="74"/>
      <c r="AI820" s="74"/>
      <c r="AJ820" s="74"/>
      <c r="AK820" s="74"/>
      <c r="AL820" s="74"/>
      <c r="AM820" s="74"/>
      <c r="AN820" s="74"/>
      <c r="AO820" s="74"/>
      <c r="AP820" s="74"/>
      <c r="AQ820" s="74"/>
      <c r="AR820" s="74"/>
      <c r="AS820" s="74"/>
      <c r="AT820" s="74"/>
      <c r="AU820" s="74"/>
      <c r="AV820" s="74"/>
      <c r="AW820" s="74"/>
      <c r="AX820" s="74"/>
      <c r="AY820" s="74"/>
      <c r="AZ820" s="74"/>
      <c r="BA820" s="74"/>
      <c r="BB820" s="74"/>
      <c r="BC820" s="74"/>
      <c r="BD820" s="74"/>
      <c r="BE820" s="74"/>
      <c r="BF820" s="74"/>
      <c r="BG820" s="74"/>
      <c r="BH820" s="74"/>
      <c r="BI820" s="74"/>
      <c r="BJ820" s="74"/>
      <c r="BK820" s="74"/>
      <c r="BL820" s="74"/>
      <c r="BM820" s="74"/>
      <c r="BN820" s="74"/>
      <c r="BO820" s="74"/>
      <c r="BP820" s="74"/>
      <c r="BQ820" s="74"/>
      <c r="BR820" s="74"/>
      <c r="BS820" s="74"/>
      <c r="BT820" s="74"/>
      <c r="BU820" s="74"/>
      <c r="BV820" s="74"/>
      <c r="BW820" s="74"/>
      <c r="BX820" s="74"/>
      <c r="BY820" s="74"/>
      <c r="BZ820" s="74"/>
      <c r="CA820" s="74"/>
    </row>
    <row r="821" spans="2:79" x14ac:dyDescent="0.25"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  <c r="AC821" s="74"/>
      <c r="AD821" s="74"/>
      <c r="AE821" s="74"/>
      <c r="AF821" s="74"/>
      <c r="AG821" s="74"/>
      <c r="AH821" s="74"/>
      <c r="AI821" s="74"/>
      <c r="AJ821" s="74"/>
      <c r="AK821" s="74"/>
      <c r="AL821" s="74"/>
      <c r="AM821" s="74"/>
      <c r="AN821" s="74"/>
      <c r="AO821" s="74"/>
      <c r="AP821" s="74"/>
      <c r="AQ821" s="74"/>
      <c r="AR821" s="74"/>
      <c r="AS821" s="74"/>
      <c r="AT821" s="74"/>
      <c r="AU821" s="74"/>
      <c r="AV821" s="74"/>
      <c r="AW821" s="74"/>
      <c r="AX821" s="74"/>
      <c r="AY821" s="74"/>
      <c r="AZ821" s="74"/>
      <c r="BA821" s="74"/>
      <c r="BB821" s="74"/>
      <c r="BC821" s="74"/>
      <c r="BD821" s="74"/>
      <c r="BE821" s="74"/>
      <c r="BF821" s="74"/>
      <c r="BG821" s="74"/>
      <c r="BH821" s="74"/>
      <c r="BI821" s="74"/>
      <c r="BJ821" s="74"/>
      <c r="BK821" s="74"/>
      <c r="BL821" s="74"/>
      <c r="BM821" s="74"/>
      <c r="BN821" s="74"/>
      <c r="BO821" s="74"/>
      <c r="BP821" s="74"/>
      <c r="BQ821" s="74"/>
      <c r="BR821" s="74"/>
      <c r="BS821" s="74"/>
      <c r="BT821" s="74"/>
      <c r="BU821" s="74"/>
      <c r="BV821" s="74"/>
      <c r="BW821" s="74"/>
      <c r="BX821" s="74"/>
      <c r="BY821" s="74"/>
      <c r="BZ821" s="74"/>
      <c r="CA821" s="74"/>
    </row>
    <row r="822" spans="2:79" x14ac:dyDescent="0.25"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  <c r="AC822" s="74"/>
      <c r="AD822" s="74"/>
      <c r="AE822" s="74"/>
      <c r="AF822" s="74"/>
      <c r="AG822" s="74"/>
      <c r="AH822" s="74"/>
      <c r="AI822" s="74"/>
      <c r="AJ822" s="74"/>
      <c r="AK822" s="74"/>
      <c r="AL822" s="74"/>
      <c r="AM822" s="74"/>
      <c r="AN822" s="74"/>
      <c r="AO822" s="74"/>
      <c r="AP822" s="74"/>
      <c r="AQ822" s="74"/>
      <c r="AR822" s="74"/>
      <c r="AS822" s="74"/>
      <c r="AT822" s="74"/>
      <c r="AU822" s="74"/>
      <c r="AV822" s="74"/>
      <c r="AW822" s="74"/>
      <c r="AX822" s="74"/>
      <c r="AY822" s="74"/>
      <c r="AZ822" s="74"/>
      <c r="BA822" s="74"/>
      <c r="BB822" s="74"/>
      <c r="BC822" s="74"/>
      <c r="BD822" s="74"/>
      <c r="BE822" s="74"/>
      <c r="BF822" s="74"/>
      <c r="BG822" s="74"/>
      <c r="BH822" s="74"/>
      <c r="BI822" s="74"/>
      <c r="BJ822" s="74"/>
      <c r="BK822" s="74"/>
      <c r="BL822" s="74"/>
      <c r="BM822" s="74"/>
      <c r="BN822" s="74"/>
      <c r="BO822" s="74"/>
      <c r="BP822" s="74"/>
      <c r="BQ822" s="74"/>
      <c r="BR822" s="74"/>
      <c r="BS822" s="74"/>
      <c r="BT822" s="74"/>
      <c r="BU822" s="74"/>
      <c r="BV822" s="74"/>
      <c r="BW822" s="74"/>
      <c r="BX822" s="74"/>
      <c r="BY822" s="74"/>
      <c r="BZ822" s="74"/>
      <c r="CA822" s="74"/>
    </row>
    <row r="823" spans="2:79" x14ac:dyDescent="0.25"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  <c r="AC823" s="74"/>
      <c r="AD823" s="74"/>
      <c r="AE823" s="74"/>
      <c r="AF823" s="74"/>
      <c r="AG823" s="74"/>
      <c r="AH823" s="74"/>
      <c r="AI823" s="74"/>
      <c r="AJ823" s="74"/>
      <c r="AK823" s="74"/>
      <c r="AL823" s="74"/>
      <c r="AM823" s="74"/>
      <c r="AN823" s="74"/>
      <c r="AO823" s="74"/>
      <c r="AP823" s="74"/>
      <c r="AQ823" s="74"/>
      <c r="AR823" s="74"/>
      <c r="AS823" s="74"/>
      <c r="AT823" s="74"/>
      <c r="AU823" s="74"/>
      <c r="AV823" s="74"/>
      <c r="AW823" s="74"/>
      <c r="AX823" s="74"/>
      <c r="AY823" s="74"/>
      <c r="AZ823" s="74"/>
      <c r="BA823" s="74"/>
      <c r="BB823" s="74"/>
      <c r="BC823" s="74"/>
      <c r="BD823" s="74"/>
      <c r="BE823" s="74"/>
      <c r="BF823" s="74"/>
      <c r="BG823" s="74"/>
      <c r="BH823" s="74"/>
      <c r="BI823" s="74"/>
      <c r="BJ823" s="74"/>
      <c r="BK823" s="74"/>
      <c r="BL823" s="74"/>
      <c r="BM823" s="74"/>
      <c r="BN823" s="74"/>
      <c r="BO823" s="74"/>
      <c r="BP823" s="74"/>
      <c r="BQ823" s="74"/>
      <c r="BR823" s="74"/>
      <c r="BS823" s="74"/>
      <c r="BT823" s="74"/>
      <c r="BU823" s="74"/>
      <c r="BV823" s="74"/>
      <c r="BW823" s="74"/>
      <c r="BX823" s="74"/>
      <c r="BY823" s="74"/>
      <c r="BZ823" s="74"/>
      <c r="CA823" s="74"/>
    </row>
    <row r="824" spans="2:79" x14ac:dyDescent="0.25"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  <c r="AC824" s="74"/>
      <c r="AD824" s="74"/>
      <c r="AE824" s="74"/>
      <c r="AF824" s="74"/>
      <c r="AG824" s="74"/>
      <c r="AH824" s="74"/>
      <c r="AI824" s="74"/>
      <c r="AJ824" s="74"/>
      <c r="AK824" s="74"/>
      <c r="AL824" s="74"/>
      <c r="AM824" s="74"/>
      <c r="AN824" s="74"/>
      <c r="AO824" s="74"/>
      <c r="AP824" s="74"/>
      <c r="AQ824" s="74"/>
      <c r="AR824" s="74"/>
      <c r="AS824" s="74"/>
      <c r="AT824" s="74"/>
      <c r="AU824" s="74"/>
      <c r="AV824" s="74"/>
      <c r="AW824" s="74"/>
      <c r="AX824" s="74"/>
      <c r="AY824" s="74"/>
      <c r="AZ824" s="74"/>
      <c r="BA824" s="74"/>
      <c r="BB824" s="74"/>
      <c r="BC824" s="74"/>
      <c r="BD824" s="74"/>
      <c r="BE824" s="74"/>
      <c r="BF824" s="74"/>
      <c r="BG824" s="74"/>
      <c r="BH824" s="74"/>
      <c r="BI824" s="74"/>
      <c r="BJ824" s="74"/>
      <c r="BK824" s="74"/>
      <c r="BL824" s="74"/>
      <c r="BM824" s="74"/>
      <c r="BN824" s="74"/>
      <c r="BO824" s="74"/>
      <c r="BP824" s="74"/>
      <c r="BQ824" s="74"/>
      <c r="BR824" s="74"/>
      <c r="BS824" s="74"/>
      <c r="BT824" s="74"/>
      <c r="BU824" s="74"/>
      <c r="BV824" s="74"/>
      <c r="BW824" s="74"/>
      <c r="BX824" s="74"/>
      <c r="BY824" s="74"/>
      <c r="BZ824" s="74"/>
      <c r="CA824" s="74"/>
    </row>
    <row r="825" spans="2:79" x14ac:dyDescent="0.25"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  <c r="AC825" s="74"/>
      <c r="AD825" s="74"/>
      <c r="AE825" s="74"/>
      <c r="AF825" s="74"/>
      <c r="AG825" s="74"/>
      <c r="AH825" s="74"/>
      <c r="AI825" s="74"/>
      <c r="AJ825" s="74"/>
      <c r="AK825" s="74"/>
      <c r="AL825" s="74"/>
      <c r="AM825" s="74"/>
      <c r="AN825" s="74"/>
      <c r="AO825" s="74"/>
      <c r="AP825" s="74"/>
      <c r="AQ825" s="74"/>
      <c r="AR825" s="74"/>
      <c r="AS825" s="74"/>
      <c r="AT825" s="74"/>
      <c r="AU825" s="74"/>
      <c r="AV825" s="74"/>
      <c r="AW825" s="74"/>
      <c r="AX825" s="74"/>
      <c r="AY825" s="74"/>
      <c r="AZ825" s="74"/>
      <c r="BA825" s="74"/>
      <c r="BB825" s="74"/>
      <c r="BC825" s="74"/>
      <c r="BD825" s="74"/>
      <c r="BE825" s="74"/>
      <c r="BF825" s="74"/>
      <c r="BG825" s="74"/>
      <c r="BH825" s="74"/>
      <c r="BI825" s="74"/>
      <c r="BJ825" s="74"/>
      <c r="BK825" s="74"/>
      <c r="BL825" s="74"/>
      <c r="BM825" s="74"/>
      <c r="BN825" s="74"/>
      <c r="BO825" s="74"/>
      <c r="BP825" s="74"/>
      <c r="BQ825" s="74"/>
      <c r="BR825" s="74"/>
      <c r="BS825" s="74"/>
      <c r="BT825" s="74"/>
      <c r="BU825" s="74"/>
      <c r="BV825" s="74"/>
      <c r="BW825" s="74"/>
      <c r="BX825" s="74"/>
      <c r="BY825" s="74"/>
      <c r="BZ825" s="74"/>
      <c r="CA825" s="74"/>
    </row>
    <row r="826" spans="2:79" x14ac:dyDescent="0.25"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  <c r="AB826" s="74"/>
      <c r="AC826" s="74"/>
      <c r="AD826" s="74"/>
      <c r="AE826" s="74"/>
      <c r="AF826" s="74"/>
      <c r="AG826" s="74"/>
      <c r="AH826" s="74"/>
      <c r="AI826" s="74"/>
      <c r="AJ826" s="74"/>
      <c r="AK826" s="74"/>
      <c r="AL826" s="74"/>
      <c r="AM826" s="74"/>
      <c r="AN826" s="74"/>
      <c r="AO826" s="74"/>
      <c r="AP826" s="74"/>
      <c r="AQ826" s="74"/>
      <c r="AR826" s="74"/>
      <c r="AS826" s="74"/>
      <c r="AT826" s="74"/>
      <c r="AU826" s="74"/>
      <c r="AV826" s="74"/>
      <c r="AW826" s="74"/>
      <c r="AX826" s="74"/>
      <c r="AY826" s="74"/>
      <c r="AZ826" s="74"/>
      <c r="BA826" s="74"/>
      <c r="BB826" s="74"/>
      <c r="BC826" s="74"/>
      <c r="BD826" s="74"/>
      <c r="BE826" s="74"/>
      <c r="BF826" s="74"/>
      <c r="BG826" s="74"/>
      <c r="BH826" s="74"/>
      <c r="BI826" s="74"/>
      <c r="BJ826" s="74"/>
      <c r="BK826" s="74"/>
      <c r="BL826" s="74"/>
      <c r="BM826" s="74"/>
      <c r="BN826" s="74"/>
      <c r="BO826" s="74"/>
      <c r="BP826" s="74"/>
      <c r="BQ826" s="74"/>
      <c r="BR826" s="74"/>
      <c r="BS826" s="74"/>
      <c r="BT826" s="74"/>
      <c r="BU826" s="74"/>
      <c r="BV826" s="74"/>
      <c r="BW826" s="74"/>
      <c r="BX826" s="74"/>
      <c r="BY826" s="74"/>
      <c r="BZ826" s="74"/>
      <c r="CA826" s="74"/>
    </row>
    <row r="827" spans="2:79" x14ac:dyDescent="0.25"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  <c r="AB827" s="74"/>
      <c r="AC827" s="74"/>
      <c r="AD827" s="74"/>
      <c r="AE827" s="74"/>
      <c r="AF827" s="74"/>
      <c r="AG827" s="74"/>
      <c r="AH827" s="74"/>
      <c r="AI827" s="74"/>
      <c r="AJ827" s="74"/>
      <c r="AK827" s="74"/>
      <c r="AL827" s="74"/>
      <c r="AM827" s="74"/>
      <c r="AN827" s="74"/>
      <c r="AO827" s="74"/>
      <c r="AP827" s="74"/>
      <c r="AQ827" s="74"/>
      <c r="AR827" s="74"/>
      <c r="AS827" s="74"/>
      <c r="AT827" s="74"/>
      <c r="AU827" s="74"/>
      <c r="AV827" s="74"/>
      <c r="AW827" s="74"/>
      <c r="AX827" s="74"/>
      <c r="AY827" s="74"/>
      <c r="AZ827" s="74"/>
      <c r="BA827" s="74"/>
      <c r="BB827" s="74"/>
      <c r="BC827" s="74"/>
      <c r="BD827" s="74"/>
      <c r="BE827" s="74"/>
      <c r="BF827" s="74"/>
      <c r="BG827" s="74"/>
      <c r="BH827" s="74"/>
      <c r="BI827" s="74"/>
      <c r="BJ827" s="74"/>
      <c r="BK827" s="74"/>
      <c r="BL827" s="74"/>
      <c r="BM827" s="74"/>
      <c r="BN827" s="74"/>
      <c r="BO827" s="74"/>
      <c r="BP827" s="74"/>
      <c r="BQ827" s="74"/>
      <c r="BR827" s="74"/>
      <c r="BS827" s="74"/>
      <c r="BT827" s="74"/>
      <c r="BU827" s="74"/>
      <c r="BV827" s="74"/>
      <c r="BW827" s="74"/>
      <c r="BX827" s="74"/>
      <c r="BY827" s="74"/>
      <c r="BZ827" s="74"/>
      <c r="CA827" s="74"/>
    </row>
    <row r="828" spans="2:79" x14ac:dyDescent="0.25"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  <c r="AB828" s="74"/>
      <c r="AC828" s="74"/>
      <c r="AD828" s="74"/>
      <c r="AE828" s="74"/>
      <c r="AF828" s="74"/>
      <c r="AG828" s="74"/>
      <c r="AH828" s="74"/>
      <c r="AI828" s="74"/>
      <c r="AJ828" s="74"/>
      <c r="AK828" s="74"/>
      <c r="AL828" s="74"/>
      <c r="AM828" s="74"/>
      <c r="AN828" s="74"/>
      <c r="AO828" s="74"/>
      <c r="AP828" s="74"/>
      <c r="AQ828" s="74"/>
      <c r="AR828" s="74"/>
      <c r="AS828" s="74"/>
      <c r="AT828" s="74"/>
      <c r="AU828" s="74"/>
      <c r="AV828" s="74"/>
      <c r="AW828" s="74"/>
      <c r="AX828" s="74"/>
      <c r="AY828" s="74"/>
      <c r="AZ828" s="74"/>
      <c r="BA828" s="74"/>
      <c r="BB828" s="74"/>
      <c r="BC828" s="74"/>
      <c r="BD828" s="74"/>
      <c r="BE828" s="74"/>
      <c r="BF828" s="74"/>
      <c r="BG828" s="74"/>
      <c r="BH828" s="74"/>
      <c r="BI828" s="74"/>
      <c r="BJ828" s="74"/>
      <c r="BK828" s="74"/>
      <c r="BL828" s="74"/>
      <c r="BM828" s="74"/>
      <c r="BN828" s="74"/>
      <c r="BO828" s="74"/>
      <c r="BP828" s="74"/>
      <c r="BQ828" s="74"/>
      <c r="BR828" s="74"/>
      <c r="BS828" s="74"/>
      <c r="BT828" s="74"/>
      <c r="BU828" s="74"/>
      <c r="BV828" s="74"/>
      <c r="BW828" s="74"/>
      <c r="BX828" s="74"/>
      <c r="BY828" s="74"/>
      <c r="BZ828" s="74"/>
      <c r="CA828" s="74"/>
    </row>
    <row r="829" spans="2:79" x14ac:dyDescent="0.25"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  <c r="AB829" s="74"/>
      <c r="AC829" s="74"/>
      <c r="AD829" s="74"/>
      <c r="AE829" s="74"/>
      <c r="AF829" s="74"/>
      <c r="AG829" s="74"/>
      <c r="AH829" s="74"/>
      <c r="AI829" s="74"/>
      <c r="AJ829" s="74"/>
      <c r="AK829" s="74"/>
      <c r="AL829" s="74"/>
      <c r="AM829" s="74"/>
      <c r="AN829" s="74"/>
      <c r="AO829" s="74"/>
      <c r="AP829" s="74"/>
      <c r="AQ829" s="74"/>
      <c r="AR829" s="74"/>
      <c r="AS829" s="74"/>
      <c r="AT829" s="74"/>
      <c r="AU829" s="74"/>
      <c r="AV829" s="74"/>
      <c r="AW829" s="74"/>
      <c r="AX829" s="74"/>
      <c r="AY829" s="74"/>
      <c r="AZ829" s="74"/>
      <c r="BA829" s="74"/>
      <c r="BB829" s="74"/>
      <c r="BC829" s="74"/>
      <c r="BD829" s="74"/>
      <c r="BE829" s="74"/>
      <c r="BF829" s="74"/>
      <c r="BG829" s="74"/>
      <c r="BH829" s="74"/>
      <c r="BI829" s="74"/>
      <c r="BJ829" s="74"/>
      <c r="BK829" s="74"/>
      <c r="BL829" s="74"/>
      <c r="BM829" s="74"/>
      <c r="BN829" s="74"/>
      <c r="BO829" s="74"/>
      <c r="BP829" s="74"/>
      <c r="BQ829" s="74"/>
      <c r="BR829" s="74"/>
      <c r="BS829" s="74"/>
      <c r="BT829" s="74"/>
      <c r="BU829" s="74"/>
      <c r="BV829" s="74"/>
      <c r="BW829" s="74"/>
      <c r="BX829" s="74"/>
      <c r="BY829" s="74"/>
      <c r="BZ829" s="74"/>
      <c r="CA829" s="74"/>
    </row>
    <row r="830" spans="2:79" x14ac:dyDescent="0.25"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  <c r="AB830" s="74"/>
      <c r="AC830" s="74"/>
      <c r="AD830" s="74"/>
      <c r="AE830" s="74"/>
      <c r="AF830" s="74"/>
      <c r="AG830" s="74"/>
      <c r="AH830" s="74"/>
      <c r="AI830" s="74"/>
      <c r="AJ830" s="74"/>
      <c r="AK830" s="74"/>
      <c r="AL830" s="74"/>
      <c r="AM830" s="74"/>
      <c r="AN830" s="74"/>
      <c r="AO830" s="74"/>
      <c r="AP830" s="74"/>
      <c r="AQ830" s="74"/>
      <c r="AR830" s="74"/>
      <c r="AS830" s="74"/>
      <c r="AT830" s="74"/>
      <c r="AU830" s="74"/>
      <c r="AV830" s="74"/>
      <c r="AW830" s="74"/>
      <c r="AX830" s="74"/>
      <c r="AY830" s="74"/>
      <c r="AZ830" s="74"/>
      <c r="BA830" s="74"/>
      <c r="BB830" s="74"/>
      <c r="BC830" s="74"/>
      <c r="BD830" s="74"/>
      <c r="BE830" s="74"/>
      <c r="BF830" s="74"/>
      <c r="BG830" s="74"/>
      <c r="BH830" s="74"/>
      <c r="BI830" s="74"/>
      <c r="BJ830" s="74"/>
      <c r="BK830" s="74"/>
      <c r="BL830" s="74"/>
      <c r="BM830" s="74"/>
      <c r="BN830" s="74"/>
      <c r="BO830" s="74"/>
      <c r="BP830" s="74"/>
      <c r="BQ830" s="74"/>
      <c r="BR830" s="74"/>
      <c r="BS830" s="74"/>
      <c r="BT830" s="74"/>
      <c r="BU830" s="74"/>
      <c r="BV830" s="74"/>
      <c r="BW830" s="74"/>
      <c r="BX830" s="74"/>
      <c r="BY830" s="74"/>
      <c r="BZ830" s="74"/>
      <c r="CA830" s="74"/>
    </row>
    <row r="831" spans="2:79" x14ac:dyDescent="0.25"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  <c r="AB831" s="74"/>
      <c r="AC831" s="74"/>
      <c r="AD831" s="74"/>
      <c r="AE831" s="74"/>
      <c r="AF831" s="74"/>
      <c r="AG831" s="74"/>
      <c r="AH831" s="74"/>
      <c r="AI831" s="74"/>
      <c r="AJ831" s="74"/>
      <c r="AK831" s="74"/>
      <c r="AL831" s="74"/>
      <c r="AM831" s="74"/>
      <c r="AN831" s="74"/>
      <c r="AO831" s="74"/>
      <c r="AP831" s="74"/>
      <c r="AQ831" s="74"/>
      <c r="AR831" s="74"/>
      <c r="AS831" s="74"/>
      <c r="AT831" s="74"/>
      <c r="AU831" s="74"/>
      <c r="AV831" s="74"/>
      <c r="AW831" s="74"/>
      <c r="AX831" s="74"/>
      <c r="AY831" s="74"/>
      <c r="AZ831" s="74"/>
      <c r="BA831" s="74"/>
      <c r="BB831" s="74"/>
      <c r="BC831" s="74"/>
      <c r="BD831" s="74"/>
      <c r="BE831" s="74"/>
      <c r="BF831" s="74"/>
      <c r="BG831" s="74"/>
      <c r="BH831" s="74"/>
      <c r="BI831" s="74"/>
      <c r="BJ831" s="74"/>
      <c r="BK831" s="74"/>
      <c r="BL831" s="74"/>
      <c r="BM831" s="74"/>
      <c r="BN831" s="74"/>
      <c r="BO831" s="74"/>
      <c r="BP831" s="74"/>
      <c r="BQ831" s="74"/>
      <c r="BR831" s="74"/>
      <c r="BS831" s="74"/>
      <c r="BT831" s="74"/>
      <c r="BU831" s="74"/>
      <c r="BV831" s="74"/>
      <c r="BW831" s="74"/>
      <c r="BX831" s="74"/>
      <c r="BY831" s="74"/>
      <c r="BZ831" s="74"/>
      <c r="CA831" s="74"/>
    </row>
    <row r="832" spans="2:79" x14ac:dyDescent="0.25"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  <c r="AB832" s="74"/>
      <c r="AC832" s="74"/>
      <c r="AD832" s="74"/>
      <c r="AE832" s="74"/>
      <c r="AF832" s="74"/>
      <c r="AG832" s="74"/>
      <c r="AH832" s="74"/>
      <c r="AI832" s="74"/>
      <c r="AJ832" s="74"/>
      <c r="AK832" s="74"/>
      <c r="AL832" s="74"/>
      <c r="AM832" s="74"/>
      <c r="AN832" s="74"/>
      <c r="AO832" s="74"/>
      <c r="AP832" s="74"/>
      <c r="AQ832" s="74"/>
      <c r="AR832" s="74"/>
      <c r="AS832" s="74"/>
      <c r="AT832" s="74"/>
      <c r="AU832" s="74"/>
      <c r="AV832" s="74"/>
      <c r="AW832" s="74"/>
      <c r="AX832" s="74"/>
      <c r="AY832" s="74"/>
      <c r="AZ832" s="74"/>
      <c r="BA832" s="74"/>
      <c r="BB832" s="74"/>
      <c r="BC832" s="74"/>
      <c r="BD832" s="74"/>
      <c r="BE832" s="74"/>
      <c r="BF832" s="74"/>
      <c r="BG832" s="74"/>
      <c r="BH832" s="74"/>
      <c r="BI832" s="74"/>
      <c r="BJ832" s="74"/>
      <c r="BK832" s="74"/>
      <c r="BL832" s="74"/>
      <c r="BM832" s="74"/>
      <c r="BN832" s="74"/>
      <c r="BO832" s="74"/>
      <c r="BP832" s="74"/>
      <c r="BQ832" s="74"/>
      <c r="BR832" s="74"/>
      <c r="BS832" s="74"/>
      <c r="BT832" s="74"/>
      <c r="BU832" s="74"/>
      <c r="BV832" s="74"/>
      <c r="BW832" s="74"/>
      <c r="BX832" s="74"/>
      <c r="BY832" s="74"/>
      <c r="BZ832" s="74"/>
      <c r="CA832" s="74"/>
    </row>
    <row r="833" spans="2:79" x14ac:dyDescent="0.25"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  <c r="AC833" s="74"/>
      <c r="AD833" s="74"/>
      <c r="AE833" s="74"/>
      <c r="AF833" s="74"/>
      <c r="AG833" s="74"/>
      <c r="AH833" s="74"/>
      <c r="AI833" s="74"/>
      <c r="AJ833" s="74"/>
      <c r="AK833" s="74"/>
      <c r="AL833" s="74"/>
      <c r="AM833" s="74"/>
      <c r="AN833" s="74"/>
      <c r="AO833" s="74"/>
      <c r="AP833" s="74"/>
      <c r="AQ833" s="74"/>
      <c r="AR833" s="74"/>
      <c r="AS833" s="74"/>
      <c r="AT833" s="74"/>
      <c r="AU833" s="74"/>
      <c r="AV833" s="74"/>
      <c r="AW833" s="74"/>
      <c r="AX833" s="74"/>
      <c r="AY833" s="74"/>
      <c r="AZ833" s="74"/>
      <c r="BA833" s="74"/>
      <c r="BB833" s="74"/>
      <c r="BC833" s="74"/>
      <c r="BD833" s="74"/>
      <c r="BE833" s="74"/>
      <c r="BF833" s="74"/>
      <c r="BG833" s="74"/>
      <c r="BH833" s="74"/>
      <c r="BI833" s="74"/>
      <c r="BJ833" s="74"/>
      <c r="BK833" s="74"/>
      <c r="BL833" s="74"/>
      <c r="BM833" s="74"/>
      <c r="BN833" s="74"/>
      <c r="BO833" s="74"/>
      <c r="BP833" s="74"/>
      <c r="BQ833" s="74"/>
      <c r="BR833" s="74"/>
      <c r="BS833" s="74"/>
      <c r="BT833" s="74"/>
      <c r="BU833" s="74"/>
      <c r="BV833" s="74"/>
      <c r="BW833" s="74"/>
      <c r="BX833" s="74"/>
      <c r="BY833" s="74"/>
      <c r="BZ833" s="74"/>
      <c r="CA833" s="74"/>
    </row>
    <row r="834" spans="2:79" x14ac:dyDescent="0.25"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  <c r="AC834" s="74"/>
      <c r="AD834" s="74"/>
      <c r="AE834" s="74"/>
      <c r="AF834" s="74"/>
      <c r="AG834" s="74"/>
      <c r="AH834" s="74"/>
      <c r="AI834" s="74"/>
      <c r="AJ834" s="74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  <c r="AU834" s="74"/>
      <c r="AV834" s="74"/>
      <c r="AW834" s="74"/>
      <c r="AX834" s="74"/>
      <c r="AY834" s="74"/>
      <c r="AZ834" s="74"/>
      <c r="BA834" s="74"/>
      <c r="BB834" s="74"/>
      <c r="BC834" s="74"/>
      <c r="BD834" s="74"/>
      <c r="BE834" s="74"/>
      <c r="BF834" s="74"/>
      <c r="BG834" s="74"/>
      <c r="BH834" s="74"/>
      <c r="BI834" s="74"/>
      <c r="BJ834" s="74"/>
      <c r="BK834" s="74"/>
      <c r="BL834" s="74"/>
      <c r="BM834" s="74"/>
      <c r="BN834" s="74"/>
      <c r="BO834" s="74"/>
      <c r="BP834" s="74"/>
      <c r="BQ834" s="74"/>
      <c r="BR834" s="74"/>
      <c r="BS834" s="74"/>
      <c r="BT834" s="74"/>
      <c r="BU834" s="74"/>
      <c r="BV834" s="74"/>
      <c r="BW834" s="74"/>
      <c r="BX834" s="74"/>
      <c r="BY834" s="74"/>
      <c r="BZ834" s="74"/>
      <c r="CA834" s="74"/>
    </row>
    <row r="835" spans="2:79" x14ac:dyDescent="0.25"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  <c r="AC835" s="74"/>
      <c r="AD835" s="74"/>
      <c r="AE835" s="74"/>
      <c r="AF835" s="74"/>
      <c r="AG835" s="74"/>
      <c r="AH835" s="74"/>
      <c r="AI835" s="74"/>
      <c r="AJ835" s="74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  <c r="AU835" s="74"/>
      <c r="AV835" s="74"/>
      <c r="AW835" s="74"/>
      <c r="AX835" s="74"/>
      <c r="AY835" s="74"/>
      <c r="AZ835" s="74"/>
      <c r="BA835" s="74"/>
      <c r="BB835" s="74"/>
      <c r="BC835" s="74"/>
      <c r="BD835" s="74"/>
      <c r="BE835" s="74"/>
      <c r="BF835" s="74"/>
      <c r="BG835" s="74"/>
      <c r="BH835" s="74"/>
      <c r="BI835" s="74"/>
      <c r="BJ835" s="74"/>
      <c r="BK835" s="74"/>
      <c r="BL835" s="74"/>
      <c r="BM835" s="74"/>
      <c r="BN835" s="74"/>
      <c r="BO835" s="74"/>
      <c r="BP835" s="74"/>
      <c r="BQ835" s="74"/>
      <c r="BR835" s="74"/>
      <c r="BS835" s="74"/>
      <c r="BT835" s="74"/>
      <c r="BU835" s="74"/>
      <c r="BV835" s="74"/>
      <c r="BW835" s="74"/>
      <c r="BX835" s="74"/>
      <c r="BY835" s="74"/>
      <c r="BZ835" s="74"/>
      <c r="CA835" s="74"/>
    </row>
    <row r="836" spans="2:79" x14ac:dyDescent="0.25"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  <c r="AB836" s="74"/>
      <c r="AC836" s="74"/>
      <c r="AD836" s="74"/>
      <c r="AE836" s="74"/>
      <c r="AF836" s="74"/>
      <c r="AG836" s="74"/>
      <c r="AH836" s="74"/>
      <c r="AI836" s="74"/>
      <c r="AJ836" s="74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  <c r="AU836" s="74"/>
      <c r="AV836" s="74"/>
      <c r="AW836" s="74"/>
      <c r="AX836" s="74"/>
      <c r="AY836" s="74"/>
      <c r="AZ836" s="74"/>
      <c r="BA836" s="74"/>
      <c r="BB836" s="74"/>
      <c r="BC836" s="74"/>
      <c r="BD836" s="74"/>
      <c r="BE836" s="74"/>
      <c r="BF836" s="74"/>
      <c r="BG836" s="74"/>
      <c r="BH836" s="74"/>
      <c r="BI836" s="74"/>
      <c r="BJ836" s="74"/>
      <c r="BK836" s="74"/>
      <c r="BL836" s="74"/>
      <c r="BM836" s="74"/>
      <c r="BN836" s="74"/>
      <c r="BO836" s="74"/>
      <c r="BP836" s="74"/>
      <c r="BQ836" s="74"/>
      <c r="BR836" s="74"/>
      <c r="BS836" s="74"/>
      <c r="BT836" s="74"/>
      <c r="BU836" s="74"/>
      <c r="BV836" s="74"/>
      <c r="BW836" s="74"/>
      <c r="BX836" s="74"/>
      <c r="BY836" s="74"/>
      <c r="BZ836" s="74"/>
      <c r="CA836" s="74"/>
    </row>
    <row r="837" spans="2:79" x14ac:dyDescent="0.25"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  <c r="AB837" s="74"/>
      <c r="AC837" s="74"/>
      <c r="AD837" s="74"/>
      <c r="AE837" s="74"/>
      <c r="AF837" s="74"/>
      <c r="AG837" s="74"/>
      <c r="AH837" s="74"/>
      <c r="AI837" s="74"/>
      <c r="AJ837" s="74"/>
      <c r="AK837" s="74"/>
      <c r="AL837" s="74"/>
      <c r="AM837" s="74"/>
      <c r="AN837" s="74"/>
      <c r="AO837" s="74"/>
      <c r="AP837" s="74"/>
      <c r="AQ837" s="74"/>
      <c r="AR837" s="74"/>
      <c r="AS837" s="74"/>
      <c r="AT837" s="74"/>
      <c r="AU837" s="74"/>
      <c r="AV837" s="74"/>
      <c r="AW837" s="74"/>
      <c r="AX837" s="74"/>
      <c r="AY837" s="74"/>
      <c r="AZ837" s="74"/>
      <c r="BA837" s="74"/>
      <c r="BB837" s="74"/>
      <c r="BC837" s="74"/>
      <c r="BD837" s="74"/>
      <c r="BE837" s="74"/>
      <c r="BF837" s="74"/>
      <c r="BG837" s="74"/>
      <c r="BH837" s="74"/>
      <c r="BI837" s="74"/>
      <c r="BJ837" s="74"/>
      <c r="BK837" s="74"/>
      <c r="BL837" s="74"/>
      <c r="BM837" s="74"/>
      <c r="BN837" s="74"/>
      <c r="BO837" s="74"/>
      <c r="BP837" s="74"/>
      <c r="BQ837" s="74"/>
      <c r="BR837" s="74"/>
      <c r="BS837" s="74"/>
      <c r="BT837" s="74"/>
      <c r="BU837" s="74"/>
      <c r="BV837" s="74"/>
      <c r="BW837" s="74"/>
      <c r="BX837" s="74"/>
      <c r="BY837" s="74"/>
      <c r="BZ837" s="74"/>
      <c r="CA837" s="74"/>
    </row>
    <row r="838" spans="2:79" x14ac:dyDescent="0.25"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  <c r="AC838" s="74"/>
      <c r="AD838" s="74"/>
      <c r="AE838" s="74"/>
      <c r="AF838" s="74"/>
      <c r="AG838" s="74"/>
      <c r="AH838" s="74"/>
      <c r="AI838" s="74"/>
      <c r="AJ838" s="74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  <c r="AU838" s="74"/>
      <c r="AV838" s="74"/>
      <c r="AW838" s="74"/>
      <c r="AX838" s="74"/>
      <c r="AY838" s="74"/>
      <c r="AZ838" s="74"/>
      <c r="BA838" s="74"/>
      <c r="BB838" s="74"/>
      <c r="BC838" s="74"/>
      <c r="BD838" s="74"/>
      <c r="BE838" s="74"/>
      <c r="BF838" s="74"/>
      <c r="BG838" s="74"/>
      <c r="BH838" s="74"/>
      <c r="BI838" s="74"/>
      <c r="BJ838" s="74"/>
      <c r="BK838" s="74"/>
      <c r="BL838" s="74"/>
      <c r="BM838" s="74"/>
      <c r="BN838" s="74"/>
      <c r="BO838" s="74"/>
      <c r="BP838" s="74"/>
      <c r="BQ838" s="74"/>
      <c r="BR838" s="74"/>
      <c r="BS838" s="74"/>
      <c r="BT838" s="74"/>
      <c r="BU838" s="74"/>
      <c r="BV838" s="74"/>
      <c r="BW838" s="74"/>
      <c r="BX838" s="74"/>
      <c r="BY838" s="74"/>
      <c r="BZ838" s="74"/>
      <c r="CA838" s="74"/>
    </row>
    <row r="839" spans="2:79" x14ac:dyDescent="0.25"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  <c r="AC839" s="74"/>
      <c r="AD839" s="74"/>
      <c r="AE839" s="74"/>
      <c r="AF839" s="74"/>
      <c r="AG839" s="74"/>
      <c r="AH839" s="74"/>
      <c r="AI839" s="74"/>
      <c r="AJ839" s="74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  <c r="AU839" s="74"/>
      <c r="AV839" s="74"/>
      <c r="AW839" s="74"/>
      <c r="AX839" s="74"/>
      <c r="AY839" s="74"/>
      <c r="AZ839" s="74"/>
      <c r="BA839" s="74"/>
      <c r="BB839" s="74"/>
      <c r="BC839" s="74"/>
      <c r="BD839" s="74"/>
      <c r="BE839" s="74"/>
      <c r="BF839" s="74"/>
      <c r="BG839" s="74"/>
      <c r="BH839" s="74"/>
      <c r="BI839" s="74"/>
      <c r="BJ839" s="74"/>
      <c r="BK839" s="74"/>
      <c r="BL839" s="74"/>
      <c r="BM839" s="74"/>
      <c r="BN839" s="74"/>
      <c r="BO839" s="74"/>
      <c r="BP839" s="74"/>
      <c r="BQ839" s="74"/>
      <c r="BR839" s="74"/>
      <c r="BS839" s="74"/>
      <c r="BT839" s="74"/>
      <c r="BU839" s="74"/>
      <c r="BV839" s="74"/>
      <c r="BW839" s="74"/>
      <c r="BX839" s="74"/>
      <c r="BY839" s="74"/>
      <c r="BZ839" s="74"/>
      <c r="CA839" s="74"/>
    </row>
    <row r="840" spans="2:79" x14ac:dyDescent="0.25"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  <c r="AC840" s="74"/>
      <c r="AD840" s="74"/>
      <c r="AE840" s="74"/>
      <c r="AF840" s="74"/>
      <c r="AG840" s="74"/>
      <c r="AH840" s="74"/>
      <c r="AI840" s="74"/>
      <c r="AJ840" s="74"/>
      <c r="AK840" s="74"/>
      <c r="AL840" s="74"/>
      <c r="AM840" s="74"/>
      <c r="AN840" s="74"/>
      <c r="AO840" s="74"/>
      <c r="AP840" s="74"/>
      <c r="AQ840" s="74"/>
      <c r="AR840" s="74"/>
      <c r="AS840" s="74"/>
      <c r="AT840" s="74"/>
      <c r="AU840" s="74"/>
      <c r="AV840" s="74"/>
      <c r="AW840" s="74"/>
      <c r="AX840" s="74"/>
      <c r="AY840" s="74"/>
      <c r="AZ840" s="74"/>
      <c r="BA840" s="74"/>
      <c r="BB840" s="74"/>
      <c r="BC840" s="74"/>
      <c r="BD840" s="74"/>
      <c r="BE840" s="74"/>
      <c r="BF840" s="74"/>
      <c r="BG840" s="74"/>
      <c r="BH840" s="74"/>
      <c r="BI840" s="74"/>
      <c r="BJ840" s="74"/>
      <c r="BK840" s="74"/>
      <c r="BL840" s="74"/>
      <c r="BM840" s="74"/>
      <c r="BN840" s="74"/>
      <c r="BO840" s="74"/>
      <c r="BP840" s="74"/>
      <c r="BQ840" s="74"/>
      <c r="BR840" s="74"/>
      <c r="BS840" s="74"/>
      <c r="BT840" s="74"/>
      <c r="BU840" s="74"/>
      <c r="BV840" s="74"/>
      <c r="BW840" s="74"/>
      <c r="BX840" s="74"/>
      <c r="BY840" s="74"/>
      <c r="BZ840" s="74"/>
      <c r="CA840" s="74"/>
    </row>
    <row r="841" spans="2:79" x14ac:dyDescent="0.25"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  <c r="AC841" s="74"/>
      <c r="AD841" s="74"/>
      <c r="AE841" s="74"/>
      <c r="AF841" s="74"/>
      <c r="AG841" s="74"/>
      <c r="AH841" s="74"/>
      <c r="AI841" s="74"/>
      <c r="AJ841" s="74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  <c r="AU841" s="74"/>
      <c r="AV841" s="74"/>
      <c r="AW841" s="74"/>
      <c r="AX841" s="74"/>
      <c r="AY841" s="74"/>
      <c r="AZ841" s="74"/>
      <c r="BA841" s="74"/>
      <c r="BB841" s="74"/>
      <c r="BC841" s="74"/>
      <c r="BD841" s="74"/>
      <c r="BE841" s="74"/>
      <c r="BF841" s="74"/>
      <c r="BG841" s="74"/>
      <c r="BH841" s="74"/>
      <c r="BI841" s="74"/>
      <c r="BJ841" s="74"/>
      <c r="BK841" s="74"/>
      <c r="BL841" s="74"/>
      <c r="BM841" s="74"/>
      <c r="BN841" s="74"/>
      <c r="BO841" s="74"/>
      <c r="BP841" s="74"/>
      <c r="BQ841" s="74"/>
      <c r="BR841" s="74"/>
      <c r="BS841" s="74"/>
      <c r="BT841" s="74"/>
      <c r="BU841" s="74"/>
      <c r="BV841" s="74"/>
      <c r="BW841" s="74"/>
      <c r="BX841" s="74"/>
      <c r="BY841" s="74"/>
      <c r="BZ841" s="74"/>
      <c r="CA841" s="74"/>
    </row>
    <row r="842" spans="2:79" x14ac:dyDescent="0.25"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  <c r="AC842" s="74"/>
      <c r="AD842" s="74"/>
      <c r="AE842" s="74"/>
      <c r="AF842" s="74"/>
      <c r="AG842" s="74"/>
      <c r="AH842" s="74"/>
      <c r="AI842" s="74"/>
      <c r="AJ842" s="74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  <c r="AU842" s="74"/>
      <c r="AV842" s="74"/>
      <c r="AW842" s="74"/>
      <c r="AX842" s="74"/>
      <c r="AY842" s="74"/>
      <c r="AZ842" s="74"/>
      <c r="BA842" s="74"/>
      <c r="BB842" s="74"/>
      <c r="BC842" s="74"/>
      <c r="BD842" s="74"/>
      <c r="BE842" s="74"/>
      <c r="BF842" s="74"/>
      <c r="BG842" s="74"/>
      <c r="BH842" s="74"/>
      <c r="BI842" s="74"/>
      <c r="BJ842" s="74"/>
      <c r="BK842" s="74"/>
      <c r="BL842" s="74"/>
      <c r="BM842" s="74"/>
      <c r="BN842" s="74"/>
      <c r="BO842" s="74"/>
      <c r="BP842" s="74"/>
      <c r="BQ842" s="74"/>
      <c r="BR842" s="74"/>
      <c r="BS842" s="74"/>
      <c r="BT842" s="74"/>
      <c r="BU842" s="74"/>
      <c r="BV842" s="74"/>
      <c r="BW842" s="74"/>
      <c r="BX842" s="74"/>
      <c r="BY842" s="74"/>
      <c r="BZ842" s="74"/>
      <c r="CA842" s="74"/>
    </row>
    <row r="843" spans="2:79" x14ac:dyDescent="0.25"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  <c r="AC843" s="74"/>
      <c r="AD843" s="74"/>
      <c r="AE843" s="74"/>
      <c r="AF843" s="74"/>
      <c r="AG843" s="74"/>
      <c r="AH843" s="74"/>
      <c r="AI843" s="74"/>
      <c r="AJ843" s="74"/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  <c r="AU843" s="74"/>
      <c r="AV843" s="74"/>
      <c r="AW843" s="74"/>
      <c r="AX843" s="74"/>
      <c r="AY843" s="74"/>
      <c r="AZ843" s="74"/>
      <c r="BA843" s="74"/>
      <c r="BB843" s="74"/>
      <c r="BC843" s="74"/>
      <c r="BD843" s="74"/>
      <c r="BE843" s="74"/>
      <c r="BF843" s="74"/>
      <c r="BG843" s="74"/>
      <c r="BH843" s="74"/>
      <c r="BI843" s="74"/>
      <c r="BJ843" s="74"/>
      <c r="BK843" s="74"/>
      <c r="BL843" s="74"/>
      <c r="BM843" s="74"/>
      <c r="BN843" s="74"/>
      <c r="BO843" s="74"/>
      <c r="BP843" s="74"/>
      <c r="BQ843" s="74"/>
      <c r="BR843" s="74"/>
      <c r="BS843" s="74"/>
      <c r="BT843" s="74"/>
      <c r="BU843" s="74"/>
      <c r="BV843" s="74"/>
      <c r="BW843" s="74"/>
      <c r="BX843" s="74"/>
      <c r="BY843" s="74"/>
      <c r="BZ843" s="74"/>
      <c r="CA843" s="74"/>
    </row>
    <row r="844" spans="2:79" x14ac:dyDescent="0.25"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  <c r="AC844" s="74"/>
      <c r="AD844" s="74"/>
      <c r="AE844" s="74"/>
      <c r="AF844" s="74"/>
      <c r="AG844" s="74"/>
      <c r="AH844" s="74"/>
      <c r="AI844" s="74"/>
      <c r="AJ844" s="74"/>
      <c r="AK844" s="74"/>
      <c r="AL844" s="74"/>
      <c r="AM844" s="74"/>
      <c r="AN844" s="74"/>
      <c r="AO844" s="74"/>
      <c r="AP844" s="74"/>
      <c r="AQ844" s="74"/>
      <c r="AR844" s="74"/>
      <c r="AS844" s="74"/>
      <c r="AT844" s="74"/>
      <c r="AU844" s="74"/>
      <c r="AV844" s="74"/>
      <c r="AW844" s="74"/>
      <c r="AX844" s="74"/>
      <c r="AY844" s="74"/>
      <c r="AZ844" s="74"/>
      <c r="BA844" s="74"/>
      <c r="BB844" s="74"/>
      <c r="BC844" s="74"/>
      <c r="BD844" s="74"/>
      <c r="BE844" s="74"/>
      <c r="BF844" s="74"/>
      <c r="BG844" s="74"/>
      <c r="BH844" s="74"/>
      <c r="BI844" s="74"/>
      <c r="BJ844" s="74"/>
      <c r="BK844" s="74"/>
      <c r="BL844" s="74"/>
      <c r="BM844" s="74"/>
      <c r="BN844" s="74"/>
      <c r="BO844" s="74"/>
      <c r="BP844" s="74"/>
      <c r="BQ844" s="74"/>
      <c r="BR844" s="74"/>
      <c r="BS844" s="74"/>
      <c r="BT844" s="74"/>
      <c r="BU844" s="74"/>
      <c r="BV844" s="74"/>
      <c r="BW844" s="74"/>
      <c r="BX844" s="74"/>
      <c r="BY844" s="74"/>
      <c r="BZ844" s="74"/>
      <c r="CA844" s="74"/>
    </row>
    <row r="845" spans="2:79" x14ac:dyDescent="0.25"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  <c r="AC845" s="74"/>
      <c r="AD845" s="74"/>
      <c r="AE845" s="74"/>
      <c r="AF845" s="74"/>
      <c r="AG845" s="74"/>
      <c r="AH845" s="74"/>
      <c r="AI845" s="74"/>
      <c r="AJ845" s="74"/>
      <c r="AK845" s="74"/>
      <c r="AL845" s="74"/>
      <c r="AM845" s="74"/>
      <c r="AN845" s="74"/>
      <c r="AO845" s="74"/>
      <c r="AP845" s="74"/>
      <c r="AQ845" s="74"/>
      <c r="AR845" s="74"/>
      <c r="AS845" s="74"/>
      <c r="AT845" s="74"/>
      <c r="AU845" s="74"/>
      <c r="AV845" s="74"/>
      <c r="AW845" s="74"/>
      <c r="AX845" s="74"/>
      <c r="AY845" s="74"/>
      <c r="AZ845" s="74"/>
      <c r="BA845" s="74"/>
      <c r="BB845" s="74"/>
      <c r="BC845" s="74"/>
      <c r="BD845" s="74"/>
      <c r="BE845" s="74"/>
      <c r="BF845" s="74"/>
      <c r="BG845" s="74"/>
      <c r="BH845" s="74"/>
      <c r="BI845" s="74"/>
      <c r="BJ845" s="74"/>
      <c r="BK845" s="74"/>
      <c r="BL845" s="74"/>
      <c r="BM845" s="74"/>
      <c r="BN845" s="74"/>
      <c r="BO845" s="74"/>
      <c r="BP845" s="74"/>
      <c r="BQ845" s="74"/>
      <c r="BR845" s="74"/>
      <c r="BS845" s="74"/>
      <c r="BT845" s="74"/>
      <c r="BU845" s="74"/>
      <c r="BV845" s="74"/>
      <c r="BW845" s="74"/>
      <c r="BX845" s="74"/>
      <c r="BY845" s="74"/>
      <c r="BZ845" s="74"/>
      <c r="CA845" s="74"/>
    </row>
    <row r="846" spans="2:79" x14ac:dyDescent="0.25"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  <c r="AC846" s="74"/>
      <c r="AD846" s="74"/>
      <c r="AE846" s="74"/>
      <c r="AF846" s="74"/>
      <c r="AG846" s="74"/>
      <c r="AH846" s="74"/>
      <c r="AI846" s="74"/>
      <c r="AJ846" s="74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  <c r="AU846" s="74"/>
      <c r="AV846" s="74"/>
      <c r="AW846" s="74"/>
      <c r="AX846" s="74"/>
      <c r="AY846" s="74"/>
      <c r="AZ846" s="74"/>
      <c r="BA846" s="74"/>
      <c r="BB846" s="74"/>
      <c r="BC846" s="74"/>
      <c r="BD846" s="74"/>
      <c r="BE846" s="74"/>
      <c r="BF846" s="74"/>
      <c r="BG846" s="74"/>
      <c r="BH846" s="74"/>
      <c r="BI846" s="74"/>
      <c r="BJ846" s="74"/>
      <c r="BK846" s="74"/>
      <c r="BL846" s="74"/>
      <c r="BM846" s="74"/>
      <c r="BN846" s="74"/>
      <c r="BO846" s="74"/>
      <c r="BP846" s="74"/>
      <c r="BQ846" s="74"/>
      <c r="BR846" s="74"/>
      <c r="BS846" s="74"/>
      <c r="BT846" s="74"/>
      <c r="BU846" s="74"/>
      <c r="BV846" s="74"/>
      <c r="BW846" s="74"/>
      <c r="BX846" s="74"/>
      <c r="BY846" s="74"/>
      <c r="BZ846" s="74"/>
      <c r="CA846" s="74"/>
    </row>
    <row r="847" spans="2:79" x14ac:dyDescent="0.25"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  <c r="AC847" s="74"/>
      <c r="AD847" s="74"/>
      <c r="AE847" s="74"/>
      <c r="AF847" s="74"/>
      <c r="AG847" s="74"/>
      <c r="AH847" s="74"/>
      <c r="AI847" s="74"/>
      <c r="AJ847" s="74"/>
      <c r="AK847" s="74"/>
      <c r="AL847" s="74"/>
      <c r="AM847" s="74"/>
      <c r="AN847" s="74"/>
      <c r="AO847" s="74"/>
      <c r="AP847" s="74"/>
      <c r="AQ847" s="74"/>
      <c r="AR847" s="74"/>
      <c r="AS847" s="74"/>
      <c r="AT847" s="74"/>
      <c r="AU847" s="74"/>
      <c r="AV847" s="74"/>
      <c r="AW847" s="74"/>
      <c r="AX847" s="74"/>
      <c r="AY847" s="74"/>
      <c r="AZ847" s="74"/>
      <c r="BA847" s="74"/>
      <c r="BB847" s="74"/>
      <c r="BC847" s="74"/>
      <c r="BD847" s="74"/>
      <c r="BE847" s="74"/>
      <c r="BF847" s="74"/>
      <c r="BG847" s="74"/>
      <c r="BH847" s="74"/>
      <c r="BI847" s="74"/>
      <c r="BJ847" s="74"/>
      <c r="BK847" s="74"/>
      <c r="BL847" s="74"/>
      <c r="BM847" s="74"/>
      <c r="BN847" s="74"/>
      <c r="BO847" s="74"/>
      <c r="BP847" s="74"/>
      <c r="BQ847" s="74"/>
      <c r="BR847" s="74"/>
      <c r="BS847" s="74"/>
      <c r="BT847" s="74"/>
      <c r="BU847" s="74"/>
      <c r="BV847" s="74"/>
      <c r="BW847" s="74"/>
      <c r="BX847" s="74"/>
      <c r="BY847" s="74"/>
      <c r="BZ847" s="74"/>
      <c r="CA847" s="74"/>
    </row>
    <row r="848" spans="2:79" x14ac:dyDescent="0.25"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  <c r="AC848" s="74"/>
      <c r="AD848" s="74"/>
      <c r="AE848" s="74"/>
      <c r="AF848" s="74"/>
      <c r="AG848" s="74"/>
      <c r="AH848" s="74"/>
      <c r="AI848" s="74"/>
      <c r="AJ848" s="74"/>
      <c r="AK848" s="74"/>
      <c r="AL848" s="74"/>
      <c r="AM848" s="74"/>
      <c r="AN848" s="74"/>
      <c r="AO848" s="74"/>
      <c r="AP848" s="74"/>
      <c r="AQ848" s="74"/>
      <c r="AR848" s="74"/>
      <c r="AS848" s="74"/>
      <c r="AT848" s="74"/>
      <c r="AU848" s="74"/>
      <c r="AV848" s="74"/>
      <c r="AW848" s="74"/>
      <c r="AX848" s="74"/>
      <c r="AY848" s="74"/>
      <c r="AZ848" s="74"/>
      <c r="BA848" s="74"/>
      <c r="BB848" s="74"/>
      <c r="BC848" s="74"/>
      <c r="BD848" s="74"/>
      <c r="BE848" s="74"/>
      <c r="BF848" s="74"/>
      <c r="BG848" s="74"/>
      <c r="BH848" s="74"/>
      <c r="BI848" s="74"/>
      <c r="BJ848" s="74"/>
      <c r="BK848" s="74"/>
      <c r="BL848" s="74"/>
      <c r="BM848" s="74"/>
      <c r="BN848" s="74"/>
      <c r="BO848" s="74"/>
      <c r="BP848" s="74"/>
      <c r="BQ848" s="74"/>
      <c r="BR848" s="74"/>
      <c r="BS848" s="74"/>
      <c r="BT848" s="74"/>
      <c r="BU848" s="74"/>
      <c r="BV848" s="74"/>
      <c r="BW848" s="74"/>
      <c r="BX848" s="74"/>
      <c r="BY848" s="74"/>
      <c r="BZ848" s="74"/>
      <c r="CA848" s="74"/>
    </row>
    <row r="849" spans="2:79" x14ac:dyDescent="0.25"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  <c r="AC849" s="74"/>
      <c r="AD849" s="74"/>
      <c r="AE849" s="74"/>
      <c r="AF849" s="74"/>
      <c r="AG849" s="74"/>
      <c r="AH849" s="74"/>
      <c r="AI849" s="74"/>
      <c r="AJ849" s="74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  <c r="AU849" s="74"/>
      <c r="AV849" s="74"/>
      <c r="AW849" s="74"/>
      <c r="AX849" s="74"/>
      <c r="AY849" s="74"/>
      <c r="AZ849" s="74"/>
      <c r="BA849" s="74"/>
      <c r="BB849" s="74"/>
      <c r="BC849" s="74"/>
      <c r="BD849" s="74"/>
      <c r="BE849" s="74"/>
      <c r="BF849" s="74"/>
      <c r="BG849" s="74"/>
      <c r="BH849" s="74"/>
      <c r="BI849" s="74"/>
      <c r="BJ849" s="74"/>
      <c r="BK849" s="74"/>
      <c r="BL849" s="74"/>
      <c r="BM849" s="74"/>
      <c r="BN849" s="74"/>
      <c r="BO849" s="74"/>
      <c r="BP849" s="74"/>
      <c r="BQ849" s="74"/>
      <c r="BR849" s="74"/>
      <c r="BS849" s="74"/>
      <c r="BT849" s="74"/>
      <c r="BU849" s="74"/>
      <c r="BV849" s="74"/>
      <c r="BW849" s="74"/>
      <c r="BX849" s="74"/>
      <c r="BY849" s="74"/>
      <c r="BZ849" s="74"/>
      <c r="CA849" s="74"/>
    </row>
    <row r="850" spans="2:79" x14ac:dyDescent="0.25"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  <c r="AC850" s="74"/>
      <c r="AD850" s="74"/>
      <c r="AE850" s="74"/>
      <c r="AF850" s="74"/>
      <c r="AG850" s="74"/>
      <c r="AH850" s="74"/>
      <c r="AI850" s="74"/>
      <c r="AJ850" s="74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  <c r="AU850" s="74"/>
      <c r="AV850" s="74"/>
      <c r="AW850" s="74"/>
      <c r="AX850" s="74"/>
      <c r="AY850" s="74"/>
      <c r="AZ850" s="74"/>
      <c r="BA850" s="74"/>
      <c r="BB850" s="74"/>
      <c r="BC850" s="74"/>
      <c r="BD850" s="74"/>
      <c r="BE850" s="74"/>
      <c r="BF850" s="74"/>
      <c r="BG850" s="74"/>
      <c r="BH850" s="74"/>
      <c r="BI850" s="74"/>
      <c r="BJ850" s="74"/>
      <c r="BK850" s="74"/>
      <c r="BL850" s="74"/>
      <c r="BM850" s="74"/>
      <c r="BN850" s="74"/>
      <c r="BO850" s="74"/>
      <c r="BP850" s="74"/>
      <c r="BQ850" s="74"/>
      <c r="BR850" s="74"/>
      <c r="BS850" s="74"/>
      <c r="BT850" s="74"/>
      <c r="BU850" s="74"/>
      <c r="BV850" s="74"/>
      <c r="BW850" s="74"/>
      <c r="BX850" s="74"/>
      <c r="BY850" s="74"/>
      <c r="BZ850" s="74"/>
      <c r="CA850" s="74"/>
    </row>
    <row r="851" spans="2:79" x14ac:dyDescent="0.25"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  <c r="AC851" s="74"/>
      <c r="AD851" s="74"/>
      <c r="AE851" s="74"/>
      <c r="AF851" s="74"/>
      <c r="AG851" s="74"/>
      <c r="AH851" s="74"/>
      <c r="AI851" s="74"/>
      <c r="AJ851" s="74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  <c r="AU851" s="74"/>
      <c r="AV851" s="74"/>
      <c r="AW851" s="74"/>
      <c r="AX851" s="74"/>
      <c r="AY851" s="74"/>
      <c r="AZ851" s="74"/>
      <c r="BA851" s="74"/>
      <c r="BB851" s="74"/>
      <c r="BC851" s="74"/>
      <c r="BD851" s="74"/>
      <c r="BE851" s="74"/>
      <c r="BF851" s="74"/>
      <c r="BG851" s="74"/>
      <c r="BH851" s="74"/>
      <c r="BI851" s="74"/>
      <c r="BJ851" s="74"/>
      <c r="BK851" s="74"/>
      <c r="BL851" s="74"/>
      <c r="BM851" s="74"/>
      <c r="BN851" s="74"/>
      <c r="BO851" s="74"/>
      <c r="BP851" s="74"/>
      <c r="BQ851" s="74"/>
      <c r="BR851" s="74"/>
      <c r="BS851" s="74"/>
      <c r="BT851" s="74"/>
      <c r="BU851" s="74"/>
      <c r="BV851" s="74"/>
      <c r="BW851" s="74"/>
      <c r="BX851" s="74"/>
      <c r="BY851" s="74"/>
      <c r="BZ851" s="74"/>
      <c r="CA851" s="74"/>
    </row>
    <row r="852" spans="2:79" x14ac:dyDescent="0.25"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  <c r="AC852" s="74"/>
      <c r="AD852" s="74"/>
      <c r="AE852" s="74"/>
      <c r="AF852" s="74"/>
      <c r="AG852" s="74"/>
      <c r="AH852" s="74"/>
      <c r="AI852" s="74"/>
      <c r="AJ852" s="74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  <c r="AU852" s="74"/>
      <c r="AV852" s="74"/>
      <c r="AW852" s="74"/>
      <c r="AX852" s="74"/>
      <c r="AY852" s="74"/>
      <c r="AZ852" s="74"/>
      <c r="BA852" s="74"/>
      <c r="BB852" s="74"/>
      <c r="BC852" s="74"/>
      <c r="BD852" s="74"/>
      <c r="BE852" s="74"/>
      <c r="BF852" s="74"/>
      <c r="BG852" s="74"/>
      <c r="BH852" s="74"/>
      <c r="BI852" s="74"/>
      <c r="BJ852" s="74"/>
      <c r="BK852" s="74"/>
      <c r="BL852" s="74"/>
      <c r="BM852" s="74"/>
      <c r="BN852" s="74"/>
      <c r="BO852" s="74"/>
      <c r="BP852" s="74"/>
      <c r="BQ852" s="74"/>
      <c r="BR852" s="74"/>
      <c r="BS852" s="74"/>
      <c r="BT852" s="74"/>
      <c r="BU852" s="74"/>
      <c r="BV852" s="74"/>
      <c r="BW852" s="74"/>
      <c r="BX852" s="74"/>
      <c r="BY852" s="74"/>
      <c r="BZ852" s="74"/>
      <c r="CA852" s="74"/>
    </row>
    <row r="853" spans="2:79" x14ac:dyDescent="0.25"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  <c r="AC853" s="74"/>
      <c r="AD853" s="74"/>
      <c r="AE853" s="74"/>
      <c r="AF853" s="74"/>
      <c r="AG853" s="74"/>
      <c r="AH853" s="74"/>
      <c r="AI853" s="74"/>
      <c r="AJ853" s="74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  <c r="AU853" s="74"/>
      <c r="AV853" s="74"/>
      <c r="AW853" s="74"/>
      <c r="AX853" s="74"/>
      <c r="AY853" s="74"/>
      <c r="AZ853" s="74"/>
      <c r="BA853" s="74"/>
      <c r="BB853" s="74"/>
      <c r="BC853" s="74"/>
      <c r="BD853" s="74"/>
      <c r="BE853" s="74"/>
      <c r="BF853" s="74"/>
      <c r="BG853" s="74"/>
      <c r="BH853" s="74"/>
      <c r="BI853" s="74"/>
      <c r="BJ853" s="74"/>
      <c r="BK853" s="74"/>
      <c r="BL853" s="74"/>
      <c r="BM853" s="74"/>
      <c r="BN853" s="74"/>
      <c r="BO853" s="74"/>
      <c r="BP853" s="74"/>
      <c r="BQ853" s="74"/>
      <c r="BR853" s="74"/>
      <c r="BS853" s="74"/>
      <c r="BT853" s="74"/>
      <c r="BU853" s="74"/>
      <c r="BV853" s="74"/>
      <c r="BW853" s="74"/>
      <c r="BX853" s="74"/>
      <c r="BY853" s="74"/>
      <c r="BZ853" s="74"/>
      <c r="CA853" s="74"/>
    </row>
    <row r="854" spans="2:79" x14ac:dyDescent="0.25"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  <c r="AC854" s="74"/>
      <c r="AD854" s="74"/>
      <c r="AE854" s="74"/>
      <c r="AF854" s="74"/>
      <c r="AG854" s="74"/>
      <c r="AH854" s="74"/>
      <c r="AI854" s="74"/>
      <c r="AJ854" s="74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  <c r="AU854" s="74"/>
      <c r="AV854" s="74"/>
      <c r="AW854" s="74"/>
      <c r="AX854" s="74"/>
      <c r="AY854" s="74"/>
      <c r="AZ854" s="74"/>
      <c r="BA854" s="74"/>
      <c r="BB854" s="74"/>
      <c r="BC854" s="74"/>
      <c r="BD854" s="74"/>
      <c r="BE854" s="74"/>
      <c r="BF854" s="74"/>
      <c r="BG854" s="74"/>
      <c r="BH854" s="74"/>
      <c r="BI854" s="74"/>
      <c r="BJ854" s="74"/>
      <c r="BK854" s="74"/>
      <c r="BL854" s="74"/>
      <c r="BM854" s="74"/>
      <c r="BN854" s="74"/>
      <c r="BO854" s="74"/>
      <c r="BP854" s="74"/>
      <c r="BQ854" s="74"/>
      <c r="BR854" s="74"/>
      <c r="BS854" s="74"/>
      <c r="BT854" s="74"/>
      <c r="BU854" s="74"/>
      <c r="BV854" s="74"/>
      <c r="BW854" s="74"/>
      <c r="BX854" s="74"/>
      <c r="BY854" s="74"/>
      <c r="BZ854" s="74"/>
      <c r="CA854" s="74"/>
    </row>
    <row r="855" spans="2:79" x14ac:dyDescent="0.25"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  <c r="AC855" s="74"/>
      <c r="AD855" s="74"/>
      <c r="AE855" s="74"/>
      <c r="AF855" s="74"/>
      <c r="AG855" s="74"/>
      <c r="AH855" s="74"/>
      <c r="AI855" s="74"/>
      <c r="AJ855" s="74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  <c r="AU855" s="74"/>
      <c r="AV855" s="74"/>
      <c r="AW855" s="74"/>
      <c r="AX855" s="74"/>
      <c r="AY855" s="74"/>
      <c r="AZ855" s="74"/>
      <c r="BA855" s="74"/>
      <c r="BB855" s="74"/>
      <c r="BC855" s="74"/>
      <c r="BD855" s="74"/>
      <c r="BE855" s="74"/>
      <c r="BF855" s="74"/>
      <c r="BG855" s="74"/>
      <c r="BH855" s="74"/>
      <c r="BI855" s="74"/>
      <c r="BJ855" s="74"/>
      <c r="BK855" s="74"/>
      <c r="BL855" s="74"/>
      <c r="BM855" s="74"/>
      <c r="BN855" s="74"/>
      <c r="BO855" s="74"/>
      <c r="BP855" s="74"/>
      <c r="BQ855" s="74"/>
      <c r="BR855" s="74"/>
      <c r="BS855" s="74"/>
      <c r="BT855" s="74"/>
      <c r="BU855" s="74"/>
      <c r="BV855" s="74"/>
      <c r="BW855" s="74"/>
      <c r="BX855" s="74"/>
      <c r="BY855" s="74"/>
      <c r="BZ855" s="74"/>
      <c r="CA855" s="74"/>
    </row>
    <row r="856" spans="2:79" x14ac:dyDescent="0.25"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  <c r="AC856" s="74"/>
      <c r="AD856" s="74"/>
      <c r="AE856" s="74"/>
      <c r="AF856" s="74"/>
      <c r="AG856" s="74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  <c r="AU856" s="74"/>
      <c r="AV856" s="74"/>
      <c r="AW856" s="74"/>
      <c r="AX856" s="74"/>
      <c r="AY856" s="74"/>
      <c r="AZ856" s="74"/>
      <c r="BA856" s="74"/>
      <c r="BB856" s="74"/>
      <c r="BC856" s="74"/>
      <c r="BD856" s="74"/>
      <c r="BE856" s="74"/>
      <c r="BF856" s="74"/>
      <c r="BG856" s="74"/>
      <c r="BH856" s="74"/>
      <c r="BI856" s="74"/>
      <c r="BJ856" s="74"/>
      <c r="BK856" s="74"/>
      <c r="BL856" s="74"/>
      <c r="BM856" s="74"/>
      <c r="BN856" s="74"/>
      <c r="BO856" s="74"/>
      <c r="BP856" s="74"/>
      <c r="BQ856" s="74"/>
      <c r="BR856" s="74"/>
      <c r="BS856" s="74"/>
      <c r="BT856" s="74"/>
      <c r="BU856" s="74"/>
      <c r="BV856" s="74"/>
      <c r="BW856" s="74"/>
      <c r="BX856" s="74"/>
      <c r="BY856" s="74"/>
      <c r="BZ856" s="74"/>
      <c r="CA856" s="74"/>
    </row>
    <row r="857" spans="2:79" x14ac:dyDescent="0.25"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  <c r="AC857" s="74"/>
      <c r="AD857" s="74"/>
      <c r="AE857" s="74"/>
      <c r="AF857" s="74"/>
      <c r="AG857" s="74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  <c r="AU857" s="74"/>
      <c r="AV857" s="74"/>
      <c r="AW857" s="74"/>
      <c r="AX857" s="74"/>
      <c r="AY857" s="74"/>
      <c r="AZ857" s="74"/>
      <c r="BA857" s="74"/>
      <c r="BB857" s="74"/>
      <c r="BC857" s="74"/>
      <c r="BD857" s="74"/>
      <c r="BE857" s="74"/>
      <c r="BF857" s="74"/>
      <c r="BG857" s="74"/>
      <c r="BH857" s="74"/>
      <c r="BI857" s="74"/>
      <c r="BJ857" s="74"/>
      <c r="BK857" s="74"/>
      <c r="BL857" s="74"/>
      <c r="BM857" s="74"/>
      <c r="BN857" s="74"/>
      <c r="BO857" s="74"/>
      <c r="BP857" s="74"/>
      <c r="BQ857" s="74"/>
      <c r="BR857" s="74"/>
      <c r="BS857" s="74"/>
      <c r="BT857" s="74"/>
      <c r="BU857" s="74"/>
      <c r="BV857" s="74"/>
      <c r="BW857" s="74"/>
      <c r="BX857" s="74"/>
      <c r="BY857" s="74"/>
      <c r="BZ857" s="74"/>
      <c r="CA857" s="74"/>
    </row>
    <row r="858" spans="2:79" x14ac:dyDescent="0.25"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  <c r="AC858" s="74"/>
      <c r="AD858" s="74"/>
      <c r="AE858" s="74"/>
      <c r="AF858" s="74"/>
      <c r="AG858" s="74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  <c r="AU858" s="74"/>
      <c r="AV858" s="74"/>
      <c r="AW858" s="74"/>
      <c r="AX858" s="74"/>
      <c r="AY858" s="74"/>
      <c r="AZ858" s="74"/>
      <c r="BA858" s="74"/>
      <c r="BB858" s="74"/>
      <c r="BC858" s="74"/>
      <c r="BD858" s="74"/>
      <c r="BE858" s="74"/>
      <c r="BF858" s="74"/>
      <c r="BG858" s="74"/>
      <c r="BH858" s="74"/>
      <c r="BI858" s="74"/>
      <c r="BJ858" s="74"/>
      <c r="BK858" s="74"/>
      <c r="BL858" s="74"/>
      <c r="BM858" s="74"/>
      <c r="BN858" s="74"/>
      <c r="BO858" s="74"/>
      <c r="BP858" s="74"/>
      <c r="BQ858" s="74"/>
      <c r="BR858" s="74"/>
      <c r="BS858" s="74"/>
      <c r="BT858" s="74"/>
      <c r="BU858" s="74"/>
      <c r="BV858" s="74"/>
      <c r="BW858" s="74"/>
      <c r="BX858" s="74"/>
      <c r="BY858" s="74"/>
      <c r="BZ858" s="74"/>
      <c r="CA858" s="74"/>
    </row>
    <row r="859" spans="2:79" x14ac:dyDescent="0.25"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  <c r="AC859" s="74"/>
      <c r="AD859" s="74"/>
      <c r="AE859" s="74"/>
      <c r="AF859" s="74"/>
      <c r="AG859" s="74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  <c r="AU859" s="74"/>
      <c r="AV859" s="74"/>
      <c r="AW859" s="74"/>
      <c r="AX859" s="74"/>
      <c r="AY859" s="74"/>
      <c r="AZ859" s="74"/>
      <c r="BA859" s="74"/>
      <c r="BB859" s="74"/>
      <c r="BC859" s="74"/>
      <c r="BD859" s="74"/>
      <c r="BE859" s="74"/>
      <c r="BF859" s="74"/>
      <c r="BG859" s="74"/>
      <c r="BH859" s="74"/>
      <c r="BI859" s="74"/>
      <c r="BJ859" s="74"/>
      <c r="BK859" s="74"/>
      <c r="BL859" s="74"/>
      <c r="BM859" s="74"/>
      <c r="BN859" s="74"/>
      <c r="BO859" s="74"/>
      <c r="BP859" s="74"/>
      <c r="BQ859" s="74"/>
      <c r="BR859" s="74"/>
      <c r="BS859" s="74"/>
      <c r="BT859" s="74"/>
      <c r="BU859" s="74"/>
      <c r="BV859" s="74"/>
      <c r="BW859" s="74"/>
      <c r="BX859" s="74"/>
      <c r="BY859" s="74"/>
      <c r="BZ859" s="74"/>
      <c r="CA859" s="74"/>
    </row>
    <row r="860" spans="2:79" x14ac:dyDescent="0.25"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  <c r="AC860" s="74"/>
      <c r="AD860" s="74"/>
      <c r="AE860" s="74"/>
      <c r="AF860" s="74"/>
      <c r="AG860" s="74"/>
      <c r="AH860" s="74"/>
      <c r="AI860" s="74"/>
      <c r="AJ860" s="74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  <c r="AU860" s="74"/>
      <c r="AV860" s="74"/>
      <c r="AW860" s="74"/>
      <c r="AX860" s="74"/>
      <c r="AY860" s="74"/>
      <c r="AZ860" s="74"/>
      <c r="BA860" s="74"/>
      <c r="BB860" s="74"/>
      <c r="BC860" s="74"/>
      <c r="BD860" s="74"/>
      <c r="BE860" s="74"/>
      <c r="BF860" s="74"/>
      <c r="BG860" s="74"/>
      <c r="BH860" s="74"/>
      <c r="BI860" s="74"/>
      <c r="BJ860" s="74"/>
      <c r="BK860" s="74"/>
      <c r="BL860" s="74"/>
      <c r="BM860" s="74"/>
      <c r="BN860" s="74"/>
      <c r="BO860" s="74"/>
      <c r="BP860" s="74"/>
      <c r="BQ860" s="74"/>
      <c r="BR860" s="74"/>
      <c r="BS860" s="74"/>
      <c r="BT860" s="74"/>
      <c r="BU860" s="74"/>
      <c r="BV860" s="74"/>
      <c r="BW860" s="74"/>
      <c r="BX860" s="74"/>
      <c r="BY860" s="74"/>
      <c r="BZ860" s="74"/>
      <c r="CA860" s="74"/>
    </row>
    <row r="861" spans="2:79" x14ac:dyDescent="0.25"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  <c r="AC861" s="74"/>
      <c r="AD861" s="74"/>
      <c r="AE861" s="74"/>
      <c r="AF861" s="74"/>
      <c r="AG861" s="74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  <c r="AU861" s="74"/>
      <c r="AV861" s="74"/>
      <c r="AW861" s="74"/>
      <c r="AX861" s="74"/>
      <c r="AY861" s="74"/>
      <c r="AZ861" s="74"/>
      <c r="BA861" s="74"/>
      <c r="BB861" s="74"/>
      <c r="BC861" s="74"/>
      <c r="BD861" s="74"/>
      <c r="BE861" s="74"/>
      <c r="BF861" s="74"/>
      <c r="BG861" s="74"/>
      <c r="BH861" s="74"/>
      <c r="BI861" s="74"/>
      <c r="BJ861" s="74"/>
      <c r="BK861" s="74"/>
      <c r="BL861" s="74"/>
      <c r="BM861" s="74"/>
      <c r="BN861" s="74"/>
      <c r="BO861" s="74"/>
      <c r="BP861" s="74"/>
      <c r="BQ861" s="74"/>
      <c r="BR861" s="74"/>
      <c r="BS861" s="74"/>
      <c r="BT861" s="74"/>
      <c r="BU861" s="74"/>
      <c r="BV861" s="74"/>
      <c r="BW861" s="74"/>
      <c r="BX861" s="74"/>
      <c r="BY861" s="74"/>
      <c r="BZ861" s="74"/>
      <c r="CA861" s="74"/>
    </row>
    <row r="862" spans="2:79" x14ac:dyDescent="0.25"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  <c r="AC862" s="74"/>
      <c r="AD862" s="74"/>
      <c r="AE862" s="74"/>
      <c r="AF862" s="74"/>
      <c r="AG862" s="74"/>
      <c r="AH862" s="74"/>
      <c r="AI862" s="74"/>
      <c r="AJ862" s="74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  <c r="AU862" s="74"/>
      <c r="AV862" s="74"/>
      <c r="AW862" s="74"/>
      <c r="AX862" s="74"/>
      <c r="AY862" s="74"/>
      <c r="AZ862" s="74"/>
      <c r="BA862" s="74"/>
      <c r="BB862" s="74"/>
      <c r="BC862" s="74"/>
      <c r="BD862" s="74"/>
      <c r="BE862" s="74"/>
      <c r="BF862" s="74"/>
      <c r="BG862" s="74"/>
      <c r="BH862" s="74"/>
      <c r="BI862" s="74"/>
      <c r="BJ862" s="74"/>
      <c r="BK862" s="74"/>
      <c r="BL862" s="74"/>
      <c r="BM862" s="74"/>
      <c r="BN862" s="74"/>
      <c r="BO862" s="74"/>
      <c r="BP862" s="74"/>
      <c r="BQ862" s="74"/>
      <c r="BR862" s="74"/>
      <c r="BS862" s="74"/>
      <c r="BT862" s="74"/>
      <c r="BU862" s="74"/>
      <c r="BV862" s="74"/>
      <c r="BW862" s="74"/>
      <c r="BX862" s="74"/>
      <c r="BY862" s="74"/>
      <c r="BZ862" s="74"/>
      <c r="CA862" s="74"/>
    </row>
    <row r="863" spans="2:79" x14ac:dyDescent="0.25"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  <c r="AC863" s="74"/>
      <c r="AD863" s="74"/>
      <c r="AE863" s="74"/>
      <c r="AF863" s="74"/>
      <c r="AG863" s="74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  <c r="AU863" s="74"/>
      <c r="AV863" s="74"/>
      <c r="AW863" s="74"/>
      <c r="AX863" s="74"/>
      <c r="AY863" s="74"/>
      <c r="AZ863" s="74"/>
      <c r="BA863" s="74"/>
      <c r="BB863" s="74"/>
      <c r="BC863" s="74"/>
      <c r="BD863" s="74"/>
      <c r="BE863" s="74"/>
      <c r="BF863" s="74"/>
      <c r="BG863" s="74"/>
      <c r="BH863" s="74"/>
      <c r="BI863" s="74"/>
      <c r="BJ863" s="74"/>
      <c r="BK863" s="74"/>
      <c r="BL863" s="74"/>
      <c r="BM863" s="74"/>
      <c r="BN863" s="74"/>
      <c r="BO863" s="74"/>
      <c r="BP863" s="74"/>
      <c r="BQ863" s="74"/>
      <c r="BR863" s="74"/>
      <c r="BS863" s="74"/>
      <c r="BT863" s="74"/>
      <c r="BU863" s="74"/>
      <c r="BV863" s="74"/>
      <c r="BW863" s="74"/>
      <c r="BX863" s="74"/>
      <c r="BY863" s="74"/>
      <c r="BZ863" s="74"/>
      <c r="CA863" s="74"/>
    </row>
    <row r="864" spans="2:79" x14ac:dyDescent="0.25"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  <c r="AC864" s="74"/>
      <c r="AD864" s="74"/>
      <c r="AE864" s="74"/>
      <c r="AF864" s="74"/>
      <c r="AG864" s="74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  <c r="AU864" s="74"/>
      <c r="AV864" s="74"/>
      <c r="AW864" s="74"/>
      <c r="AX864" s="74"/>
      <c r="AY864" s="74"/>
      <c r="AZ864" s="74"/>
      <c r="BA864" s="74"/>
      <c r="BB864" s="74"/>
      <c r="BC864" s="74"/>
      <c r="BD864" s="74"/>
      <c r="BE864" s="74"/>
      <c r="BF864" s="74"/>
      <c r="BG864" s="74"/>
      <c r="BH864" s="74"/>
      <c r="BI864" s="74"/>
      <c r="BJ864" s="74"/>
      <c r="BK864" s="74"/>
      <c r="BL864" s="74"/>
      <c r="BM864" s="74"/>
      <c r="BN864" s="74"/>
      <c r="BO864" s="74"/>
      <c r="BP864" s="74"/>
      <c r="BQ864" s="74"/>
      <c r="BR864" s="74"/>
      <c r="BS864" s="74"/>
      <c r="BT864" s="74"/>
      <c r="BU864" s="74"/>
      <c r="BV864" s="74"/>
      <c r="BW864" s="74"/>
      <c r="BX864" s="74"/>
      <c r="BY864" s="74"/>
      <c r="BZ864" s="74"/>
      <c r="CA864" s="74"/>
    </row>
    <row r="865" spans="2:79" x14ac:dyDescent="0.25"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  <c r="AC865" s="74"/>
      <c r="AD865" s="74"/>
      <c r="AE865" s="74"/>
      <c r="AF865" s="74"/>
      <c r="AG865" s="74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  <c r="AU865" s="74"/>
      <c r="AV865" s="74"/>
      <c r="AW865" s="74"/>
      <c r="AX865" s="74"/>
      <c r="AY865" s="74"/>
      <c r="AZ865" s="74"/>
      <c r="BA865" s="74"/>
      <c r="BB865" s="74"/>
      <c r="BC865" s="74"/>
      <c r="BD865" s="74"/>
      <c r="BE865" s="74"/>
      <c r="BF865" s="74"/>
      <c r="BG865" s="74"/>
      <c r="BH865" s="74"/>
      <c r="BI865" s="74"/>
      <c r="BJ865" s="74"/>
      <c r="BK865" s="74"/>
      <c r="BL865" s="74"/>
      <c r="BM865" s="74"/>
      <c r="BN865" s="74"/>
      <c r="BO865" s="74"/>
      <c r="BP865" s="74"/>
      <c r="BQ865" s="74"/>
      <c r="BR865" s="74"/>
      <c r="BS865" s="74"/>
      <c r="BT865" s="74"/>
      <c r="BU865" s="74"/>
      <c r="BV865" s="74"/>
      <c r="BW865" s="74"/>
      <c r="BX865" s="74"/>
      <c r="BY865" s="74"/>
      <c r="BZ865" s="74"/>
      <c r="CA865" s="74"/>
    </row>
    <row r="866" spans="2:79" x14ac:dyDescent="0.25"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  <c r="AC866" s="74"/>
      <c r="AD866" s="74"/>
      <c r="AE866" s="74"/>
      <c r="AF866" s="74"/>
      <c r="AG866" s="74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  <c r="AU866" s="74"/>
      <c r="AV866" s="74"/>
      <c r="AW866" s="74"/>
      <c r="AX866" s="74"/>
      <c r="AY866" s="74"/>
      <c r="AZ866" s="74"/>
      <c r="BA866" s="74"/>
      <c r="BB866" s="74"/>
      <c r="BC866" s="74"/>
      <c r="BD866" s="74"/>
      <c r="BE866" s="74"/>
      <c r="BF866" s="74"/>
      <c r="BG866" s="74"/>
      <c r="BH866" s="74"/>
      <c r="BI866" s="74"/>
      <c r="BJ866" s="74"/>
      <c r="BK866" s="74"/>
      <c r="BL866" s="74"/>
      <c r="BM866" s="74"/>
      <c r="BN866" s="74"/>
      <c r="BO866" s="74"/>
      <c r="BP866" s="74"/>
      <c r="BQ866" s="74"/>
      <c r="BR866" s="74"/>
      <c r="BS866" s="74"/>
      <c r="BT866" s="74"/>
      <c r="BU866" s="74"/>
      <c r="BV866" s="74"/>
      <c r="BW866" s="74"/>
      <c r="BX866" s="74"/>
      <c r="BY866" s="74"/>
      <c r="BZ866" s="74"/>
      <c r="CA866" s="74"/>
    </row>
    <row r="867" spans="2:79" x14ac:dyDescent="0.25"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  <c r="AC867" s="74"/>
      <c r="AD867" s="74"/>
      <c r="AE867" s="74"/>
      <c r="AF867" s="74"/>
      <c r="AG867" s="74"/>
      <c r="AH867" s="74"/>
      <c r="AI867" s="74"/>
      <c r="AJ867" s="74"/>
      <c r="AK867" s="74"/>
      <c r="AL867" s="74"/>
      <c r="AM867" s="74"/>
      <c r="AN867" s="74"/>
      <c r="AO867" s="74"/>
      <c r="AP867" s="74"/>
      <c r="AQ867" s="74"/>
      <c r="AR867" s="74"/>
      <c r="AS867" s="74"/>
      <c r="AT867" s="74"/>
      <c r="AU867" s="74"/>
      <c r="AV867" s="74"/>
      <c r="AW867" s="74"/>
      <c r="AX867" s="74"/>
      <c r="AY867" s="74"/>
      <c r="AZ867" s="74"/>
      <c r="BA867" s="74"/>
      <c r="BB867" s="74"/>
      <c r="BC867" s="74"/>
      <c r="BD867" s="74"/>
      <c r="BE867" s="74"/>
      <c r="BF867" s="74"/>
      <c r="BG867" s="74"/>
      <c r="BH867" s="74"/>
      <c r="BI867" s="74"/>
      <c r="BJ867" s="74"/>
      <c r="BK867" s="74"/>
      <c r="BL867" s="74"/>
      <c r="BM867" s="74"/>
      <c r="BN867" s="74"/>
      <c r="BO867" s="74"/>
      <c r="BP867" s="74"/>
      <c r="BQ867" s="74"/>
      <c r="BR867" s="74"/>
      <c r="BS867" s="74"/>
      <c r="BT867" s="74"/>
      <c r="BU867" s="74"/>
      <c r="BV867" s="74"/>
      <c r="BW867" s="74"/>
      <c r="BX867" s="74"/>
      <c r="BY867" s="74"/>
      <c r="BZ867" s="74"/>
      <c r="CA867" s="74"/>
    </row>
    <row r="868" spans="2:79" x14ac:dyDescent="0.25"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  <c r="AC868" s="74"/>
      <c r="AD868" s="74"/>
      <c r="AE868" s="74"/>
      <c r="AF868" s="74"/>
      <c r="AG868" s="74"/>
      <c r="AH868" s="74"/>
      <c r="AI868" s="74"/>
      <c r="AJ868" s="74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  <c r="AU868" s="74"/>
      <c r="AV868" s="74"/>
      <c r="AW868" s="74"/>
      <c r="AX868" s="74"/>
      <c r="AY868" s="74"/>
      <c r="AZ868" s="74"/>
      <c r="BA868" s="74"/>
      <c r="BB868" s="74"/>
      <c r="BC868" s="74"/>
      <c r="BD868" s="74"/>
      <c r="BE868" s="74"/>
      <c r="BF868" s="74"/>
      <c r="BG868" s="74"/>
      <c r="BH868" s="74"/>
      <c r="BI868" s="74"/>
      <c r="BJ868" s="74"/>
      <c r="BK868" s="74"/>
      <c r="BL868" s="74"/>
      <c r="BM868" s="74"/>
      <c r="BN868" s="74"/>
      <c r="BO868" s="74"/>
      <c r="BP868" s="74"/>
      <c r="BQ868" s="74"/>
      <c r="BR868" s="74"/>
      <c r="BS868" s="74"/>
      <c r="BT868" s="74"/>
      <c r="BU868" s="74"/>
      <c r="BV868" s="74"/>
      <c r="BW868" s="74"/>
      <c r="BX868" s="74"/>
      <c r="BY868" s="74"/>
      <c r="BZ868" s="74"/>
      <c r="CA868" s="74"/>
    </row>
    <row r="869" spans="2:79" x14ac:dyDescent="0.25"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74"/>
      <c r="AD869" s="74"/>
      <c r="AE869" s="74"/>
      <c r="AF869" s="74"/>
      <c r="AG869" s="74"/>
      <c r="AH869" s="74"/>
      <c r="AI869" s="74"/>
      <c r="AJ869" s="74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  <c r="AU869" s="74"/>
      <c r="AV869" s="74"/>
      <c r="AW869" s="74"/>
      <c r="AX869" s="74"/>
      <c r="AY869" s="74"/>
      <c r="AZ869" s="74"/>
      <c r="BA869" s="74"/>
      <c r="BB869" s="74"/>
      <c r="BC869" s="74"/>
      <c r="BD869" s="74"/>
      <c r="BE869" s="74"/>
      <c r="BF869" s="74"/>
      <c r="BG869" s="74"/>
      <c r="BH869" s="74"/>
      <c r="BI869" s="74"/>
      <c r="BJ869" s="74"/>
      <c r="BK869" s="74"/>
      <c r="BL869" s="74"/>
      <c r="BM869" s="74"/>
      <c r="BN869" s="74"/>
      <c r="BO869" s="74"/>
      <c r="BP869" s="74"/>
      <c r="BQ869" s="74"/>
      <c r="BR869" s="74"/>
      <c r="BS869" s="74"/>
      <c r="BT869" s="74"/>
      <c r="BU869" s="74"/>
      <c r="BV869" s="74"/>
      <c r="BW869" s="74"/>
      <c r="BX869" s="74"/>
      <c r="BY869" s="74"/>
      <c r="BZ869" s="74"/>
      <c r="CA869" s="74"/>
    </row>
    <row r="870" spans="2:79" x14ac:dyDescent="0.25"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  <c r="AC870" s="74"/>
      <c r="AD870" s="74"/>
      <c r="AE870" s="74"/>
      <c r="AF870" s="74"/>
      <c r="AG870" s="74"/>
      <c r="AH870" s="74"/>
      <c r="AI870" s="74"/>
      <c r="AJ870" s="74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  <c r="AU870" s="74"/>
      <c r="AV870" s="74"/>
      <c r="AW870" s="74"/>
      <c r="AX870" s="74"/>
      <c r="AY870" s="74"/>
      <c r="AZ870" s="74"/>
      <c r="BA870" s="74"/>
      <c r="BB870" s="74"/>
      <c r="BC870" s="74"/>
      <c r="BD870" s="74"/>
      <c r="BE870" s="74"/>
      <c r="BF870" s="74"/>
      <c r="BG870" s="74"/>
      <c r="BH870" s="74"/>
      <c r="BI870" s="74"/>
      <c r="BJ870" s="74"/>
      <c r="BK870" s="74"/>
      <c r="BL870" s="74"/>
      <c r="BM870" s="74"/>
      <c r="BN870" s="74"/>
      <c r="BO870" s="74"/>
      <c r="BP870" s="74"/>
      <c r="BQ870" s="74"/>
      <c r="BR870" s="74"/>
      <c r="BS870" s="74"/>
      <c r="BT870" s="74"/>
      <c r="BU870" s="74"/>
      <c r="BV870" s="74"/>
      <c r="BW870" s="74"/>
      <c r="BX870" s="74"/>
      <c r="BY870" s="74"/>
      <c r="BZ870" s="74"/>
      <c r="CA870" s="74"/>
    </row>
    <row r="871" spans="2:79" x14ac:dyDescent="0.25"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  <c r="AC871" s="74"/>
      <c r="AD871" s="74"/>
      <c r="AE871" s="74"/>
      <c r="AF871" s="74"/>
      <c r="AG871" s="74"/>
      <c r="AH871" s="74"/>
      <c r="AI871" s="74"/>
      <c r="AJ871" s="74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  <c r="AU871" s="74"/>
      <c r="AV871" s="74"/>
      <c r="AW871" s="74"/>
      <c r="AX871" s="74"/>
      <c r="AY871" s="74"/>
      <c r="AZ871" s="74"/>
      <c r="BA871" s="74"/>
      <c r="BB871" s="74"/>
      <c r="BC871" s="74"/>
      <c r="BD871" s="74"/>
      <c r="BE871" s="74"/>
      <c r="BF871" s="74"/>
      <c r="BG871" s="74"/>
      <c r="BH871" s="74"/>
      <c r="BI871" s="74"/>
      <c r="BJ871" s="74"/>
      <c r="BK871" s="74"/>
      <c r="BL871" s="74"/>
      <c r="BM871" s="74"/>
      <c r="BN871" s="74"/>
      <c r="BO871" s="74"/>
      <c r="BP871" s="74"/>
      <c r="BQ871" s="74"/>
      <c r="BR871" s="74"/>
      <c r="BS871" s="74"/>
      <c r="BT871" s="74"/>
      <c r="BU871" s="74"/>
      <c r="BV871" s="74"/>
      <c r="BW871" s="74"/>
      <c r="BX871" s="74"/>
      <c r="BY871" s="74"/>
      <c r="BZ871" s="74"/>
      <c r="CA871" s="74"/>
    </row>
    <row r="872" spans="2:79" x14ac:dyDescent="0.25"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  <c r="AC872" s="74"/>
      <c r="AD872" s="74"/>
      <c r="AE872" s="74"/>
      <c r="AF872" s="74"/>
      <c r="AG872" s="74"/>
      <c r="AH872" s="74"/>
      <c r="AI872" s="74"/>
      <c r="AJ872" s="74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  <c r="AU872" s="74"/>
      <c r="AV872" s="74"/>
      <c r="AW872" s="74"/>
      <c r="AX872" s="74"/>
      <c r="AY872" s="74"/>
      <c r="AZ872" s="74"/>
      <c r="BA872" s="74"/>
      <c r="BB872" s="74"/>
      <c r="BC872" s="74"/>
      <c r="BD872" s="74"/>
      <c r="BE872" s="74"/>
      <c r="BF872" s="74"/>
      <c r="BG872" s="74"/>
      <c r="BH872" s="74"/>
      <c r="BI872" s="74"/>
      <c r="BJ872" s="74"/>
      <c r="BK872" s="74"/>
      <c r="BL872" s="74"/>
      <c r="BM872" s="74"/>
      <c r="BN872" s="74"/>
      <c r="BO872" s="74"/>
      <c r="BP872" s="74"/>
      <c r="BQ872" s="74"/>
      <c r="BR872" s="74"/>
      <c r="BS872" s="74"/>
      <c r="BT872" s="74"/>
      <c r="BU872" s="74"/>
      <c r="BV872" s="74"/>
      <c r="BW872" s="74"/>
      <c r="BX872" s="74"/>
      <c r="BY872" s="74"/>
      <c r="BZ872" s="74"/>
      <c r="CA872" s="74"/>
    </row>
    <row r="873" spans="2:79" x14ac:dyDescent="0.25"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  <c r="AC873" s="74"/>
      <c r="AD873" s="74"/>
      <c r="AE873" s="74"/>
      <c r="AF873" s="74"/>
      <c r="AG873" s="74"/>
      <c r="AH873" s="74"/>
      <c r="AI873" s="74"/>
      <c r="AJ873" s="74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  <c r="AU873" s="74"/>
      <c r="AV873" s="74"/>
      <c r="AW873" s="74"/>
      <c r="AX873" s="74"/>
      <c r="AY873" s="74"/>
      <c r="AZ873" s="74"/>
      <c r="BA873" s="74"/>
      <c r="BB873" s="74"/>
      <c r="BC873" s="74"/>
      <c r="BD873" s="74"/>
      <c r="BE873" s="74"/>
      <c r="BF873" s="74"/>
      <c r="BG873" s="74"/>
      <c r="BH873" s="74"/>
      <c r="BI873" s="74"/>
      <c r="BJ873" s="74"/>
      <c r="BK873" s="74"/>
      <c r="BL873" s="74"/>
      <c r="BM873" s="74"/>
      <c r="BN873" s="74"/>
      <c r="BO873" s="74"/>
      <c r="BP873" s="74"/>
      <c r="BQ873" s="74"/>
      <c r="BR873" s="74"/>
      <c r="BS873" s="74"/>
      <c r="BT873" s="74"/>
      <c r="BU873" s="74"/>
      <c r="BV873" s="74"/>
      <c r="BW873" s="74"/>
      <c r="BX873" s="74"/>
      <c r="BY873" s="74"/>
      <c r="BZ873" s="74"/>
      <c r="CA873" s="74"/>
    </row>
    <row r="874" spans="2:79" x14ac:dyDescent="0.25"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  <c r="AC874" s="74"/>
      <c r="AD874" s="74"/>
      <c r="AE874" s="74"/>
      <c r="AF874" s="74"/>
      <c r="AG874" s="74"/>
      <c r="AH874" s="74"/>
      <c r="AI874" s="74"/>
      <c r="AJ874" s="74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  <c r="AU874" s="74"/>
      <c r="AV874" s="74"/>
      <c r="AW874" s="74"/>
      <c r="AX874" s="74"/>
      <c r="AY874" s="74"/>
      <c r="AZ874" s="74"/>
      <c r="BA874" s="74"/>
      <c r="BB874" s="74"/>
      <c r="BC874" s="74"/>
      <c r="BD874" s="74"/>
      <c r="BE874" s="74"/>
      <c r="BF874" s="74"/>
      <c r="BG874" s="74"/>
      <c r="BH874" s="74"/>
      <c r="BI874" s="74"/>
      <c r="BJ874" s="74"/>
      <c r="BK874" s="74"/>
      <c r="BL874" s="74"/>
      <c r="BM874" s="74"/>
      <c r="BN874" s="74"/>
      <c r="BO874" s="74"/>
      <c r="BP874" s="74"/>
      <c r="BQ874" s="74"/>
      <c r="BR874" s="74"/>
      <c r="BS874" s="74"/>
      <c r="BT874" s="74"/>
      <c r="BU874" s="74"/>
      <c r="BV874" s="74"/>
      <c r="BW874" s="74"/>
      <c r="BX874" s="74"/>
      <c r="BY874" s="74"/>
      <c r="BZ874" s="74"/>
      <c r="CA874" s="74"/>
    </row>
    <row r="875" spans="2:79" x14ac:dyDescent="0.25"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  <c r="AC875" s="74"/>
      <c r="AD875" s="74"/>
      <c r="AE875" s="74"/>
      <c r="AF875" s="74"/>
      <c r="AG875" s="74"/>
      <c r="AH875" s="74"/>
      <c r="AI875" s="74"/>
      <c r="AJ875" s="74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  <c r="AU875" s="74"/>
      <c r="AV875" s="74"/>
      <c r="AW875" s="74"/>
      <c r="AX875" s="74"/>
      <c r="AY875" s="74"/>
      <c r="AZ875" s="74"/>
      <c r="BA875" s="74"/>
      <c r="BB875" s="74"/>
      <c r="BC875" s="74"/>
      <c r="BD875" s="74"/>
      <c r="BE875" s="74"/>
      <c r="BF875" s="74"/>
      <c r="BG875" s="74"/>
      <c r="BH875" s="74"/>
      <c r="BI875" s="74"/>
      <c r="BJ875" s="74"/>
      <c r="BK875" s="74"/>
      <c r="BL875" s="74"/>
      <c r="BM875" s="74"/>
      <c r="BN875" s="74"/>
      <c r="BO875" s="74"/>
      <c r="BP875" s="74"/>
      <c r="BQ875" s="74"/>
      <c r="BR875" s="74"/>
      <c r="BS875" s="74"/>
      <c r="BT875" s="74"/>
      <c r="BU875" s="74"/>
      <c r="BV875" s="74"/>
      <c r="BW875" s="74"/>
      <c r="BX875" s="74"/>
      <c r="BY875" s="74"/>
      <c r="BZ875" s="74"/>
      <c r="CA875" s="74"/>
    </row>
    <row r="876" spans="2:79" x14ac:dyDescent="0.25"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  <c r="AC876" s="74"/>
      <c r="AD876" s="74"/>
      <c r="AE876" s="74"/>
      <c r="AF876" s="74"/>
      <c r="AG876" s="74"/>
      <c r="AH876" s="74"/>
      <c r="AI876" s="74"/>
      <c r="AJ876" s="74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  <c r="AU876" s="74"/>
      <c r="AV876" s="74"/>
      <c r="AW876" s="74"/>
      <c r="AX876" s="74"/>
      <c r="AY876" s="74"/>
      <c r="AZ876" s="74"/>
      <c r="BA876" s="74"/>
      <c r="BB876" s="74"/>
      <c r="BC876" s="74"/>
      <c r="BD876" s="74"/>
      <c r="BE876" s="74"/>
      <c r="BF876" s="74"/>
      <c r="BG876" s="74"/>
      <c r="BH876" s="74"/>
      <c r="BI876" s="74"/>
      <c r="BJ876" s="74"/>
      <c r="BK876" s="74"/>
      <c r="BL876" s="74"/>
      <c r="BM876" s="74"/>
      <c r="BN876" s="74"/>
      <c r="BO876" s="74"/>
      <c r="BP876" s="74"/>
      <c r="BQ876" s="74"/>
      <c r="BR876" s="74"/>
      <c r="BS876" s="74"/>
      <c r="BT876" s="74"/>
      <c r="BU876" s="74"/>
      <c r="BV876" s="74"/>
      <c r="BW876" s="74"/>
      <c r="BX876" s="74"/>
      <c r="BY876" s="74"/>
      <c r="BZ876" s="74"/>
      <c r="CA876" s="74"/>
    </row>
    <row r="877" spans="2:79" x14ac:dyDescent="0.25"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  <c r="AC877" s="74"/>
      <c r="AD877" s="74"/>
      <c r="AE877" s="74"/>
      <c r="AF877" s="74"/>
      <c r="AG877" s="74"/>
      <c r="AH877" s="74"/>
      <c r="AI877" s="74"/>
      <c r="AJ877" s="74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  <c r="AU877" s="74"/>
      <c r="AV877" s="74"/>
      <c r="AW877" s="74"/>
      <c r="AX877" s="74"/>
      <c r="AY877" s="74"/>
      <c r="AZ877" s="74"/>
      <c r="BA877" s="74"/>
      <c r="BB877" s="74"/>
      <c r="BC877" s="74"/>
      <c r="BD877" s="74"/>
      <c r="BE877" s="74"/>
      <c r="BF877" s="74"/>
      <c r="BG877" s="74"/>
      <c r="BH877" s="74"/>
      <c r="BI877" s="74"/>
      <c r="BJ877" s="74"/>
      <c r="BK877" s="74"/>
      <c r="BL877" s="74"/>
      <c r="BM877" s="74"/>
      <c r="BN877" s="74"/>
      <c r="BO877" s="74"/>
      <c r="BP877" s="74"/>
      <c r="BQ877" s="74"/>
      <c r="BR877" s="74"/>
      <c r="BS877" s="74"/>
      <c r="BT877" s="74"/>
      <c r="BU877" s="74"/>
      <c r="BV877" s="74"/>
      <c r="BW877" s="74"/>
      <c r="BX877" s="74"/>
      <c r="BY877" s="74"/>
      <c r="BZ877" s="74"/>
      <c r="CA877" s="74"/>
    </row>
    <row r="878" spans="2:79" x14ac:dyDescent="0.25"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  <c r="AC878" s="74"/>
      <c r="AD878" s="74"/>
      <c r="AE878" s="74"/>
      <c r="AF878" s="74"/>
      <c r="AG878" s="74"/>
      <c r="AH878" s="74"/>
      <c r="AI878" s="74"/>
      <c r="AJ878" s="74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  <c r="AU878" s="74"/>
      <c r="AV878" s="74"/>
      <c r="AW878" s="74"/>
      <c r="AX878" s="74"/>
      <c r="AY878" s="74"/>
      <c r="AZ878" s="74"/>
      <c r="BA878" s="74"/>
      <c r="BB878" s="74"/>
      <c r="BC878" s="74"/>
      <c r="BD878" s="74"/>
      <c r="BE878" s="74"/>
      <c r="BF878" s="74"/>
      <c r="BG878" s="74"/>
      <c r="BH878" s="74"/>
      <c r="BI878" s="74"/>
      <c r="BJ878" s="74"/>
      <c r="BK878" s="74"/>
      <c r="BL878" s="74"/>
      <c r="BM878" s="74"/>
      <c r="BN878" s="74"/>
      <c r="BO878" s="74"/>
      <c r="BP878" s="74"/>
      <c r="BQ878" s="74"/>
      <c r="BR878" s="74"/>
      <c r="BS878" s="74"/>
      <c r="BT878" s="74"/>
      <c r="BU878" s="74"/>
      <c r="BV878" s="74"/>
      <c r="BW878" s="74"/>
      <c r="BX878" s="74"/>
      <c r="BY878" s="74"/>
      <c r="BZ878" s="74"/>
      <c r="CA878" s="74"/>
    </row>
    <row r="879" spans="2:79" x14ac:dyDescent="0.25"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  <c r="AC879" s="74"/>
      <c r="AD879" s="74"/>
      <c r="AE879" s="74"/>
      <c r="AF879" s="74"/>
      <c r="AG879" s="74"/>
      <c r="AH879" s="74"/>
      <c r="AI879" s="74"/>
      <c r="AJ879" s="74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  <c r="AU879" s="74"/>
      <c r="AV879" s="74"/>
      <c r="AW879" s="74"/>
      <c r="AX879" s="74"/>
      <c r="AY879" s="74"/>
      <c r="AZ879" s="74"/>
      <c r="BA879" s="74"/>
      <c r="BB879" s="74"/>
      <c r="BC879" s="74"/>
      <c r="BD879" s="74"/>
      <c r="BE879" s="74"/>
      <c r="BF879" s="74"/>
      <c r="BG879" s="74"/>
      <c r="BH879" s="74"/>
      <c r="BI879" s="74"/>
      <c r="BJ879" s="74"/>
      <c r="BK879" s="74"/>
      <c r="BL879" s="74"/>
      <c r="BM879" s="74"/>
      <c r="BN879" s="74"/>
      <c r="BO879" s="74"/>
      <c r="BP879" s="74"/>
      <c r="BQ879" s="74"/>
      <c r="BR879" s="74"/>
      <c r="BS879" s="74"/>
      <c r="BT879" s="74"/>
      <c r="BU879" s="74"/>
      <c r="BV879" s="74"/>
      <c r="BW879" s="74"/>
      <c r="BX879" s="74"/>
      <c r="BY879" s="74"/>
      <c r="BZ879" s="74"/>
      <c r="CA879" s="74"/>
    </row>
    <row r="880" spans="2:79" x14ac:dyDescent="0.25"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  <c r="AC880" s="74"/>
      <c r="AD880" s="74"/>
      <c r="AE880" s="74"/>
      <c r="AF880" s="74"/>
      <c r="AG880" s="74"/>
      <c r="AH880" s="74"/>
      <c r="AI880" s="74"/>
      <c r="AJ880" s="74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  <c r="AU880" s="74"/>
      <c r="AV880" s="74"/>
      <c r="AW880" s="74"/>
      <c r="AX880" s="74"/>
      <c r="AY880" s="74"/>
      <c r="AZ880" s="74"/>
      <c r="BA880" s="74"/>
      <c r="BB880" s="74"/>
      <c r="BC880" s="74"/>
      <c r="BD880" s="74"/>
      <c r="BE880" s="74"/>
      <c r="BF880" s="74"/>
      <c r="BG880" s="74"/>
      <c r="BH880" s="74"/>
      <c r="BI880" s="74"/>
      <c r="BJ880" s="74"/>
      <c r="BK880" s="74"/>
      <c r="BL880" s="74"/>
      <c r="BM880" s="74"/>
      <c r="BN880" s="74"/>
      <c r="BO880" s="74"/>
      <c r="BP880" s="74"/>
      <c r="BQ880" s="74"/>
      <c r="BR880" s="74"/>
      <c r="BS880" s="74"/>
      <c r="BT880" s="74"/>
      <c r="BU880" s="74"/>
      <c r="BV880" s="74"/>
      <c r="BW880" s="74"/>
      <c r="BX880" s="74"/>
      <c r="BY880" s="74"/>
      <c r="BZ880" s="74"/>
      <c r="CA880" s="74"/>
    </row>
    <row r="881" spans="2:79" x14ac:dyDescent="0.25"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  <c r="AC881" s="74"/>
      <c r="AD881" s="74"/>
      <c r="AE881" s="74"/>
      <c r="AF881" s="74"/>
      <c r="AG881" s="74"/>
      <c r="AH881" s="74"/>
      <c r="AI881" s="74"/>
      <c r="AJ881" s="74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  <c r="AU881" s="74"/>
      <c r="AV881" s="74"/>
      <c r="AW881" s="74"/>
      <c r="AX881" s="74"/>
      <c r="AY881" s="74"/>
      <c r="AZ881" s="74"/>
      <c r="BA881" s="74"/>
      <c r="BB881" s="74"/>
      <c r="BC881" s="74"/>
      <c r="BD881" s="74"/>
      <c r="BE881" s="74"/>
      <c r="BF881" s="74"/>
      <c r="BG881" s="74"/>
      <c r="BH881" s="74"/>
      <c r="BI881" s="74"/>
      <c r="BJ881" s="74"/>
      <c r="BK881" s="74"/>
      <c r="BL881" s="74"/>
      <c r="BM881" s="74"/>
      <c r="BN881" s="74"/>
      <c r="BO881" s="74"/>
      <c r="BP881" s="74"/>
      <c r="BQ881" s="74"/>
      <c r="BR881" s="74"/>
      <c r="BS881" s="74"/>
      <c r="BT881" s="74"/>
      <c r="BU881" s="74"/>
      <c r="BV881" s="74"/>
      <c r="BW881" s="74"/>
      <c r="BX881" s="74"/>
      <c r="BY881" s="74"/>
      <c r="BZ881" s="74"/>
      <c r="CA881" s="74"/>
    </row>
    <row r="882" spans="2:79" x14ac:dyDescent="0.25"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  <c r="AC882" s="74"/>
      <c r="AD882" s="74"/>
      <c r="AE882" s="74"/>
      <c r="AF882" s="74"/>
      <c r="AG882" s="74"/>
      <c r="AH882" s="74"/>
      <c r="AI882" s="74"/>
      <c r="AJ882" s="74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  <c r="AU882" s="74"/>
      <c r="AV882" s="74"/>
      <c r="AW882" s="74"/>
      <c r="AX882" s="74"/>
      <c r="AY882" s="74"/>
      <c r="AZ882" s="74"/>
      <c r="BA882" s="74"/>
      <c r="BB882" s="74"/>
      <c r="BC882" s="74"/>
      <c r="BD882" s="74"/>
      <c r="BE882" s="74"/>
      <c r="BF882" s="74"/>
      <c r="BG882" s="74"/>
      <c r="BH882" s="74"/>
      <c r="BI882" s="74"/>
      <c r="BJ882" s="74"/>
      <c r="BK882" s="74"/>
      <c r="BL882" s="74"/>
      <c r="BM882" s="74"/>
      <c r="BN882" s="74"/>
      <c r="BO882" s="74"/>
      <c r="BP882" s="74"/>
      <c r="BQ882" s="74"/>
      <c r="BR882" s="74"/>
      <c r="BS882" s="74"/>
      <c r="BT882" s="74"/>
      <c r="BU882" s="74"/>
      <c r="BV882" s="74"/>
      <c r="BW882" s="74"/>
      <c r="BX882" s="74"/>
      <c r="BY882" s="74"/>
      <c r="BZ882" s="74"/>
      <c r="CA882" s="74"/>
    </row>
    <row r="883" spans="2:79" x14ac:dyDescent="0.25"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  <c r="AC883" s="74"/>
      <c r="AD883" s="74"/>
      <c r="AE883" s="74"/>
      <c r="AF883" s="74"/>
      <c r="AG883" s="74"/>
      <c r="AH883" s="74"/>
      <c r="AI883" s="74"/>
      <c r="AJ883" s="74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  <c r="AU883" s="74"/>
      <c r="AV883" s="74"/>
      <c r="AW883" s="74"/>
      <c r="AX883" s="74"/>
      <c r="AY883" s="74"/>
      <c r="AZ883" s="74"/>
      <c r="BA883" s="74"/>
      <c r="BB883" s="74"/>
      <c r="BC883" s="74"/>
      <c r="BD883" s="74"/>
      <c r="BE883" s="74"/>
      <c r="BF883" s="74"/>
      <c r="BG883" s="74"/>
      <c r="BH883" s="74"/>
      <c r="BI883" s="74"/>
      <c r="BJ883" s="74"/>
      <c r="BK883" s="74"/>
      <c r="BL883" s="74"/>
      <c r="BM883" s="74"/>
      <c r="BN883" s="74"/>
      <c r="BO883" s="74"/>
      <c r="BP883" s="74"/>
      <c r="BQ883" s="74"/>
      <c r="BR883" s="74"/>
      <c r="BS883" s="74"/>
      <c r="BT883" s="74"/>
      <c r="BU883" s="74"/>
      <c r="BV883" s="74"/>
      <c r="BW883" s="74"/>
      <c r="BX883" s="74"/>
      <c r="BY883" s="74"/>
      <c r="BZ883" s="74"/>
      <c r="CA883" s="74"/>
    </row>
    <row r="884" spans="2:79" x14ac:dyDescent="0.25"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  <c r="AB884" s="74"/>
      <c r="AC884" s="74"/>
      <c r="AD884" s="74"/>
      <c r="AE884" s="74"/>
      <c r="AF884" s="74"/>
      <c r="AG884" s="74"/>
      <c r="AH884" s="74"/>
      <c r="AI884" s="74"/>
      <c r="AJ884" s="74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  <c r="AU884" s="74"/>
      <c r="AV884" s="74"/>
      <c r="AW884" s="74"/>
      <c r="AX884" s="74"/>
      <c r="AY884" s="74"/>
      <c r="AZ884" s="74"/>
      <c r="BA884" s="74"/>
      <c r="BB884" s="74"/>
      <c r="BC884" s="74"/>
      <c r="BD884" s="74"/>
      <c r="BE884" s="74"/>
      <c r="BF884" s="74"/>
      <c r="BG884" s="74"/>
      <c r="BH884" s="74"/>
      <c r="BI884" s="74"/>
      <c r="BJ884" s="74"/>
      <c r="BK884" s="74"/>
      <c r="BL884" s="74"/>
      <c r="BM884" s="74"/>
      <c r="BN884" s="74"/>
      <c r="BO884" s="74"/>
      <c r="BP884" s="74"/>
      <c r="BQ884" s="74"/>
      <c r="BR884" s="74"/>
      <c r="BS884" s="74"/>
      <c r="BT884" s="74"/>
      <c r="BU884" s="74"/>
      <c r="BV884" s="74"/>
      <c r="BW884" s="74"/>
      <c r="BX884" s="74"/>
      <c r="BY884" s="74"/>
      <c r="BZ884" s="74"/>
      <c r="CA884" s="74"/>
    </row>
    <row r="885" spans="2:79" x14ac:dyDescent="0.25"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  <c r="AC885" s="74"/>
      <c r="AD885" s="74"/>
      <c r="AE885" s="74"/>
      <c r="AF885" s="74"/>
      <c r="AG885" s="74"/>
      <c r="AH885" s="74"/>
      <c r="AI885" s="74"/>
      <c r="AJ885" s="74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  <c r="AU885" s="74"/>
      <c r="AV885" s="74"/>
      <c r="AW885" s="74"/>
      <c r="AX885" s="74"/>
      <c r="AY885" s="74"/>
      <c r="AZ885" s="74"/>
      <c r="BA885" s="74"/>
      <c r="BB885" s="74"/>
      <c r="BC885" s="74"/>
      <c r="BD885" s="74"/>
      <c r="BE885" s="74"/>
      <c r="BF885" s="74"/>
      <c r="BG885" s="74"/>
      <c r="BH885" s="74"/>
      <c r="BI885" s="74"/>
      <c r="BJ885" s="74"/>
      <c r="BK885" s="74"/>
      <c r="BL885" s="74"/>
      <c r="BM885" s="74"/>
      <c r="BN885" s="74"/>
      <c r="BO885" s="74"/>
      <c r="BP885" s="74"/>
      <c r="BQ885" s="74"/>
      <c r="BR885" s="74"/>
      <c r="BS885" s="74"/>
      <c r="BT885" s="74"/>
      <c r="BU885" s="74"/>
      <c r="BV885" s="74"/>
      <c r="BW885" s="74"/>
      <c r="BX885" s="74"/>
      <c r="BY885" s="74"/>
      <c r="BZ885" s="74"/>
      <c r="CA885" s="74"/>
    </row>
    <row r="886" spans="2:79" x14ac:dyDescent="0.25"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  <c r="AC886" s="74"/>
      <c r="AD886" s="74"/>
      <c r="AE886" s="74"/>
      <c r="AF886" s="74"/>
      <c r="AG886" s="74"/>
      <c r="AH886" s="74"/>
      <c r="AI886" s="74"/>
      <c r="AJ886" s="74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  <c r="AU886" s="74"/>
      <c r="AV886" s="74"/>
      <c r="AW886" s="74"/>
      <c r="AX886" s="74"/>
      <c r="AY886" s="74"/>
      <c r="AZ886" s="74"/>
      <c r="BA886" s="74"/>
      <c r="BB886" s="74"/>
      <c r="BC886" s="74"/>
      <c r="BD886" s="74"/>
      <c r="BE886" s="74"/>
      <c r="BF886" s="74"/>
      <c r="BG886" s="74"/>
      <c r="BH886" s="74"/>
      <c r="BI886" s="74"/>
      <c r="BJ886" s="74"/>
      <c r="BK886" s="74"/>
      <c r="BL886" s="74"/>
      <c r="BM886" s="74"/>
      <c r="BN886" s="74"/>
      <c r="BO886" s="74"/>
      <c r="BP886" s="74"/>
      <c r="BQ886" s="74"/>
      <c r="BR886" s="74"/>
      <c r="BS886" s="74"/>
      <c r="BT886" s="74"/>
      <c r="BU886" s="74"/>
      <c r="BV886" s="74"/>
      <c r="BW886" s="74"/>
      <c r="BX886" s="74"/>
      <c r="BY886" s="74"/>
      <c r="BZ886" s="74"/>
      <c r="CA886" s="74"/>
    </row>
    <row r="887" spans="2:79" x14ac:dyDescent="0.25"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  <c r="AC887" s="74"/>
      <c r="AD887" s="74"/>
      <c r="AE887" s="74"/>
      <c r="AF887" s="74"/>
      <c r="AG887" s="74"/>
      <c r="AH887" s="74"/>
      <c r="AI887" s="74"/>
      <c r="AJ887" s="74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  <c r="AU887" s="74"/>
      <c r="AV887" s="74"/>
      <c r="AW887" s="74"/>
      <c r="AX887" s="74"/>
      <c r="AY887" s="74"/>
      <c r="AZ887" s="74"/>
      <c r="BA887" s="74"/>
      <c r="BB887" s="74"/>
      <c r="BC887" s="74"/>
      <c r="BD887" s="74"/>
      <c r="BE887" s="74"/>
      <c r="BF887" s="74"/>
      <c r="BG887" s="74"/>
      <c r="BH887" s="74"/>
      <c r="BI887" s="74"/>
      <c r="BJ887" s="74"/>
      <c r="BK887" s="74"/>
      <c r="BL887" s="74"/>
      <c r="BM887" s="74"/>
      <c r="BN887" s="74"/>
      <c r="BO887" s="74"/>
      <c r="BP887" s="74"/>
      <c r="BQ887" s="74"/>
      <c r="BR887" s="74"/>
      <c r="BS887" s="74"/>
      <c r="BT887" s="74"/>
      <c r="BU887" s="74"/>
      <c r="BV887" s="74"/>
      <c r="BW887" s="74"/>
      <c r="BX887" s="74"/>
      <c r="BY887" s="74"/>
      <c r="BZ887" s="74"/>
      <c r="CA887" s="74"/>
    </row>
    <row r="888" spans="2:79" x14ac:dyDescent="0.25"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  <c r="AC888" s="74"/>
      <c r="AD888" s="74"/>
      <c r="AE888" s="74"/>
      <c r="AF888" s="74"/>
      <c r="AG888" s="74"/>
      <c r="AH888" s="74"/>
      <c r="AI888" s="74"/>
      <c r="AJ888" s="74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  <c r="AU888" s="74"/>
      <c r="AV888" s="74"/>
      <c r="AW888" s="74"/>
      <c r="AX888" s="74"/>
      <c r="AY888" s="74"/>
      <c r="AZ888" s="74"/>
      <c r="BA888" s="74"/>
      <c r="BB888" s="74"/>
      <c r="BC888" s="74"/>
      <c r="BD888" s="74"/>
      <c r="BE888" s="74"/>
      <c r="BF888" s="74"/>
      <c r="BG888" s="74"/>
      <c r="BH888" s="74"/>
      <c r="BI888" s="74"/>
      <c r="BJ888" s="74"/>
      <c r="BK888" s="74"/>
      <c r="BL888" s="74"/>
      <c r="BM888" s="74"/>
      <c r="BN888" s="74"/>
      <c r="BO888" s="74"/>
      <c r="BP888" s="74"/>
      <c r="BQ888" s="74"/>
      <c r="BR888" s="74"/>
      <c r="BS888" s="74"/>
      <c r="BT888" s="74"/>
      <c r="BU888" s="74"/>
      <c r="BV888" s="74"/>
      <c r="BW888" s="74"/>
      <c r="BX888" s="74"/>
      <c r="BY888" s="74"/>
      <c r="BZ888" s="74"/>
      <c r="CA888" s="74"/>
    </row>
    <row r="889" spans="2:79" x14ac:dyDescent="0.25"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  <c r="AB889" s="74"/>
      <c r="AC889" s="74"/>
      <c r="AD889" s="74"/>
      <c r="AE889" s="74"/>
      <c r="AF889" s="74"/>
      <c r="AG889" s="74"/>
      <c r="AH889" s="74"/>
      <c r="AI889" s="74"/>
      <c r="AJ889" s="74"/>
      <c r="AK889" s="74"/>
      <c r="AL889" s="74"/>
      <c r="AM889" s="74"/>
      <c r="AN889" s="74"/>
      <c r="AO889" s="74"/>
      <c r="AP889" s="74"/>
      <c r="AQ889" s="74"/>
      <c r="AR889" s="74"/>
      <c r="AS889" s="74"/>
      <c r="AT889" s="74"/>
      <c r="AU889" s="74"/>
      <c r="AV889" s="74"/>
      <c r="AW889" s="74"/>
      <c r="AX889" s="74"/>
      <c r="AY889" s="74"/>
      <c r="AZ889" s="74"/>
      <c r="BA889" s="74"/>
      <c r="BB889" s="74"/>
      <c r="BC889" s="74"/>
      <c r="BD889" s="74"/>
      <c r="BE889" s="74"/>
      <c r="BF889" s="74"/>
      <c r="BG889" s="74"/>
      <c r="BH889" s="74"/>
      <c r="BI889" s="74"/>
      <c r="BJ889" s="74"/>
      <c r="BK889" s="74"/>
      <c r="BL889" s="74"/>
      <c r="BM889" s="74"/>
      <c r="BN889" s="74"/>
      <c r="BO889" s="74"/>
      <c r="BP889" s="74"/>
      <c r="BQ889" s="74"/>
      <c r="BR889" s="74"/>
      <c r="BS889" s="74"/>
      <c r="BT889" s="74"/>
      <c r="BU889" s="74"/>
      <c r="BV889" s="74"/>
      <c r="BW889" s="74"/>
      <c r="BX889" s="74"/>
      <c r="BY889" s="74"/>
      <c r="BZ889" s="74"/>
      <c r="CA889" s="74"/>
    </row>
    <row r="890" spans="2:79" x14ac:dyDescent="0.25"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  <c r="AB890" s="74"/>
      <c r="AC890" s="74"/>
      <c r="AD890" s="74"/>
      <c r="AE890" s="74"/>
      <c r="AF890" s="74"/>
      <c r="AG890" s="74"/>
      <c r="AH890" s="74"/>
      <c r="AI890" s="74"/>
      <c r="AJ890" s="74"/>
      <c r="AK890" s="74"/>
      <c r="AL890" s="74"/>
      <c r="AM890" s="74"/>
      <c r="AN890" s="74"/>
      <c r="AO890" s="74"/>
      <c r="AP890" s="74"/>
      <c r="AQ890" s="74"/>
      <c r="AR890" s="74"/>
      <c r="AS890" s="74"/>
      <c r="AT890" s="74"/>
      <c r="AU890" s="74"/>
      <c r="AV890" s="74"/>
      <c r="AW890" s="74"/>
      <c r="AX890" s="74"/>
      <c r="AY890" s="74"/>
      <c r="AZ890" s="74"/>
      <c r="BA890" s="74"/>
      <c r="BB890" s="74"/>
      <c r="BC890" s="74"/>
      <c r="BD890" s="74"/>
      <c r="BE890" s="74"/>
      <c r="BF890" s="74"/>
      <c r="BG890" s="74"/>
      <c r="BH890" s="74"/>
      <c r="BI890" s="74"/>
      <c r="BJ890" s="74"/>
      <c r="BK890" s="74"/>
      <c r="BL890" s="74"/>
      <c r="BM890" s="74"/>
      <c r="BN890" s="74"/>
      <c r="BO890" s="74"/>
      <c r="BP890" s="74"/>
      <c r="BQ890" s="74"/>
      <c r="BR890" s="74"/>
      <c r="BS890" s="74"/>
      <c r="BT890" s="74"/>
      <c r="BU890" s="74"/>
      <c r="BV890" s="74"/>
      <c r="BW890" s="74"/>
      <c r="BX890" s="74"/>
      <c r="BY890" s="74"/>
      <c r="BZ890" s="74"/>
      <c r="CA890" s="74"/>
    </row>
    <row r="891" spans="2:79" x14ac:dyDescent="0.25"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  <c r="AB891" s="74"/>
      <c r="AC891" s="74"/>
      <c r="AD891" s="74"/>
      <c r="AE891" s="74"/>
      <c r="AF891" s="74"/>
      <c r="AG891" s="74"/>
      <c r="AH891" s="74"/>
      <c r="AI891" s="74"/>
      <c r="AJ891" s="74"/>
      <c r="AK891" s="74"/>
      <c r="AL891" s="74"/>
      <c r="AM891" s="74"/>
      <c r="AN891" s="74"/>
      <c r="AO891" s="74"/>
      <c r="AP891" s="74"/>
      <c r="AQ891" s="74"/>
      <c r="AR891" s="74"/>
      <c r="AS891" s="74"/>
      <c r="AT891" s="74"/>
      <c r="AU891" s="74"/>
      <c r="AV891" s="74"/>
      <c r="AW891" s="74"/>
      <c r="AX891" s="74"/>
      <c r="AY891" s="74"/>
      <c r="AZ891" s="74"/>
      <c r="BA891" s="74"/>
      <c r="BB891" s="74"/>
      <c r="BC891" s="74"/>
      <c r="BD891" s="74"/>
      <c r="BE891" s="74"/>
      <c r="BF891" s="74"/>
      <c r="BG891" s="74"/>
      <c r="BH891" s="74"/>
      <c r="BI891" s="74"/>
      <c r="BJ891" s="74"/>
      <c r="BK891" s="74"/>
      <c r="BL891" s="74"/>
      <c r="BM891" s="74"/>
      <c r="BN891" s="74"/>
      <c r="BO891" s="74"/>
      <c r="BP891" s="74"/>
      <c r="BQ891" s="74"/>
      <c r="BR891" s="74"/>
      <c r="BS891" s="74"/>
      <c r="BT891" s="74"/>
      <c r="BU891" s="74"/>
      <c r="BV891" s="74"/>
      <c r="BW891" s="74"/>
      <c r="BX891" s="74"/>
      <c r="BY891" s="74"/>
      <c r="BZ891" s="74"/>
      <c r="CA891" s="74"/>
    </row>
    <row r="892" spans="2:79" x14ac:dyDescent="0.25"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  <c r="AB892" s="74"/>
      <c r="AC892" s="74"/>
      <c r="AD892" s="74"/>
      <c r="AE892" s="74"/>
      <c r="AF892" s="74"/>
      <c r="AG892" s="74"/>
      <c r="AH892" s="74"/>
      <c r="AI892" s="74"/>
      <c r="AJ892" s="74"/>
      <c r="AK892" s="74"/>
      <c r="AL892" s="74"/>
      <c r="AM892" s="74"/>
      <c r="AN892" s="74"/>
      <c r="AO892" s="74"/>
      <c r="AP892" s="74"/>
      <c r="AQ892" s="74"/>
      <c r="AR892" s="74"/>
      <c r="AS892" s="74"/>
      <c r="AT892" s="74"/>
      <c r="AU892" s="74"/>
      <c r="AV892" s="74"/>
      <c r="AW892" s="74"/>
      <c r="AX892" s="74"/>
      <c r="AY892" s="74"/>
      <c r="AZ892" s="74"/>
      <c r="BA892" s="74"/>
      <c r="BB892" s="74"/>
      <c r="BC892" s="74"/>
      <c r="BD892" s="74"/>
      <c r="BE892" s="74"/>
      <c r="BF892" s="74"/>
      <c r="BG892" s="74"/>
      <c r="BH892" s="74"/>
      <c r="BI892" s="74"/>
      <c r="BJ892" s="74"/>
      <c r="BK892" s="74"/>
      <c r="BL892" s="74"/>
      <c r="BM892" s="74"/>
      <c r="BN892" s="74"/>
      <c r="BO892" s="74"/>
      <c r="BP892" s="74"/>
      <c r="BQ892" s="74"/>
      <c r="BR892" s="74"/>
      <c r="BS892" s="74"/>
      <c r="BT892" s="74"/>
      <c r="BU892" s="74"/>
      <c r="BV892" s="74"/>
      <c r="BW892" s="74"/>
      <c r="BX892" s="74"/>
      <c r="BY892" s="74"/>
      <c r="BZ892" s="74"/>
      <c r="CA892" s="74"/>
    </row>
    <row r="893" spans="2:79" x14ac:dyDescent="0.25"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  <c r="AB893" s="74"/>
      <c r="AC893" s="74"/>
      <c r="AD893" s="74"/>
      <c r="AE893" s="74"/>
      <c r="AF893" s="74"/>
      <c r="AG893" s="74"/>
      <c r="AH893" s="74"/>
      <c r="AI893" s="74"/>
      <c r="AJ893" s="74"/>
      <c r="AK893" s="74"/>
      <c r="AL893" s="74"/>
      <c r="AM893" s="74"/>
      <c r="AN893" s="74"/>
      <c r="AO893" s="74"/>
      <c r="AP893" s="74"/>
      <c r="AQ893" s="74"/>
      <c r="AR893" s="74"/>
      <c r="AS893" s="74"/>
      <c r="AT893" s="74"/>
      <c r="AU893" s="74"/>
      <c r="AV893" s="74"/>
      <c r="AW893" s="74"/>
      <c r="AX893" s="74"/>
      <c r="AY893" s="74"/>
      <c r="AZ893" s="74"/>
      <c r="BA893" s="74"/>
      <c r="BB893" s="74"/>
      <c r="BC893" s="74"/>
      <c r="BD893" s="74"/>
      <c r="BE893" s="74"/>
      <c r="BF893" s="74"/>
      <c r="BG893" s="74"/>
      <c r="BH893" s="74"/>
      <c r="BI893" s="74"/>
      <c r="BJ893" s="74"/>
      <c r="BK893" s="74"/>
      <c r="BL893" s="74"/>
      <c r="BM893" s="74"/>
      <c r="BN893" s="74"/>
      <c r="BO893" s="74"/>
      <c r="BP893" s="74"/>
      <c r="BQ893" s="74"/>
      <c r="BR893" s="74"/>
      <c r="BS893" s="74"/>
      <c r="BT893" s="74"/>
      <c r="BU893" s="74"/>
      <c r="BV893" s="74"/>
      <c r="BW893" s="74"/>
      <c r="BX893" s="74"/>
      <c r="BY893" s="74"/>
      <c r="BZ893" s="74"/>
      <c r="CA893" s="74"/>
    </row>
    <row r="894" spans="2:79" x14ac:dyDescent="0.25"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  <c r="AC894" s="74"/>
      <c r="AD894" s="74"/>
      <c r="AE894" s="74"/>
      <c r="AF894" s="74"/>
      <c r="AG894" s="74"/>
      <c r="AH894" s="74"/>
      <c r="AI894" s="74"/>
      <c r="AJ894" s="74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  <c r="AU894" s="74"/>
      <c r="AV894" s="74"/>
      <c r="AW894" s="74"/>
      <c r="AX894" s="74"/>
      <c r="AY894" s="74"/>
      <c r="AZ894" s="74"/>
      <c r="BA894" s="74"/>
      <c r="BB894" s="74"/>
      <c r="BC894" s="74"/>
      <c r="BD894" s="74"/>
      <c r="BE894" s="74"/>
      <c r="BF894" s="74"/>
      <c r="BG894" s="74"/>
      <c r="BH894" s="74"/>
      <c r="BI894" s="74"/>
      <c r="BJ894" s="74"/>
      <c r="BK894" s="74"/>
      <c r="BL894" s="74"/>
      <c r="BM894" s="74"/>
      <c r="BN894" s="74"/>
      <c r="BO894" s="74"/>
      <c r="BP894" s="74"/>
      <c r="BQ894" s="74"/>
      <c r="BR894" s="74"/>
      <c r="BS894" s="74"/>
      <c r="BT894" s="74"/>
      <c r="BU894" s="74"/>
      <c r="BV894" s="74"/>
      <c r="BW894" s="74"/>
      <c r="BX894" s="74"/>
      <c r="BY894" s="74"/>
      <c r="BZ894" s="74"/>
      <c r="CA894" s="74"/>
    </row>
    <row r="895" spans="2:79" x14ac:dyDescent="0.25"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74"/>
      <c r="AD895" s="74"/>
      <c r="AE895" s="74"/>
      <c r="AF895" s="74"/>
      <c r="AG895" s="74"/>
      <c r="AH895" s="74"/>
      <c r="AI895" s="74"/>
      <c r="AJ895" s="74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  <c r="AU895" s="74"/>
      <c r="AV895" s="74"/>
      <c r="AW895" s="74"/>
      <c r="AX895" s="74"/>
      <c r="AY895" s="74"/>
      <c r="AZ895" s="74"/>
      <c r="BA895" s="74"/>
      <c r="BB895" s="74"/>
      <c r="BC895" s="74"/>
      <c r="BD895" s="74"/>
      <c r="BE895" s="74"/>
      <c r="BF895" s="74"/>
      <c r="BG895" s="74"/>
      <c r="BH895" s="74"/>
      <c r="BI895" s="74"/>
      <c r="BJ895" s="74"/>
      <c r="BK895" s="74"/>
      <c r="BL895" s="74"/>
      <c r="BM895" s="74"/>
      <c r="BN895" s="74"/>
      <c r="BO895" s="74"/>
      <c r="BP895" s="74"/>
      <c r="BQ895" s="74"/>
      <c r="BR895" s="74"/>
      <c r="BS895" s="74"/>
      <c r="BT895" s="74"/>
      <c r="BU895" s="74"/>
      <c r="BV895" s="74"/>
      <c r="BW895" s="74"/>
      <c r="BX895" s="74"/>
      <c r="BY895" s="74"/>
      <c r="BZ895" s="74"/>
      <c r="CA895" s="74"/>
    </row>
    <row r="896" spans="2:79" x14ac:dyDescent="0.25"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74"/>
      <c r="AC896" s="74"/>
      <c r="AD896" s="74"/>
      <c r="AE896" s="74"/>
      <c r="AF896" s="74"/>
      <c r="AG896" s="74"/>
      <c r="AH896" s="74"/>
      <c r="AI896" s="74"/>
      <c r="AJ896" s="74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  <c r="AU896" s="74"/>
      <c r="AV896" s="74"/>
      <c r="AW896" s="74"/>
      <c r="AX896" s="74"/>
      <c r="AY896" s="74"/>
      <c r="AZ896" s="74"/>
      <c r="BA896" s="74"/>
      <c r="BB896" s="74"/>
      <c r="BC896" s="74"/>
      <c r="BD896" s="74"/>
      <c r="BE896" s="74"/>
      <c r="BF896" s="74"/>
      <c r="BG896" s="74"/>
      <c r="BH896" s="74"/>
      <c r="BI896" s="74"/>
      <c r="BJ896" s="74"/>
      <c r="BK896" s="74"/>
      <c r="BL896" s="74"/>
      <c r="BM896" s="74"/>
      <c r="BN896" s="74"/>
      <c r="BO896" s="74"/>
      <c r="BP896" s="74"/>
      <c r="BQ896" s="74"/>
      <c r="BR896" s="74"/>
      <c r="BS896" s="74"/>
      <c r="BT896" s="74"/>
      <c r="BU896" s="74"/>
      <c r="BV896" s="74"/>
      <c r="BW896" s="74"/>
      <c r="BX896" s="74"/>
      <c r="BY896" s="74"/>
      <c r="BZ896" s="74"/>
      <c r="CA896" s="74"/>
    </row>
    <row r="897" spans="2:79" x14ac:dyDescent="0.25"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  <c r="AC897" s="74"/>
      <c r="AD897" s="74"/>
      <c r="AE897" s="74"/>
      <c r="AF897" s="74"/>
      <c r="AG897" s="74"/>
      <c r="AH897" s="74"/>
      <c r="AI897" s="74"/>
      <c r="AJ897" s="74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  <c r="AU897" s="74"/>
      <c r="AV897" s="74"/>
      <c r="AW897" s="74"/>
      <c r="AX897" s="74"/>
      <c r="AY897" s="74"/>
      <c r="AZ897" s="74"/>
      <c r="BA897" s="74"/>
      <c r="BB897" s="74"/>
      <c r="BC897" s="74"/>
      <c r="BD897" s="74"/>
      <c r="BE897" s="74"/>
      <c r="BF897" s="74"/>
      <c r="BG897" s="74"/>
      <c r="BH897" s="74"/>
      <c r="BI897" s="74"/>
      <c r="BJ897" s="74"/>
      <c r="BK897" s="74"/>
      <c r="BL897" s="74"/>
      <c r="BM897" s="74"/>
      <c r="BN897" s="74"/>
      <c r="BO897" s="74"/>
      <c r="BP897" s="74"/>
      <c r="BQ897" s="74"/>
      <c r="BR897" s="74"/>
      <c r="BS897" s="74"/>
      <c r="BT897" s="74"/>
      <c r="BU897" s="74"/>
      <c r="BV897" s="74"/>
      <c r="BW897" s="74"/>
      <c r="BX897" s="74"/>
      <c r="BY897" s="74"/>
      <c r="BZ897" s="74"/>
      <c r="CA897" s="74"/>
    </row>
    <row r="898" spans="2:79" x14ac:dyDescent="0.25"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  <c r="AC898" s="74"/>
      <c r="AD898" s="74"/>
      <c r="AE898" s="74"/>
      <c r="AF898" s="74"/>
      <c r="AG898" s="74"/>
      <c r="AH898" s="74"/>
      <c r="AI898" s="74"/>
      <c r="AJ898" s="74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  <c r="AU898" s="74"/>
      <c r="AV898" s="74"/>
      <c r="AW898" s="74"/>
      <c r="AX898" s="74"/>
      <c r="AY898" s="74"/>
      <c r="AZ898" s="74"/>
      <c r="BA898" s="74"/>
      <c r="BB898" s="74"/>
      <c r="BC898" s="74"/>
      <c r="BD898" s="74"/>
      <c r="BE898" s="74"/>
      <c r="BF898" s="74"/>
      <c r="BG898" s="74"/>
      <c r="BH898" s="74"/>
      <c r="BI898" s="74"/>
      <c r="BJ898" s="74"/>
      <c r="BK898" s="74"/>
      <c r="BL898" s="74"/>
      <c r="BM898" s="74"/>
      <c r="BN898" s="74"/>
      <c r="BO898" s="74"/>
      <c r="BP898" s="74"/>
      <c r="BQ898" s="74"/>
      <c r="BR898" s="74"/>
      <c r="BS898" s="74"/>
      <c r="BT898" s="74"/>
      <c r="BU898" s="74"/>
      <c r="BV898" s="74"/>
      <c r="BW898" s="74"/>
      <c r="BX898" s="74"/>
      <c r="BY898" s="74"/>
      <c r="BZ898" s="74"/>
      <c r="CA898" s="74"/>
    </row>
    <row r="899" spans="2:79" x14ac:dyDescent="0.25"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  <c r="AC899" s="74"/>
      <c r="AD899" s="74"/>
      <c r="AE899" s="74"/>
      <c r="AF899" s="74"/>
      <c r="AG899" s="74"/>
      <c r="AH899" s="74"/>
      <c r="AI899" s="74"/>
      <c r="AJ899" s="74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  <c r="AU899" s="74"/>
      <c r="AV899" s="74"/>
      <c r="AW899" s="74"/>
      <c r="AX899" s="74"/>
      <c r="AY899" s="74"/>
      <c r="AZ899" s="74"/>
      <c r="BA899" s="74"/>
      <c r="BB899" s="74"/>
      <c r="BC899" s="74"/>
      <c r="BD899" s="74"/>
      <c r="BE899" s="74"/>
      <c r="BF899" s="74"/>
      <c r="BG899" s="74"/>
      <c r="BH899" s="74"/>
      <c r="BI899" s="74"/>
      <c r="BJ899" s="74"/>
      <c r="BK899" s="74"/>
      <c r="BL899" s="74"/>
      <c r="BM899" s="74"/>
      <c r="BN899" s="74"/>
      <c r="BO899" s="74"/>
      <c r="BP899" s="74"/>
      <c r="BQ899" s="74"/>
      <c r="BR899" s="74"/>
      <c r="BS899" s="74"/>
      <c r="BT899" s="74"/>
      <c r="BU899" s="74"/>
      <c r="BV899" s="74"/>
      <c r="BW899" s="74"/>
      <c r="BX899" s="74"/>
      <c r="BY899" s="74"/>
      <c r="BZ899" s="74"/>
      <c r="CA899" s="74"/>
    </row>
    <row r="900" spans="2:79" x14ac:dyDescent="0.25"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  <c r="AC900" s="74"/>
      <c r="AD900" s="74"/>
      <c r="AE900" s="74"/>
      <c r="AF900" s="74"/>
      <c r="AG900" s="74"/>
      <c r="AH900" s="74"/>
      <c r="AI900" s="74"/>
      <c r="AJ900" s="74"/>
      <c r="AK900" s="74"/>
      <c r="AL900" s="74"/>
      <c r="AM900" s="74"/>
      <c r="AN900" s="74"/>
      <c r="AO900" s="74"/>
      <c r="AP900" s="74"/>
      <c r="AQ900" s="74"/>
      <c r="AR900" s="74"/>
      <c r="AS900" s="74"/>
      <c r="AT900" s="74"/>
      <c r="AU900" s="74"/>
      <c r="AV900" s="74"/>
      <c r="AW900" s="74"/>
      <c r="AX900" s="74"/>
      <c r="AY900" s="74"/>
      <c r="AZ900" s="74"/>
      <c r="BA900" s="74"/>
      <c r="BB900" s="74"/>
      <c r="BC900" s="74"/>
      <c r="BD900" s="74"/>
      <c r="BE900" s="74"/>
      <c r="BF900" s="74"/>
      <c r="BG900" s="74"/>
      <c r="BH900" s="74"/>
      <c r="BI900" s="74"/>
      <c r="BJ900" s="74"/>
      <c r="BK900" s="74"/>
      <c r="BL900" s="74"/>
      <c r="BM900" s="74"/>
      <c r="BN900" s="74"/>
      <c r="BO900" s="74"/>
      <c r="BP900" s="74"/>
      <c r="BQ900" s="74"/>
      <c r="BR900" s="74"/>
      <c r="BS900" s="74"/>
      <c r="BT900" s="74"/>
      <c r="BU900" s="74"/>
      <c r="BV900" s="74"/>
      <c r="BW900" s="74"/>
      <c r="BX900" s="74"/>
      <c r="BY900" s="74"/>
      <c r="BZ900" s="74"/>
      <c r="CA900" s="74"/>
    </row>
    <row r="901" spans="2:79" x14ac:dyDescent="0.25"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  <c r="AC901" s="74"/>
      <c r="AD901" s="74"/>
      <c r="AE901" s="74"/>
      <c r="AF901" s="74"/>
      <c r="AG901" s="74"/>
      <c r="AH901" s="74"/>
      <c r="AI901" s="74"/>
      <c r="AJ901" s="74"/>
      <c r="AK901" s="74"/>
      <c r="AL901" s="74"/>
      <c r="AM901" s="74"/>
      <c r="AN901" s="74"/>
      <c r="AO901" s="74"/>
      <c r="AP901" s="74"/>
      <c r="AQ901" s="74"/>
      <c r="AR901" s="74"/>
      <c r="AS901" s="74"/>
      <c r="AT901" s="74"/>
      <c r="AU901" s="74"/>
      <c r="AV901" s="74"/>
      <c r="AW901" s="74"/>
      <c r="AX901" s="74"/>
      <c r="AY901" s="74"/>
      <c r="AZ901" s="74"/>
      <c r="BA901" s="74"/>
      <c r="BB901" s="74"/>
      <c r="BC901" s="74"/>
      <c r="BD901" s="74"/>
      <c r="BE901" s="74"/>
      <c r="BF901" s="74"/>
      <c r="BG901" s="74"/>
      <c r="BH901" s="74"/>
      <c r="BI901" s="74"/>
      <c r="BJ901" s="74"/>
      <c r="BK901" s="74"/>
      <c r="BL901" s="74"/>
      <c r="BM901" s="74"/>
      <c r="BN901" s="74"/>
      <c r="BO901" s="74"/>
      <c r="BP901" s="74"/>
      <c r="BQ901" s="74"/>
      <c r="BR901" s="74"/>
      <c r="BS901" s="74"/>
      <c r="BT901" s="74"/>
      <c r="BU901" s="74"/>
      <c r="BV901" s="74"/>
      <c r="BW901" s="74"/>
      <c r="BX901" s="74"/>
      <c r="BY901" s="74"/>
      <c r="BZ901" s="74"/>
      <c r="CA901" s="74"/>
    </row>
    <row r="902" spans="2:79" x14ac:dyDescent="0.25"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  <c r="AC902" s="74"/>
      <c r="AD902" s="74"/>
      <c r="AE902" s="74"/>
      <c r="AF902" s="74"/>
      <c r="AG902" s="74"/>
      <c r="AH902" s="74"/>
      <c r="AI902" s="74"/>
      <c r="AJ902" s="74"/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  <c r="AU902" s="74"/>
      <c r="AV902" s="74"/>
      <c r="AW902" s="74"/>
      <c r="AX902" s="74"/>
      <c r="AY902" s="74"/>
      <c r="AZ902" s="74"/>
      <c r="BA902" s="74"/>
      <c r="BB902" s="74"/>
      <c r="BC902" s="74"/>
      <c r="BD902" s="74"/>
      <c r="BE902" s="74"/>
      <c r="BF902" s="74"/>
      <c r="BG902" s="74"/>
      <c r="BH902" s="74"/>
      <c r="BI902" s="74"/>
      <c r="BJ902" s="74"/>
      <c r="BK902" s="74"/>
      <c r="BL902" s="74"/>
      <c r="BM902" s="74"/>
      <c r="BN902" s="74"/>
      <c r="BO902" s="74"/>
      <c r="BP902" s="74"/>
      <c r="BQ902" s="74"/>
      <c r="BR902" s="74"/>
      <c r="BS902" s="74"/>
      <c r="BT902" s="74"/>
      <c r="BU902" s="74"/>
      <c r="BV902" s="74"/>
      <c r="BW902" s="74"/>
      <c r="BX902" s="74"/>
      <c r="BY902" s="74"/>
      <c r="BZ902" s="74"/>
      <c r="CA902" s="74"/>
    </row>
    <row r="903" spans="2:79" x14ac:dyDescent="0.25"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  <c r="AC903" s="74"/>
      <c r="AD903" s="74"/>
      <c r="AE903" s="74"/>
      <c r="AF903" s="74"/>
      <c r="AG903" s="74"/>
      <c r="AH903" s="74"/>
      <c r="AI903" s="74"/>
      <c r="AJ903" s="74"/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  <c r="AU903" s="74"/>
      <c r="AV903" s="74"/>
      <c r="AW903" s="74"/>
      <c r="AX903" s="74"/>
      <c r="AY903" s="74"/>
      <c r="AZ903" s="74"/>
      <c r="BA903" s="74"/>
      <c r="BB903" s="74"/>
      <c r="BC903" s="74"/>
      <c r="BD903" s="74"/>
      <c r="BE903" s="74"/>
      <c r="BF903" s="74"/>
      <c r="BG903" s="74"/>
      <c r="BH903" s="74"/>
      <c r="BI903" s="74"/>
      <c r="BJ903" s="74"/>
      <c r="BK903" s="74"/>
      <c r="BL903" s="74"/>
      <c r="BM903" s="74"/>
      <c r="BN903" s="74"/>
      <c r="BO903" s="74"/>
      <c r="BP903" s="74"/>
      <c r="BQ903" s="74"/>
      <c r="BR903" s="74"/>
      <c r="BS903" s="74"/>
      <c r="BT903" s="74"/>
      <c r="BU903" s="74"/>
      <c r="BV903" s="74"/>
      <c r="BW903" s="74"/>
      <c r="BX903" s="74"/>
      <c r="BY903" s="74"/>
      <c r="BZ903" s="74"/>
      <c r="CA903" s="74"/>
    </row>
    <row r="904" spans="2:79" x14ac:dyDescent="0.25"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  <c r="AC904" s="74"/>
      <c r="AD904" s="74"/>
      <c r="AE904" s="74"/>
      <c r="AF904" s="74"/>
      <c r="AG904" s="74"/>
      <c r="AH904" s="74"/>
      <c r="AI904" s="74"/>
      <c r="AJ904" s="74"/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  <c r="AU904" s="74"/>
      <c r="AV904" s="74"/>
      <c r="AW904" s="74"/>
      <c r="AX904" s="74"/>
      <c r="AY904" s="74"/>
      <c r="AZ904" s="74"/>
      <c r="BA904" s="74"/>
      <c r="BB904" s="74"/>
      <c r="BC904" s="74"/>
      <c r="BD904" s="74"/>
      <c r="BE904" s="74"/>
      <c r="BF904" s="74"/>
      <c r="BG904" s="74"/>
      <c r="BH904" s="74"/>
      <c r="BI904" s="74"/>
      <c r="BJ904" s="74"/>
      <c r="BK904" s="74"/>
      <c r="BL904" s="74"/>
      <c r="BM904" s="74"/>
      <c r="BN904" s="74"/>
      <c r="BO904" s="74"/>
      <c r="BP904" s="74"/>
      <c r="BQ904" s="74"/>
      <c r="BR904" s="74"/>
      <c r="BS904" s="74"/>
      <c r="BT904" s="74"/>
      <c r="BU904" s="74"/>
      <c r="BV904" s="74"/>
      <c r="BW904" s="74"/>
      <c r="BX904" s="74"/>
      <c r="BY904" s="74"/>
      <c r="BZ904" s="74"/>
      <c r="CA904" s="74"/>
    </row>
    <row r="905" spans="2:79" x14ac:dyDescent="0.25"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  <c r="AC905" s="74"/>
      <c r="AD905" s="74"/>
      <c r="AE905" s="74"/>
      <c r="AF905" s="74"/>
      <c r="AG905" s="74"/>
      <c r="AH905" s="74"/>
      <c r="AI905" s="74"/>
      <c r="AJ905" s="74"/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  <c r="AU905" s="74"/>
      <c r="AV905" s="74"/>
      <c r="AW905" s="74"/>
      <c r="AX905" s="74"/>
      <c r="AY905" s="74"/>
      <c r="AZ905" s="74"/>
      <c r="BA905" s="74"/>
      <c r="BB905" s="74"/>
      <c r="BC905" s="74"/>
      <c r="BD905" s="74"/>
      <c r="BE905" s="74"/>
      <c r="BF905" s="74"/>
      <c r="BG905" s="74"/>
      <c r="BH905" s="74"/>
      <c r="BI905" s="74"/>
      <c r="BJ905" s="74"/>
      <c r="BK905" s="74"/>
      <c r="BL905" s="74"/>
      <c r="BM905" s="74"/>
      <c r="BN905" s="74"/>
      <c r="BO905" s="74"/>
      <c r="BP905" s="74"/>
      <c r="BQ905" s="74"/>
      <c r="BR905" s="74"/>
      <c r="BS905" s="74"/>
      <c r="BT905" s="74"/>
      <c r="BU905" s="74"/>
      <c r="BV905" s="74"/>
      <c r="BW905" s="74"/>
      <c r="BX905" s="74"/>
      <c r="BY905" s="74"/>
      <c r="BZ905" s="74"/>
      <c r="CA905" s="74"/>
    </row>
    <row r="906" spans="2:79" x14ac:dyDescent="0.25"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  <c r="AC906" s="74"/>
      <c r="AD906" s="74"/>
      <c r="AE906" s="74"/>
      <c r="AF906" s="74"/>
      <c r="AG906" s="74"/>
      <c r="AH906" s="74"/>
      <c r="AI906" s="74"/>
      <c r="AJ906" s="74"/>
      <c r="AK906" s="74"/>
      <c r="AL906" s="74"/>
      <c r="AM906" s="74"/>
      <c r="AN906" s="74"/>
      <c r="AO906" s="74"/>
      <c r="AP906" s="74"/>
      <c r="AQ906" s="74"/>
      <c r="AR906" s="74"/>
      <c r="AS906" s="74"/>
      <c r="AT906" s="74"/>
      <c r="AU906" s="74"/>
      <c r="AV906" s="74"/>
      <c r="AW906" s="74"/>
      <c r="AX906" s="74"/>
      <c r="AY906" s="74"/>
      <c r="AZ906" s="74"/>
      <c r="BA906" s="74"/>
      <c r="BB906" s="74"/>
      <c r="BC906" s="74"/>
      <c r="BD906" s="74"/>
      <c r="BE906" s="74"/>
      <c r="BF906" s="74"/>
      <c r="BG906" s="74"/>
      <c r="BH906" s="74"/>
      <c r="BI906" s="74"/>
      <c r="BJ906" s="74"/>
      <c r="BK906" s="74"/>
      <c r="BL906" s="74"/>
      <c r="BM906" s="74"/>
      <c r="BN906" s="74"/>
      <c r="BO906" s="74"/>
      <c r="BP906" s="74"/>
      <c r="BQ906" s="74"/>
      <c r="BR906" s="74"/>
      <c r="BS906" s="74"/>
      <c r="BT906" s="74"/>
      <c r="BU906" s="74"/>
      <c r="BV906" s="74"/>
      <c r="BW906" s="74"/>
      <c r="BX906" s="74"/>
      <c r="BY906" s="74"/>
      <c r="BZ906" s="74"/>
      <c r="CA906" s="74"/>
    </row>
    <row r="907" spans="2:79" x14ac:dyDescent="0.25"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  <c r="AB907" s="74"/>
      <c r="AC907" s="74"/>
      <c r="AD907" s="74"/>
      <c r="AE907" s="74"/>
      <c r="AF907" s="74"/>
      <c r="AG907" s="74"/>
      <c r="AH907" s="74"/>
      <c r="AI907" s="74"/>
      <c r="AJ907" s="74"/>
      <c r="AK907" s="74"/>
      <c r="AL907" s="74"/>
      <c r="AM907" s="74"/>
      <c r="AN907" s="74"/>
      <c r="AO907" s="74"/>
      <c r="AP907" s="74"/>
      <c r="AQ907" s="74"/>
      <c r="AR907" s="74"/>
      <c r="AS907" s="74"/>
      <c r="AT907" s="74"/>
      <c r="AU907" s="74"/>
      <c r="AV907" s="74"/>
      <c r="AW907" s="74"/>
      <c r="AX907" s="74"/>
      <c r="AY907" s="74"/>
      <c r="AZ907" s="74"/>
      <c r="BA907" s="74"/>
      <c r="BB907" s="74"/>
      <c r="BC907" s="74"/>
      <c r="BD907" s="74"/>
      <c r="BE907" s="74"/>
      <c r="BF907" s="74"/>
      <c r="BG907" s="74"/>
      <c r="BH907" s="74"/>
      <c r="BI907" s="74"/>
      <c r="BJ907" s="74"/>
      <c r="BK907" s="74"/>
      <c r="BL907" s="74"/>
      <c r="BM907" s="74"/>
      <c r="BN907" s="74"/>
      <c r="BO907" s="74"/>
      <c r="BP907" s="74"/>
      <c r="BQ907" s="74"/>
      <c r="BR907" s="74"/>
      <c r="BS907" s="74"/>
      <c r="BT907" s="74"/>
      <c r="BU907" s="74"/>
      <c r="BV907" s="74"/>
      <c r="BW907" s="74"/>
      <c r="BX907" s="74"/>
      <c r="BY907" s="74"/>
      <c r="BZ907" s="74"/>
      <c r="CA907" s="74"/>
    </row>
    <row r="908" spans="2:79" x14ac:dyDescent="0.25"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  <c r="AC908" s="74"/>
      <c r="AD908" s="74"/>
      <c r="AE908" s="74"/>
      <c r="AF908" s="74"/>
      <c r="AG908" s="74"/>
      <c r="AH908" s="74"/>
      <c r="AI908" s="74"/>
      <c r="AJ908" s="74"/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  <c r="AU908" s="74"/>
      <c r="AV908" s="74"/>
      <c r="AW908" s="74"/>
      <c r="AX908" s="74"/>
      <c r="AY908" s="74"/>
      <c r="AZ908" s="74"/>
      <c r="BA908" s="74"/>
      <c r="BB908" s="74"/>
      <c r="BC908" s="74"/>
      <c r="BD908" s="74"/>
      <c r="BE908" s="74"/>
      <c r="BF908" s="74"/>
      <c r="BG908" s="74"/>
      <c r="BH908" s="74"/>
      <c r="BI908" s="74"/>
      <c r="BJ908" s="74"/>
      <c r="BK908" s="74"/>
      <c r="BL908" s="74"/>
      <c r="BM908" s="74"/>
      <c r="BN908" s="74"/>
      <c r="BO908" s="74"/>
      <c r="BP908" s="74"/>
      <c r="BQ908" s="74"/>
      <c r="BR908" s="74"/>
      <c r="BS908" s="74"/>
      <c r="BT908" s="74"/>
      <c r="BU908" s="74"/>
      <c r="BV908" s="74"/>
      <c r="BW908" s="74"/>
      <c r="BX908" s="74"/>
      <c r="BY908" s="74"/>
      <c r="BZ908" s="74"/>
      <c r="CA908" s="74"/>
    </row>
    <row r="909" spans="2:79" x14ac:dyDescent="0.25"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  <c r="AB909" s="74"/>
      <c r="AC909" s="74"/>
      <c r="AD909" s="74"/>
      <c r="AE909" s="74"/>
      <c r="AF909" s="74"/>
      <c r="AG909" s="74"/>
      <c r="AH909" s="74"/>
      <c r="AI909" s="74"/>
      <c r="AJ909" s="74"/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  <c r="AU909" s="74"/>
      <c r="AV909" s="74"/>
      <c r="AW909" s="74"/>
      <c r="AX909" s="74"/>
      <c r="AY909" s="74"/>
      <c r="AZ909" s="74"/>
      <c r="BA909" s="74"/>
      <c r="BB909" s="74"/>
      <c r="BC909" s="74"/>
      <c r="BD909" s="74"/>
      <c r="BE909" s="74"/>
      <c r="BF909" s="74"/>
      <c r="BG909" s="74"/>
      <c r="BH909" s="74"/>
      <c r="BI909" s="74"/>
      <c r="BJ909" s="74"/>
      <c r="BK909" s="74"/>
      <c r="BL909" s="74"/>
      <c r="BM909" s="74"/>
      <c r="BN909" s="74"/>
      <c r="BO909" s="74"/>
      <c r="BP909" s="74"/>
      <c r="BQ909" s="74"/>
      <c r="BR909" s="74"/>
      <c r="BS909" s="74"/>
      <c r="BT909" s="74"/>
      <c r="BU909" s="74"/>
      <c r="BV909" s="74"/>
      <c r="BW909" s="74"/>
      <c r="BX909" s="74"/>
      <c r="BY909" s="74"/>
      <c r="BZ909" s="74"/>
      <c r="CA909" s="74"/>
    </row>
    <row r="910" spans="2:79" x14ac:dyDescent="0.25"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  <c r="AB910" s="74"/>
      <c r="AC910" s="74"/>
      <c r="AD910" s="74"/>
      <c r="AE910" s="74"/>
      <c r="AF910" s="74"/>
      <c r="AG910" s="74"/>
      <c r="AH910" s="74"/>
      <c r="AI910" s="74"/>
      <c r="AJ910" s="74"/>
      <c r="AK910" s="74"/>
      <c r="AL910" s="74"/>
      <c r="AM910" s="74"/>
      <c r="AN910" s="74"/>
      <c r="AO910" s="74"/>
      <c r="AP910" s="74"/>
      <c r="AQ910" s="74"/>
      <c r="AR910" s="74"/>
      <c r="AS910" s="74"/>
      <c r="AT910" s="74"/>
      <c r="AU910" s="74"/>
      <c r="AV910" s="74"/>
      <c r="AW910" s="74"/>
      <c r="AX910" s="74"/>
      <c r="AY910" s="74"/>
      <c r="AZ910" s="74"/>
      <c r="BA910" s="74"/>
      <c r="BB910" s="74"/>
      <c r="BC910" s="74"/>
      <c r="BD910" s="74"/>
      <c r="BE910" s="74"/>
      <c r="BF910" s="74"/>
      <c r="BG910" s="74"/>
      <c r="BH910" s="74"/>
      <c r="BI910" s="74"/>
      <c r="BJ910" s="74"/>
      <c r="BK910" s="74"/>
      <c r="BL910" s="74"/>
      <c r="BM910" s="74"/>
      <c r="BN910" s="74"/>
      <c r="BO910" s="74"/>
      <c r="BP910" s="74"/>
      <c r="BQ910" s="74"/>
      <c r="BR910" s="74"/>
      <c r="BS910" s="74"/>
      <c r="BT910" s="74"/>
      <c r="BU910" s="74"/>
      <c r="BV910" s="74"/>
      <c r="BW910" s="74"/>
      <c r="BX910" s="74"/>
      <c r="BY910" s="74"/>
      <c r="BZ910" s="74"/>
      <c r="CA910" s="74"/>
    </row>
    <row r="911" spans="2:79" x14ac:dyDescent="0.25"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  <c r="AB911" s="74"/>
      <c r="AC911" s="74"/>
      <c r="AD911" s="74"/>
      <c r="AE911" s="74"/>
      <c r="AF911" s="74"/>
      <c r="AG911" s="74"/>
      <c r="AH911" s="74"/>
      <c r="AI911" s="74"/>
      <c r="AJ911" s="74"/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  <c r="AU911" s="74"/>
      <c r="AV911" s="74"/>
      <c r="AW911" s="74"/>
      <c r="AX911" s="74"/>
      <c r="AY911" s="74"/>
      <c r="AZ911" s="74"/>
      <c r="BA911" s="74"/>
      <c r="BB911" s="74"/>
      <c r="BC911" s="74"/>
      <c r="BD911" s="74"/>
      <c r="BE911" s="74"/>
      <c r="BF911" s="74"/>
      <c r="BG911" s="74"/>
      <c r="BH911" s="74"/>
      <c r="BI911" s="74"/>
      <c r="BJ911" s="74"/>
      <c r="BK911" s="74"/>
      <c r="BL911" s="74"/>
      <c r="BM911" s="74"/>
      <c r="BN911" s="74"/>
      <c r="BO911" s="74"/>
      <c r="BP911" s="74"/>
      <c r="BQ911" s="74"/>
      <c r="BR911" s="74"/>
      <c r="BS911" s="74"/>
      <c r="BT911" s="74"/>
      <c r="BU911" s="74"/>
      <c r="BV911" s="74"/>
      <c r="BW911" s="74"/>
      <c r="BX911" s="74"/>
      <c r="BY911" s="74"/>
      <c r="BZ911" s="74"/>
      <c r="CA911" s="74"/>
    </row>
    <row r="912" spans="2:79" x14ac:dyDescent="0.25"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  <c r="AB912" s="74"/>
      <c r="AC912" s="74"/>
      <c r="AD912" s="74"/>
      <c r="AE912" s="74"/>
      <c r="AF912" s="74"/>
      <c r="AG912" s="74"/>
      <c r="AH912" s="74"/>
      <c r="AI912" s="74"/>
      <c r="AJ912" s="74"/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  <c r="AU912" s="74"/>
      <c r="AV912" s="74"/>
      <c r="AW912" s="74"/>
      <c r="AX912" s="74"/>
      <c r="AY912" s="74"/>
      <c r="AZ912" s="74"/>
      <c r="BA912" s="74"/>
      <c r="BB912" s="74"/>
      <c r="BC912" s="74"/>
      <c r="BD912" s="74"/>
      <c r="BE912" s="74"/>
      <c r="BF912" s="74"/>
      <c r="BG912" s="74"/>
      <c r="BH912" s="74"/>
      <c r="BI912" s="74"/>
      <c r="BJ912" s="74"/>
      <c r="BK912" s="74"/>
      <c r="BL912" s="74"/>
      <c r="BM912" s="74"/>
      <c r="BN912" s="74"/>
      <c r="BO912" s="74"/>
      <c r="BP912" s="74"/>
      <c r="BQ912" s="74"/>
      <c r="BR912" s="74"/>
      <c r="BS912" s="74"/>
      <c r="BT912" s="74"/>
      <c r="BU912" s="74"/>
      <c r="BV912" s="74"/>
      <c r="BW912" s="74"/>
      <c r="BX912" s="74"/>
      <c r="BY912" s="74"/>
      <c r="BZ912" s="74"/>
      <c r="CA912" s="74"/>
    </row>
    <row r="913" spans="2:79" x14ac:dyDescent="0.25"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  <c r="AB913" s="74"/>
      <c r="AC913" s="74"/>
      <c r="AD913" s="74"/>
      <c r="AE913" s="74"/>
      <c r="AF913" s="74"/>
      <c r="AG913" s="74"/>
      <c r="AH913" s="74"/>
      <c r="AI913" s="74"/>
      <c r="AJ913" s="74"/>
      <c r="AK913" s="74"/>
      <c r="AL913" s="74"/>
      <c r="AM913" s="74"/>
      <c r="AN913" s="74"/>
      <c r="AO913" s="74"/>
      <c r="AP913" s="74"/>
      <c r="AQ913" s="74"/>
      <c r="AR913" s="74"/>
      <c r="AS913" s="74"/>
      <c r="AT913" s="74"/>
      <c r="AU913" s="74"/>
      <c r="AV913" s="74"/>
      <c r="AW913" s="74"/>
      <c r="AX913" s="74"/>
      <c r="AY913" s="74"/>
      <c r="AZ913" s="74"/>
      <c r="BA913" s="74"/>
      <c r="BB913" s="74"/>
      <c r="BC913" s="74"/>
      <c r="BD913" s="74"/>
      <c r="BE913" s="74"/>
      <c r="BF913" s="74"/>
      <c r="BG913" s="74"/>
      <c r="BH913" s="74"/>
      <c r="BI913" s="74"/>
      <c r="BJ913" s="74"/>
      <c r="BK913" s="74"/>
      <c r="BL913" s="74"/>
      <c r="BM913" s="74"/>
      <c r="BN913" s="74"/>
      <c r="BO913" s="74"/>
      <c r="BP913" s="74"/>
      <c r="BQ913" s="74"/>
      <c r="BR913" s="74"/>
      <c r="BS913" s="74"/>
      <c r="BT913" s="74"/>
      <c r="BU913" s="74"/>
      <c r="BV913" s="74"/>
      <c r="BW913" s="74"/>
      <c r="BX913" s="74"/>
      <c r="BY913" s="74"/>
      <c r="BZ913" s="74"/>
      <c r="CA913" s="74"/>
    </row>
    <row r="914" spans="2:79" x14ac:dyDescent="0.25"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  <c r="AB914" s="74"/>
      <c r="AC914" s="74"/>
      <c r="AD914" s="74"/>
      <c r="AE914" s="74"/>
      <c r="AF914" s="74"/>
      <c r="AG914" s="74"/>
      <c r="AH914" s="74"/>
      <c r="AI914" s="74"/>
      <c r="AJ914" s="74"/>
      <c r="AK914" s="74"/>
      <c r="AL914" s="74"/>
      <c r="AM914" s="74"/>
      <c r="AN914" s="74"/>
      <c r="AO914" s="74"/>
      <c r="AP914" s="74"/>
      <c r="AQ914" s="74"/>
      <c r="AR914" s="74"/>
      <c r="AS914" s="74"/>
      <c r="AT914" s="74"/>
      <c r="AU914" s="74"/>
      <c r="AV914" s="74"/>
      <c r="AW914" s="74"/>
      <c r="AX914" s="74"/>
      <c r="AY914" s="74"/>
      <c r="AZ914" s="74"/>
      <c r="BA914" s="74"/>
      <c r="BB914" s="74"/>
      <c r="BC914" s="74"/>
      <c r="BD914" s="74"/>
      <c r="BE914" s="74"/>
      <c r="BF914" s="74"/>
      <c r="BG914" s="74"/>
      <c r="BH914" s="74"/>
      <c r="BI914" s="74"/>
      <c r="BJ914" s="74"/>
      <c r="BK914" s="74"/>
      <c r="BL914" s="74"/>
      <c r="BM914" s="74"/>
      <c r="BN914" s="74"/>
      <c r="BO914" s="74"/>
      <c r="BP914" s="74"/>
      <c r="BQ914" s="74"/>
      <c r="BR914" s="74"/>
      <c r="BS914" s="74"/>
      <c r="BT914" s="74"/>
      <c r="BU914" s="74"/>
      <c r="BV914" s="74"/>
      <c r="BW914" s="74"/>
      <c r="BX914" s="74"/>
      <c r="BY914" s="74"/>
      <c r="BZ914" s="74"/>
      <c r="CA914" s="74"/>
    </row>
    <row r="915" spans="2:79" x14ac:dyDescent="0.25"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  <c r="AC915" s="74"/>
      <c r="AD915" s="74"/>
      <c r="AE915" s="74"/>
      <c r="AF915" s="74"/>
      <c r="AG915" s="74"/>
      <c r="AH915" s="74"/>
      <c r="AI915" s="74"/>
      <c r="AJ915" s="74"/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  <c r="AU915" s="74"/>
      <c r="AV915" s="74"/>
      <c r="AW915" s="74"/>
      <c r="AX915" s="74"/>
      <c r="AY915" s="74"/>
      <c r="AZ915" s="74"/>
      <c r="BA915" s="74"/>
      <c r="BB915" s="74"/>
      <c r="BC915" s="74"/>
      <c r="BD915" s="74"/>
      <c r="BE915" s="74"/>
      <c r="BF915" s="74"/>
      <c r="BG915" s="74"/>
      <c r="BH915" s="74"/>
      <c r="BI915" s="74"/>
      <c r="BJ915" s="74"/>
      <c r="BK915" s="74"/>
      <c r="BL915" s="74"/>
      <c r="BM915" s="74"/>
      <c r="BN915" s="74"/>
      <c r="BO915" s="74"/>
      <c r="BP915" s="74"/>
      <c r="BQ915" s="74"/>
      <c r="BR915" s="74"/>
      <c r="BS915" s="74"/>
      <c r="BT915" s="74"/>
      <c r="BU915" s="74"/>
      <c r="BV915" s="74"/>
      <c r="BW915" s="74"/>
      <c r="BX915" s="74"/>
      <c r="BY915" s="74"/>
      <c r="BZ915" s="74"/>
      <c r="CA915" s="74"/>
    </row>
    <row r="916" spans="2:79" x14ac:dyDescent="0.25"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  <c r="AB916" s="74"/>
      <c r="AC916" s="74"/>
      <c r="AD916" s="74"/>
      <c r="AE916" s="74"/>
      <c r="AF916" s="74"/>
      <c r="AG916" s="74"/>
      <c r="AH916" s="74"/>
      <c r="AI916" s="74"/>
      <c r="AJ916" s="74"/>
      <c r="AK916" s="74"/>
      <c r="AL916" s="74"/>
      <c r="AM916" s="74"/>
      <c r="AN916" s="74"/>
      <c r="AO916" s="74"/>
      <c r="AP916" s="74"/>
      <c r="AQ916" s="74"/>
      <c r="AR916" s="74"/>
      <c r="AS916" s="74"/>
      <c r="AT916" s="74"/>
      <c r="AU916" s="74"/>
      <c r="AV916" s="74"/>
      <c r="AW916" s="74"/>
      <c r="AX916" s="74"/>
      <c r="AY916" s="74"/>
      <c r="AZ916" s="74"/>
      <c r="BA916" s="74"/>
      <c r="BB916" s="74"/>
      <c r="BC916" s="74"/>
      <c r="BD916" s="74"/>
      <c r="BE916" s="74"/>
      <c r="BF916" s="74"/>
      <c r="BG916" s="74"/>
      <c r="BH916" s="74"/>
      <c r="BI916" s="74"/>
      <c r="BJ916" s="74"/>
      <c r="BK916" s="74"/>
      <c r="BL916" s="74"/>
      <c r="BM916" s="74"/>
      <c r="BN916" s="74"/>
      <c r="BO916" s="74"/>
      <c r="BP916" s="74"/>
      <c r="BQ916" s="74"/>
      <c r="BR916" s="74"/>
      <c r="BS916" s="74"/>
      <c r="BT916" s="74"/>
      <c r="BU916" s="74"/>
      <c r="BV916" s="74"/>
      <c r="BW916" s="74"/>
      <c r="BX916" s="74"/>
      <c r="BY916" s="74"/>
      <c r="BZ916" s="74"/>
      <c r="CA916" s="74"/>
    </row>
    <row r="917" spans="2:79" x14ac:dyDescent="0.25"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  <c r="AB917" s="74"/>
      <c r="AC917" s="74"/>
      <c r="AD917" s="74"/>
      <c r="AE917" s="74"/>
      <c r="AF917" s="74"/>
      <c r="AG917" s="74"/>
      <c r="AH917" s="74"/>
      <c r="AI917" s="74"/>
      <c r="AJ917" s="74"/>
      <c r="AK917" s="74"/>
      <c r="AL917" s="74"/>
      <c r="AM917" s="74"/>
      <c r="AN917" s="74"/>
      <c r="AO917" s="74"/>
      <c r="AP917" s="74"/>
      <c r="AQ917" s="74"/>
      <c r="AR917" s="74"/>
      <c r="AS917" s="74"/>
      <c r="AT917" s="74"/>
      <c r="AU917" s="74"/>
      <c r="AV917" s="74"/>
      <c r="AW917" s="74"/>
      <c r="AX917" s="74"/>
      <c r="AY917" s="74"/>
      <c r="AZ917" s="74"/>
      <c r="BA917" s="74"/>
      <c r="BB917" s="74"/>
      <c r="BC917" s="74"/>
      <c r="BD917" s="74"/>
      <c r="BE917" s="74"/>
      <c r="BF917" s="74"/>
      <c r="BG917" s="74"/>
      <c r="BH917" s="74"/>
      <c r="BI917" s="74"/>
      <c r="BJ917" s="74"/>
      <c r="BK917" s="74"/>
      <c r="BL917" s="74"/>
      <c r="BM917" s="74"/>
      <c r="BN917" s="74"/>
      <c r="BO917" s="74"/>
      <c r="BP917" s="74"/>
      <c r="BQ917" s="74"/>
      <c r="BR917" s="74"/>
      <c r="BS917" s="74"/>
      <c r="BT917" s="74"/>
      <c r="BU917" s="74"/>
      <c r="BV917" s="74"/>
      <c r="BW917" s="74"/>
      <c r="BX917" s="74"/>
      <c r="BY917" s="74"/>
      <c r="BZ917" s="74"/>
      <c r="CA917" s="74"/>
    </row>
    <row r="918" spans="2:79" x14ac:dyDescent="0.25"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  <c r="AC918" s="74"/>
      <c r="AD918" s="74"/>
      <c r="AE918" s="74"/>
      <c r="AF918" s="74"/>
      <c r="AG918" s="74"/>
      <c r="AH918" s="74"/>
      <c r="AI918" s="74"/>
      <c r="AJ918" s="74"/>
      <c r="AK918" s="74"/>
      <c r="AL918" s="74"/>
      <c r="AM918" s="74"/>
      <c r="AN918" s="74"/>
      <c r="AO918" s="74"/>
      <c r="AP918" s="74"/>
      <c r="AQ918" s="74"/>
      <c r="AR918" s="74"/>
      <c r="AS918" s="74"/>
      <c r="AT918" s="74"/>
      <c r="AU918" s="74"/>
      <c r="AV918" s="74"/>
      <c r="AW918" s="74"/>
      <c r="AX918" s="74"/>
      <c r="AY918" s="74"/>
      <c r="AZ918" s="74"/>
      <c r="BA918" s="74"/>
      <c r="BB918" s="74"/>
      <c r="BC918" s="74"/>
      <c r="BD918" s="74"/>
      <c r="BE918" s="74"/>
      <c r="BF918" s="74"/>
      <c r="BG918" s="74"/>
      <c r="BH918" s="74"/>
      <c r="BI918" s="74"/>
      <c r="BJ918" s="74"/>
      <c r="BK918" s="74"/>
      <c r="BL918" s="74"/>
      <c r="BM918" s="74"/>
      <c r="BN918" s="74"/>
      <c r="BO918" s="74"/>
      <c r="BP918" s="74"/>
      <c r="BQ918" s="74"/>
      <c r="BR918" s="74"/>
      <c r="BS918" s="74"/>
      <c r="BT918" s="74"/>
      <c r="BU918" s="74"/>
      <c r="BV918" s="74"/>
      <c r="BW918" s="74"/>
      <c r="BX918" s="74"/>
      <c r="BY918" s="74"/>
      <c r="BZ918" s="74"/>
      <c r="CA918" s="74"/>
    </row>
    <row r="919" spans="2:79" x14ac:dyDescent="0.25"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74"/>
      <c r="AD919" s="74"/>
      <c r="AE919" s="74"/>
      <c r="AF919" s="74"/>
      <c r="AG919" s="74"/>
      <c r="AH919" s="74"/>
      <c r="AI919" s="74"/>
      <c r="AJ919" s="74"/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  <c r="AU919" s="74"/>
      <c r="AV919" s="74"/>
      <c r="AW919" s="74"/>
      <c r="AX919" s="74"/>
      <c r="AY919" s="74"/>
      <c r="AZ919" s="74"/>
      <c r="BA919" s="74"/>
      <c r="BB919" s="74"/>
      <c r="BC919" s="74"/>
      <c r="BD919" s="74"/>
      <c r="BE919" s="74"/>
      <c r="BF919" s="74"/>
      <c r="BG919" s="74"/>
      <c r="BH919" s="74"/>
      <c r="BI919" s="74"/>
      <c r="BJ919" s="74"/>
      <c r="BK919" s="74"/>
      <c r="BL919" s="74"/>
      <c r="BM919" s="74"/>
      <c r="BN919" s="74"/>
      <c r="BO919" s="74"/>
      <c r="BP919" s="74"/>
      <c r="BQ919" s="74"/>
      <c r="BR919" s="74"/>
      <c r="BS919" s="74"/>
      <c r="BT919" s="74"/>
      <c r="BU919" s="74"/>
      <c r="BV919" s="74"/>
      <c r="BW919" s="74"/>
      <c r="BX919" s="74"/>
      <c r="BY919" s="74"/>
      <c r="BZ919" s="74"/>
      <c r="CA919" s="74"/>
    </row>
    <row r="920" spans="2:79" x14ac:dyDescent="0.25"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  <c r="AC920" s="74"/>
      <c r="AD920" s="74"/>
      <c r="AE920" s="74"/>
      <c r="AF920" s="74"/>
      <c r="AG920" s="74"/>
      <c r="AH920" s="74"/>
      <c r="AI920" s="74"/>
      <c r="AJ920" s="74"/>
      <c r="AK920" s="74"/>
      <c r="AL920" s="74"/>
      <c r="AM920" s="74"/>
      <c r="AN920" s="74"/>
      <c r="AO920" s="74"/>
      <c r="AP920" s="74"/>
      <c r="AQ920" s="74"/>
      <c r="AR920" s="74"/>
      <c r="AS920" s="74"/>
      <c r="AT920" s="74"/>
      <c r="AU920" s="74"/>
      <c r="AV920" s="74"/>
      <c r="AW920" s="74"/>
      <c r="AX920" s="74"/>
      <c r="AY920" s="74"/>
      <c r="AZ920" s="74"/>
      <c r="BA920" s="74"/>
      <c r="BB920" s="74"/>
      <c r="BC920" s="74"/>
      <c r="BD920" s="74"/>
      <c r="BE920" s="74"/>
      <c r="BF920" s="74"/>
      <c r="BG920" s="74"/>
      <c r="BH920" s="74"/>
      <c r="BI920" s="74"/>
      <c r="BJ920" s="74"/>
      <c r="BK920" s="74"/>
      <c r="BL920" s="74"/>
      <c r="BM920" s="74"/>
      <c r="BN920" s="74"/>
      <c r="BO920" s="74"/>
      <c r="BP920" s="74"/>
      <c r="BQ920" s="74"/>
      <c r="BR920" s="74"/>
      <c r="BS920" s="74"/>
      <c r="BT920" s="74"/>
      <c r="BU920" s="74"/>
      <c r="BV920" s="74"/>
      <c r="BW920" s="74"/>
      <c r="BX920" s="74"/>
      <c r="BY920" s="74"/>
      <c r="BZ920" s="74"/>
      <c r="CA920" s="74"/>
    </row>
    <row r="921" spans="2:79" x14ac:dyDescent="0.25"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74"/>
      <c r="AD921" s="74"/>
      <c r="AE921" s="74"/>
      <c r="AF921" s="74"/>
      <c r="AG921" s="74"/>
      <c r="AH921" s="74"/>
      <c r="AI921" s="74"/>
      <c r="AJ921" s="74"/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  <c r="AU921" s="74"/>
      <c r="AV921" s="74"/>
      <c r="AW921" s="74"/>
      <c r="AX921" s="74"/>
      <c r="AY921" s="74"/>
      <c r="AZ921" s="74"/>
      <c r="BA921" s="74"/>
      <c r="BB921" s="74"/>
      <c r="BC921" s="74"/>
      <c r="BD921" s="74"/>
      <c r="BE921" s="74"/>
      <c r="BF921" s="74"/>
      <c r="BG921" s="74"/>
      <c r="BH921" s="74"/>
      <c r="BI921" s="74"/>
      <c r="BJ921" s="74"/>
      <c r="BK921" s="74"/>
      <c r="BL921" s="74"/>
      <c r="BM921" s="74"/>
      <c r="BN921" s="74"/>
      <c r="BO921" s="74"/>
      <c r="BP921" s="74"/>
      <c r="BQ921" s="74"/>
      <c r="BR921" s="74"/>
      <c r="BS921" s="74"/>
      <c r="BT921" s="74"/>
      <c r="BU921" s="74"/>
      <c r="BV921" s="74"/>
      <c r="BW921" s="74"/>
      <c r="BX921" s="74"/>
      <c r="BY921" s="74"/>
      <c r="BZ921" s="74"/>
      <c r="CA921" s="74"/>
    </row>
    <row r="922" spans="2:79" x14ac:dyDescent="0.25"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  <c r="AC922" s="74"/>
      <c r="AD922" s="74"/>
      <c r="AE922" s="74"/>
      <c r="AF922" s="74"/>
      <c r="AG922" s="74"/>
      <c r="AH922" s="74"/>
      <c r="AI922" s="74"/>
      <c r="AJ922" s="74"/>
      <c r="AK922" s="74"/>
      <c r="AL922" s="74"/>
      <c r="AM922" s="74"/>
      <c r="AN922" s="74"/>
      <c r="AO922" s="74"/>
      <c r="AP922" s="74"/>
      <c r="AQ922" s="74"/>
      <c r="AR922" s="74"/>
      <c r="AS922" s="74"/>
      <c r="AT922" s="74"/>
      <c r="AU922" s="74"/>
      <c r="AV922" s="74"/>
      <c r="AW922" s="74"/>
      <c r="AX922" s="74"/>
      <c r="AY922" s="74"/>
      <c r="AZ922" s="74"/>
      <c r="BA922" s="74"/>
      <c r="BB922" s="74"/>
      <c r="BC922" s="74"/>
      <c r="BD922" s="74"/>
      <c r="BE922" s="74"/>
      <c r="BF922" s="74"/>
      <c r="BG922" s="74"/>
      <c r="BH922" s="74"/>
      <c r="BI922" s="74"/>
      <c r="BJ922" s="74"/>
      <c r="BK922" s="74"/>
      <c r="BL922" s="74"/>
      <c r="BM922" s="74"/>
      <c r="BN922" s="74"/>
      <c r="BO922" s="74"/>
      <c r="BP922" s="74"/>
      <c r="BQ922" s="74"/>
      <c r="BR922" s="74"/>
      <c r="BS922" s="74"/>
      <c r="BT922" s="74"/>
      <c r="BU922" s="74"/>
      <c r="BV922" s="74"/>
      <c r="BW922" s="74"/>
      <c r="BX922" s="74"/>
      <c r="BY922" s="74"/>
      <c r="BZ922" s="74"/>
      <c r="CA922" s="74"/>
    </row>
    <row r="923" spans="2:79" x14ac:dyDescent="0.25"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  <c r="AC923" s="74"/>
      <c r="AD923" s="74"/>
      <c r="AE923" s="74"/>
      <c r="AF923" s="74"/>
      <c r="AG923" s="74"/>
      <c r="AH923" s="74"/>
      <c r="AI923" s="74"/>
      <c r="AJ923" s="74"/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  <c r="AU923" s="74"/>
      <c r="AV923" s="74"/>
      <c r="AW923" s="74"/>
      <c r="AX923" s="74"/>
      <c r="AY923" s="74"/>
      <c r="AZ923" s="74"/>
      <c r="BA923" s="74"/>
      <c r="BB923" s="74"/>
      <c r="BC923" s="74"/>
      <c r="BD923" s="74"/>
      <c r="BE923" s="74"/>
      <c r="BF923" s="74"/>
      <c r="BG923" s="74"/>
      <c r="BH923" s="74"/>
      <c r="BI923" s="74"/>
      <c r="BJ923" s="74"/>
      <c r="BK923" s="74"/>
      <c r="BL923" s="74"/>
      <c r="BM923" s="74"/>
      <c r="BN923" s="74"/>
      <c r="BO923" s="74"/>
      <c r="BP923" s="74"/>
      <c r="BQ923" s="74"/>
      <c r="BR923" s="74"/>
      <c r="BS923" s="74"/>
      <c r="BT923" s="74"/>
      <c r="BU923" s="74"/>
      <c r="BV923" s="74"/>
      <c r="BW923" s="74"/>
      <c r="BX923" s="74"/>
      <c r="BY923" s="74"/>
      <c r="BZ923" s="74"/>
      <c r="CA923" s="74"/>
    </row>
    <row r="924" spans="2:79" x14ac:dyDescent="0.25"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74"/>
      <c r="AD924" s="74"/>
      <c r="AE924" s="74"/>
      <c r="AF924" s="74"/>
      <c r="AG924" s="74"/>
      <c r="AH924" s="74"/>
      <c r="AI924" s="74"/>
      <c r="AJ924" s="74"/>
      <c r="AK924" s="74"/>
      <c r="AL924" s="74"/>
      <c r="AM924" s="74"/>
      <c r="AN924" s="74"/>
      <c r="AO924" s="74"/>
      <c r="AP924" s="74"/>
      <c r="AQ924" s="74"/>
      <c r="AR924" s="74"/>
      <c r="AS924" s="74"/>
      <c r="AT924" s="74"/>
      <c r="AU924" s="74"/>
      <c r="AV924" s="74"/>
      <c r="AW924" s="74"/>
      <c r="AX924" s="74"/>
      <c r="AY924" s="74"/>
      <c r="AZ924" s="74"/>
      <c r="BA924" s="74"/>
      <c r="BB924" s="74"/>
      <c r="BC924" s="74"/>
      <c r="BD924" s="74"/>
      <c r="BE924" s="74"/>
      <c r="BF924" s="74"/>
      <c r="BG924" s="74"/>
      <c r="BH924" s="74"/>
      <c r="BI924" s="74"/>
      <c r="BJ924" s="74"/>
      <c r="BK924" s="74"/>
      <c r="BL924" s="74"/>
      <c r="BM924" s="74"/>
      <c r="BN924" s="74"/>
      <c r="BO924" s="74"/>
      <c r="BP924" s="74"/>
      <c r="BQ924" s="74"/>
      <c r="BR924" s="74"/>
      <c r="BS924" s="74"/>
      <c r="BT924" s="74"/>
      <c r="BU924" s="74"/>
      <c r="BV924" s="74"/>
      <c r="BW924" s="74"/>
      <c r="BX924" s="74"/>
      <c r="BY924" s="74"/>
      <c r="BZ924" s="74"/>
      <c r="CA924" s="74"/>
    </row>
    <row r="925" spans="2:79" x14ac:dyDescent="0.25"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74"/>
      <c r="AD925" s="74"/>
      <c r="AE925" s="74"/>
      <c r="AF925" s="74"/>
      <c r="AG925" s="74"/>
      <c r="AH925" s="74"/>
      <c r="AI925" s="74"/>
      <c r="AJ925" s="74"/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  <c r="AU925" s="74"/>
      <c r="AV925" s="74"/>
      <c r="AW925" s="74"/>
      <c r="AX925" s="74"/>
      <c r="AY925" s="74"/>
      <c r="AZ925" s="74"/>
      <c r="BA925" s="74"/>
      <c r="BB925" s="74"/>
      <c r="BC925" s="74"/>
      <c r="BD925" s="74"/>
      <c r="BE925" s="74"/>
      <c r="BF925" s="74"/>
      <c r="BG925" s="74"/>
      <c r="BH925" s="74"/>
      <c r="BI925" s="74"/>
      <c r="BJ925" s="74"/>
      <c r="BK925" s="74"/>
      <c r="BL925" s="74"/>
      <c r="BM925" s="74"/>
      <c r="BN925" s="74"/>
      <c r="BO925" s="74"/>
      <c r="BP925" s="74"/>
      <c r="BQ925" s="74"/>
      <c r="BR925" s="74"/>
      <c r="BS925" s="74"/>
      <c r="BT925" s="74"/>
      <c r="BU925" s="74"/>
      <c r="BV925" s="74"/>
      <c r="BW925" s="74"/>
      <c r="BX925" s="74"/>
      <c r="BY925" s="74"/>
      <c r="BZ925" s="74"/>
      <c r="CA925" s="74"/>
    </row>
    <row r="926" spans="2:79" x14ac:dyDescent="0.25"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  <c r="AC926" s="74"/>
      <c r="AD926" s="74"/>
      <c r="AE926" s="74"/>
      <c r="AF926" s="74"/>
      <c r="AG926" s="74"/>
      <c r="AH926" s="74"/>
      <c r="AI926" s="74"/>
      <c r="AJ926" s="74"/>
      <c r="AK926" s="74"/>
      <c r="AL926" s="74"/>
      <c r="AM926" s="74"/>
      <c r="AN926" s="74"/>
      <c r="AO926" s="74"/>
      <c r="AP926" s="74"/>
      <c r="AQ926" s="74"/>
      <c r="AR926" s="74"/>
      <c r="AS926" s="74"/>
      <c r="AT926" s="74"/>
      <c r="AU926" s="74"/>
      <c r="AV926" s="74"/>
      <c r="AW926" s="74"/>
      <c r="AX926" s="74"/>
      <c r="AY926" s="74"/>
      <c r="AZ926" s="74"/>
      <c r="BA926" s="74"/>
      <c r="BB926" s="74"/>
      <c r="BC926" s="74"/>
      <c r="BD926" s="74"/>
      <c r="BE926" s="74"/>
      <c r="BF926" s="74"/>
      <c r="BG926" s="74"/>
      <c r="BH926" s="74"/>
      <c r="BI926" s="74"/>
      <c r="BJ926" s="74"/>
      <c r="BK926" s="74"/>
      <c r="BL926" s="74"/>
      <c r="BM926" s="74"/>
      <c r="BN926" s="74"/>
      <c r="BO926" s="74"/>
      <c r="BP926" s="74"/>
      <c r="BQ926" s="74"/>
      <c r="BR926" s="74"/>
      <c r="BS926" s="74"/>
      <c r="BT926" s="74"/>
      <c r="BU926" s="74"/>
      <c r="BV926" s="74"/>
      <c r="BW926" s="74"/>
      <c r="BX926" s="74"/>
      <c r="BY926" s="74"/>
      <c r="BZ926" s="74"/>
      <c r="CA926" s="74"/>
    </row>
    <row r="927" spans="2:79" x14ac:dyDescent="0.25"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  <c r="AB927" s="74"/>
      <c r="AC927" s="74"/>
      <c r="AD927" s="74"/>
      <c r="AE927" s="74"/>
      <c r="AF927" s="74"/>
      <c r="AG927" s="74"/>
      <c r="AH927" s="74"/>
      <c r="AI927" s="74"/>
      <c r="AJ927" s="74"/>
      <c r="AK927" s="74"/>
      <c r="AL927" s="74"/>
      <c r="AM927" s="74"/>
      <c r="AN927" s="74"/>
      <c r="AO927" s="74"/>
      <c r="AP927" s="74"/>
      <c r="AQ927" s="74"/>
      <c r="AR927" s="74"/>
      <c r="AS927" s="74"/>
      <c r="AT927" s="74"/>
      <c r="AU927" s="74"/>
      <c r="AV927" s="74"/>
      <c r="AW927" s="74"/>
      <c r="AX927" s="74"/>
      <c r="AY927" s="74"/>
      <c r="AZ927" s="74"/>
      <c r="BA927" s="74"/>
      <c r="BB927" s="74"/>
      <c r="BC927" s="74"/>
      <c r="BD927" s="74"/>
      <c r="BE927" s="74"/>
      <c r="BF927" s="74"/>
      <c r="BG927" s="74"/>
      <c r="BH927" s="74"/>
      <c r="BI927" s="74"/>
      <c r="BJ927" s="74"/>
      <c r="BK927" s="74"/>
      <c r="BL927" s="74"/>
      <c r="BM927" s="74"/>
      <c r="BN927" s="74"/>
      <c r="BO927" s="74"/>
      <c r="BP927" s="74"/>
      <c r="BQ927" s="74"/>
      <c r="BR927" s="74"/>
      <c r="BS927" s="74"/>
      <c r="BT927" s="74"/>
      <c r="BU927" s="74"/>
      <c r="BV927" s="74"/>
      <c r="BW927" s="74"/>
      <c r="BX927" s="74"/>
      <c r="BY927" s="74"/>
      <c r="BZ927" s="74"/>
      <c r="CA927" s="74"/>
    </row>
    <row r="928" spans="2:79" x14ac:dyDescent="0.25"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  <c r="AB928" s="74"/>
      <c r="AC928" s="74"/>
      <c r="AD928" s="74"/>
      <c r="AE928" s="74"/>
      <c r="AF928" s="74"/>
      <c r="AG928" s="74"/>
      <c r="AH928" s="74"/>
      <c r="AI928" s="74"/>
      <c r="AJ928" s="74"/>
      <c r="AK928" s="74"/>
      <c r="AL928" s="74"/>
      <c r="AM928" s="74"/>
      <c r="AN928" s="74"/>
      <c r="AO928" s="74"/>
      <c r="AP928" s="74"/>
      <c r="AQ928" s="74"/>
      <c r="AR928" s="74"/>
      <c r="AS928" s="74"/>
      <c r="AT928" s="74"/>
      <c r="AU928" s="74"/>
      <c r="AV928" s="74"/>
      <c r="AW928" s="74"/>
      <c r="AX928" s="74"/>
      <c r="AY928" s="74"/>
      <c r="AZ928" s="74"/>
      <c r="BA928" s="74"/>
      <c r="BB928" s="74"/>
      <c r="BC928" s="74"/>
      <c r="BD928" s="74"/>
      <c r="BE928" s="74"/>
      <c r="BF928" s="74"/>
      <c r="BG928" s="74"/>
      <c r="BH928" s="74"/>
      <c r="BI928" s="74"/>
      <c r="BJ928" s="74"/>
      <c r="BK928" s="74"/>
      <c r="BL928" s="74"/>
      <c r="BM928" s="74"/>
      <c r="BN928" s="74"/>
      <c r="BO928" s="74"/>
      <c r="BP928" s="74"/>
      <c r="BQ928" s="74"/>
      <c r="BR928" s="74"/>
      <c r="BS928" s="74"/>
      <c r="BT928" s="74"/>
      <c r="BU928" s="74"/>
      <c r="BV928" s="74"/>
      <c r="BW928" s="74"/>
      <c r="BX928" s="74"/>
      <c r="BY928" s="74"/>
      <c r="BZ928" s="74"/>
      <c r="CA928" s="74"/>
    </row>
    <row r="929" spans="2:79" x14ac:dyDescent="0.25"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  <c r="AC929" s="74"/>
      <c r="AD929" s="74"/>
      <c r="AE929" s="74"/>
      <c r="AF929" s="74"/>
      <c r="AG929" s="74"/>
      <c r="AH929" s="74"/>
      <c r="AI929" s="74"/>
      <c r="AJ929" s="74"/>
      <c r="AK929" s="74"/>
      <c r="AL929" s="74"/>
      <c r="AM929" s="74"/>
      <c r="AN929" s="74"/>
      <c r="AO929" s="74"/>
      <c r="AP929" s="74"/>
      <c r="AQ929" s="74"/>
      <c r="AR929" s="74"/>
      <c r="AS929" s="74"/>
      <c r="AT929" s="74"/>
      <c r="AU929" s="74"/>
      <c r="AV929" s="74"/>
      <c r="AW929" s="74"/>
      <c r="AX929" s="74"/>
      <c r="AY929" s="74"/>
      <c r="AZ929" s="74"/>
      <c r="BA929" s="74"/>
      <c r="BB929" s="74"/>
      <c r="BC929" s="74"/>
      <c r="BD929" s="74"/>
      <c r="BE929" s="74"/>
      <c r="BF929" s="74"/>
      <c r="BG929" s="74"/>
      <c r="BH929" s="74"/>
      <c r="BI929" s="74"/>
      <c r="BJ929" s="74"/>
      <c r="BK929" s="74"/>
      <c r="BL929" s="74"/>
      <c r="BM929" s="74"/>
      <c r="BN929" s="74"/>
      <c r="BO929" s="74"/>
      <c r="BP929" s="74"/>
      <c r="BQ929" s="74"/>
      <c r="BR929" s="74"/>
      <c r="BS929" s="74"/>
      <c r="BT929" s="74"/>
      <c r="BU929" s="74"/>
      <c r="BV929" s="74"/>
      <c r="BW929" s="74"/>
      <c r="BX929" s="74"/>
      <c r="BY929" s="74"/>
      <c r="BZ929" s="74"/>
      <c r="CA929" s="74"/>
    </row>
    <row r="930" spans="2:79" x14ac:dyDescent="0.25"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  <c r="AC930" s="74"/>
      <c r="AD930" s="74"/>
      <c r="AE930" s="74"/>
      <c r="AF930" s="74"/>
      <c r="AG930" s="74"/>
      <c r="AH930" s="74"/>
      <c r="AI930" s="74"/>
      <c r="AJ930" s="74"/>
      <c r="AK930" s="74"/>
      <c r="AL930" s="74"/>
      <c r="AM930" s="74"/>
      <c r="AN930" s="74"/>
      <c r="AO930" s="74"/>
      <c r="AP930" s="74"/>
      <c r="AQ930" s="74"/>
      <c r="AR930" s="74"/>
      <c r="AS930" s="74"/>
      <c r="AT930" s="74"/>
      <c r="AU930" s="74"/>
      <c r="AV930" s="74"/>
      <c r="AW930" s="74"/>
      <c r="AX930" s="74"/>
      <c r="AY930" s="74"/>
      <c r="AZ930" s="74"/>
      <c r="BA930" s="74"/>
      <c r="BB930" s="74"/>
      <c r="BC930" s="74"/>
      <c r="BD930" s="74"/>
      <c r="BE930" s="74"/>
      <c r="BF930" s="74"/>
      <c r="BG930" s="74"/>
      <c r="BH930" s="74"/>
      <c r="BI930" s="74"/>
      <c r="BJ930" s="74"/>
      <c r="BK930" s="74"/>
      <c r="BL930" s="74"/>
      <c r="BM930" s="74"/>
      <c r="BN930" s="74"/>
      <c r="BO930" s="74"/>
      <c r="BP930" s="74"/>
      <c r="BQ930" s="74"/>
      <c r="BR930" s="74"/>
      <c r="BS930" s="74"/>
      <c r="BT930" s="74"/>
      <c r="BU930" s="74"/>
      <c r="BV930" s="74"/>
      <c r="BW930" s="74"/>
      <c r="BX930" s="74"/>
      <c r="BY930" s="74"/>
      <c r="BZ930" s="74"/>
      <c r="CA930" s="74"/>
    </row>
    <row r="931" spans="2:79" x14ac:dyDescent="0.25"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  <c r="AB931" s="74"/>
      <c r="AC931" s="74"/>
      <c r="AD931" s="74"/>
      <c r="AE931" s="74"/>
      <c r="AF931" s="74"/>
      <c r="AG931" s="74"/>
      <c r="AH931" s="74"/>
      <c r="AI931" s="74"/>
      <c r="AJ931" s="74"/>
      <c r="AK931" s="74"/>
      <c r="AL931" s="74"/>
      <c r="AM931" s="74"/>
      <c r="AN931" s="74"/>
      <c r="AO931" s="74"/>
      <c r="AP931" s="74"/>
      <c r="AQ931" s="74"/>
      <c r="AR931" s="74"/>
      <c r="AS931" s="74"/>
      <c r="AT931" s="74"/>
      <c r="AU931" s="74"/>
      <c r="AV931" s="74"/>
      <c r="AW931" s="74"/>
      <c r="AX931" s="74"/>
      <c r="AY931" s="74"/>
      <c r="AZ931" s="74"/>
      <c r="BA931" s="74"/>
      <c r="BB931" s="74"/>
      <c r="BC931" s="74"/>
      <c r="BD931" s="74"/>
      <c r="BE931" s="74"/>
      <c r="BF931" s="74"/>
      <c r="BG931" s="74"/>
      <c r="BH931" s="74"/>
      <c r="BI931" s="74"/>
      <c r="BJ931" s="74"/>
      <c r="BK931" s="74"/>
      <c r="BL931" s="74"/>
      <c r="BM931" s="74"/>
      <c r="BN931" s="74"/>
      <c r="BO931" s="74"/>
      <c r="BP931" s="74"/>
      <c r="BQ931" s="74"/>
      <c r="BR931" s="74"/>
      <c r="BS931" s="74"/>
      <c r="BT931" s="74"/>
      <c r="BU931" s="74"/>
      <c r="BV931" s="74"/>
      <c r="BW931" s="74"/>
      <c r="BX931" s="74"/>
      <c r="BY931" s="74"/>
      <c r="BZ931" s="74"/>
      <c r="CA931" s="74"/>
    </row>
    <row r="932" spans="2:79" x14ac:dyDescent="0.25"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  <c r="AB932" s="74"/>
      <c r="AC932" s="74"/>
      <c r="AD932" s="74"/>
      <c r="AE932" s="74"/>
      <c r="AF932" s="74"/>
      <c r="AG932" s="74"/>
      <c r="AH932" s="74"/>
      <c r="AI932" s="74"/>
      <c r="AJ932" s="74"/>
      <c r="AK932" s="74"/>
      <c r="AL932" s="74"/>
      <c r="AM932" s="74"/>
      <c r="AN932" s="74"/>
      <c r="AO932" s="74"/>
      <c r="AP932" s="74"/>
      <c r="AQ932" s="74"/>
      <c r="AR932" s="74"/>
      <c r="AS932" s="74"/>
      <c r="AT932" s="74"/>
      <c r="AU932" s="74"/>
      <c r="AV932" s="74"/>
      <c r="AW932" s="74"/>
      <c r="AX932" s="74"/>
      <c r="AY932" s="74"/>
      <c r="AZ932" s="74"/>
      <c r="BA932" s="74"/>
      <c r="BB932" s="74"/>
      <c r="BC932" s="74"/>
      <c r="BD932" s="74"/>
      <c r="BE932" s="74"/>
      <c r="BF932" s="74"/>
      <c r="BG932" s="74"/>
      <c r="BH932" s="74"/>
      <c r="BI932" s="74"/>
      <c r="BJ932" s="74"/>
      <c r="BK932" s="74"/>
      <c r="BL932" s="74"/>
      <c r="BM932" s="74"/>
      <c r="BN932" s="74"/>
      <c r="BO932" s="74"/>
      <c r="BP932" s="74"/>
      <c r="BQ932" s="74"/>
      <c r="BR932" s="74"/>
      <c r="BS932" s="74"/>
      <c r="BT932" s="74"/>
      <c r="BU932" s="74"/>
      <c r="BV932" s="74"/>
      <c r="BW932" s="74"/>
      <c r="BX932" s="74"/>
      <c r="BY932" s="74"/>
      <c r="BZ932" s="74"/>
      <c r="CA932" s="74"/>
    </row>
    <row r="933" spans="2:79" x14ac:dyDescent="0.25"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  <c r="AB933" s="74"/>
      <c r="AC933" s="74"/>
      <c r="AD933" s="74"/>
      <c r="AE933" s="74"/>
      <c r="AF933" s="74"/>
      <c r="AG933" s="74"/>
      <c r="AH933" s="74"/>
      <c r="AI933" s="74"/>
      <c r="AJ933" s="74"/>
      <c r="AK933" s="74"/>
      <c r="AL933" s="74"/>
      <c r="AM933" s="74"/>
      <c r="AN933" s="74"/>
      <c r="AO933" s="74"/>
      <c r="AP933" s="74"/>
      <c r="AQ933" s="74"/>
      <c r="AR933" s="74"/>
      <c r="AS933" s="74"/>
      <c r="AT933" s="74"/>
      <c r="AU933" s="74"/>
      <c r="AV933" s="74"/>
      <c r="AW933" s="74"/>
      <c r="AX933" s="74"/>
      <c r="AY933" s="74"/>
      <c r="AZ933" s="74"/>
      <c r="BA933" s="74"/>
      <c r="BB933" s="74"/>
      <c r="BC933" s="74"/>
      <c r="BD933" s="74"/>
      <c r="BE933" s="74"/>
      <c r="BF933" s="74"/>
      <c r="BG933" s="74"/>
      <c r="BH933" s="74"/>
      <c r="BI933" s="74"/>
      <c r="BJ933" s="74"/>
      <c r="BK933" s="74"/>
      <c r="BL933" s="74"/>
      <c r="BM933" s="74"/>
      <c r="BN933" s="74"/>
      <c r="BO933" s="74"/>
      <c r="BP933" s="74"/>
      <c r="BQ933" s="74"/>
      <c r="BR933" s="74"/>
      <c r="BS933" s="74"/>
      <c r="BT933" s="74"/>
      <c r="BU933" s="74"/>
      <c r="BV933" s="74"/>
      <c r="BW933" s="74"/>
      <c r="BX933" s="74"/>
      <c r="BY933" s="74"/>
      <c r="BZ933" s="74"/>
      <c r="CA933" s="74"/>
    </row>
    <row r="934" spans="2:79" x14ac:dyDescent="0.25"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  <c r="AC934" s="74"/>
      <c r="AD934" s="74"/>
      <c r="AE934" s="74"/>
      <c r="AF934" s="74"/>
      <c r="AG934" s="74"/>
      <c r="AH934" s="74"/>
      <c r="AI934" s="74"/>
      <c r="AJ934" s="74"/>
      <c r="AK934" s="74"/>
      <c r="AL934" s="74"/>
      <c r="AM934" s="74"/>
      <c r="AN934" s="74"/>
      <c r="AO934" s="74"/>
      <c r="AP934" s="74"/>
      <c r="AQ934" s="74"/>
      <c r="AR934" s="74"/>
      <c r="AS934" s="74"/>
      <c r="AT934" s="74"/>
      <c r="AU934" s="74"/>
      <c r="AV934" s="74"/>
      <c r="AW934" s="74"/>
      <c r="AX934" s="74"/>
      <c r="AY934" s="74"/>
      <c r="AZ934" s="74"/>
      <c r="BA934" s="74"/>
      <c r="BB934" s="74"/>
      <c r="BC934" s="74"/>
      <c r="BD934" s="74"/>
      <c r="BE934" s="74"/>
      <c r="BF934" s="74"/>
      <c r="BG934" s="74"/>
      <c r="BH934" s="74"/>
      <c r="BI934" s="74"/>
      <c r="BJ934" s="74"/>
      <c r="BK934" s="74"/>
      <c r="BL934" s="74"/>
      <c r="BM934" s="74"/>
      <c r="BN934" s="74"/>
      <c r="BO934" s="74"/>
      <c r="BP934" s="74"/>
      <c r="BQ934" s="74"/>
      <c r="BR934" s="74"/>
      <c r="BS934" s="74"/>
      <c r="BT934" s="74"/>
      <c r="BU934" s="74"/>
      <c r="BV934" s="74"/>
      <c r="BW934" s="74"/>
      <c r="BX934" s="74"/>
      <c r="BY934" s="74"/>
      <c r="BZ934" s="74"/>
      <c r="CA934" s="74"/>
    </row>
    <row r="935" spans="2:79" x14ac:dyDescent="0.25"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  <c r="AC935" s="74"/>
      <c r="AD935" s="74"/>
      <c r="AE935" s="74"/>
      <c r="AF935" s="74"/>
      <c r="AG935" s="74"/>
      <c r="AH935" s="74"/>
      <c r="AI935" s="74"/>
      <c r="AJ935" s="74"/>
      <c r="AK935" s="74"/>
      <c r="AL935" s="74"/>
      <c r="AM935" s="74"/>
      <c r="AN935" s="74"/>
      <c r="AO935" s="74"/>
      <c r="AP935" s="74"/>
      <c r="AQ935" s="74"/>
      <c r="AR935" s="74"/>
      <c r="AS935" s="74"/>
      <c r="AT935" s="74"/>
      <c r="AU935" s="74"/>
      <c r="AV935" s="74"/>
      <c r="AW935" s="74"/>
      <c r="AX935" s="74"/>
      <c r="AY935" s="74"/>
      <c r="AZ935" s="74"/>
      <c r="BA935" s="74"/>
      <c r="BB935" s="74"/>
      <c r="BC935" s="74"/>
      <c r="BD935" s="74"/>
      <c r="BE935" s="74"/>
      <c r="BF935" s="74"/>
      <c r="BG935" s="74"/>
      <c r="BH935" s="74"/>
      <c r="BI935" s="74"/>
      <c r="BJ935" s="74"/>
      <c r="BK935" s="74"/>
      <c r="BL935" s="74"/>
      <c r="BM935" s="74"/>
      <c r="BN935" s="74"/>
      <c r="BO935" s="74"/>
      <c r="BP935" s="74"/>
      <c r="BQ935" s="74"/>
      <c r="BR935" s="74"/>
      <c r="BS935" s="74"/>
      <c r="BT935" s="74"/>
      <c r="BU935" s="74"/>
      <c r="BV935" s="74"/>
      <c r="BW935" s="74"/>
      <c r="BX935" s="74"/>
      <c r="BY935" s="74"/>
      <c r="BZ935" s="74"/>
      <c r="CA935" s="74"/>
    </row>
    <row r="936" spans="2:79" x14ac:dyDescent="0.25"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  <c r="AB936" s="74"/>
      <c r="AC936" s="74"/>
      <c r="AD936" s="74"/>
      <c r="AE936" s="74"/>
      <c r="AF936" s="74"/>
      <c r="AG936" s="74"/>
      <c r="AH936" s="74"/>
      <c r="AI936" s="74"/>
      <c r="AJ936" s="74"/>
      <c r="AK936" s="74"/>
      <c r="AL936" s="74"/>
      <c r="AM936" s="74"/>
      <c r="AN936" s="74"/>
      <c r="AO936" s="74"/>
      <c r="AP936" s="74"/>
      <c r="AQ936" s="74"/>
      <c r="AR936" s="74"/>
      <c r="AS936" s="74"/>
      <c r="AT936" s="74"/>
      <c r="AU936" s="74"/>
      <c r="AV936" s="74"/>
      <c r="AW936" s="74"/>
      <c r="AX936" s="74"/>
      <c r="AY936" s="74"/>
      <c r="AZ936" s="74"/>
      <c r="BA936" s="74"/>
      <c r="BB936" s="74"/>
      <c r="BC936" s="74"/>
      <c r="BD936" s="74"/>
      <c r="BE936" s="74"/>
      <c r="BF936" s="74"/>
      <c r="BG936" s="74"/>
      <c r="BH936" s="74"/>
      <c r="BI936" s="74"/>
      <c r="BJ936" s="74"/>
      <c r="BK936" s="74"/>
      <c r="BL936" s="74"/>
      <c r="BM936" s="74"/>
      <c r="BN936" s="74"/>
      <c r="BO936" s="74"/>
      <c r="BP936" s="74"/>
      <c r="BQ936" s="74"/>
      <c r="BR936" s="74"/>
      <c r="BS936" s="74"/>
      <c r="BT936" s="74"/>
      <c r="BU936" s="74"/>
      <c r="BV936" s="74"/>
      <c r="BW936" s="74"/>
      <c r="BX936" s="74"/>
      <c r="BY936" s="74"/>
      <c r="BZ936" s="74"/>
      <c r="CA936" s="74"/>
    </row>
    <row r="937" spans="2:79" x14ac:dyDescent="0.25"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  <c r="AB937" s="74"/>
      <c r="AC937" s="74"/>
      <c r="AD937" s="74"/>
      <c r="AE937" s="74"/>
      <c r="AF937" s="74"/>
      <c r="AG937" s="74"/>
      <c r="AH937" s="74"/>
      <c r="AI937" s="74"/>
      <c r="AJ937" s="74"/>
      <c r="AK937" s="74"/>
      <c r="AL937" s="74"/>
      <c r="AM937" s="74"/>
      <c r="AN937" s="74"/>
      <c r="AO937" s="74"/>
      <c r="AP937" s="74"/>
      <c r="AQ937" s="74"/>
      <c r="AR937" s="74"/>
      <c r="AS937" s="74"/>
      <c r="AT937" s="74"/>
      <c r="AU937" s="74"/>
      <c r="AV937" s="74"/>
      <c r="AW937" s="74"/>
      <c r="AX937" s="74"/>
      <c r="AY937" s="74"/>
      <c r="AZ937" s="74"/>
      <c r="BA937" s="74"/>
      <c r="BB937" s="74"/>
      <c r="BC937" s="74"/>
      <c r="BD937" s="74"/>
      <c r="BE937" s="74"/>
      <c r="BF937" s="74"/>
      <c r="BG937" s="74"/>
      <c r="BH937" s="74"/>
      <c r="BI937" s="74"/>
      <c r="BJ937" s="74"/>
      <c r="BK937" s="74"/>
      <c r="BL937" s="74"/>
      <c r="BM937" s="74"/>
      <c r="BN937" s="74"/>
      <c r="BO937" s="74"/>
      <c r="BP937" s="74"/>
      <c r="BQ937" s="74"/>
      <c r="BR937" s="74"/>
      <c r="BS937" s="74"/>
      <c r="BT937" s="74"/>
      <c r="BU937" s="74"/>
      <c r="BV937" s="74"/>
      <c r="BW937" s="74"/>
      <c r="BX937" s="74"/>
      <c r="BY937" s="74"/>
      <c r="BZ937" s="74"/>
      <c r="CA937" s="74"/>
    </row>
    <row r="938" spans="2:79" x14ac:dyDescent="0.25"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  <c r="AB938" s="74"/>
      <c r="AC938" s="74"/>
      <c r="AD938" s="74"/>
      <c r="AE938" s="74"/>
      <c r="AF938" s="74"/>
      <c r="AG938" s="74"/>
      <c r="AH938" s="74"/>
      <c r="AI938" s="74"/>
      <c r="AJ938" s="74"/>
      <c r="AK938" s="74"/>
      <c r="AL938" s="74"/>
      <c r="AM938" s="74"/>
      <c r="AN938" s="74"/>
      <c r="AO938" s="74"/>
      <c r="AP938" s="74"/>
      <c r="AQ938" s="74"/>
      <c r="AR938" s="74"/>
      <c r="AS938" s="74"/>
      <c r="AT938" s="74"/>
      <c r="AU938" s="74"/>
      <c r="AV938" s="74"/>
      <c r="AW938" s="74"/>
      <c r="AX938" s="74"/>
      <c r="AY938" s="74"/>
      <c r="AZ938" s="74"/>
      <c r="BA938" s="74"/>
      <c r="BB938" s="74"/>
      <c r="BC938" s="74"/>
      <c r="BD938" s="74"/>
      <c r="BE938" s="74"/>
      <c r="BF938" s="74"/>
      <c r="BG938" s="74"/>
      <c r="BH938" s="74"/>
      <c r="BI938" s="74"/>
      <c r="BJ938" s="74"/>
      <c r="BK938" s="74"/>
      <c r="BL938" s="74"/>
      <c r="BM938" s="74"/>
      <c r="BN938" s="74"/>
      <c r="BO938" s="74"/>
      <c r="BP938" s="74"/>
      <c r="BQ938" s="74"/>
      <c r="BR938" s="74"/>
      <c r="BS938" s="74"/>
      <c r="BT938" s="74"/>
      <c r="BU938" s="74"/>
      <c r="BV938" s="74"/>
      <c r="BW938" s="74"/>
      <c r="BX938" s="74"/>
      <c r="BY938" s="74"/>
      <c r="BZ938" s="74"/>
      <c r="CA938" s="74"/>
    </row>
    <row r="939" spans="2:79" x14ac:dyDescent="0.25"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  <c r="AC939" s="74"/>
      <c r="AD939" s="74"/>
      <c r="AE939" s="74"/>
      <c r="AF939" s="74"/>
      <c r="AG939" s="74"/>
      <c r="AH939" s="74"/>
      <c r="AI939" s="74"/>
      <c r="AJ939" s="74"/>
      <c r="AK939" s="74"/>
      <c r="AL939" s="74"/>
      <c r="AM939" s="74"/>
      <c r="AN939" s="74"/>
      <c r="AO939" s="74"/>
      <c r="AP939" s="74"/>
      <c r="AQ939" s="74"/>
      <c r="AR939" s="74"/>
      <c r="AS939" s="74"/>
      <c r="AT939" s="74"/>
      <c r="AU939" s="74"/>
      <c r="AV939" s="74"/>
      <c r="AW939" s="74"/>
      <c r="AX939" s="74"/>
      <c r="AY939" s="74"/>
      <c r="AZ939" s="74"/>
      <c r="BA939" s="74"/>
      <c r="BB939" s="74"/>
      <c r="BC939" s="74"/>
      <c r="BD939" s="74"/>
      <c r="BE939" s="74"/>
      <c r="BF939" s="74"/>
      <c r="BG939" s="74"/>
      <c r="BH939" s="74"/>
      <c r="BI939" s="74"/>
      <c r="BJ939" s="74"/>
      <c r="BK939" s="74"/>
      <c r="BL939" s="74"/>
      <c r="BM939" s="74"/>
      <c r="BN939" s="74"/>
      <c r="BO939" s="74"/>
      <c r="BP939" s="74"/>
      <c r="BQ939" s="74"/>
      <c r="BR939" s="74"/>
      <c r="BS939" s="74"/>
      <c r="BT939" s="74"/>
      <c r="BU939" s="74"/>
      <c r="BV939" s="74"/>
      <c r="BW939" s="74"/>
      <c r="BX939" s="74"/>
      <c r="BY939" s="74"/>
      <c r="BZ939" s="74"/>
      <c r="CA939" s="74"/>
    </row>
    <row r="940" spans="2:79" x14ac:dyDescent="0.25"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  <c r="AC940" s="74"/>
      <c r="AD940" s="74"/>
      <c r="AE940" s="74"/>
      <c r="AF940" s="74"/>
      <c r="AG940" s="74"/>
      <c r="AH940" s="74"/>
      <c r="AI940" s="74"/>
      <c r="AJ940" s="74"/>
      <c r="AK940" s="74"/>
      <c r="AL940" s="74"/>
      <c r="AM940" s="74"/>
      <c r="AN940" s="74"/>
      <c r="AO940" s="74"/>
      <c r="AP940" s="74"/>
      <c r="AQ940" s="74"/>
      <c r="AR940" s="74"/>
      <c r="AS940" s="74"/>
      <c r="AT940" s="74"/>
      <c r="AU940" s="74"/>
      <c r="AV940" s="74"/>
      <c r="AW940" s="74"/>
      <c r="AX940" s="74"/>
      <c r="AY940" s="74"/>
      <c r="AZ940" s="74"/>
      <c r="BA940" s="74"/>
      <c r="BB940" s="74"/>
      <c r="BC940" s="74"/>
      <c r="BD940" s="74"/>
      <c r="BE940" s="74"/>
      <c r="BF940" s="74"/>
      <c r="BG940" s="74"/>
      <c r="BH940" s="74"/>
      <c r="BI940" s="74"/>
      <c r="BJ940" s="74"/>
      <c r="BK940" s="74"/>
      <c r="BL940" s="74"/>
      <c r="BM940" s="74"/>
      <c r="BN940" s="74"/>
      <c r="BO940" s="74"/>
      <c r="BP940" s="74"/>
      <c r="BQ940" s="74"/>
      <c r="BR940" s="74"/>
      <c r="BS940" s="74"/>
      <c r="BT940" s="74"/>
      <c r="BU940" s="74"/>
      <c r="BV940" s="74"/>
      <c r="BW940" s="74"/>
      <c r="BX940" s="74"/>
      <c r="BY940" s="74"/>
      <c r="BZ940" s="74"/>
      <c r="CA940" s="74"/>
    </row>
    <row r="941" spans="2:79" x14ac:dyDescent="0.25"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  <c r="AB941" s="74"/>
      <c r="AC941" s="74"/>
      <c r="AD941" s="74"/>
      <c r="AE941" s="74"/>
      <c r="AF941" s="74"/>
      <c r="AG941" s="74"/>
      <c r="AH941" s="74"/>
      <c r="AI941" s="74"/>
      <c r="AJ941" s="74"/>
      <c r="AK941" s="74"/>
      <c r="AL941" s="74"/>
      <c r="AM941" s="74"/>
      <c r="AN941" s="74"/>
      <c r="AO941" s="74"/>
      <c r="AP941" s="74"/>
      <c r="AQ941" s="74"/>
      <c r="AR941" s="74"/>
      <c r="AS941" s="74"/>
      <c r="AT941" s="74"/>
      <c r="AU941" s="74"/>
      <c r="AV941" s="74"/>
      <c r="AW941" s="74"/>
      <c r="AX941" s="74"/>
      <c r="AY941" s="74"/>
      <c r="AZ941" s="74"/>
      <c r="BA941" s="74"/>
      <c r="BB941" s="74"/>
      <c r="BC941" s="74"/>
      <c r="BD941" s="74"/>
      <c r="BE941" s="74"/>
      <c r="BF941" s="74"/>
      <c r="BG941" s="74"/>
      <c r="BH941" s="74"/>
      <c r="BI941" s="74"/>
      <c r="BJ941" s="74"/>
      <c r="BK941" s="74"/>
      <c r="BL941" s="74"/>
      <c r="BM941" s="74"/>
      <c r="BN941" s="74"/>
      <c r="BO941" s="74"/>
      <c r="BP941" s="74"/>
      <c r="BQ941" s="74"/>
      <c r="BR941" s="74"/>
      <c r="BS941" s="74"/>
      <c r="BT941" s="74"/>
      <c r="BU941" s="74"/>
      <c r="BV941" s="74"/>
      <c r="BW941" s="74"/>
      <c r="BX941" s="74"/>
      <c r="BY941" s="74"/>
      <c r="BZ941" s="74"/>
      <c r="CA941" s="74"/>
    </row>
    <row r="942" spans="2:79" x14ac:dyDescent="0.25"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  <c r="AB942" s="74"/>
      <c r="AC942" s="74"/>
      <c r="AD942" s="74"/>
      <c r="AE942" s="74"/>
      <c r="AF942" s="74"/>
      <c r="AG942" s="74"/>
      <c r="AH942" s="74"/>
      <c r="AI942" s="74"/>
      <c r="AJ942" s="74"/>
      <c r="AK942" s="74"/>
      <c r="AL942" s="74"/>
      <c r="AM942" s="74"/>
      <c r="AN942" s="74"/>
      <c r="AO942" s="74"/>
      <c r="AP942" s="74"/>
      <c r="AQ942" s="74"/>
      <c r="AR942" s="74"/>
      <c r="AS942" s="74"/>
      <c r="AT942" s="74"/>
      <c r="AU942" s="74"/>
      <c r="AV942" s="74"/>
      <c r="AW942" s="74"/>
      <c r="AX942" s="74"/>
      <c r="AY942" s="74"/>
      <c r="AZ942" s="74"/>
      <c r="BA942" s="74"/>
      <c r="BB942" s="74"/>
      <c r="BC942" s="74"/>
      <c r="BD942" s="74"/>
      <c r="BE942" s="74"/>
      <c r="BF942" s="74"/>
      <c r="BG942" s="74"/>
      <c r="BH942" s="74"/>
      <c r="BI942" s="74"/>
      <c r="BJ942" s="74"/>
      <c r="BK942" s="74"/>
      <c r="BL942" s="74"/>
      <c r="BM942" s="74"/>
      <c r="BN942" s="74"/>
      <c r="BO942" s="74"/>
      <c r="BP942" s="74"/>
      <c r="BQ942" s="74"/>
      <c r="BR942" s="74"/>
      <c r="BS942" s="74"/>
      <c r="BT942" s="74"/>
      <c r="BU942" s="74"/>
      <c r="BV942" s="74"/>
      <c r="BW942" s="74"/>
      <c r="BX942" s="74"/>
      <c r="BY942" s="74"/>
      <c r="BZ942" s="74"/>
      <c r="CA942" s="74"/>
    </row>
    <row r="943" spans="2:79" x14ac:dyDescent="0.25"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  <c r="AB943" s="74"/>
      <c r="AC943" s="74"/>
      <c r="AD943" s="74"/>
      <c r="AE943" s="74"/>
      <c r="AF943" s="74"/>
      <c r="AG943" s="74"/>
      <c r="AH943" s="74"/>
      <c r="AI943" s="74"/>
      <c r="AJ943" s="74"/>
      <c r="AK943" s="74"/>
      <c r="AL943" s="74"/>
      <c r="AM943" s="74"/>
      <c r="AN943" s="74"/>
      <c r="AO943" s="74"/>
      <c r="AP943" s="74"/>
      <c r="AQ943" s="74"/>
      <c r="AR943" s="74"/>
      <c r="AS943" s="74"/>
      <c r="AT943" s="74"/>
      <c r="AU943" s="74"/>
      <c r="AV943" s="74"/>
      <c r="AW943" s="74"/>
      <c r="AX943" s="74"/>
      <c r="AY943" s="74"/>
      <c r="AZ943" s="74"/>
      <c r="BA943" s="74"/>
      <c r="BB943" s="74"/>
      <c r="BC943" s="74"/>
      <c r="BD943" s="74"/>
      <c r="BE943" s="74"/>
      <c r="BF943" s="74"/>
      <c r="BG943" s="74"/>
      <c r="BH943" s="74"/>
      <c r="BI943" s="74"/>
      <c r="BJ943" s="74"/>
      <c r="BK943" s="74"/>
      <c r="BL943" s="74"/>
      <c r="BM943" s="74"/>
      <c r="BN943" s="74"/>
      <c r="BO943" s="74"/>
      <c r="BP943" s="74"/>
      <c r="BQ943" s="74"/>
      <c r="BR943" s="74"/>
      <c r="BS943" s="74"/>
      <c r="BT943" s="74"/>
      <c r="BU943" s="74"/>
      <c r="BV943" s="74"/>
      <c r="BW943" s="74"/>
      <c r="BX943" s="74"/>
      <c r="BY943" s="74"/>
      <c r="BZ943" s="74"/>
      <c r="CA943" s="74"/>
    </row>
    <row r="944" spans="2:79" x14ac:dyDescent="0.25"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  <c r="AC944" s="74"/>
      <c r="AD944" s="74"/>
      <c r="AE944" s="74"/>
      <c r="AF944" s="74"/>
      <c r="AG944" s="74"/>
      <c r="AH944" s="74"/>
      <c r="AI944" s="74"/>
      <c r="AJ944" s="74"/>
      <c r="AK944" s="74"/>
      <c r="AL944" s="74"/>
      <c r="AM944" s="74"/>
      <c r="AN944" s="74"/>
      <c r="AO944" s="74"/>
      <c r="AP944" s="74"/>
      <c r="AQ944" s="74"/>
      <c r="AR944" s="74"/>
      <c r="AS944" s="74"/>
      <c r="AT944" s="74"/>
      <c r="AU944" s="74"/>
      <c r="AV944" s="74"/>
      <c r="AW944" s="74"/>
      <c r="AX944" s="74"/>
      <c r="AY944" s="74"/>
      <c r="AZ944" s="74"/>
      <c r="BA944" s="74"/>
      <c r="BB944" s="74"/>
      <c r="BC944" s="74"/>
      <c r="BD944" s="74"/>
      <c r="BE944" s="74"/>
      <c r="BF944" s="74"/>
      <c r="BG944" s="74"/>
      <c r="BH944" s="74"/>
      <c r="BI944" s="74"/>
      <c r="BJ944" s="74"/>
      <c r="BK944" s="74"/>
      <c r="BL944" s="74"/>
      <c r="BM944" s="74"/>
      <c r="BN944" s="74"/>
      <c r="BO944" s="74"/>
      <c r="BP944" s="74"/>
      <c r="BQ944" s="74"/>
      <c r="BR944" s="74"/>
      <c r="BS944" s="74"/>
      <c r="BT944" s="74"/>
      <c r="BU944" s="74"/>
      <c r="BV944" s="74"/>
      <c r="BW944" s="74"/>
      <c r="BX944" s="74"/>
      <c r="BY944" s="74"/>
      <c r="BZ944" s="74"/>
      <c r="CA944" s="74"/>
    </row>
    <row r="945" spans="2:79" x14ac:dyDescent="0.25"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  <c r="AC945" s="74"/>
      <c r="AD945" s="74"/>
      <c r="AE945" s="74"/>
      <c r="AF945" s="74"/>
      <c r="AG945" s="74"/>
      <c r="AH945" s="74"/>
      <c r="AI945" s="74"/>
      <c r="AJ945" s="74"/>
      <c r="AK945" s="74"/>
      <c r="AL945" s="74"/>
      <c r="AM945" s="74"/>
      <c r="AN945" s="74"/>
      <c r="AO945" s="74"/>
      <c r="AP945" s="74"/>
      <c r="AQ945" s="74"/>
      <c r="AR945" s="74"/>
      <c r="AS945" s="74"/>
      <c r="AT945" s="74"/>
      <c r="AU945" s="74"/>
      <c r="AV945" s="74"/>
      <c r="AW945" s="74"/>
      <c r="AX945" s="74"/>
      <c r="AY945" s="74"/>
      <c r="AZ945" s="74"/>
      <c r="BA945" s="74"/>
      <c r="BB945" s="74"/>
      <c r="BC945" s="74"/>
      <c r="BD945" s="74"/>
      <c r="BE945" s="74"/>
      <c r="BF945" s="74"/>
      <c r="BG945" s="74"/>
      <c r="BH945" s="74"/>
      <c r="BI945" s="74"/>
      <c r="BJ945" s="74"/>
      <c r="BK945" s="74"/>
      <c r="BL945" s="74"/>
      <c r="BM945" s="74"/>
      <c r="BN945" s="74"/>
      <c r="BO945" s="74"/>
      <c r="BP945" s="74"/>
      <c r="BQ945" s="74"/>
      <c r="BR945" s="74"/>
      <c r="BS945" s="74"/>
      <c r="BT945" s="74"/>
      <c r="BU945" s="74"/>
      <c r="BV945" s="74"/>
      <c r="BW945" s="74"/>
      <c r="BX945" s="74"/>
      <c r="BY945" s="74"/>
      <c r="BZ945" s="74"/>
      <c r="CA945" s="74"/>
    </row>
    <row r="946" spans="2:79" x14ac:dyDescent="0.25"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  <c r="AB946" s="74"/>
      <c r="AC946" s="74"/>
      <c r="AD946" s="74"/>
      <c r="AE946" s="74"/>
      <c r="AF946" s="74"/>
      <c r="AG946" s="74"/>
      <c r="AH946" s="74"/>
      <c r="AI946" s="74"/>
      <c r="AJ946" s="74"/>
      <c r="AK946" s="74"/>
      <c r="AL946" s="74"/>
      <c r="AM946" s="74"/>
      <c r="AN946" s="74"/>
      <c r="AO946" s="74"/>
      <c r="AP946" s="74"/>
      <c r="AQ946" s="74"/>
      <c r="AR946" s="74"/>
      <c r="AS946" s="74"/>
      <c r="AT946" s="74"/>
      <c r="AU946" s="74"/>
      <c r="AV946" s="74"/>
      <c r="AW946" s="74"/>
      <c r="AX946" s="74"/>
      <c r="AY946" s="74"/>
      <c r="AZ946" s="74"/>
      <c r="BA946" s="74"/>
      <c r="BB946" s="74"/>
      <c r="BC946" s="74"/>
      <c r="BD946" s="74"/>
      <c r="BE946" s="74"/>
      <c r="BF946" s="74"/>
      <c r="BG946" s="74"/>
      <c r="BH946" s="74"/>
      <c r="BI946" s="74"/>
      <c r="BJ946" s="74"/>
      <c r="BK946" s="74"/>
      <c r="BL946" s="74"/>
      <c r="BM946" s="74"/>
      <c r="BN946" s="74"/>
      <c r="BO946" s="74"/>
      <c r="BP946" s="74"/>
      <c r="BQ946" s="74"/>
      <c r="BR946" s="74"/>
      <c r="BS946" s="74"/>
      <c r="BT946" s="74"/>
      <c r="BU946" s="74"/>
      <c r="BV946" s="74"/>
      <c r="BW946" s="74"/>
      <c r="BX946" s="74"/>
      <c r="BY946" s="74"/>
      <c r="BZ946" s="74"/>
      <c r="CA946" s="74"/>
    </row>
    <row r="947" spans="2:79" x14ac:dyDescent="0.25"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  <c r="AB947" s="74"/>
      <c r="AC947" s="74"/>
      <c r="AD947" s="74"/>
      <c r="AE947" s="74"/>
      <c r="AF947" s="74"/>
      <c r="AG947" s="74"/>
      <c r="AH947" s="74"/>
      <c r="AI947" s="74"/>
      <c r="AJ947" s="74"/>
      <c r="AK947" s="74"/>
      <c r="AL947" s="74"/>
      <c r="AM947" s="74"/>
      <c r="AN947" s="74"/>
      <c r="AO947" s="74"/>
      <c r="AP947" s="74"/>
      <c r="AQ947" s="74"/>
      <c r="AR947" s="74"/>
      <c r="AS947" s="74"/>
      <c r="AT947" s="74"/>
      <c r="AU947" s="74"/>
      <c r="AV947" s="74"/>
      <c r="AW947" s="74"/>
      <c r="AX947" s="74"/>
      <c r="AY947" s="74"/>
      <c r="AZ947" s="74"/>
      <c r="BA947" s="74"/>
      <c r="BB947" s="74"/>
      <c r="BC947" s="74"/>
      <c r="BD947" s="74"/>
      <c r="BE947" s="74"/>
      <c r="BF947" s="74"/>
      <c r="BG947" s="74"/>
      <c r="BH947" s="74"/>
      <c r="BI947" s="74"/>
      <c r="BJ947" s="74"/>
      <c r="BK947" s="74"/>
      <c r="BL947" s="74"/>
      <c r="BM947" s="74"/>
      <c r="BN947" s="74"/>
      <c r="BO947" s="74"/>
      <c r="BP947" s="74"/>
      <c r="BQ947" s="74"/>
      <c r="BR947" s="74"/>
      <c r="BS947" s="74"/>
      <c r="BT947" s="74"/>
      <c r="BU947" s="74"/>
      <c r="BV947" s="74"/>
      <c r="BW947" s="74"/>
      <c r="BX947" s="74"/>
      <c r="BY947" s="74"/>
      <c r="BZ947" s="74"/>
      <c r="CA947" s="74"/>
    </row>
    <row r="948" spans="2:79" x14ac:dyDescent="0.25"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  <c r="AB948" s="74"/>
      <c r="AC948" s="74"/>
      <c r="AD948" s="74"/>
      <c r="AE948" s="74"/>
      <c r="AF948" s="74"/>
      <c r="AG948" s="74"/>
      <c r="AH948" s="74"/>
      <c r="AI948" s="74"/>
      <c r="AJ948" s="74"/>
      <c r="AK948" s="74"/>
      <c r="AL948" s="74"/>
      <c r="AM948" s="74"/>
      <c r="AN948" s="74"/>
      <c r="AO948" s="74"/>
      <c r="AP948" s="74"/>
      <c r="AQ948" s="74"/>
      <c r="AR948" s="74"/>
      <c r="AS948" s="74"/>
      <c r="AT948" s="74"/>
      <c r="AU948" s="74"/>
      <c r="AV948" s="74"/>
      <c r="AW948" s="74"/>
      <c r="AX948" s="74"/>
      <c r="AY948" s="74"/>
      <c r="AZ948" s="74"/>
      <c r="BA948" s="74"/>
      <c r="BB948" s="74"/>
      <c r="BC948" s="74"/>
      <c r="BD948" s="74"/>
      <c r="BE948" s="74"/>
      <c r="BF948" s="74"/>
      <c r="BG948" s="74"/>
      <c r="BH948" s="74"/>
      <c r="BI948" s="74"/>
      <c r="BJ948" s="74"/>
      <c r="BK948" s="74"/>
      <c r="BL948" s="74"/>
      <c r="BM948" s="74"/>
      <c r="BN948" s="74"/>
      <c r="BO948" s="74"/>
      <c r="BP948" s="74"/>
      <c r="BQ948" s="74"/>
      <c r="BR948" s="74"/>
      <c r="BS948" s="74"/>
      <c r="BT948" s="74"/>
      <c r="BU948" s="74"/>
      <c r="BV948" s="74"/>
      <c r="BW948" s="74"/>
      <c r="BX948" s="74"/>
      <c r="BY948" s="74"/>
      <c r="BZ948" s="74"/>
      <c r="CA948" s="74"/>
    </row>
    <row r="949" spans="2:79" x14ac:dyDescent="0.25"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  <c r="AB949" s="74"/>
      <c r="AC949" s="74"/>
      <c r="AD949" s="74"/>
      <c r="AE949" s="74"/>
      <c r="AF949" s="74"/>
      <c r="AG949" s="74"/>
      <c r="AH949" s="74"/>
      <c r="AI949" s="74"/>
      <c r="AJ949" s="74"/>
      <c r="AK949" s="74"/>
      <c r="AL949" s="74"/>
      <c r="AM949" s="74"/>
      <c r="AN949" s="74"/>
      <c r="AO949" s="74"/>
      <c r="AP949" s="74"/>
      <c r="AQ949" s="74"/>
      <c r="AR949" s="74"/>
      <c r="AS949" s="74"/>
      <c r="AT949" s="74"/>
      <c r="AU949" s="74"/>
      <c r="AV949" s="74"/>
      <c r="AW949" s="74"/>
      <c r="AX949" s="74"/>
      <c r="AY949" s="74"/>
      <c r="AZ949" s="74"/>
      <c r="BA949" s="74"/>
      <c r="BB949" s="74"/>
      <c r="BC949" s="74"/>
      <c r="BD949" s="74"/>
      <c r="BE949" s="74"/>
      <c r="BF949" s="74"/>
      <c r="BG949" s="74"/>
      <c r="BH949" s="74"/>
      <c r="BI949" s="74"/>
      <c r="BJ949" s="74"/>
      <c r="BK949" s="74"/>
      <c r="BL949" s="74"/>
      <c r="BM949" s="74"/>
      <c r="BN949" s="74"/>
      <c r="BO949" s="74"/>
      <c r="BP949" s="74"/>
      <c r="BQ949" s="74"/>
      <c r="BR949" s="74"/>
      <c r="BS949" s="74"/>
      <c r="BT949" s="74"/>
      <c r="BU949" s="74"/>
      <c r="BV949" s="74"/>
      <c r="BW949" s="74"/>
      <c r="BX949" s="74"/>
      <c r="BY949" s="74"/>
      <c r="BZ949" s="74"/>
      <c r="CA949" s="74"/>
    </row>
    <row r="950" spans="2:79" x14ac:dyDescent="0.25"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  <c r="AB950" s="74"/>
      <c r="AC950" s="74"/>
      <c r="AD950" s="74"/>
      <c r="AE950" s="74"/>
      <c r="AF950" s="74"/>
      <c r="AG950" s="74"/>
      <c r="AH950" s="74"/>
      <c r="AI950" s="74"/>
      <c r="AJ950" s="74"/>
      <c r="AK950" s="74"/>
      <c r="AL950" s="74"/>
      <c r="AM950" s="74"/>
      <c r="AN950" s="74"/>
      <c r="AO950" s="74"/>
      <c r="AP950" s="74"/>
      <c r="AQ950" s="74"/>
      <c r="AR950" s="74"/>
      <c r="AS950" s="74"/>
      <c r="AT950" s="74"/>
      <c r="AU950" s="74"/>
      <c r="AV950" s="74"/>
      <c r="AW950" s="74"/>
      <c r="AX950" s="74"/>
      <c r="AY950" s="74"/>
      <c r="AZ950" s="74"/>
      <c r="BA950" s="74"/>
      <c r="BB950" s="74"/>
      <c r="BC950" s="74"/>
      <c r="BD950" s="74"/>
      <c r="BE950" s="74"/>
      <c r="BF950" s="74"/>
      <c r="BG950" s="74"/>
      <c r="BH950" s="74"/>
      <c r="BI950" s="74"/>
      <c r="BJ950" s="74"/>
      <c r="BK950" s="74"/>
      <c r="BL950" s="74"/>
      <c r="BM950" s="74"/>
      <c r="BN950" s="74"/>
      <c r="BO950" s="74"/>
      <c r="BP950" s="74"/>
      <c r="BQ950" s="74"/>
      <c r="BR950" s="74"/>
      <c r="BS950" s="74"/>
      <c r="BT950" s="74"/>
      <c r="BU950" s="74"/>
      <c r="BV950" s="74"/>
      <c r="BW950" s="74"/>
      <c r="BX950" s="74"/>
      <c r="BY950" s="74"/>
      <c r="BZ950" s="74"/>
      <c r="CA950" s="74"/>
    </row>
    <row r="951" spans="2:79" x14ac:dyDescent="0.25"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  <c r="AB951" s="74"/>
      <c r="AC951" s="74"/>
      <c r="AD951" s="74"/>
      <c r="AE951" s="74"/>
      <c r="AF951" s="74"/>
      <c r="AG951" s="74"/>
      <c r="AH951" s="74"/>
      <c r="AI951" s="74"/>
      <c r="AJ951" s="74"/>
      <c r="AK951" s="74"/>
      <c r="AL951" s="74"/>
      <c r="AM951" s="74"/>
      <c r="AN951" s="74"/>
      <c r="AO951" s="74"/>
      <c r="AP951" s="74"/>
      <c r="AQ951" s="74"/>
      <c r="AR951" s="74"/>
      <c r="AS951" s="74"/>
      <c r="AT951" s="74"/>
      <c r="AU951" s="74"/>
      <c r="AV951" s="74"/>
      <c r="AW951" s="74"/>
      <c r="AX951" s="74"/>
      <c r="AY951" s="74"/>
      <c r="AZ951" s="74"/>
      <c r="BA951" s="74"/>
      <c r="BB951" s="74"/>
      <c r="BC951" s="74"/>
      <c r="BD951" s="74"/>
      <c r="BE951" s="74"/>
      <c r="BF951" s="74"/>
      <c r="BG951" s="74"/>
      <c r="BH951" s="74"/>
      <c r="BI951" s="74"/>
      <c r="BJ951" s="74"/>
      <c r="BK951" s="74"/>
      <c r="BL951" s="74"/>
      <c r="BM951" s="74"/>
      <c r="BN951" s="74"/>
      <c r="BO951" s="74"/>
      <c r="BP951" s="74"/>
      <c r="BQ951" s="74"/>
      <c r="BR951" s="74"/>
      <c r="BS951" s="74"/>
      <c r="BT951" s="74"/>
      <c r="BU951" s="74"/>
      <c r="BV951" s="74"/>
      <c r="BW951" s="74"/>
      <c r="BX951" s="74"/>
      <c r="BY951" s="74"/>
      <c r="BZ951" s="74"/>
      <c r="CA951" s="74"/>
    </row>
    <row r="952" spans="2:79" x14ac:dyDescent="0.25"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  <c r="AB952" s="74"/>
      <c r="AC952" s="74"/>
      <c r="AD952" s="74"/>
      <c r="AE952" s="74"/>
      <c r="AF952" s="74"/>
      <c r="AG952" s="74"/>
      <c r="AH952" s="74"/>
      <c r="AI952" s="74"/>
      <c r="AJ952" s="74"/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  <c r="AU952" s="74"/>
      <c r="AV952" s="74"/>
      <c r="AW952" s="74"/>
      <c r="AX952" s="74"/>
      <c r="AY952" s="74"/>
      <c r="AZ952" s="74"/>
      <c r="BA952" s="74"/>
      <c r="BB952" s="74"/>
      <c r="BC952" s="74"/>
      <c r="BD952" s="74"/>
      <c r="BE952" s="74"/>
      <c r="BF952" s="74"/>
      <c r="BG952" s="74"/>
      <c r="BH952" s="74"/>
      <c r="BI952" s="74"/>
      <c r="BJ952" s="74"/>
      <c r="BK952" s="74"/>
      <c r="BL952" s="74"/>
      <c r="BM952" s="74"/>
      <c r="BN952" s="74"/>
      <c r="BO952" s="74"/>
      <c r="BP952" s="74"/>
      <c r="BQ952" s="74"/>
      <c r="BR952" s="74"/>
      <c r="BS952" s="74"/>
      <c r="BT952" s="74"/>
      <c r="BU952" s="74"/>
      <c r="BV952" s="74"/>
      <c r="BW952" s="74"/>
      <c r="BX952" s="74"/>
      <c r="BY952" s="74"/>
      <c r="BZ952" s="74"/>
      <c r="CA952" s="74"/>
    </row>
    <row r="953" spans="2:79" x14ac:dyDescent="0.25"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  <c r="AB953" s="74"/>
      <c r="AC953" s="74"/>
      <c r="AD953" s="74"/>
      <c r="AE953" s="74"/>
      <c r="AF953" s="74"/>
      <c r="AG953" s="74"/>
      <c r="AH953" s="74"/>
      <c r="AI953" s="74"/>
      <c r="AJ953" s="74"/>
      <c r="AK953" s="74"/>
      <c r="AL953" s="74"/>
      <c r="AM953" s="74"/>
      <c r="AN953" s="74"/>
      <c r="AO953" s="74"/>
      <c r="AP953" s="74"/>
      <c r="AQ953" s="74"/>
      <c r="AR953" s="74"/>
      <c r="AS953" s="74"/>
      <c r="AT953" s="74"/>
      <c r="AU953" s="74"/>
      <c r="AV953" s="74"/>
      <c r="AW953" s="74"/>
      <c r="AX953" s="74"/>
      <c r="AY953" s="74"/>
      <c r="AZ953" s="74"/>
      <c r="BA953" s="74"/>
      <c r="BB953" s="74"/>
      <c r="BC953" s="74"/>
      <c r="BD953" s="74"/>
      <c r="BE953" s="74"/>
      <c r="BF953" s="74"/>
      <c r="BG953" s="74"/>
      <c r="BH953" s="74"/>
      <c r="BI953" s="74"/>
      <c r="BJ953" s="74"/>
      <c r="BK953" s="74"/>
      <c r="BL953" s="74"/>
      <c r="BM953" s="74"/>
      <c r="BN953" s="74"/>
      <c r="BO953" s="74"/>
      <c r="BP953" s="74"/>
      <c r="BQ953" s="74"/>
      <c r="BR953" s="74"/>
      <c r="BS953" s="74"/>
      <c r="BT953" s="74"/>
      <c r="BU953" s="74"/>
      <c r="BV953" s="74"/>
      <c r="BW953" s="74"/>
      <c r="BX953" s="74"/>
      <c r="BY953" s="74"/>
      <c r="BZ953" s="74"/>
      <c r="CA953" s="74"/>
    </row>
    <row r="954" spans="2:79" x14ac:dyDescent="0.25"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  <c r="AB954" s="74"/>
      <c r="AC954" s="74"/>
      <c r="AD954" s="74"/>
      <c r="AE954" s="74"/>
      <c r="AF954" s="74"/>
      <c r="AG954" s="74"/>
      <c r="AH954" s="74"/>
      <c r="AI954" s="74"/>
      <c r="AJ954" s="74"/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  <c r="AU954" s="74"/>
      <c r="AV954" s="74"/>
      <c r="AW954" s="74"/>
      <c r="AX954" s="74"/>
      <c r="AY954" s="74"/>
      <c r="AZ954" s="74"/>
      <c r="BA954" s="74"/>
      <c r="BB954" s="74"/>
      <c r="BC954" s="74"/>
      <c r="BD954" s="74"/>
      <c r="BE954" s="74"/>
      <c r="BF954" s="74"/>
      <c r="BG954" s="74"/>
      <c r="BH954" s="74"/>
      <c r="BI954" s="74"/>
      <c r="BJ954" s="74"/>
      <c r="BK954" s="74"/>
      <c r="BL954" s="74"/>
      <c r="BM954" s="74"/>
      <c r="BN954" s="74"/>
      <c r="BO954" s="74"/>
      <c r="BP954" s="74"/>
      <c r="BQ954" s="74"/>
      <c r="BR954" s="74"/>
      <c r="BS954" s="74"/>
      <c r="BT954" s="74"/>
      <c r="BU954" s="74"/>
      <c r="BV954" s="74"/>
      <c r="BW954" s="74"/>
      <c r="BX954" s="74"/>
      <c r="BY954" s="74"/>
      <c r="BZ954" s="74"/>
      <c r="CA954" s="74"/>
    </row>
    <row r="955" spans="2:79" x14ac:dyDescent="0.25"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  <c r="AB955" s="74"/>
      <c r="AC955" s="74"/>
      <c r="AD955" s="74"/>
      <c r="AE955" s="74"/>
      <c r="AF955" s="74"/>
      <c r="AG955" s="74"/>
      <c r="AH955" s="74"/>
      <c r="AI955" s="74"/>
      <c r="AJ955" s="74"/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  <c r="AU955" s="74"/>
      <c r="AV955" s="74"/>
      <c r="AW955" s="74"/>
      <c r="AX955" s="74"/>
      <c r="AY955" s="74"/>
      <c r="AZ955" s="74"/>
      <c r="BA955" s="74"/>
      <c r="BB955" s="74"/>
      <c r="BC955" s="74"/>
      <c r="BD955" s="74"/>
      <c r="BE955" s="74"/>
      <c r="BF955" s="74"/>
      <c r="BG955" s="74"/>
      <c r="BH955" s="74"/>
      <c r="BI955" s="74"/>
      <c r="BJ955" s="74"/>
      <c r="BK955" s="74"/>
      <c r="BL955" s="74"/>
      <c r="BM955" s="74"/>
      <c r="BN955" s="74"/>
      <c r="BO955" s="74"/>
      <c r="BP955" s="74"/>
      <c r="BQ955" s="74"/>
      <c r="BR955" s="74"/>
      <c r="BS955" s="74"/>
      <c r="BT955" s="74"/>
      <c r="BU955" s="74"/>
      <c r="BV955" s="74"/>
      <c r="BW955" s="74"/>
      <c r="BX955" s="74"/>
      <c r="BY955" s="74"/>
      <c r="BZ955" s="74"/>
      <c r="CA955" s="74"/>
    </row>
    <row r="956" spans="2:79" x14ac:dyDescent="0.25"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  <c r="AB956" s="74"/>
      <c r="AC956" s="74"/>
      <c r="AD956" s="74"/>
      <c r="AE956" s="74"/>
      <c r="AF956" s="74"/>
      <c r="AG956" s="74"/>
      <c r="AH956" s="74"/>
      <c r="AI956" s="74"/>
      <c r="AJ956" s="74"/>
      <c r="AK956" s="74"/>
      <c r="AL956" s="74"/>
      <c r="AM956" s="74"/>
      <c r="AN956" s="74"/>
      <c r="AO956" s="74"/>
      <c r="AP956" s="74"/>
      <c r="AQ956" s="74"/>
      <c r="AR956" s="74"/>
      <c r="AS956" s="74"/>
      <c r="AT956" s="74"/>
      <c r="AU956" s="74"/>
      <c r="AV956" s="74"/>
      <c r="AW956" s="74"/>
      <c r="AX956" s="74"/>
      <c r="AY956" s="74"/>
      <c r="AZ956" s="74"/>
      <c r="BA956" s="74"/>
      <c r="BB956" s="74"/>
      <c r="BC956" s="74"/>
      <c r="BD956" s="74"/>
      <c r="BE956" s="74"/>
      <c r="BF956" s="74"/>
      <c r="BG956" s="74"/>
      <c r="BH956" s="74"/>
      <c r="BI956" s="74"/>
      <c r="BJ956" s="74"/>
      <c r="BK956" s="74"/>
      <c r="BL956" s="74"/>
      <c r="BM956" s="74"/>
      <c r="BN956" s="74"/>
      <c r="BO956" s="74"/>
      <c r="BP956" s="74"/>
      <c r="BQ956" s="74"/>
      <c r="BR956" s="74"/>
      <c r="BS956" s="74"/>
      <c r="BT956" s="74"/>
      <c r="BU956" s="74"/>
      <c r="BV956" s="74"/>
      <c r="BW956" s="74"/>
      <c r="BX956" s="74"/>
      <c r="BY956" s="74"/>
      <c r="BZ956" s="74"/>
      <c r="CA956" s="74"/>
    </row>
    <row r="957" spans="2:79" x14ac:dyDescent="0.25"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  <c r="AB957" s="74"/>
      <c r="AC957" s="74"/>
      <c r="AD957" s="74"/>
      <c r="AE957" s="74"/>
      <c r="AF957" s="74"/>
      <c r="AG957" s="74"/>
      <c r="AH957" s="74"/>
      <c r="AI957" s="74"/>
      <c r="AJ957" s="74"/>
      <c r="AK957" s="74"/>
      <c r="AL957" s="74"/>
      <c r="AM957" s="74"/>
      <c r="AN957" s="74"/>
      <c r="AO957" s="74"/>
      <c r="AP957" s="74"/>
      <c r="AQ957" s="74"/>
      <c r="AR957" s="74"/>
      <c r="AS957" s="74"/>
      <c r="AT957" s="74"/>
      <c r="AU957" s="74"/>
      <c r="AV957" s="74"/>
      <c r="AW957" s="74"/>
      <c r="AX957" s="74"/>
      <c r="AY957" s="74"/>
      <c r="AZ957" s="74"/>
      <c r="BA957" s="74"/>
      <c r="BB957" s="74"/>
      <c r="BC957" s="74"/>
      <c r="BD957" s="74"/>
      <c r="BE957" s="74"/>
      <c r="BF957" s="74"/>
      <c r="BG957" s="74"/>
      <c r="BH957" s="74"/>
      <c r="BI957" s="74"/>
      <c r="BJ957" s="74"/>
      <c r="BK957" s="74"/>
      <c r="BL957" s="74"/>
      <c r="BM957" s="74"/>
      <c r="BN957" s="74"/>
      <c r="BO957" s="74"/>
      <c r="BP957" s="74"/>
      <c r="BQ957" s="74"/>
      <c r="BR957" s="74"/>
      <c r="BS957" s="74"/>
      <c r="BT957" s="74"/>
      <c r="BU957" s="74"/>
      <c r="BV957" s="74"/>
      <c r="BW957" s="74"/>
      <c r="BX957" s="74"/>
      <c r="BY957" s="74"/>
      <c r="BZ957" s="74"/>
      <c r="CA957" s="74"/>
    </row>
    <row r="958" spans="2:79" x14ac:dyDescent="0.25"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  <c r="AC958" s="74"/>
      <c r="AD958" s="74"/>
      <c r="AE958" s="74"/>
      <c r="AF958" s="74"/>
      <c r="AG958" s="74"/>
      <c r="AH958" s="74"/>
      <c r="AI958" s="74"/>
      <c r="AJ958" s="74"/>
      <c r="AK958" s="74"/>
      <c r="AL958" s="74"/>
      <c r="AM958" s="74"/>
      <c r="AN958" s="74"/>
      <c r="AO958" s="74"/>
      <c r="AP958" s="74"/>
      <c r="AQ958" s="74"/>
      <c r="AR958" s="74"/>
      <c r="AS958" s="74"/>
      <c r="AT958" s="74"/>
      <c r="AU958" s="74"/>
      <c r="AV958" s="74"/>
      <c r="AW958" s="74"/>
      <c r="AX958" s="74"/>
      <c r="AY958" s="74"/>
      <c r="AZ958" s="74"/>
      <c r="BA958" s="74"/>
      <c r="BB958" s="74"/>
      <c r="BC958" s="74"/>
      <c r="BD958" s="74"/>
      <c r="BE958" s="74"/>
      <c r="BF958" s="74"/>
      <c r="BG958" s="74"/>
      <c r="BH958" s="74"/>
      <c r="BI958" s="74"/>
      <c r="BJ958" s="74"/>
      <c r="BK958" s="74"/>
      <c r="BL958" s="74"/>
      <c r="BM958" s="74"/>
      <c r="BN958" s="74"/>
      <c r="BO958" s="74"/>
      <c r="BP958" s="74"/>
      <c r="BQ958" s="74"/>
      <c r="BR958" s="74"/>
      <c r="BS958" s="74"/>
      <c r="BT958" s="74"/>
      <c r="BU958" s="74"/>
      <c r="BV958" s="74"/>
      <c r="BW958" s="74"/>
      <c r="BX958" s="74"/>
      <c r="BY958" s="74"/>
      <c r="BZ958" s="74"/>
      <c r="CA958" s="74"/>
    </row>
    <row r="959" spans="2:79" x14ac:dyDescent="0.25"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  <c r="AB959" s="74"/>
      <c r="AC959" s="74"/>
      <c r="AD959" s="74"/>
      <c r="AE959" s="74"/>
      <c r="AF959" s="74"/>
      <c r="AG959" s="74"/>
      <c r="AH959" s="74"/>
      <c r="AI959" s="74"/>
      <c r="AJ959" s="74"/>
      <c r="AK959" s="74"/>
      <c r="AL959" s="74"/>
      <c r="AM959" s="74"/>
      <c r="AN959" s="74"/>
      <c r="AO959" s="74"/>
      <c r="AP959" s="74"/>
      <c r="AQ959" s="74"/>
      <c r="AR959" s="74"/>
      <c r="AS959" s="74"/>
      <c r="AT959" s="74"/>
      <c r="AU959" s="74"/>
      <c r="AV959" s="74"/>
      <c r="AW959" s="74"/>
      <c r="AX959" s="74"/>
      <c r="AY959" s="74"/>
      <c r="AZ959" s="74"/>
      <c r="BA959" s="74"/>
      <c r="BB959" s="74"/>
      <c r="BC959" s="74"/>
      <c r="BD959" s="74"/>
      <c r="BE959" s="74"/>
      <c r="BF959" s="74"/>
      <c r="BG959" s="74"/>
      <c r="BH959" s="74"/>
      <c r="BI959" s="74"/>
      <c r="BJ959" s="74"/>
      <c r="BK959" s="74"/>
      <c r="BL959" s="74"/>
      <c r="BM959" s="74"/>
      <c r="BN959" s="74"/>
      <c r="BO959" s="74"/>
      <c r="BP959" s="74"/>
      <c r="BQ959" s="74"/>
      <c r="BR959" s="74"/>
      <c r="BS959" s="74"/>
      <c r="BT959" s="74"/>
      <c r="BU959" s="74"/>
      <c r="BV959" s="74"/>
      <c r="BW959" s="74"/>
      <c r="BX959" s="74"/>
      <c r="BY959" s="74"/>
      <c r="BZ959" s="74"/>
      <c r="CA959" s="74"/>
    </row>
    <row r="960" spans="2:79" x14ac:dyDescent="0.25"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  <c r="AA960" s="74"/>
      <c r="AB960" s="74"/>
      <c r="AC960" s="74"/>
      <c r="AD960" s="74"/>
      <c r="AE960" s="74"/>
      <c r="AF960" s="74"/>
      <c r="AG960" s="74"/>
      <c r="AH960" s="74"/>
      <c r="AI960" s="74"/>
      <c r="AJ960" s="74"/>
      <c r="AK960" s="74"/>
      <c r="AL960" s="74"/>
      <c r="AM960" s="74"/>
      <c r="AN960" s="74"/>
      <c r="AO960" s="74"/>
      <c r="AP960" s="74"/>
      <c r="AQ960" s="74"/>
      <c r="AR960" s="74"/>
      <c r="AS960" s="74"/>
      <c r="AT960" s="74"/>
      <c r="AU960" s="74"/>
      <c r="AV960" s="74"/>
      <c r="AW960" s="74"/>
      <c r="AX960" s="74"/>
      <c r="AY960" s="74"/>
      <c r="AZ960" s="74"/>
      <c r="BA960" s="74"/>
      <c r="BB960" s="74"/>
      <c r="BC960" s="74"/>
      <c r="BD960" s="74"/>
      <c r="BE960" s="74"/>
      <c r="BF960" s="74"/>
      <c r="BG960" s="74"/>
      <c r="BH960" s="74"/>
      <c r="BI960" s="74"/>
      <c r="BJ960" s="74"/>
      <c r="BK960" s="74"/>
      <c r="BL960" s="74"/>
      <c r="BM960" s="74"/>
      <c r="BN960" s="74"/>
      <c r="BO960" s="74"/>
      <c r="BP960" s="74"/>
      <c r="BQ960" s="74"/>
      <c r="BR960" s="74"/>
      <c r="BS960" s="74"/>
      <c r="BT960" s="74"/>
      <c r="BU960" s="74"/>
      <c r="BV960" s="74"/>
      <c r="BW960" s="74"/>
      <c r="BX960" s="74"/>
      <c r="BY960" s="74"/>
      <c r="BZ960" s="74"/>
      <c r="CA960" s="74"/>
    </row>
    <row r="961" spans="2:79" x14ac:dyDescent="0.25"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  <c r="AA961" s="74"/>
      <c r="AB961" s="74"/>
      <c r="AC961" s="74"/>
      <c r="AD961" s="74"/>
      <c r="AE961" s="74"/>
      <c r="AF961" s="74"/>
      <c r="AG961" s="74"/>
      <c r="AH961" s="74"/>
      <c r="AI961" s="74"/>
      <c r="AJ961" s="74"/>
      <c r="AK961" s="74"/>
      <c r="AL961" s="74"/>
      <c r="AM961" s="74"/>
      <c r="AN961" s="74"/>
      <c r="AO961" s="74"/>
      <c r="AP961" s="74"/>
      <c r="AQ961" s="74"/>
      <c r="AR961" s="74"/>
      <c r="AS961" s="74"/>
      <c r="AT961" s="74"/>
      <c r="AU961" s="74"/>
      <c r="AV961" s="74"/>
      <c r="AW961" s="74"/>
      <c r="AX961" s="74"/>
      <c r="AY961" s="74"/>
      <c r="AZ961" s="74"/>
      <c r="BA961" s="74"/>
      <c r="BB961" s="74"/>
      <c r="BC961" s="74"/>
      <c r="BD961" s="74"/>
      <c r="BE961" s="74"/>
      <c r="BF961" s="74"/>
      <c r="BG961" s="74"/>
      <c r="BH961" s="74"/>
      <c r="BI961" s="74"/>
      <c r="BJ961" s="74"/>
      <c r="BK961" s="74"/>
      <c r="BL961" s="74"/>
      <c r="BM961" s="74"/>
      <c r="BN961" s="74"/>
      <c r="BO961" s="74"/>
      <c r="BP961" s="74"/>
      <c r="BQ961" s="74"/>
      <c r="BR961" s="74"/>
      <c r="BS961" s="74"/>
      <c r="BT961" s="74"/>
      <c r="BU961" s="74"/>
      <c r="BV961" s="74"/>
      <c r="BW961" s="74"/>
      <c r="BX961" s="74"/>
      <c r="BY961" s="74"/>
      <c r="BZ961" s="74"/>
      <c r="CA961" s="74"/>
    </row>
    <row r="962" spans="2:79" x14ac:dyDescent="0.25"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  <c r="AA962" s="74"/>
      <c r="AB962" s="74"/>
      <c r="AC962" s="74"/>
      <c r="AD962" s="74"/>
      <c r="AE962" s="74"/>
      <c r="AF962" s="74"/>
      <c r="AG962" s="74"/>
      <c r="AH962" s="74"/>
      <c r="AI962" s="74"/>
      <c r="AJ962" s="74"/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  <c r="AU962" s="74"/>
      <c r="AV962" s="74"/>
      <c r="AW962" s="74"/>
      <c r="AX962" s="74"/>
      <c r="AY962" s="74"/>
      <c r="AZ962" s="74"/>
      <c r="BA962" s="74"/>
      <c r="BB962" s="74"/>
      <c r="BC962" s="74"/>
      <c r="BD962" s="74"/>
      <c r="BE962" s="74"/>
      <c r="BF962" s="74"/>
      <c r="BG962" s="74"/>
      <c r="BH962" s="74"/>
      <c r="BI962" s="74"/>
      <c r="BJ962" s="74"/>
      <c r="BK962" s="74"/>
      <c r="BL962" s="74"/>
      <c r="BM962" s="74"/>
      <c r="BN962" s="74"/>
      <c r="BO962" s="74"/>
      <c r="BP962" s="74"/>
      <c r="BQ962" s="74"/>
      <c r="BR962" s="74"/>
      <c r="BS962" s="74"/>
      <c r="BT962" s="74"/>
      <c r="BU962" s="74"/>
      <c r="BV962" s="74"/>
      <c r="BW962" s="74"/>
      <c r="BX962" s="74"/>
      <c r="BY962" s="74"/>
      <c r="BZ962" s="74"/>
      <c r="CA962" s="74"/>
    </row>
    <row r="963" spans="2:79" x14ac:dyDescent="0.25"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  <c r="AA963" s="74"/>
      <c r="AB963" s="74"/>
      <c r="AC963" s="74"/>
      <c r="AD963" s="74"/>
      <c r="AE963" s="74"/>
      <c r="AF963" s="74"/>
      <c r="AG963" s="74"/>
      <c r="AH963" s="74"/>
      <c r="AI963" s="74"/>
      <c r="AJ963" s="74"/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  <c r="AU963" s="74"/>
      <c r="AV963" s="74"/>
      <c r="AW963" s="74"/>
      <c r="AX963" s="74"/>
      <c r="AY963" s="74"/>
      <c r="AZ963" s="74"/>
      <c r="BA963" s="74"/>
      <c r="BB963" s="74"/>
      <c r="BC963" s="74"/>
      <c r="BD963" s="74"/>
      <c r="BE963" s="74"/>
      <c r="BF963" s="74"/>
      <c r="BG963" s="74"/>
      <c r="BH963" s="74"/>
      <c r="BI963" s="74"/>
      <c r="BJ963" s="74"/>
      <c r="BK963" s="74"/>
      <c r="BL963" s="74"/>
      <c r="BM963" s="74"/>
      <c r="BN963" s="74"/>
      <c r="BO963" s="74"/>
      <c r="BP963" s="74"/>
      <c r="BQ963" s="74"/>
      <c r="BR963" s="74"/>
      <c r="BS963" s="74"/>
      <c r="BT963" s="74"/>
      <c r="BU963" s="74"/>
      <c r="BV963" s="74"/>
      <c r="BW963" s="74"/>
      <c r="BX963" s="74"/>
      <c r="BY963" s="74"/>
      <c r="BZ963" s="74"/>
      <c r="CA963" s="74"/>
    </row>
    <row r="964" spans="2:79" x14ac:dyDescent="0.25"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  <c r="AA964" s="74"/>
      <c r="AB964" s="74"/>
      <c r="AC964" s="74"/>
      <c r="AD964" s="74"/>
      <c r="AE964" s="74"/>
      <c r="AF964" s="74"/>
      <c r="AG964" s="74"/>
      <c r="AH964" s="74"/>
      <c r="AI964" s="74"/>
      <c r="AJ964" s="74"/>
      <c r="AK964" s="74"/>
      <c r="AL964" s="74"/>
      <c r="AM964" s="74"/>
      <c r="AN964" s="74"/>
      <c r="AO964" s="74"/>
      <c r="AP964" s="74"/>
      <c r="AQ964" s="74"/>
      <c r="AR964" s="74"/>
      <c r="AS964" s="74"/>
      <c r="AT964" s="74"/>
      <c r="AU964" s="74"/>
      <c r="AV964" s="74"/>
      <c r="AW964" s="74"/>
      <c r="AX964" s="74"/>
      <c r="AY964" s="74"/>
      <c r="AZ964" s="74"/>
      <c r="BA964" s="74"/>
      <c r="BB964" s="74"/>
      <c r="BC964" s="74"/>
      <c r="BD964" s="74"/>
      <c r="BE964" s="74"/>
      <c r="BF964" s="74"/>
      <c r="BG964" s="74"/>
      <c r="BH964" s="74"/>
      <c r="BI964" s="74"/>
      <c r="BJ964" s="74"/>
      <c r="BK964" s="74"/>
      <c r="BL964" s="74"/>
      <c r="BM964" s="74"/>
      <c r="BN964" s="74"/>
      <c r="BO964" s="74"/>
      <c r="BP964" s="74"/>
      <c r="BQ964" s="74"/>
      <c r="BR964" s="74"/>
      <c r="BS964" s="74"/>
      <c r="BT964" s="74"/>
      <c r="BU964" s="74"/>
      <c r="BV964" s="74"/>
      <c r="BW964" s="74"/>
      <c r="BX964" s="74"/>
      <c r="BY964" s="74"/>
      <c r="BZ964" s="74"/>
      <c r="CA964" s="74"/>
    </row>
    <row r="965" spans="2:79" x14ac:dyDescent="0.25"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  <c r="AA965" s="74"/>
      <c r="AB965" s="74"/>
      <c r="AC965" s="74"/>
      <c r="AD965" s="74"/>
      <c r="AE965" s="74"/>
      <c r="AF965" s="74"/>
      <c r="AG965" s="74"/>
      <c r="AH965" s="74"/>
      <c r="AI965" s="74"/>
      <c r="AJ965" s="74"/>
      <c r="AK965" s="74"/>
      <c r="AL965" s="74"/>
      <c r="AM965" s="74"/>
      <c r="AN965" s="74"/>
      <c r="AO965" s="74"/>
      <c r="AP965" s="74"/>
      <c r="AQ965" s="74"/>
      <c r="AR965" s="74"/>
      <c r="AS965" s="74"/>
      <c r="AT965" s="74"/>
      <c r="AU965" s="74"/>
      <c r="AV965" s="74"/>
      <c r="AW965" s="74"/>
      <c r="AX965" s="74"/>
      <c r="AY965" s="74"/>
      <c r="AZ965" s="74"/>
      <c r="BA965" s="74"/>
      <c r="BB965" s="74"/>
      <c r="BC965" s="74"/>
      <c r="BD965" s="74"/>
      <c r="BE965" s="74"/>
      <c r="BF965" s="74"/>
      <c r="BG965" s="74"/>
      <c r="BH965" s="74"/>
      <c r="BI965" s="74"/>
      <c r="BJ965" s="74"/>
      <c r="BK965" s="74"/>
      <c r="BL965" s="74"/>
      <c r="BM965" s="74"/>
      <c r="BN965" s="74"/>
      <c r="BO965" s="74"/>
      <c r="BP965" s="74"/>
      <c r="BQ965" s="74"/>
      <c r="BR965" s="74"/>
      <c r="BS965" s="74"/>
      <c r="BT965" s="74"/>
      <c r="BU965" s="74"/>
      <c r="BV965" s="74"/>
      <c r="BW965" s="74"/>
      <c r="BX965" s="74"/>
      <c r="BY965" s="74"/>
      <c r="BZ965" s="74"/>
      <c r="CA965" s="74"/>
    </row>
    <row r="966" spans="2:79" x14ac:dyDescent="0.25"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  <c r="AA966" s="74"/>
      <c r="AB966" s="74"/>
      <c r="AC966" s="74"/>
      <c r="AD966" s="74"/>
      <c r="AE966" s="74"/>
      <c r="AF966" s="74"/>
      <c r="AG966" s="74"/>
      <c r="AH966" s="74"/>
      <c r="AI966" s="74"/>
      <c r="AJ966" s="74"/>
      <c r="AK966" s="74"/>
      <c r="AL966" s="74"/>
      <c r="AM966" s="74"/>
      <c r="AN966" s="74"/>
      <c r="AO966" s="74"/>
      <c r="AP966" s="74"/>
      <c r="AQ966" s="74"/>
      <c r="AR966" s="74"/>
      <c r="AS966" s="74"/>
      <c r="AT966" s="74"/>
      <c r="AU966" s="74"/>
      <c r="AV966" s="74"/>
      <c r="AW966" s="74"/>
      <c r="AX966" s="74"/>
      <c r="AY966" s="74"/>
      <c r="AZ966" s="74"/>
      <c r="BA966" s="74"/>
      <c r="BB966" s="74"/>
      <c r="BC966" s="74"/>
      <c r="BD966" s="74"/>
      <c r="BE966" s="74"/>
      <c r="BF966" s="74"/>
      <c r="BG966" s="74"/>
      <c r="BH966" s="74"/>
      <c r="BI966" s="74"/>
      <c r="BJ966" s="74"/>
      <c r="BK966" s="74"/>
      <c r="BL966" s="74"/>
      <c r="BM966" s="74"/>
      <c r="BN966" s="74"/>
      <c r="BO966" s="74"/>
      <c r="BP966" s="74"/>
      <c r="BQ966" s="74"/>
      <c r="BR966" s="74"/>
      <c r="BS966" s="74"/>
      <c r="BT966" s="74"/>
      <c r="BU966" s="74"/>
      <c r="BV966" s="74"/>
      <c r="BW966" s="74"/>
      <c r="BX966" s="74"/>
      <c r="BY966" s="74"/>
      <c r="BZ966" s="74"/>
      <c r="CA966" s="74"/>
    </row>
    <row r="967" spans="2:79" x14ac:dyDescent="0.25"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  <c r="AA967" s="74"/>
      <c r="AB967" s="74"/>
      <c r="AC967" s="74"/>
      <c r="AD967" s="74"/>
      <c r="AE967" s="74"/>
      <c r="AF967" s="74"/>
      <c r="AG967" s="74"/>
      <c r="AH967" s="74"/>
      <c r="AI967" s="74"/>
      <c r="AJ967" s="74"/>
      <c r="AK967" s="74"/>
      <c r="AL967" s="74"/>
      <c r="AM967" s="74"/>
      <c r="AN967" s="74"/>
      <c r="AO967" s="74"/>
      <c r="AP967" s="74"/>
      <c r="AQ967" s="74"/>
      <c r="AR967" s="74"/>
      <c r="AS967" s="74"/>
      <c r="AT967" s="74"/>
      <c r="AU967" s="74"/>
      <c r="AV967" s="74"/>
      <c r="AW967" s="74"/>
      <c r="AX967" s="74"/>
      <c r="AY967" s="74"/>
      <c r="AZ967" s="74"/>
      <c r="BA967" s="74"/>
      <c r="BB967" s="74"/>
      <c r="BC967" s="74"/>
      <c r="BD967" s="74"/>
      <c r="BE967" s="74"/>
      <c r="BF967" s="74"/>
      <c r="BG967" s="74"/>
      <c r="BH967" s="74"/>
      <c r="BI967" s="74"/>
      <c r="BJ967" s="74"/>
      <c r="BK967" s="74"/>
      <c r="BL967" s="74"/>
      <c r="BM967" s="74"/>
      <c r="BN967" s="74"/>
      <c r="BO967" s="74"/>
      <c r="BP967" s="74"/>
      <c r="BQ967" s="74"/>
      <c r="BR967" s="74"/>
      <c r="BS967" s="74"/>
      <c r="BT967" s="74"/>
      <c r="BU967" s="74"/>
      <c r="BV967" s="74"/>
      <c r="BW967" s="74"/>
      <c r="BX967" s="74"/>
      <c r="BY967" s="74"/>
      <c r="BZ967" s="74"/>
      <c r="CA967" s="74"/>
    </row>
    <row r="968" spans="2:79" x14ac:dyDescent="0.25"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  <c r="AA968" s="74"/>
      <c r="AB968" s="74"/>
      <c r="AC968" s="74"/>
      <c r="AD968" s="74"/>
      <c r="AE968" s="74"/>
      <c r="AF968" s="74"/>
      <c r="AG968" s="74"/>
      <c r="AH968" s="74"/>
      <c r="AI968" s="74"/>
      <c r="AJ968" s="74"/>
      <c r="AK968" s="74"/>
      <c r="AL968" s="74"/>
      <c r="AM968" s="74"/>
      <c r="AN968" s="74"/>
      <c r="AO968" s="74"/>
      <c r="AP968" s="74"/>
      <c r="AQ968" s="74"/>
      <c r="AR968" s="74"/>
      <c r="AS968" s="74"/>
      <c r="AT968" s="74"/>
      <c r="AU968" s="74"/>
      <c r="AV968" s="74"/>
      <c r="AW968" s="74"/>
      <c r="AX968" s="74"/>
      <c r="AY968" s="74"/>
      <c r="AZ968" s="74"/>
      <c r="BA968" s="74"/>
      <c r="BB968" s="74"/>
      <c r="BC968" s="74"/>
      <c r="BD968" s="74"/>
      <c r="BE968" s="74"/>
      <c r="BF968" s="74"/>
      <c r="BG968" s="74"/>
      <c r="BH968" s="74"/>
      <c r="BI968" s="74"/>
      <c r="BJ968" s="74"/>
      <c r="BK968" s="74"/>
      <c r="BL968" s="74"/>
      <c r="BM968" s="74"/>
      <c r="BN968" s="74"/>
      <c r="BO968" s="74"/>
      <c r="BP968" s="74"/>
      <c r="BQ968" s="74"/>
      <c r="BR968" s="74"/>
      <c r="BS968" s="74"/>
      <c r="BT968" s="74"/>
      <c r="BU968" s="74"/>
      <c r="BV968" s="74"/>
      <c r="BW968" s="74"/>
      <c r="BX968" s="74"/>
      <c r="BY968" s="74"/>
      <c r="BZ968" s="74"/>
      <c r="CA968" s="74"/>
    </row>
    <row r="969" spans="2:79" x14ac:dyDescent="0.25"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  <c r="AA969" s="74"/>
      <c r="AB969" s="74"/>
      <c r="AC969" s="74"/>
      <c r="AD969" s="74"/>
      <c r="AE969" s="74"/>
      <c r="AF969" s="74"/>
      <c r="AG969" s="74"/>
      <c r="AH969" s="74"/>
      <c r="AI969" s="74"/>
      <c r="AJ969" s="74"/>
      <c r="AK969" s="74"/>
      <c r="AL969" s="74"/>
      <c r="AM969" s="74"/>
      <c r="AN969" s="74"/>
      <c r="AO969" s="74"/>
      <c r="AP969" s="74"/>
      <c r="AQ969" s="74"/>
      <c r="AR969" s="74"/>
      <c r="AS969" s="74"/>
      <c r="AT969" s="74"/>
      <c r="AU969" s="74"/>
      <c r="AV969" s="74"/>
      <c r="AW969" s="74"/>
      <c r="AX969" s="74"/>
      <c r="AY969" s="74"/>
      <c r="AZ969" s="74"/>
      <c r="BA969" s="74"/>
      <c r="BB969" s="74"/>
      <c r="BC969" s="74"/>
      <c r="BD969" s="74"/>
      <c r="BE969" s="74"/>
      <c r="BF969" s="74"/>
      <c r="BG969" s="74"/>
      <c r="BH969" s="74"/>
      <c r="BI969" s="74"/>
      <c r="BJ969" s="74"/>
      <c r="BK969" s="74"/>
      <c r="BL969" s="74"/>
      <c r="BM969" s="74"/>
      <c r="BN969" s="74"/>
      <c r="BO969" s="74"/>
      <c r="BP969" s="74"/>
      <c r="BQ969" s="74"/>
      <c r="BR969" s="74"/>
      <c r="BS969" s="74"/>
      <c r="BT969" s="74"/>
      <c r="BU969" s="74"/>
      <c r="BV969" s="74"/>
      <c r="BW969" s="74"/>
      <c r="BX969" s="74"/>
      <c r="BY969" s="74"/>
      <c r="BZ969" s="74"/>
      <c r="CA969" s="74"/>
    </row>
    <row r="970" spans="2:79" x14ac:dyDescent="0.25"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  <c r="AA970" s="74"/>
      <c r="AB970" s="74"/>
      <c r="AC970" s="74"/>
      <c r="AD970" s="74"/>
      <c r="AE970" s="74"/>
      <c r="AF970" s="74"/>
      <c r="AG970" s="74"/>
      <c r="AH970" s="74"/>
      <c r="AI970" s="74"/>
      <c r="AJ970" s="74"/>
      <c r="AK970" s="74"/>
      <c r="AL970" s="74"/>
      <c r="AM970" s="74"/>
      <c r="AN970" s="74"/>
      <c r="AO970" s="74"/>
      <c r="AP970" s="74"/>
      <c r="AQ970" s="74"/>
      <c r="AR970" s="74"/>
      <c r="AS970" s="74"/>
      <c r="AT970" s="74"/>
      <c r="AU970" s="74"/>
      <c r="AV970" s="74"/>
      <c r="AW970" s="74"/>
      <c r="AX970" s="74"/>
      <c r="AY970" s="74"/>
      <c r="AZ970" s="74"/>
      <c r="BA970" s="74"/>
      <c r="BB970" s="74"/>
      <c r="BC970" s="74"/>
      <c r="BD970" s="74"/>
      <c r="BE970" s="74"/>
      <c r="BF970" s="74"/>
      <c r="BG970" s="74"/>
      <c r="BH970" s="74"/>
      <c r="BI970" s="74"/>
      <c r="BJ970" s="74"/>
      <c r="BK970" s="74"/>
      <c r="BL970" s="74"/>
      <c r="BM970" s="74"/>
      <c r="BN970" s="74"/>
      <c r="BO970" s="74"/>
      <c r="BP970" s="74"/>
      <c r="BQ970" s="74"/>
      <c r="BR970" s="74"/>
      <c r="BS970" s="74"/>
      <c r="BT970" s="74"/>
      <c r="BU970" s="74"/>
      <c r="BV970" s="74"/>
      <c r="BW970" s="74"/>
      <c r="BX970" s="74"/>
      <c r="BY970" s="74"/>
      <c r="BZ970" s="74"/>
      <c r="CA970" s="74"/>
    </row>
    <row r="971" spans="2:79" x14ac:dyDescent="0.25"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  <c r="AA971" s="74"/>
      <c r="AB971" s="74"/>
      <c r="AC971" s="74"/>
      <c r="AD971" s="74"/>
      <c r="AE971" s="74"/>
      <c r="AF971" s="74"/>
      <c r="AG971" s="74"/>
      <c r="AH971" s="74"/>
      <c r="AI971" s="74"/>
      <c r="AJ971" s="74"/>
      <c r="AK971" s="74"/>
      <c r="AL971" s="74"/>
      <c r="AM971" s="74"/>
      <c r="AN971" s="74"/>
      <c r="AO971" s="74"/>
      <c r="AP971" s="74"/>
      <c r="AQ971" s="74"/>
      <c r="AR971" s="74"/>
      <c r="AS971" s="74"/>
      <c r="AT971" s="74"/>
      <c r="AU971" s="74"/>
      <c r="AV971" s="74"/>
      <c r="AW971" s="74"/>
      <c r="AX971" s="74"/>
      <c r="AY971" s="74"/>
      <c r="AZ971" s="74"/>
      <c r="BA971" s="74"/>
      <c r="BB971" s="74"/>
      <c r="BC971" s="74"/>
      <c r="BD971" s="74"/>
      <c r="BE971" s="74"/>
      <c r="BF971" s="74"/>
      <c r="BG971" s="74"/>
      <c r="BH971" s="74"/>
      <c r="BI971" s="74"/>
      <c r="BJ971" s="74"/>
      <c r="BK971" s="74"/>
      <c r="BL971" s="74"/>
      <c r="BM971" s="74"/>
      <c r="BN971" s="74"/>
      <c r="BO971" s="74"/>
      <c r="BP971" s="74"/>
      <c r="BQ971" s="74"/>
      <c r="BR971" s="74"/>
      <c r="BS971" s="74"/>
      <c r="BT971" s="74"/>
      <c r="BU971" s="74"/>
      <c r="BV971" s="74"/>
      <c r="BW971" s="74"/>
      <c r="BX971" s="74"/>
      <c r="BY971" s="74"/>
      <c r="BZ971" s="74"/>
      <c r="CA971" s="74"/>
    </row>
    <row r="972" spans="2:79" x14ac:dyDescent="0.25"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  <c r="AA972" s="74"/>
      <c r="AB972" s="74"/>
      <c r="AC972" s="74"/>
      <c r="AD972" s="74"/>
      <c r="AE972" s="74"/>
      <c r="AF972" s="74"/>
      <c r="AG972" s="74"/>
      <c r="AH972" s="74"/>
      <c r="AI972" s="74"/>
      <c r="AJ972" s="74"/>
      <c r="AK972" s="74"/>
      <c r="AL972" s="74"/>
      <c r="AM972" s="74"/>
      <c r="AN972" s="74"/>
      <c r="AO972" s="74"/>
      <c r="AP972" s="74"/>
      <c r="AQ972" s="74"/>
      <c r="AR972" s="74"/>
      <c r="AS972" s="74"/>
      <c r="AT972" s="74"/>
      <c r="AU972" s="74"/>
      <c r="AV972" s="74"/>
      <c r="AW972" s="74"/>
      <c r="AX972" s="74"/>
      <c r="AY972" s="74"/>
      <c r="AZ972" s="74"/>
      <c r="BA972" s="74"/>
      <c r="BB972" s="74"/>
      <c r="BC972" s="74"/>
      <c r="BD972" s="74"/>
      <c r="BE972" s="74"/>
      <c r="BF972" s="74"/>
      <c r="BG972" s="74"/>
      <c r="BH972" s="74"/>
      <c r="BI972" s="74"/>
      <c r="BJ972" s="74"/>
      <c r="BK972" s="74"/>
      <c r="BL972" s="74"/>
      <c r="BM972" s="74"/>
      <c r="BN972" s="74"/>
      <c r="BO972" s="74"/>
      <c r="BP972" s="74"/>
      <c r="BQ972" s="74"/>
      <c r="BR972" s="74"/>
      <c r="BS972" s="74"/>
      <c r="BT972" s="74"/>
      <c r="BU972" s="74"/>
      <c r="BV972" s="74"/>
      <c r="BW972" s="74"/>
      <c r="BX972" s="74"/>
      <c r="BY972" s="74"/>
      <c r="BZ972" s="74"/>
      <c r="CA972" s="74"/>
    </row>
    <row r="973" spans="2:79" x14ac:dyDescent="0.25"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  <c r="AA973" s="74"/>
      <c r="AB973" s="74"/>
      <c r="AC973" s="74"/>
      <c r="AD973" s="74"/>
      <c r="AE973" s="74"/>
      <c r="AF973" s="74"/>
      <c r="AG973" s="74"/>
      <c r="AH973" s="74"/>
      <c r="AI973" s="74"/>
      <c r="AJ973" s="74"/>
      <c r="AK973" s="74"/>
      <c r="AL973" s="74"/>
      <c r="AM973" s="74"/>
      <c r="AN973" s="74"/>
      <c r="AO973" s="74"/>
      <c r="AP973" s="74"/>
      <c r="AQ973" s="74"/>
      <c r="AR973" s="74"/>
      <c r="AS973" s="74"/>
      <c r="AT973" s="74"/>
      <c r="AU973" s="74"/>
      <c r="AV973" s="74"/>
      <c r="AW973" s="74"/>
      <c r="AX973" s="74"/>
      <c r="AY973" s="74"/>
      <c r="AZ973" s="74"/>
      <c r="BA973" s="74"/>
      <c r="BB973" s="74"/>
      <c r="BC973" s="74"/>
      <c r="BD973" s="74"/>
      <c r="BE973" s="74"/>
      <c r="BF973" s="74"/>
      <c r="BG973" s="74"/>
      <c r="BH973" s="74"/>
      <c r="BI973" s="74"/>
      <c r="BJ973" s="74"/>
      <c r="BK973" s="74"/>
      <c r="BL973" s="74"/>
      <c r="BM973" s="74"/>
      <c r="BN973" s="74"/>
      <c r="BO973" s="74"/>
      <c r="BP973" s="74"/>
      <c r="BQ973" s="74"/>
      <c r="BR973" s="74"/>
      <c r="BS973" s="74"/>
      <c r="BT973" s="74"/>
      <c r="BU973" s="74"/>
      <c r="BV973" s="74"/>
      <c r="BW973" s="74"/>
      <c r="BX973" s="74"/>
      <c r="BY973" s="74"/>
      <c r="BZ973" s="74"/>
      <c r="CA973" s="74"/>
    </row>
    <row r="974" spans="2:79" x14ac:dyDescent="0.25"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  <c r="AA974" s="74"/>
      <c r="AB974" s="74"/>
      <c r="AC974" s="74"/>
      <c r="AD974" s="74"/>
      <c r="AE974" s="74"/>
      <c r="AF974" s="74"/>
      <c r="AG974" s="74"/>
      <c r="AH974" s="74"/>
      <c r="AI974" s="74"/>
      <c r="AJ974" s="74"/>
      <c r="AK974" s="74"/>
      <c r="AL974" s="74"/>
      <c r="AM974" s="74"/>
      <c r="AN974" s="74"/>
      <c r="AO974" s="74"/>
      <c r="AP974" s="74"/>
      <c r="AQ974" s="74"/>
      <c r="AR974" s="74"/>
      <c r="AS974" s="74"/>
      <c r="AT974" s="74"/>
      <c r="AU974" s="74"/>
      <c r="AV974" s="74"/>
      <c r="AW974" s="74"/>
      <c r="AX974" s="74"/>
      <c r="AY974" s="74"/>
      <c r="AZ974" s="74"/>
      <c r="BA974" s="74"/>
      <c r="BB974" s="74"/>
      <c r="BC974" s="74"/>
      <c r="BD974" s="74"/>
      <c r="BE974" s="74"/>
      <c r="BF974" s="74"/>
      <c r="BG974" s="74"/>
      <c r="BH974" s="74"/>
      <c r="BI974" s="74"/>
      <c r="BJ974" s="74"/>
      <c r="BK974" s="74"/>
      <c r="BL974" s="74"/>
      <c r="BM974" s="74"/>
      <c r="BN974" s="74"/>
      <c r="BO974" s="74"/>
      <c r="BP974" s="74"/>
      <c r="BQ974" s="74"/>
      <c r="BR974" s="74"/>
      <c r="BS974" s="74"/>
      <c r="BT974" s="74"/>
      <c r="BU974" s="74"/>
      <c r="BV974" s="74"/>
      <c r="BW974" s="74"/>
      <c r="BX974" s="74"/>
      <c r="BY974" s="74"/>
      <c r="BZ974" s="74"/>
      <c r="CA974" s="74"/>
    </row>
    <row r="975" spans="2:79" x14ac:dyDescent="0.25"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  <c r="AA975" s="74"/>
      <c r="AB975" s="74"/>
      <c r="AC975" s="74"/>
      <c r="AD975" s="74"/>
      <c r="AE975" s="74"/>
      <c r="AF975" s="74"/>
      <c r="AG975" s="74"/>
      <c r="AH975" s="74"/>
      <c r="AI975" s="74"/>
      <c r="AJ975" s="74"/>
      <c r="AK975" s="74"/>
      <c r="AL975" s="74"/>
      <c r="AM975" s="74"/>
      <c r="AN975" s="74"/>
      <c r="AO975" s="74"/>
      <c r="AP975" s="74"/>
      <c r="AQ975" s="74"/>
      <c r="AR975" s="74"/>
      <c r="AS975" s="74"/>
      <c r="AT975" s="74"/>
      <c r="AU975" s="74"/>
      <c r="AV975" s="74"/>
      <c r="AW975" s="74"/>
      <c r="AX975" s="74"/>
      <c r="AY975" s="74"/>
      <c r="AZ975" s="74"/>
      <c r="BA975" s="74"/>
      <c r="BB975" s="74"/>
      <c r="BC975" s="74"/>
      <c r="BD975" s="74"/>
      <c r="BE975" s="74"/>
      <c r="BF975" s="74"/>
      <c r="BG975" s="74"/>
      <c r="BH975" s="74"/>
      <c r="BI975" s="74"/>
      <c r="BJ975" s="74"/>
      <c r="BK975" s="74"/>
      <c r="BL975" s="74"/>
      <c r="BM975" s="74"/>
      <c r="BN975" s="74"/>
      <c r="BO975" s="74"/>
      <c r="BP975" s="74"/>
      <c r="BQ975" s="74"/>
      <c r="BR975" s="74"/>
      <c r="BS975" s="74"/>
      <c r="BT975" s="74"/>
      <c r="BU975" s="74"/>
      <c r="BV975" s="74"/>
      <c r="BW975" s="74"/>
      <c r="BX975" s="74"/>
      <c r="BY975" s="74"/>
      <c r="BZ975" s="74"/>
      <c r="CA975" s="74"/>
    </row>
    <row r="976" spans="2:79" x14ac:dyDescent="0.25"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  <c r="AA976" s="74"/>
      <c r="AB976" s="74"/>
      <c r="AC976" s="74"/>
      <c r="AD976" s="74"/>
      <c r="AE976" s="74"/>
      <c r="AF976" s="74"/>
      <c r="AG976" s="74"/>
      <c r="AH976" s="74"/>
      <c r="AI976" s="74"/>
      <c r="AJ976" s="74"/>
      <c r="AK976" s="74"/>
      <c r="AL976" s="74"/>
      <c r="AM976" s="74"/>
      <c r="AN976" s="74"/>
      <c r="AO976" s="74"/>
      <c r="AP976" s="74"/>
      <c r="AQ976" s="74"/>
      <c r="AR976" s="74"/>
      <c r="AS976" s="74"/>
      <c r="AT976" s="74"/>
      <c r="AU976" s="74"/>
      <c r="AV976" s="74"/>
      <c r="AW976" s="74"/>
      <c r="AX976" s="74"/>
      <c r="AY976" s="74"/>
      <c r="AZ976" s="74"/>
      <c r="BA976" s="74"/>
      <c r="BB976" s="74"/>
      <c r="BC976" s="74"/>
      <c r="BD976" s="74"/>
      <c r="BE976" s="74"/>
      <c r="BF976" s="74"/>
      <c r="BG976" s="74"/>
      <c r="BH976" s="74"/>
      <c r="BI976" s="74"/>
      <c r="BJ976" s="74"/>
      <c r="BK976" s="74"/>
      <c r="BL976" s="74"/>
      <c r="BM976" s="74"/>
      <c r="BN976" s="74"/>
      <c r="BO976" s="74"/>
      <c r="BP976" s="74"/>
      <c r="BQ976" s="74"/>
      <c r="BR976" s="74"/>
      <c r="BS976" s="74"/>
      <c r="BT976" s="74"/>
      <c r="BU976" s="74"/>
      <c r="BV976" s="74"/>
      <c r="BW976" s="74"/>
      <c r="BX976" s="74"/>
      <c r="BY976" s="74"/>
      <c r="BZ976" s="74"/>
      <c r="CA976" s="74"/>
    </row>
    <row r="977" spans="2:79" x14ac:dyDescent="0.25"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  <c r="AA977" s="74"/>
      <c r="AB977" s="74"/>
      <c r="AC977" s="74"/>
      <c r="AD977" s="74"/>
      <c r="AE977" s="74"/>
      <c r="AF977" s="74"/>
      <c r="AG977" s="74"/>
      <c r="AH977" s="74"/>
      <c r="AI977" s="74"/>
      <c r="AJ977" s="74"/>
      <c r="AK977" s="74"/>
      <c r="AL977" s="74"/>
      <c r="AM977" s="74"/>
      <c r="AN977" s="74"/>
      <c r="AO977" s="74"/>
      <c r="AP977" s="74"/>
      <c r="AQ977" s="74"/>
      <c r="AR977" s="74"/>
      <c r="AS977" s="74"/>
      <c r="AT977" s="74"/>
      <c r="AU977" s="74"/>
      <c r="AV977" s="74"/>
      <c r="AW977" s="74"/>
      <c r="AX977" s="74"/>
      <c r="AY977" s="74"/>
      <c r="AZ977" s="74"/>
      <c r="BA977" s="74"/>
      <c r="BB977" s="74"/>
      <c r="BC977" s="74"/>
      <c r="BD977" s="74"/>
      <c r="BE977" s="74"/>
      <c r="BF977" s="74"/>
      <c r="BG977" s="74"/>
      <c r="BH977" s="74"/>
      <c r="BI977" s="74"/>
      <c r="BJ977" s="74"/>
      <c r="BK977" s="74"/>
      <c r="BL977" s="74"/>
      <c r="BM977" s="74"/>
      <c r="BN977" s="74"/>
      <c r="BO977" s="74"/>
      <c r="BP977" s="74"/>
      <c r="BQ977" s="74"/>
      <c r="BR977" s="74"/>
      <c r="BS977" s="74"/>
      <c r="BT977" s="74"/>
      <c r="BU977" s="74"/>
      <c r="BV977" s="74"/>
      <c r="BW977" s="74"/>
      <c r="BX977" s="74"/>
      <c r="BY977" s="74"/>
      <c r="BZ977" s="74"/>
      <c r="CA977" s="74"/>
    </row>
    <row r="978" spans="2:79" x14ac:dyDescent="0.25"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  <c r="AA978" s="74"/>
      <c r="AB978" s="74"/>
      <c r="AC978" s="74"/>
      <c r="AD978" s="74"/>
      <c r="AE978" s="74"/>
      <c r="AF978" s="74"/>
      <c r="AG978" s="74"/>
      <c r="AH978" s="74"/>
      <c r="AI978" s="74"/>
      <c r="AJ978" s="74"/>
      <c r="AK978" s="74"/>
      <c r="AL978" s="74"/>
      <c r="AM978" s="74"/>
      <c r="AN978" s="74"/>
      <c r="AO978" s="74"/>
      <c r="AP978" s="74"/>
      <c r="AQ978" s="74"/>
      <c r="AR978" s="74"/>
      <c r="AS978" s="74"/>
      <c r="AT978" s="74"/>
      <c r="AU978" s="74"/>
      <c r="AV978" s="74"/>
      <c r="AW978" s="74"/>
      <c r="AX978" s="74"/>
      <c r="AY978" s="74"/>
      <c r="AZ978" s="74"/>
      <c r="BA978" s="74"/>
      <c r="BB978" s="74"/>
      <c r="BC978" s="74"/>
      <c r="BD978" s="74"/>
      <c r="BE978" s="74"/>
      <c r="BF978" s="74"/>
      <c r="BG978" s="74"/>
      <c r="BH978" s="74"/>
      <c r="BI978" s="74"/>
      <c r="BJ978" s="74"/>
      <c r="BK978" s="74"/>
      <c r="BL978" s="74"/>
      <c r="BM978" s="74"/>
      <c r="BN978" s="74"/>
      <c r="BO978" s="74"/>
      <c r="BP978" s="74"/>
      <c r="BQ978" s="74"/>
      <c r="BR978" s="74"/>
      <c r="BS978" s="74"/>
      <c r="BT978" s="74"/>
      <c r="BU978" s="74"/>
      <c r="BV978" s="74"/>
      <c r="BW978" s="74"/>
      <c r="BX978" s="74"/>
      <c r="BY978" s="74"/>
      <c r="BZ978" s="74"/>
      <c r="CA978" s="74"/>
    </row>
    <row r="979" spans="2:79" x14ac:dyDescent="0.25"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  <c r="AA979" s="74"/>
      <c r="AB979" s="74"/>
      <c r="AC979" s="74"/>
      <c r="AD979" s="74"/>
      <c r="AE979" s="74"/>
      <c r="AF979" s="74"/>
      <c r="AG979" s="74"/>
      <c r="AH979" s="74"/>
      <c r="AI979" s="74"/>
      <c r="AJ979" s="74"/>
      <c r="AK979" s="74"/>
      <c r="AL979" s="74"/>
      <c r="AM979" s="74"/>
      <c r="AN979" s="74"/>
      <c r="AO979" s="74"/>
      <c r="AP979" s="74"/>
      <c r="AQ979" s="74"/>
      <c r="AR979" s="74"/>
      <c r="AS979" s="74"/>
      <c r="AT979" s="74"/>
      <c r="AU979" s="74"/>
      <c r="AV979" s="74"/>
      <c r="AW979" s="74"/>
      <c r="AX979" s="74"/>
      <c r="AY979" s="74"/>
      <c r="AZ979" s="74"/>
      <c r="BA979" s="74"/>
      <c r="BB979" s="74"/>
      <c r="BC979" s="74"/>
      <c r="BD979" s="74"/>
      <c r="BE979" s="74"/>
      <c r="BF979" s="74"/>
      <c r="BG979" s="74"/>
      <c r="BH979" s="74"/>
      <c r="BI979" s="74"/>
      <c r="BJ979" s="74"/>
      <c r="BK979" s="74"/>
      <c r="BL979" s="74"/>
      <c r="BM979" s="74"/>
      <c r="BN979" s="74"/>
      <c r="BO979" s="74"/>
      <c r="BP979" s="74"/>
      <c r="BQ979" s="74"/>
      <c r="BR979" s="74"/>
      <c r="BS979" s="74"/>
      <c r="BT979" s="74"/>
      <c r="BU979" s="74"/>
      <c r="BV979" s="74"/>
      <c r="BW979" s="74"/>
      <c r="BX979" s="74"/>
      <c r="BY979" s="74"/>
      <c r="BZ979" s="74"/>
      <c r="CA979" s="74"/>
    </row>
    <row r="980" spans="2:79" x14ac:dyDescent="0.25"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  <c r="AA980" s="74"/>
      <c r="AB980" s="74"/>
      <c r="AC980" s="74"/>
      <c r="AD980" s="74"/>
      <c r="AE980" s="74"/>
      <c r="AF980" s="74"/>
      <c r="AG980" s="74"/>
      <c r="AH980" s="74"/>
      <c r="AI980" s="74"/>
      <c r="AJ980" s="74"/>
      <c r="AK980" s="74"/>
      <c r="AL980" s="74"/>
      <c r="AM980" s="74"/>
      <c r="AN980" s="74"/>
      <c r="AO980" s="74"/>
      <c r="AP980" s="74"/>
      <c r="AQ980" s="74"/>
      <c r="AR980" s="74"/>
      <c r="AS980" s="74"/>
      <c r="AT980" s="74"/>
      <c r="AU980" s="74"/>
      <c r="AV980" s="74"/>
      <c r="AW980" s="74"/>
      <c r="AX980" s="74"/>
      <c r="AY980" s="74"/>
      <c r="AZ980" s="74"/>
      <c r="BA980" s="74"/>
      <c r="BB980" s="74"/>
      <c r="BC980" s="74"/>
      <c r="BD980" s="74"/>
      <c r="BE980" s="74"/>
      <c r="BF980" s="74"/>
      <c r="BG980" s="74"/>
      <c r="BH980" s="74"/>
      <c r="BI980" s="74"/>
      <c r="BJ980" s="74"/>
      <c r="BK980" s="74"/>
      <c r="BL980" s="74"/>
      <c r="BM980" s="74"/>
      <c r="BN980" s="74"/>
      <c r="BO980" s="74"/>
      <c r="BP980" s="74"/>
      <c r="BQ980" s="74"/>
      <c r="BR980" s="74"/>
      <c r="BS980" s="74"/>
      <c r="BT980" s="74"/>
      <c r="BU980" s="74"/>
      <c r="BV980" s="74"/>
      <c r="BW980" s="74"/>
      <c r="BX980" s="74"/>
      <c r="BY980" s="74"/>
      <c r="BZ980" s="74"/>
      <c r="CA980" s="74"/>
    </row>
    <row r="981" spans="2:79" x14ac:dyDescent="0.25"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  <c r="AA981" s="74"/>
      <c r="AB981" s="74"/>
      <c r="AC981" s="74"/>
      <c r="AD981" s="74"/>
      <c r="AE981" s="74"/>
      <c r="AF981" s="74"/>
      <c r="AG981" s="74"/>
      <c r="AH981" s="74"/>
      <c r="AI981" s="74"/>
      <c r="AJ981" s="74"/>
      <c r="AK981" s="74"/>
      <c r="AL981" s="74"/>
      <c r="AM981" s="74"/>
      <c r="AN981" s="74"/>
      <c r="AO981" s="74"/>
      <c r="AP981" s="74"/>
      <c r="AQ981" s="74"/>
      <c r="AR981" s="74"/>
      <c r="AS981" s="74"/>
      <c r="AT981" s="74"/>
      <c r="AU981" s="74"/>
      <c r="AV981" s="74"/>
      <c r="AW981" s="74"/>
      <c r="AX981" s="74"/>
      <c r="AY981" s="74"/>
      <c r="AZ981" s="74"/>
      <c r="BA981" s="74"/>
      <c r="BB981" s="74"/>
      <c r="BC981" s="74"/>
      <c r="BD981" s="74"/>
      <c r="BE981" s="74"/>
      <c r="BF981" s="74"/>
      <c r="BG981" s="74"/>
      <c r="BH981" s="74"/>
      <c r="BI981" s="74"/>
      <c r="BJ981" s="74"/>
      <c r="BK981" s="74"/>
      <c r="BL981" s="74"/>
      <c r="BM981" s="74"/>
      <c r="BN981" s="74"/>
      <c r="BO981" s="74"/>
      <c r="BP981" s="74"/>
      <c r="BQ981" s="74"/>
      <c r="BR981" s="74"/>
      <c r="BS981" s="74"/>
      <c r="BT981" s="74"/>
      <c r="BU981" s="74"/>
      <c r="BV981" s="74"/>
      <c r="BW981" s="74"/>
      <c r="BX981" s="74"/>
      <c r="BY981" s="74"/>
      <c r="BZ981" s="74"/>
      <c r="CA981" s="74"/>
    </row>
    <row r="982" spans="2:79" x14ac:dyDescent="0.25"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  <c r="AC982" s="74"/>
      <c r="AD982" s="74"/>
      <c r="AE982" s="74"/>
      <c r="AF982" s="74"/>
      <c r="AG982" s="74"/>
      <c r="AH982" s="74"/>
      <c r="AI982" s="74"/>
      <c r="AJ982" s="74"/>
      <c r="AK982" s="74"/>
      <c r="AL982" s="74"/>
      <c r="AM982" s="74"/>
      <c r="AN982" s="74"/>
      <c r="AO982" s="74"/>
      <c r="AP982" s="74"/>
      <c r="AQ982" s="74"/>
      <c r="AR982" s="74"/>
      <c r="AS982" s="74"/>
      <c r="AT982" s="74"/>
      <c r="AU982" s="74"/>
      <c r="AV982" s="74"/>
      <c r="AW982" s="74"/>
      <c r="AX982" s="74"/>
      <c r="AY982" s="74"/>
      <c r="AZ982" s="74"/>
      <c r="BA982" s="74"/>
      <c r="BB982" s="74"/>
      <c r="BC982" s="74"/>
      <c r="BD982" s="74"/>
      <c r="BE982" s="74"/>
      <c r="BF982" s="74"/>
      <c r="BG982" s="74"/>
      <c r="BH982" s="74"/>
      <c r="BI982" s="74"/>
      <c r="BJ982" s="74"/>
      <c r="BK982" s="74"/>
      <c r="BL982" s="74"/>
      <c r="BM982" s="74"/>
      <c r="BN982" s="74"/>
      <c r="BO982" s="74"/>
      <c r="BP982" s="74"/>
      <c r="BQ982" s="74"/>
      <c r="BR982" s="74"/>
      <c r="BS982" s="74"/>
      <c r="BT982" s="74"/>
      <c r="BU982" s="74"/>
      <c r="BV982" s="74"/>
      <c r="BW982" s="74"/>
      <c r="BX982" s="74"/>
      <c r="BY982" s="74"/>
      <c r="BZ982" s="74"/>
      <c r="CA982" s="74"/>
    </row>
    <row r="983" spans="2:79" x14ac:dyDescent="0.25"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  <c r="AA983" s="74"/>
      <c r="AB983" s="74"/>
      <c r="AC983" s="74"/>
      <c r="AD983" s="74"/>
      <c r="AE983" s="74"/>
      <c r="AF983" s="74"/>
      <c r="AG983" s="74"/>
      <c r="AH983" s="74"/>
      <c r="AI983" s="74"/>
      <c r="AJ983" s="74"/>
      <c r="AK983" s="74"/>
      <c r="AL983" s="74"/>
      <c r="AM983" s="74"/>
      <c r="AN983" s="74"/>
      <c r="AO983" s="74"/>
      <c r="AP983" s="74"/>
      <c r="AQ983" s="74"/>
      <c r="AR983" s="74"/>
      <c r="AS983" s="74"/>
      <c r="AT983" s="74"/>
      <c r="AU983" s="74"/>
      <c r="AV983" s="74"/>
      <c r="AW983" s="74"/>
      <c r="AX983" s="74"/>
      <c r="AY983" s="74"/>
      <c r="AZ983" s="74"/>
      <c r="BA983" s="74"/>
      <c r="BB983" s="74"/>
      <c r="BC983" s="74"/>
      <c r="BD983" s="74"/>
      <c r="BE983" s="74"/>
      <c r="BF983" s="74"/>
      <c r="BG983" s="74"/>
      <c r="BH983" s="74"/>
      <c r="BI983" s="74"/>
      <c r="BJ983" s="74"/>
      <c r="BK983" s="74"/>
      <c r="BL983" s="74"/>
      <c r="BM983" s="74"/>
      <c r="BN983" s="74"/>
      <c r="BO983" s="74"/>
      <c r="BP983" s="74"/>
      <c r="BQ983" s="74"/>
      <c r="BR983" s="74"/>
      <c r="BS983" s="74"/>
      <c r="BT983" s="74"/>
      <c r="BU983" s="74"/>
      <c r="BV983" s="74"/>
      <c r="BW983" s="74"/>
      <c r="BX983" s="74"/>
      <c r="BY983" s="74"/>
      <c r="BZ983" s="74"/>
      <c r="CA983" s="74"/>
    </row>
    <row r="984" spans="2:79" x14ac:dyDescent="0.25"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  <c r="AA984" s="74"/>
      <c r="AB984" s="74"/>
      <c r="AC984" s="74"/>
      <c r="AD984" s="74"/>
      <c r="AE984" s="74"/>
      <c r="AF984" s="74"/>
      <c r="AG984" s="74"/>
      <c r="AH984" s="74"/>
      <c r="AI984" s="74"/>
      <c r="AJ984" s="74"/>
      <c r="AK984" s="74"/>
      <c r="AL984" s="74"/>
      <c r="AM984" s="74"/>
      <c r="AN984" s="74"/>
      <c r="AO984" s="74"/>
      <c r="AP984" s="74"/>
      <c r="AQ984" s="74"/>
      <c r="AR984" s="74"/>
      <c r="AS984" s="74"/>
      <c r="AT984" s="74"/>
      <c r="AU984" s="74"/>
      <c r="AV984" s="74"/>
      <c r="AW984" s="74"/>
      <c r="AX984" s="74"/>
      <c r="AY984" s="74"/>
      <c r="AZ984" s="74"/>
      <c r="BA984" s="74"/>
      <c r="BB984" s="74"/>
      <c r="BC984" s="74"/>
      <c r="BD984" s="74"/>
      <c r="BE984" s="74"/>
      <c r="BF984" s="74"/>
      <c r="BG984" s="74"/>
      <c r="BH984" s="74"/>
      <c r="BI984" s="74"/>
      <c r="BJ984" s="74"/>
      <c r="BK984" s="74"/>
      <c r="BL984" s="74"/>
      <c r="BM984" s="74"/>
      <c r="BN984" s="74"/>
      <c r="BO984" s="74"/>
      <c r="BP984" s="74"/>
      <c r="BQ984" s="74"/>
      <c r="BR984" s="74"/>
      <c r="BS984" s="74"/>
      <c r="BT984" s="74"/>
      <c r="BU984" s="74"/>
      <c r="BV984" s="74"/>
      <c r="BW984" s="74"/>
      <c r="BX984" s="74"/>
      <c r="BY984" s="74"/>
      <c r="BZ984" s="74"/>
      <c r="CA984" s="74"/>
    </row>
    <row r="985" spans="2:79" x14ac:dyDescent="0.25"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  <c r="AA985" s="74"/>
      <c r="AB985" s="74"/>
      <c r="AC985" s="74"/>
      <c r="AD985" s="74"/>
      <c r="AE985" s="74"/>
      <c r="AF985" s="74"/>
      <c r="AG985" s="74"/>
      <c r="AH985" s="74"/>
      <c r="AI985" s="74"/>
      <c r="AJ985" s="74"/>
      <c r="AK985" s="74"/>
      <c r="AL985" s="74"/>
      <c r="AM985" s="74"/>
      <c r="AN985" s="74"/>
      <c r="AO985" s="74"/>
      <c r="AP985" s="74"/>
      <c r="AQ985" s="74"/>
      <c r="AR985" s="74"/>
      <c r="AS985" s="74"/>
      <c r="AT985" s="74"/>
      <c r="AU985" s="74"/>
      <c r="AV985" s="74"/>
      <c r="AW985" s="74"/>
      <c r="AX985" s="74"/>
      <c r="AY985" s="74"/>
      <c r="AZ985" s="74"/>
      <c r="BA985" s="74"/>
      <c r="BB985" s="74"/>
      <c r="BC985" s="74"/>
      <c r="BD985" s="74"/>
      <c r="BE985" s="74"/>
      <c r="BF985" s="74"/>
      <c r="BG985" s="74"/>
      <c r="BH985" s="74"/>
      <c r="BI985" s="74"/>
      <c r="BJ985" s="74"/>
      <c r="BK985" s="74"/>
      <c r="BL985" s="74"/>
      <c r="BM985" s="74"/>
      <c r="BN985" s="74"/>
      <c r="BO985" s="74"/>
      <c r="BP985" s="74"/>
      <c r="BQ985" s="74"/>
      <c r="BR985" s="74"/>
      <c r="BS985" s="74"/>
      <c r="BT985" s="74"/>
      <c r="BU985" s="74"/>
      <c r="BV985" s="74"/>
      <c r="BW985" s="74"/>
      <c r="BX985" s="74"/>
      <c r="BY985" s="74"/>
      <c r="BZ985" s="74"/>
      <c r="CA985" s="74"/>
    </row>
    <row r="986" spans="2:79" x14ac:dyDescent="0.25"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  <c r="AA986" s="74"/>
      <c r="AB986" s="74"/>
      <c r="AC986" s="74"/>
      <c r="AD986" s="74"/>
      <c r="AE986" s="74"/>
      <c r="AF986" s="74"/>
      <c r="AG986" s="74"/>
      <c r="AH986" s="74"/>
      <c r="AI986" s="74"/>
      <c r="AJ986" s="74"/>
      <c r="AK986" s="74"/>
      <c r="AL986" s="74"/>
      <c r="AM986" s="74"/>
      <c r="AN986" s="74"/>
      <c r="AO986" s="74"/>
      <c r="AP986" s="74"/>
      <c r="AQ986" s="74"/>
      <c r="AR986" s="74"/>
      <c r="AS986" s="74"/>
      <c r="AT986" s="74"/>
      <c r="AU986" s="74"/>
      <c r="AV986" s="74"/>
      <c r="AW986" s="74"/>
      <c r="AX986" s="74"/>
      <c r="AY986" s="74"/>
      <c r="AZ986" s="74"/>
      <c r="BA986" s="74"/>
      <c r="BB986" s="74"/>
      <c r="BC986" s="74"/>
      <c r="BD986" s="74"/>
      <c r="BE986" s="74"/>
      <c r="BF986" s="74"/>
      <c r="BG986" s="74"/>
      <c r="BH986" s="74"/>
      <c r="BI986" s="74"/>
      <c r="BJ986" s="74"/>
      <c r="BK986" s="74"/>
      <c r="BL986" s="74"/>
      <c r="BM986" s="74"/>
      <c r="BN986" s="74"/>
      <c r="BO986" s="74"/>
      <c r="BP986" s="74"/>
      <c r="BQ986" s="74"/>
      <c r="BR986" s="74"/>
      <c r="BS986" s="74"/>
      <c r="BT986" s="74"/>
      <c r="BU986" s="74"/>
      <c r="BV986" s="74"/>
      <c r="BW986" s="74"/>
      <c r="BX986" s="74"/>
      <c r="BY986" s="74"/>
      <c r="BZ986" s="74"/>
      <c r="CA986" s="74"/>
    </row>
    <row r="987" spans="2:79" x14ac:dyDescent="0.25"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  <c r="AA987" s="74"/>
      <c r="AB987" s="74"/>
      <c r="AC987" s="74"/>
      <c r="AD987" s="74"/>
      <c r="AE987" s="74"/>
      <c r="AF987" s="74"/>
      <c r="AG987" s="74"/>
      <c r="AH987" s="74"/>
      <c r="AI987" s="74"/>
      <c r="AJ987" s="74"/>
      <c r="AK987" s="74"/>
      <c r="AL987" s="74"/>
      <c r="AM987" s="74"/>
      <c r="AN987" s="74"/>
      <c r="AO987" s="74"/>
      <c r="AP987" s="74"/>
      <c r="AQ987" s="74"/>
      <c r="AR987" s="74"/>
      <c r="AS987" s="74"/>
      <c r="AT987" s="74"/>
      <c r="AU987" s="74"/>
      <c r="AV987" s="74"/>
      <c r="AW987" s="74"/>
      <c r="AX987" s="74"/>
      <c r="AY987" s="74"/>
      <c r="AZ987" s="74"/>
      <c r="BA987" s="74"/>
      <c r="BB987" s="74"/>
      <c r="BC987" s="74"/>
      <c r="BD987" s="74"/>
      <c r="BE987" s="74"/>
      <c r="BF987" s="74"/>
      <c r="BG987" s="74"/>
      <c r="BH987" s="74"/>
      <c r="BI987" s="74"/>
      <c r="BJ987" s="74"/>
      <c r="BK987" s="74"/>
      <c r="BL987" s="74"/>
      <c r="BM987" s="74"/>
      <c r="BN987" s="74"/>
      <c r="BO987" s="74"/>
      <c r="BP987" s="74"/>
      <c r="BQ987" s="74"/>
      <c r="BR987" s="74"/>
      <c r="BS987" s="74"/>
      <c r="BT987" s="74"/>
      <c r="BU987" s="74"/>
      <c r="BV987" s="74"/>
      <c r="BW987" s="74"/>
      <c r="BX987" s="74"/>
      <c r="BY987" s="74"/>
      <c r="BZ987" s="74"/>
      <c r="CA987" s="74"/>
    </row>
    <row r="988" spans="2:79" x14ac:dyDescent="0.25"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  <c r="AA988" s="74"/>
      <c r="AB988" s="74"/>
      <c r="AC988" s="74"/>
      <c r="AD988" s="74"/>
      <c r="AE988" s="74"/>
      <c r="AF988" s="74"/>
      <c r="AG988" s="74"/>
      <c r="AH988" s="74"/>
      <c r="AI988" s="74"/>
      <c r="AJ988" s="74"/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  <c r="AU988" s="74"/>
      <c r="AV988" s="74"/>
      <c r="AW988" s="74"/>
      <c r="AX988" s="74"/>
      <c r="AY988" s="74"/>
      <c r="AZ988" s="74"/>
      <c r="BA988" s="74"/>
      <c r="BB988" s="74"/>
      <c r="BC988" s="74"/>
      <c r="BD988" s="74"/>
      <c r="BE988" s="74"/>
      <c r="BF988" s="74"/>
      <c r="BG988" s="74"/>
      <c r="BH988" s="74"/>
      <c r="BI988" s="74"/>
      <c r="BJ988" s="74"/>
      <c r="BK988" s="74"/>
      <c r="BL988" s="74"/>
      <c r="BM988" s="74"/>
      <c r="BN988" s="74"/>
      <c r="BO988" s="74"/>
      <c r="BP988" s="74"/>
      <c r="BQ988" s="74"/>
      <c r="BR988" s="74"/>
      <c r="BS988" s="74"/>
      <c r="BT988" s="74"/>
      <c r="BU988" s="74"/>
      <c r="BV988" s="74"/>
      <c r="BW988" s="74"/>
      <c r="BX988" s="74"/>
      <c r="BY988" s="74"/>
      <c r="BZ988" s="74"/>
      <c r="CA988" s="74"/>
    </row>
    <row r="989" spans="2:79" x14ac:dyDescent="0.25"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  <c r="AA989" s="74"/>
      <c r="AB989" s="74"/>
      <c r="AC989" s="74"/>
      <c r="AD989" s="74"/>
      <c r="AE989" s="74"/>
      <c r="AF989" s="74"/>
      <c r="AG989" s="74"/>
      <c r="AH989" s="74"/>
      <c r="AI989" s="74"/>
      <c r="AJ989" s="74"/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  <c r="AU989" s="74"/>
      <c r="AV989" s="74"/>
      <c r="AW989" s="74"/>
      <c r="AX989" s="74"/>
      <c r="AY989" s="74"/>
      <c r="AZ989" s="74"/>
      <c r="BA989" s="74"/>
      <c r="BB989" s="74"/>
      <c r="BC989" s="74"/>
      <c r="BD989" s="74"/>
      <c r="BE989" s="74"/>
      <c r="BF989" s="74"/>
      <c r="BG989" s="74"/>
      <c r="BH989" s="74"/>
      <c r="BI989" s="74"/>
      <c r="BJ989" s="74"/>
      <c r="BK989" s="74"/>
      <c r="BL989" s="74"/>
      <c r="BM989" s="74"/>
      <c r="BN989" s="74"/>
      <c r="BO989" s="74"/>
      <c r="BP989" s="74"/>
      <c r="BQ989" s="74"/>
      <c r="BR989" s="74"/>
      <c r="BS989" s="74"/>
      <c r="BT989" s="74"/>
      <c r="BU989" s="74"/>
      <c r="BV989" s="74"/>
      <c r="BW989" s="74"/>
      <c r="BX989" s="74"/>
      <c r="BY989" s="74"/>
      <c r="BZ989" s="74"/>
      <c r="CA989" s="74"/>
    </row>
    <row r="990" spans="2:79" x14ac:dyDescent="0.25"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  <c r="AA990" s="74"/>
      <c r="AB990" s="74"/>
      <c r="AC990" s="74"/>
      <c r="AD990" s="74"/>
      <c r="AE990" s="74"/>
      <c r="AF990" s="74"/>
      <c r="AG990" s="74"/>
      <c r="AH990" s="74"/>
      <c r="AI990" s="74"/>
      <c r="AJ990" s="74"/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  <c r="AU990" s="74"/>
      <c r="AV990" s="74"/>
      <c r="AW990" s="74"/>
      <c r="AX990" s="74"/>
      <c r="AY990" s="74"/>
      <c r="AZ990" s="74"/>
      <c r="BA990" s="74"/>
      <c r="BB990" s="74"/>
      <c r="BC990" s="74"/>
      <c r="BD990" s="74"/>
      <c r="BE990" s="74"/>
      <c r="BF990" s="74"/>
      <c r="BG990" s="74"/>
      <c r="BH990" s="74"/>
      <c r="BI990" s="74"/>
      <c r="BJ990" s="74"/>
      <c r="BK990" s="74"/>
      <c r="BL990" s="74"/>
      <c r="BM990" s="74"/>
      <c r="BN990" s="74"/>
      <c r="BO990" s="74"/>
      <c r="BP990" s="74"/>
      <c r="BQ990" s="74"/>
      <c r="BR990" s="74"/>
      <c r="BS990" s="74"/>
      <c r="BT990" s="74"/>
      <c r="BU990" s="74"/>
      <c r="BV990" s="74"/>
      <c r="BW990" s="74"/>
      <c r="BX990" s="74"/>
      <c r="BY990" s="74"/>
      <c r="BZ990" s="74"/>
      <c r="CA990" s="74"/>
    </row>
    <row r="991" spans="2:79" x14ac:dyDescent="0.25"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  <c r="AA991" s="74"/>
      <c r="AB991" s="74"/>
      <c r="AC991" s="74"/>
      <c r="AD991" s="74"/>
      <c r="AE991" s="74"/>
      <c r="AF991" s="74"/>
      <c r="AG991" s="74"/>
      <c r="AH991" s="74"/>
      <c r="AI991" s="74"/>
      <c r="AJ991" s="74"/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  <c r="AU991" s="74"/>
      <c r="AV991" s="74"/>
      <c r="AW991" s="74"/>
      <c r="AX991" s="74"/>
      <c r="AY991" s="74"/>
      <c r="AZ991" s="74"/>
      <c r="BA991" s="74"/>
      <c r="BB991" s="74"/>
      <c r="BC991" s="74"/>
      <c r="BD991" s="74"/>
      <c r="BE991" s="74"/>
      <c r="BF991" s="74"/>
      <c r="BG991" s="74"/>
      <c r="BH991" s="74"/>
      <c r="BI991" s="74"/>
      <c r="BJ991" s="74"/>
      <c r="BK991" s="74"/>
      <c r="BL991" s="74"/>
      <c r="BM991" s="74"/>
      <c r="BN991" s="74"/>
      <c r="BO991" s="74"/>
      <c r="BP991" s="74"/>
      <c r="BQ991" s="74"/>
      <c r="BR991" s="74"/>
      <c r="BS991" s="74"/>
      <c r="BT991" s="74"/>
      <c r="BU991" s="74"/>
      <c r="BV991" s="74"/>
      <c r="BW991" s="74"/>
      <c r="BX991" s="74"/>
      <c r="BY991" s="74"/>
      <c r="BZ991" s="74"/>
      <c r="CA991" s="74"/>
    </row>
    <row r="992" spans="2:79" x14ac:dyDescent="0.25"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  <c r="AA992" s="74"/>
      <c r="AB992" s="74"/>
      <c r="AC992" s="74"/>
      <c r="AD992" s="74"/>
      <c r="AE992" s="74"/>
      <c r="AF992" s="74"/>
      <c r="AG992" s="74"/>
      <c r="AH992" s="74"/>
      <c r="AI992" s="74"/>
      <c r="AJ992" s="74"/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  <c r="AU992" s="74"/>
      <c r="AV992" s="74"/>
      <c r="AW992" s="74"/>
      <c r="AX992" s="74"/>
      <c r="AY992" s="74"/>
      <c r="AZ992" s="74"/>
      <c r="BA992" s="74"/>
      <c r="BB992" s="74"/>
      <c r="BC992" s="74"/>
      <c r="BD992" s="74"/>
      <c r="BE992" s="74"/>
      <c r="BF992" s="74"/>
      <c r="BG992" s="74"/>
      <c r="BH992" s="74"/>
      <c r="BI992" s="74"/>
      <c r="BJ992" s="74"/>
      <c r="BK992" s="74"/>
      <c r="BL992" s="74"/>
      <c r="BM992" s="74"/>
      <c r="BN992" s="74"/>
      <c r="BO992" s="74"/>
      <c r="BP992" s="74"/>
      <c r="BQ992" s="74"/>
      <c r="BR992" s="74"/>
      <c r="BS992" s="74"/>
      <c r="BT992" s="74"/>
      <c r="BU992" s="74"/>
      <c r="BV992" s="74"/>
      <c r="BW992" s="74"/>
      <c r="BX992" s="74"/>
      <c r="BY992" s="74"/>
      <c r="BZ992" s="74"/>
      <c r="CA992" s="74"/>
    </row>
    <row r="993" spans="2:79" x14ac:dyDescent="0.25"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  <c r="AA993" s="74"/>
      <c r="AB993" s="74"/>
      <c r="AC993" s="74"/>
      <c r="AD993" s="74"/>
      <c r="AE993" s="74"/>
      <c r="AF993" s="74"/>
      <c r="AG993" s="74"/>
      <c r="AH993" s="74"/>
      <c r="AI993" s="74"/>
      <c r="AJ993" s="74"/>
      <c r="AK993" s="74"/>
      <c r="AL993" s="74"/>
      <c r="AM993" s="74"/>
      <c r="AN993" s="74"/>
      <c r="AO993" s="74"/>
      <c r="AP993" s="74"/>
      <c r="AQ993" s="74"/>
      <c r="AR993" s="74"/>
      <c r="AS993" s="74"/>
      <c r="AT993" s="74"/>
      <c r="AU993" s="74"/>
      <c r="AV993" s="74"/>
      <c r="AW993" s="74"/>
      <c r="AX993" s="74"/>
      <c r="AY993" s="74"/>
      <c r="AZ993" s="74"/>
      <c r="BA993" s="74"/>
      <c r="BB993" s="74"/>
      <c r="BC993" s="74"/>
      <c r="BD993" s="74"/>
      <c r="BE993" s="74"/>
      <c r="BF993" s="74"/>
      <c r="BG993" s="74"/>
      <c r="BH993" s="74"/>
      <c r="BI993" s="74"/>
      <c r="BJ993" s="74"/>
      <c r="BK993" s="74"/>
      <c r="BL993" s="74"/>
      <c r="BM993" s="74"/>
      <c r="BN993" s="74"/>
      <c r="BO993" s="74"/>
      <c r="BP993" s="74"/>
      <c r="BQ993" s="74"/>
      <c r="BR993" s="74"/>
      <c r="BS993" s="74"/>
      <c r="BT993" s="74"/>
      <c r="BU993" s="74"/>
      <c r="BV993" s="74"/>
      <c r="BW993" s="74"/>
      <c r="BX993" s="74"/>
      <c r="BY993" s="74"/>
      <c r="BZ993" s="74"/>
      <c r="CA993" s="74"/>
    </row>
    <row r="994" spans="2:79" x14ac:dyDescent="0.25"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  <c r="AA994" s="74"/>
      <c r="AB994" s="74"/>
      <c r="AC994" s="74"/>
      <c r="AD994" s="74"/>
      <c r="AE994" s="74"/>
      <c r="AF994" s="74"/>
      <c r="AG994" s="74"/>
      <c r="AH994" s="74"/>
      <c r="AI994" s="74"/>
      <c r="AJ994" s="74"/>
      <c r="AK994" s="74"/>
      <c r="AL994" s="74"/>
      <c r="AM994" s="74"/>
      <c r="AN994" s="74"/>
      <c r="AO994" s="74"/>
      <c r="AP994" s="74"/>
      <c r="AQ994" s="74"/>
      <c r="AR994" s="74"/>
      <c r="AS994" s="74"/>
      <c r="AT994" s="74"/>
      <c r="AU994" s="74"/>
      <c r="AV994" s="74"/>
      <c r="AW994" s="74"/>
      <c r="AX994" s="74"/>
      <c r="AY994" s="74"/>
      <c r="AZ994" s="74"/>
      <c r="BA994" s="74"/>
      <c r="BB994" s="74"/>
      <c r="BC994" s="74"/>
      <c r="BD994" s="74"/>
      <c r="BE994" s="74"/>
      <c r="BF994" s="74"/>
      <c r="BG994" s="74"/>
      <c r="BH994" s="74"/>
      <c r="BI994" s="74"/>
      <c r="BJ994" s="74"/>
      <c r="BK994" s="74"/>
      <c r="BL994" s="74"/>
      <c r="BM994" s="74"/>
      <c r="BN994" s="74"/>
      <c r="BO994" s="74"/>
      <c r="BP994" s="74"/>
      <c r="BQ994" s="74"/>
      <c r="BR994" s="74"/>
      <c r="BS994" s="74"/>
      <c r="BT994" s="74"/>
      <c r="BU994" s="74"/>
      <c r="BV994" s="74"/>
      <c r="BW994" s="74"/>
      <c r="BX994" s="74"/>
      <c r="BY994" s="74"/>
      <c r="BZ994" s="74"/>
      <c r="CA994" s="74"/>
    </row>
    <row r="995" spans="2:79" x14ac:dyDescent="0.25"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  <c r="AA995" s="74"/>
      <c r="AB995" s="74"/>
      <c r="AC995" s="74"/>
      <c r="AD995" s="74"/>
      <c r="AE995" s="74"/>
      <c r="AF995" s="74"/>
      <c r="AG995" s="74"/>
      <c r="AH995" s="74"/>
      <c r="AI995" s="74"/>
      <c r="AJ995" s="74"/>
      <c r="AK995" s="74"/>
      <c r="AL995" s="74"/>
      <c r="AM995" s="74"/>
      <c r="AN995" s="74"/>
      <c r="AO995" s="74"/>
      <c r="AP995" s="74"/>
      <c r="AQ995" s="74"/>
      <c r="AR995" s="74"/>
      <c r="AS995" s="74"/>
      <c r="AT995" s="74"/>
      <c r="AU995" s="74"/>
      <c r="AV995" s="74"/>
      <c r="AW995" s="74"/>
      <c r="AX995" s="74"/>
      <c r="AY995" s="74"/>
      <c r="AZ995" s="74"/>
      <c r="BA995" s="74"/>
      <c r="BB995" s="74"/>
      <c r="BC995" s="74"/>
      <c r="BD995" s="74"/>
      <c r="BE995" s="74"/>
      <c r="BF995" s="74"/>
      <c r="BG995" s="74"/>
      <c r="BH995" s="74"/>
      <c r="BI995" s="74"/>
      <c r="BJ995" s="74"/>
      <c r="BK995" s="74"/>
      <c r="BL995" s="74"/>
      <c r="BM995" s="74"/>
      <c r="BN995" s="74"/>
      <c r="BO995" s="74"/>
      <c r="BP995" s="74"/>
      <c r="BQ995" s="74"/>
      <c r="BR995" s="74"/>
      <c r="BS995" s="74"/>
      <c r="BT995" s="74"/>
      <c r="BU995" s="74"/>
      <c r="BV995" s="74"/>
      <c r="BW995" s="74"/>
      <c r="BX995" s="74"/>
      <c r="BY995" s="74"/>
      <c r="BZ995" s="74"/>
      <c r="CA995" s="74"/>
    </row>
    <row r="996" spans="2:79" x14ac:dyDescent="0.25"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  <c r="AA996" s="74"/>
      <c r="AB996" s="74"/>
      <c r="AC996" s="74"/>
      <c r="AD996" s="74"/>
      <c r="AE996" s="74"/>
      <c r="AF996" s="74"/>
      <c r="AG996" s="74"/>
      <c r="AH996" s="74"/>
      <c r="AI996" s="74"/>
      <c r="AJ996" s="74"/>
      <c r="AK996" s="74"/>
      <c r="AL996" s="74"/>
      <c r="AM996" s="74"/>
      <c r="AN996" s="74"/>
      <c r="AO996" s="74"/>
      <c r="AP996" s="74"/>
      <c r="AQ996" s="74"/>
      <c r="AR996" s="74"/>
      <c r="AS996" s="74"/>
      <c r="AT996" s="74"/>
      <c r="AU996" s="74"/>
      <c r="AV996" s="74"/>
      <c r="AW996" s="74"/>
      <c r="AX996" s="74"/>
      <c r="AY996" s="74"/>
      <c r="AZ996" s="74"/>
      <c r="BA996" s="74"/>
      <c r="BB996" s="74"/>
      <c r="BC996" s="74"/>
      <c r="BD996" s="74"/>
      <c r="BE996" s="74"/>
      <c r="BF996" s="74"/>
      <c r="BG996" s="74"/>
      <c r="BH996" s="74"/>
      <c r="BI996" s="74"/>
      <c r="BJ996" s="74"/>
      <c r="BK996" s="74"/>
      <c r="BL996" s="74"/>
      <c r="BM996" s="74"/>
      <c r="BN996" s="74"/>
      <c r="BO996" s="74"/>
      <c r="BP996" s="74"/>
      <c r="BQ996" s="74"/>
      <c r="BR996" s="74"/>
      <c r="BS996" s="74"/>
      <c r="BT996" s="74"/>
      <c r="BU996" s="74"/>
      <c r="BV996" s="74"/>
      <c r="BW996" s="74"/>
      <c r="BX996" s="74"/>
      <c r="BY996" s="74"/>
      <c r="BZ996" s="74"/>
      <c r="CA996" s="74"/>
    </row>
    <row r="997" spans="2:79" x14ac:dyDescent="0.25"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  <c r="AA997" s="74"/>
      <c r="AB997" s="74"/>
      <c r="AC997" s="74"/>
      <c r="AD997" s="74"/>
      <c r="AE997" s="74"/>
      <c r="AF997" s="74"/>
      <c r="AG997" s="74"/>
      <c r="AH997" s="74"/>
      <c r="AI997" s="74"/>
      <c r="AJ997" s="74"/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  <c r="AU997" s="74"/>
      <c r="AV997" s="74"/>
      <c r="AW997" s="74"/>
      <c r="AX997" s="74"/>
      <c r="AY997" s="74"/>
      <c r="AZ997" s="74"/>
      <c r="BA997" s="74"/>
      <c r="BB997" s="74"/>
      <c r="BC997" s="74"/>
      <c r="BD997" s="74"/>
      <c r="BE997" s="74"/>
      <c r="BF997" s="74"/>
      <c r="BG997" s="74"/>
      <c r="BH997" s="74"/>
      <c r="BI997" s="74"/>
      <c r="BJ997" s="74"/>
      <c r="BK997" s="74"/>
      <c r="BL997" s="74"/>
      <c r="BM997" s="74"/>
      <c r="BN997" s="74"/>
      <c r="BO997" s="74"/>
      <c r="BP997" s="74"/>
      <c r="BQ997" s="74"/>
      <c r="BR997" s="74"/>
      <c r="BS997" s="74"/>
      <c r="BT997" s="74"/>
      <c r="BU997" s="74"/>
      <c r="BV997" s="74"/>
      <c r="BW997" s="74"/>
      <c r="BX997" s="74"/>
      <c r="BY997" s="74"/>
      <c r="BZ997" s="74"/>
      <c r="CA997" s="74"/>
    </row>
    <row r="998" spans="2:79" x14ac:dyDescent="0.25"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  <c r="AA998" s="74"/>
      <c r="AB998" s="74"/>
      <c r="AC998" s="74"/>
      <c r="AD998" s="74"/>
      <c r="AE998" s="74"/>
      <c r="AF998" s="74"/>
      <c r="AG998" s="74"/>
      <c r="AH998" s="74"/>
      <c r="AI998" s="74"/>
      <c r="AJ998" s="74"/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  <c r="AU998" s="74"/>
      <c r="AV998" s="74"/>
      <c r="AW998" s="74"/>
      <c r="AX998" s="74"/>
      <c r="AY998" s="74"/>
      <c r="AZ998" s="74"/>
      <c r="BA998" s="74"/>
      <c r="BB998" s="74"/>
      <c r="BC998" s="74"/>
      <c r="BD998" s="74"/>
      <c r="BE998" s="74"/>
      <c r="BF998" s="74"/>
      <c r="BG998" s="74"/>
      <c r="BH998" s="74"/>
      <c r="BI998" s="74"/>
      <c r="BJ998" s="74"/>
      <c r="BK998" s="74"/>
      <c r="BL998" s="74"/>
      <c r="BM998" s="74"/>
      <c r="BN998" s="74"/>
      <c r="BO998" s="74"/>
      <c r="BP998" s="74"/>
      <c r="BQ998" s="74"/>
      <c r="BR998" s="74"/>
      <c r="BS998" s="74"/>
      <c r="BT998" s="74"/>
      <c r="BU998" s="74"/>
      <c r="BV998" s="74"/>
      <c r="BW998" s="74"/>
      <c r="BX998" s="74"/>
      <c r="BY998" s="74"/>
      <c r="BZ998" s="74"/>
      <c r="CA998" s="74"/>
    </row>
    <row r="999" spans="2:79" x14ac:dyDescent="0.25"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  <c r="AA999" s="74"/>
      <c r="AB999" s="74"/>
      <c r="AC999" s="74"/>
      <c r="AD999" s="74"/>
      <c r="AE999" s="74"/>
      <c r="AF999" s="74"/>
      <c r="AG999" s="74"/>
      <c r="AH999" s="74"/>
      <c r="AI999" s="74"/>
      <c r="AJ999" s="74"/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  <c r="AU999" s="74"/>
      <c r="AV999" s="74"/>
      <c r="AW999" s="74"/>
      <c r="AX999" s="74"/>
      <c r="AY999" s="74"/>
      <c r="AZ999" s="74"/>
      <c r="BA999" s="74"/>
      <c r="BB999" s="74"/>
      <c r="BC999" s="74"/>
      <c r="BD999" s="74"/>
      <c r="BE999" s="74"/>
      <c r="BF999" s="74"/>
      <c r="BG999" s="74"/>
      <c r="BH999" s="74"/>
      <c r="BI999" s="74"/>
      <c r="BJ999" s="74"/>
      <c r="BK999" s="74"/>
      <c r="BL999" s="74"/>
      <c r="BM999" s="74"/>
      <c r="BN999" s="74"/>
      <c r="BO999" s="74"/>
      <c r="BP999" s="74"/>
      <c r="BQ999" s="74"/>
      <c r="BR999" s="74"/>
      <c r="BS999" s="74"/>
      <c r="BT999" s="74"/>
      <c r="BU999" s="74"/>
      <c r="BV999" s="74"/>
      <c r="BW999" s="74"/>
      <c r="BX999" s="74"/>
      <c r="BY999" s="74"/>
      <c r="BZ999" s="74"/>
      <c r="CA999" s="74"/>
    </row>
    <row r="1000" spans="2:79" x14ac:dyDescent="0.25"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  <c r="AB1000" s="74"/>
      <c r="AC1000" s="74"/>
      <c r="AD1000" s="74"/>
      <c r="AE1000" s="74"/>
      <c r="AF1000" s="74"/>
      <c r="AG1000" s="74"/>
      <c r="AH1000" s="74"/>
      <c r="AI1000" s="74"/>
      <c r="AJ1000" s="74"/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  <c r="AU1000" s="74"/>
      <c r="AV1000" s="74"/>
      <c r="AW1000" s="74"/>
      <c r="AX1000" s="74"/>
      <c r="AY1000" s="74"/>
      <c r="AZ1000" s="74"/>
      <c r="BA1000" s="74"/>
      <c r="BB1000" s="74"/>
      <c r="BC1000" s="74"/>
      <c r="BD1000" s="74"/>
      <c r="BE1000" s="74"/>
      <c r="BF1000" s="74"/>
      <c r="BG1000" s="74"/>
      <c r="BH1000" s="74"/>
      <c r="BI1000" s="74"/>
      <c r="BJ1000" s="74"/>
      <c r="BK1000" s="74"/>
      <c r="BL1000" s="74"/>
      <c r="BM1000" s="74"/>
      <c r="BN1000" s="74"/>
      <c r="BO1000" s="74"/>
      <c r="BP1000" s="74"/>
      <c r="BQ1000" s="74"/>
      <c r="BR1000" s="74"/>
      <c r="BS1000" s="74"/>
      <c r="BT1000" s="74"/>
      <c r="BU1000" s="74"/>
      <c r="BV1000" s="74"/>
      <c r="BW1000" s="74"/>
      <c r="BX1000" s="74"/>
      <c r="BY1000" s="74"/>
      <c r="BZ1000" s="74"/>
      <c r="CA1000" s="74"/>
    </row>
    <row r="1001" spans="2:79" x14ac:dyDescent="0.25"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  <c r="AA1001" s="74"/>
      <c r="AB1001" s="74"/>
      <c r="AC1001" s="74"/>
      <c r="AD1001" s="74"/>
      <c r="AE1001" s="74"/>
      <c r="AF1001" s="74"/>
      <c r="AG1001" s="74"/>
      <c r="AH1001" s="74"/>
      <c r="AI1001" s="74"/>
      <c r="AJ1001" s="74"/>
      <c r="AK1001" s="74"/>
      <c r="AL1001" s="74"/>
      <c r="AM1001" s="74"/>
      <c r="AN1001" s="74"/>
      <c r="AO1001" s="74"/>
      <c r="AP1001" s="74"/>
      <c r="AQ1001" s="74"/>
      <c r="AR1001" s="74"/>
      <c r="AS1001" s="74"/>
      <c r="AT1001" s="74"/>
      <c r="AU1001" s="74"/>
      <c r="AV1001" s="74"/>
      <c r="AW1001" s="74"/>
      <c r="AX1001" s="74"/>
      <c r="AY1001" s="74"/>
      <c r="AZ1001" s="74"/>
      <c r="BA1001" s="74"/>
      <c r="BB1001" s="74"/>
      <c r="BC1001" s="74"/>
      <c r="BD1001" s="74"/>
      <c r="BE1001" s="74"/>
      <c r="BF1001" s="74"/>
      <c r="BG1001" s="74"/>
      <c r="BH1001" s="74"/>
      <c r="BI1001" s="74"/>
      <c r="BJ1001" s="74"/>
      <c r="BK1001" s="74"/>
      <c r="BL1001" s="74"/>
      <c r="BM1001" s="74"/>
      <c r="BN1001" s="74"/>
      <c r="BO1001" s="74"/>
      <c r="BP1001" s="74"/>
      <c r="BQ1001" s="74"/>
      <c r="BR1001" s="74"/>
      <c r="BS1001" s="74"/>
      <c r="BT1001" s="74"/>
      <c r="BU1001" s="74"/>
      <c r="BV1001" s="74"/>
      <c r="BW1001" s="74"/>
      <c r="BX1001" s="74"/>
      <c r="BY1001" s="74"/>
      <c r="BZ1001" s="74"/>
      <c r="CA1001" s="74"/>
    </row>
    <row r="1002" spans="2:79" x14ac:dyDescent="0.25"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74"/>
      <c r="U1002" s="74"/>
      <c r="V1002" s="74"/>
      <c r="W1002" s="74"/>
      <c r="X1002" s="74"/>
      <c r="Y1002" s="74"/>
      <c r="Z1002" s="74"/>
      <c r="AA1002" s="74"/>
      <c r="AB1002" s="74"/>
      <c r="AC1002" s="74"/>
      <c r="AD1002" s="74"/>
      <c r="AE1002" s="74"/>
      <c r="AF1002" s="74"/>
      <c r="AG1002" s="74"/>
      <c r="AH1002" s="74"/>
      <c r="AI1002" s="74"/>
      <c r="AJ1002" s="74"/>
      <c r="AK1002" s="74"/>
      <c r="AL1002" s="74"/>
      <c r="AM1002" s="74"/>
      <c r="AN1002" s="74"/>
      <c r="AO1002" s="74"/>
      <c r="AP1002" s="74"/>
      <c r="AQ1002" s="74"/>
      <c r="AR1002" s="74"/>
      <c r="AS1002" s="74"/>
      <c r="AT1002" s="74"/>
      <c r="AU1002" s="74"/>
      <c r="AV1002" s="74"/>
      <c r="AW1002" s="74"/>
      <c r="AX1002" s="74"/>
      <c r="AY1002" s="74"/>
      <c r="AZ1002" s="74"/>
      <c r="BA1002" s="74"/>
      <c r="BB1002" s="74"/>
      <c r="BC1002" s="74"/>
      <c r="BD1002" s="74"/>
      <c r="BE1002" s="74"/>
      <c r="BF1002" s="74"/>
      <c r="BG1002" s="74"/>
      <c r="BH1002" s="74"/>
      <c r="BI1002" s="74"/>
      <c r="BJ1002" s="74"/>
      <c r="BK1002" s="74"/>
      <c r="BL1002" s="74"/>
      <c r="BM1002" s="74"/>
      <c r="BN1002" s="74"/>
      <c r="BO1002" s="74"/>
      <c r="BP1002" s="74"/>
      <c r="BQ1002" s="74"/>
      <c r="BR1002" s="74"/>
      <c r="BS1002" s="74"/>
      <c r="BT1002" s="74"/>
      <c r="BU1002" s="74"/>
      <c r="BV1002" s="74"/>
      <c r="BW1002" s="74"/>
      <c r="BX1002" s="74"/>
      <c r="BY1002" s="74"/>
      <c r="BZ1002" s="74"/>
      <c r="CA1002" s="74"/>
    </row>
    <row r="1003" spans="2:79" x14ac:dyDescent="0.25">
      <c r="B1003" s="74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74"/>
      <c r="U1003" s="74"/>
      <c r="V1003" s="74"/>
      <c r="W1003" s="74"/>
      <c r="X1003" s="74"/>
      <c r="Y1003" s="74"/>
      <c r="Z1003" s="74"/>
      <c r="AA1003" s="74"/>
      <c r="AB1003" s="74"/>
      <c r="AC1003" s="74"/>
      <c r="AD1003" s="74"/>
      <c r="AE1003" s="74"/>
      <c r="AF1003" s="74"/>
      <c r="AG1003" s="74"/>
      <c r="AH1003" s="74"/>
      <c r="AI1003" s="74"/>
      <c r="AJ1003" s="74"/>
      <c r="AK1003" s="74"/>
      <c r="AL1003" s="74"/>
      <c r="AM1003" s="74"/>
      <c r="AN1003" s="74"/>
      <c r="AO1003" s="74"/>
      <c r="AP1003" s="74"/>
      <c r="AQ1003" s="74"/>
      <c r="AR1003" s="74"/>
      <c r="AS1003" s="74"/>
      <c r="AT1003" s="74"/>
      <c r="AU1003" s="74"/>
      <c r="AV1003" s="74"/>
      <c r="AW1003" s="74"/>
      <c r="AX1003" s="74"/>
      <c r="AY1003" s="74"/>
      <c r="AZ1003" s="74"/>
      <c r="BA1003" s="74"/>
      <c r="BB1003" s="74"/>
      <c r="BC1003" s="74"/>
      <c r="BD1003" s="74"/>
      <c r="BE1003" s="74"/>
      <c r="BF1003" s="74"/>
      <c r="BG1003" s="74"/>
      <c r="BH1003" s="74"/>
      <c r="BI1003" s="74"/>
      <c r="BJ1003" s="74"/>
      <c r="BK1003" s="74"/>
      <c r="BL1003" s="74"/>
      <c r="BM1003" s="74"/>
      <c r="BN1003" s="74"/>
      <c r="BO1003" s="74"/>
      <c r="BP1003" s="74"/>
      <c r="BQ1003" s="74"/>
      <c r="BR1003" s="74"/>
      <c r="BS1003" s="74"/>
      <c r="BT1003" s="74"/>
      <c r="BU1003" s="74"/>
      <c r="BV1003" s="74"/>
      <c r="BW1003" s="74"/>
      <c r="BX1003" s="74"/>
      <c r="BY1003" s="74"/>
      <c r="BZ1003" s="74"/>
      <c r="CA1003" s="74"/>
    </row>
  </sheetData>
  <conditionalFormatting sqref="G13:G23">
    <cfRule type="cellIs" dxfId="4" priority="4" operator="greaterThan">
      <formula>0</formula>
    </cfRule>
  </conditionalFormatting>
  <conditionalFormatting sqref="H13:CA24">
    <cfRule type="cellIs" dxfId="3" priority="1" operator="greaterThan">
      <formula>0</formula>
    </cfRule>
  </conditionalFormatting>
  <conditionalFormatting sqref="I19:S19 U19:AQ19 AS19:BO21 I20:AR21 I22:BO22 I23 K23:BO23 G24:BO24">
    <cfRule type="cellIs" dxfId="2" priority="8" operator="greaterThan">
      <formula>0</formula>
    </cfRule>
  </conditionalFormatting>
  <conditionalFormatting sqref="I14:BO18">
    <cfRule type="cellIs" dxfId="1" priority="6" operator="greaterThan">
      <formula>0</formula>
    </cfRule>
  </conditionalFormatting>
  <conditionalFormatting sqref="BP14:CA24">
    <cfRule type="cellIs" dxfId="0" priority="2" operator="greaterThan">
      <formula>0</formula>
    </cfRule>
  </conditionalFormatting>
  <hyperlinks>
    <hyperlink ref="A2" location="'Содержание'!A1" display="&lt;&lt;" xr:uid="{00000000-0004-0000-0200-000000000000}"/>
  </hyperlinks>
  <pageMargins left="0.7" right="0.7" top="0.75" bottom="0.75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BFBFBF"/>
  </sheetPr>
  <dimension ref="A1:AMJ808"/>
  <sheetViews>
    <sheetView zoomScale="70" zoomScaleNormal="70" workbookViewId="0">
      <pane xSplit="4" ySplit="5" topLeftCell="E6" activePane="bottomRight" state="frozen"/>
      <selection pane="topRight" activeCell="E1" sqref="E1"/>
      <selection pane="bottomLeft" activeCell="A15" sqref="A15"/>
      <selection pane="bottomRight" activeCell="C20" sqref="C20"/>
    </sheetView>
  </sheetViews>
  <sheetFormatPr defaultColWidth="14.42578125" defaultRowHeight="15" outlineLevelRow="1" x14ac:dyDescent="0.25"/>
  <cols>
    <col min="1" max="1" width="3.85546875" style="136" customWidth="1"/>
    <col min="2" max="2" width="2.140625" style="136" customWidth="1"/>
    <col min="3" max="3" width="70.7109375" style="136" customWidth="1"/>
    <col min="4" max="4" width="9.85546875" style="136" customWidth="1"/>
    <col min="5" max="5" width="2.140625" style="136" customWidth="1"/>
    <col min="6" max="77" width="15.140625" style="136" customWidth="1"/>
    <col min="78" max="85" width="8.85546875" style="136" customWidth="1"/>
    <col min="86" max="1024" width="14.42578125" style="186"/>
  </cols>
  <sheetData>
    <row r="1" spans="1:85" x14ac:dyDescent="0.25">
      <c r="A1" s="31"/>
      <c r="B1" s="31"/>
      <c r="C1" s="31"/>
      <c r="D1" s="32"/>
      <c r="E1" s="99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187"/>
      <c r="CA1" s="187"/>
      <c r="CB1" s="187"/>
      <c r="CC1" s="187"/>
      <c r="CD1" s="187"/>
      <c r="CE1" s="187"/>
      <c r="CF1" s="187"/>
      <c r="CG1" s="187"/>
    </row>
    <row r="2" spans="1:85" ht="15.75" x14ac:dyDescent="0.25">
      <c r="A2" s="188" t="s">
        <v>28</v>
      </c>
      <c r="B2" s="36" t="s">
        <v>179</v>
      </c>
      <c r="C2" s="31"/>
      <c r="D2" s="32"/>
      <c r="E2" s="99"/>
      <c r="F2" s="189" t="s">
        <v>37</v>
      </c>
      <c r="G2" s="189" t="s">
        <v>37</v>
      </c>
      <c r="H2" s="189" t="s">
        <v>37</v>
      </c>
      <c r="I2" s="189" t="s">
        <v>37</v>
      </c>
      <c r="J2" s="189" t="s">
        <v>37</v>
      </c>
      <c r="K2" s="189" t="s">
        <v>37</v>
      </c>
      <c r="L2" s="189" t="s">
        <v>37</v>
      </c>
      <c r="M2" s="189" t="s">
        <v>37</v>
      </c>
      <c r="N2" s="190" t="s">
        <v>37</v>
      </c>
      <c r="O2" s="190" t="s">
        <v>37</v>
      </c>
      <c r="P2" s="190" t="s">
        <v>37</v>
      </c>
      <c r="Q2" s="190" t="s">
        <v>37</v>
      </c>
      <c r="R2" s="189" t="s">
        <v>38</v>
      </c>
      <c r="S2" s="189" t="s">
        <v>38</v>
      </c>
      <c r="T2" s="189" t="s">
        <v>38</v>
      </c>
      <c r="U2" s="189" t="s">
        <v>38</v>
      </c>
      <c r="V2" s="190" t="s">
        <v>38</v>
      </c>
      <c r="W2" s="190" t="s">
        <v>38</v>
      </c>
      <c r="X2" s="190" t="s">
        <v>38</v>
      </c>
      <c r="Y2" s="190" t="s">
        <v>38</v>
      </c>
      <c r="Z2" s="190" t="s">
        <v>38</v>
      </c>
      <c r="AA2" s="190" t="s">
        <v>38</v>
      </c>
      <c r="AB2" s="190" t="s">
        <v>38</v>
      </c>
      <c r="AC2" s="190" t="s">
        <v>38</v>
      </c>
      <c r="AD2" s="190" t="s">
        <v>39</v>
      </c>
      <c r="AE2" s="190" t="s">
        <v>39</v>
      </c>
      <c r="AF2" s="190" t="s">
        <v>39</v>
      </c>
      <c r="AG2" s="190" t="s">
        <v>39</v>
      </c>
      <c r="AH2" s="190" t="s">
        <v>39</v>
      </c>
      <c r="AI2" s="190" t="s">
        <v>39</v>
      </c>
      <c r="AJ2" s="190" t="s">
        <v>39</v>
      </c>
      <c r="AK2" s="190" t="s">
        <v>39</v>
      </c>
      <c r="AL2" s="190" t="s">
        <v>39</v>
      </c>
      <c r="AM2" s="190" t="s">
        <v>39</v>
      </c>
      <c r="AN2" s="190" t="s">
        <v>39</v>
      </c>
      <c r="AO2" s="190" t="s">
        <v>39</v>
      </c>
      <c r="AP2" s="189" t="s">
        <v>40</v>
      </c>
      <c r="AQ2" s="189" t="s">
        <v>40</v>
      </c>
      <c r="AR2" s="189" t="s">
        <v>40</v>
      </c>
      <c r="AS2" s="189" t="s">
        <v>40</v>
      </c>
      <c r="AT2" s="189" t="s">
        <v>40</v>
      </c>
      <c r="AU2" s="189" t="s">
        <v>40</v>
      </c>
      <c r="AV2" s="189" t="s">
        <v>40</v>
      </c>
      <c r="AW2" s="189" t="s">
        <v>40</v>
      </c>
      <c r="AX2" s="189" t="s">
        <v>40</v>
      </c>
      <c r="AY2" s="189" t="s">
        <v>40</v>
      </c>
      <c r="AZ2" s="189" t="s">
        <v>40</v>
      </c>
      <c r="BA2" s="189" t="s">
        <v>40</v>
      </c>
      <c r="BB2" s="189" t="s">
        <v>41</v>
      </c>
      <c r="BC2" s="189" t="s">
        <v>41</v>
      </c>
      <c r="BD2" s="189" t="s">
        <v>41</v>
      </c>
      <c r="BE2" s="189" t="s">
        <v>41</v>
      </c>
      <c r="BF2" s="189" t="s">
        <v>41</v>
      </c>
      <c r="BG2" s="189" t="s">
        <v>41</v>
      </c>
      <c r="BH2" s="189" t="s">
        <v>41</v>
      </c>
      <c r="BI2" s="189" t="s">
        <v>41</v>
      </c>
      <c r="BJ2" s="189" t="s">
        <v>41</v>
      </c>
      <c r="BK2" s="189" t="s">
        <v>41</v>
      </c>
      <c r="BL2" s="189" t="s">
        <v>41</v>
      </c>
      <c r="BM2" s="189" t="s">
        <v>41</v>
      </c>
      <c r="BN2" s="189" t="s">
        <v>392</v>
      </c>
      <c r="BO2" s="189" t="s">
        <v>392</v>
      </c>
      <c r="BP2" s="189" t="s">
        <v>392</v>
      </c>
      <c r="BQ2" s="189" t="s">
        <v>392</v>
      </c>
      <c r="BR2" s="189" t="s">
        <v>392</v>
      </c>
      <c r="BS2" s="189" t="s">
        <v>392</v>
      </c>
      <c r="BT2" s="189" t="s">
        <v>392</v>
      </c>
      <c r="BU2" s="189" t="s">
        <v>392</v>
      </c>
      <c r="BV2" s="189" t="s">
        <v>392</v>
      </c>
      <c r="BW2" s="189" t="s">
        <v>392</v>
      </c>
      <c r="BX2" s="189" t="s">
        <v>392</v>
      </c>
      <c r="BY2" s="189" t="s">
        <v>392</v>
      </c>
      <c r="BZ2" s="191"/>
      <c r="CA2" s="191"/>
      <c r="CB2" s="191"/>
      <c r="CC2" s="191"/>
      <c r="CD2" s="191"/>
      <c r="CE2" s="191"/>
      <c r="CF2" s="191"/>
      <c r="CG2" s="191"/>
    </row>
    <row r="3" spans="1:85" x14ac:dyDescent="0.25">
      <c r="A3" s="31"/>
      <c r="B3" s="31"/>
      <c r="C3" s="31"/>
      <c r="D3" s="32"/>
      <c r="E3" s="99"/>
      <c r="F3" s="192" t="s">
        <v>180</v>
      </c>
      <c r="G3" s="192" t="s">
        <v>181</v>
      </c>
      <c r="H3" s="192" t="s">
        <v>182</v>
      </c>
      <c r="I3" s="192" t="s">
        <v>183</v>
      </c>
      <c r="J3" s="193" t="s">
        <v>184</v>
      </c>
      <c r="K3" s="193" t="s">
        <v>185</v>
      </c>
      <c r="L3" s="193" t="s">
        <v>186</v>
      </c>
      <c r="M3" s="193" t="s">
        <v>187</v>
      </c>
      <c r="N3" s="194" t="s">
        <v>188</v>
      </c>
      <c r="O3" s="194" t="s">
        <v>189</v>
      </c>
      <c r="P3" s="194" t="s">
        <v>190</v>
      </c>
      <c r="Q3" s="194" t="s">
        <v>191</v>
      </c>
      <c r="R3" s="193" t="s">
        <v>192</v>
      </c>
      <c r="S3" s="193" t="s">
        <v>181</v>
      </c>
      <c r="T3" s="193" t="s">
        <v>182</v>
      </c>
      <c r="U3" s="193" t="s">
        <v>183</v>
      </c>
      <c r="V3" s="194" t="s">
        <v>184</v>
      </c>
      <c r="W3" s="194" t="s">
        <v>185</v>
      </c>
      <c r="X3" s="194" t="s">
        <v>186</v>
      </c>
      <c r="Y3" s="194" t="s">
        <v>187</v>
      </c>
      <c r="Z3" s="194" t="s">
        <v>188</v>
      </c>
      <c r="AA3" s="194" t="s">
        <v>189</v>
      </c>
      <c r="AB3" s="194" t="s">
        <v>190</v>
      </c>
      <c r="AC3" s="194" t="s">
        <v>191</v>
      </c>
      <c r="AD3" s="194" t="s">
        <v>192</v>
      </c>
      <c r="AE3" s="194" t="s">
        <v>181</v>
      </c>
      <c r="AF3" s="194" t="s">
        <v>182</v>
      </c>
      <c r="AG3" s="194" t="s">
        <v>183</v>
      </c>
      <c r="AH3" s="194" t="s">
        <v>184</v>
      </c>
      <c r="AI3" s="194" t="s">
        <v>185</v>
      </c>
      <c r="AJ3" s="194" t="s">
        <v>186</v>
      </c>
      <c r="AK3" s="194" t="s">
        <v>187</v>
      </c>
      <c r="AL3" s="194" t="s">
        <v>188</v>
      </c>
      <c r="AM3" s="194" t="s">
        <v>189</v>
      </c>
      <c r="AN3" s="194" t="s">
        <v>190</v>
      </c>
      <c r="AO3" s="194" t="s">
        <v>191</v>
      </c>
      <c r="AP3" s="192" t="s">
        <v>192</v>
      </c>
      <c r="AQ3" s="192" t="s">
        <v>181</v>
      </c>
      <c r="AR3" s="192" t="s">
        <v>182</v>
      </c>
      <c r="AS3" s="192" t="s">
        <v>183</v>
      </c>
      <c r="AT3" s="192" t="s">
        <v>184</v>
      </c>
      <c r="AU3" s="192" t="s">
        <v>185</v>
      </c>
      <c r="AV3" s="192" t="s">
        <v>186</v>
      </c>
      <c r="AW3" s="192" t="s">
        <v>187</v>
      </c>
      <c r="AX3" s="192" t="s">
        <v>188</v>
      </c>
      <c r="AY3" s="192" t="s">
        <v>189</v>
      </c>
      <c r="AZ3" s="192" t="s">
        <v>190</v>
      </c>
      <c r="BA3" s="192" t="s">
        <v>191</v>
      </c>
      <c r="BB3" s="192" t="s">
        <v>192</v>
      </c>
      <c r="BC3" s="192" t="s">
        <v>181</v>
      </c>
      <c r="BD3" s="192" t="s">
        <v>182</v>
      </c>
      <c r="BE3" s="192" t="s">
        <v>183</v>
      </c>
      <c r="BF3" s="192" t="s">
        <v>184</v>
      </c>
      <c r="BG3" s="192" t="s">
        <v>185</v>
      </c>
      <c r="BH3" s="192" t="s">
        <v>186</v>
      </c>
      <c r="BI3" s="192" t="s">
        <v>187</v>
      </c>
      <c r="BJ3" s="192" t="s">
        <v>188</v>
      </c>
      <c r="BK3" s="192" t="s">
        <v>189</v>
      </c>
      <c r="BL3" s="192" t="s">
        <v>190</v>
      </c>
      <c r="BM3" s="192" t="s">
        <v>191</v>
      </c>
      <c r="BN3" s="192" t="s">
        <v>192</v>
      </c>
      <c r="BO3" s="192" t="s">
        <v>181</v>
      </c>
      <c r="BP3" s="192" t="s">
        <v>182</v>
      </c>
      <c r="BQ3" s="192" t="s">
        <v>183</v>
      </c>
      <c r="BR3" s="192" t="s">
        <v>184</v>
      </c>
      <c r="BS3" s="192" t="s">
        <v>185</v>
      </c>
      <c r="BT3" s="192" t="s">
        <v>186</v>
      </c>
      <c r="BU3" s="192" t="s">
        <v>187</v>
      </c>
      <c r="BV3" s="192" t="s">
        <v>188</v>
      </c>
      <c r="BW3" s="192" t="s">
        <v>189</v>
      </c>
      <c r="BX3" s="192" t="s">
        <v>190</v>
      </c>
      <c r="BY3" s="192" t="s">
        <v>191</v>
      </c>
      <c r="BZ3" s="191"/>
      <c r="CA3" s="191"/>
      <c r="CB3" s="191"/>
      <c r="CC3" s="191"/>
      <c r="CD3" s="191"/>
      <c r="CE3" s="191"/>
      <c r="CF3" s="191"/>
      <c r="CG3" s="191"/>
    </row>
    <row r="4" spans="1:85" s="200" customFormat="1" ht="11.25" x14ac:dyDescent="0.15">
      <c r="A4" s="195"/>
      <c r="B4" s="195"/>
      <c r="C4" s="196" t="s">
        <v>32</v>
      </c>
      <c r="D4" s="197"/>
      <c r="E4" s="198"/>
      <c r="F4" s="195">
        <v>1</v>
      </c>
      <c r="G4" s="195">
        <f t="shared" ref="G4:AL4" si="0">F4+1</f>
        <v>2</v>
      </c>
      <c r="H4" s="195">
        <f t="shared" si="0"/>
        <v>3</v>
      </c>
      <c r="I4" s="195">
        <f t="shared" si="0"/>
        <v>4</v>
      </c>
      <c r="J4" s="195">
        <f t="shared" si="0"/>
        <v>5</v>
      </c>
      <c r="K4" s="195">
        <f t="shared" si="0"/>
        <v>6</v>
      </c>
      <c r="L4" s="195">
        <f t="shared" si="0"/>
        <v>7</v>
      </c>
      <c r="M4" s="195">
        <f t="shared" si="0"/>
        <v>8</v>
      </c>
      <c r="N4" s="195">
        <f t="shared" si="0"/>
        <v>9</v>
      </c>
      <c r="O4" s="195">
        <f t="shared" si="0"/>
        <v>10</v>
      </c>
      <c r="P4" s="195">
        <f t="shared" si="0"/>
        <v>11</v>
      </c>
      <c r="Q4" s="195">
        <f t="shared" si="0"/>
        <v>12</v>
      </c>
      <c r="R4" s="195">
        <f t="shared" si="0"/>
        <v>13</v>
      </c>
      <c r="S4" s="195">
        <f t="shared" si="0"/>
        <v>14</v>
      </c>
      <c r="T4" s="195">
        <f t="shared" si="0"/>
        <v>15</v>
      </c>
      <c r="U4" s="195">
        <f t="shared" si="0"/>
        <v>16</v>
      </c>
      <c r="V4" s="195">
        <f t="shared" si="0"/>
        <v>17</v>
      </c>
      <c r="W4" s="195">
        <f t="shared" si="0"/>
        <v>18</v>
      </c>
      <c r="X4" s="195">
        <f t="shared" si="0"/>
        <v>19</v>
      </c>
      <c r="Y4" s="195">
        <f t="shared" si="0"/>
        <v>20</v>
      </c>
      <c r="Z4" s="195">
        <f t="shared" si="0"/>
        <v>21</v>
      </c>
      <c r="AA4" s="195">
        <f t="shared" si="0"/>
        <v>22</v>
      </c>
      <c r="AB4" s="195">
        <f t="shared" si="0"/>
        <v>23</v>
      </c>
      <c r="AC4" s="195">
        <f t="shared" si="0"/>
        <v>24</v>
      </c>
      <c r="AD4" s="195">
        <f t="shared" si="0"/>
        <v>25</v>
      </c>
      <c r="AE4" s="195">
        <f t="shared" si="0"/>
        <v>26</v>
      </c>
      <c r="AF4" s="195">
        <f t="shared" si="0"/>
        <v>27</v>
      </c>
      <c r="AG4" s="195">
        <f t="shared" si="0"/>
        <v>28</v>
      </c>
      <c r="AH4" s="195">
        <f t="shared" si="0"/>
        <v>29</v>
      </c>
      <c r="AI4" s="195">
        <f t="shared" si="0"/>
        <v>30</v>
      </c>
      <c r="AJ4" s="195">
        <f t="shared" si="0"/>
        <v>31</v>
      </c>
      <c r="AK4" s="195">
        <f t="shared" si="0"/>
        <v>32</v>
      </c>
      <c r="AL4" s="195">
        <f t="shared" si="0"/>
        <v>33</v>
      </c>
      <c r="AM4" s="195">
        <f t="shared" ref="AM4:BM4" si="1">AL4+1</f>
        <v>34</v>
      </c>
      <c r="AN4" s="195">
        <f t="shared" si="1"/>
        <v>35</v>
      </c>
      <c r="AO4" s="195">
        <f t="shared" si="1"/>
        <v>36</v>
      </c>
      <c r="AP4" s="195">
        <f t="shared" si="1"/>
        <v>37</v>
      </c>
      <c r="AQ4" s="195">
        <f t="shared" si="1"/>
        <v>38</v>
      </c>
      <c r="AR4" s="195">
        <f t="shared" si="1"/>
        <v>39</v>
      </c>
      <c r="AS4" s="195">
        <f t="shared" si="1"/>
        <v>40</v>
      </c>
      <c r="AT4" s="195">
        <f t="shared" si="1"/>
        <v>41</v>
      </c>
      <c r="AU4" s="195">
        <f t="shared" si="1"/>
        <v>42</v>
      </c>
      <c r="AV4" s="195">
        <f t="shared" si="1"/>
        <v>43</v>
      </c>
      <c r="AW4" s="195">
        <f t="shared" si="1"/>
        <v>44</v>
      </c>
      <c r="AX4" s="195">
        <f t="shared" si="1"/>
        <v>45</v>
      </c>
      <c r="AY4" s="195">
        <f t="shared" si="1"/>
        <v>46</v>
      </c>
      <c r="AZ4" s="195">
        <f t="shared" si="1"/>
        <v>47</v>
      </c>
      <c r="BA4" s="195">
        <f t="shared" si="1"/>
        <v>48</v>
      </c>
      <c r="BB4" s="195">
        <f t="shared" si="1"/>
        <v>49</v>
      </c>
      <c r="BC4" s="195">
        <f t="shared" si="1"/>
        <v>50</v>
      </c>
      <c r="BD4" s="195">
        <f t="shared" si="1"/>
        <v>51</v>
      </c>
      <c r="BE4" s="195">
        <f t="shared" si="1"/>
        <v>52</v>
      </c>
      <c r="BF4" s="195">
        <f t="shared" si="1"/>
        <v>53</v>
      </c>
      <c r="BG4" s="195">
        <f t="shared" si="1"/>
        <v>54</v>
      </c>
      <c r="BH4" s="195">
        <f t="shared" si="1"/>
        <v>55</v>
      </c>
      <c r="BI4" s="195">
        <f t="shared" si="1"/>
        <v>56</v>
      </c>
      <c r="BJ4" s="195">
        <f t="shared" si="1"/>
        <v>57</v>
      </c>
      <c r="BK4" s="195">
        <f t="shared" si="1"/>
        <v>58</v>
      </c>
      <c r="BL4" s="195">
        <f t="shared" si="1"/>
        <v>59</v>
      </c>
      <c r="BM4" s="195">
        <f t="shared" si="1"/>
        <v>60</v>
      </c>
      <c r="BN4" s="195">
        <f t="shared" ref="BN4" si="2">BM4+1</f>
        <v>61</v>
      </c>
      <c r="BO4" s="195">
        <f t="shared" ref="BO4" si="3">BN4+1</f>
        <v>62</v>
      </c>
      <c r="BP4" s="195">
        <f t="shared" ref="BP4" si="4">BO4+1</f>
        <v>63</v>
      </c>
      <c r="BQ4" s="195">
        <f t="shared" ref="BQ4" si="5">BP4+1</f>
        <v>64</v>
      </c>
      <c r="BR4" s="195">
        <f t="shared" ref="BR4" si="6">BQ4+1</f>
        <v>65</v>
      </c>
      <c r="BS4" s="195">
        <f t="shared" ref="BS4" si="7">BR4+1</f>
        <v>66</v>
      </c>
      <c r="BT4" s="195">
        <f t="shared" ref="BT4" si="8">BS4+1</f>
        <v>67</v>
      </c>
      <c r="BU4" s="195">
        <f t="shared" ref="BU4" si="9">BT4+1</f>
        <v>68</v>
      </c>
      <c r="BV4" s="195">
        <f t="shared" ref="BV4" si="10">BU4+1</f>
        <v>69</v>
      </c>
      <c r="BW4" s="195">
        <f t="shared" ref="BW4" si="11">BV4+1</f>
        <v>70</v>
      </c>
      <c r="BX4" s="195">
        <f t="shared" ref="BX4" si="12">BW4+1</f>
        <v>71</v>
      </c>
      <c r="BY4" s="195">
        <f t="shared" ref="BY4" si="13">BX4+1</f>
        <v>72</v>
      </c>
      <c r="BZ4" s="199"/>
      <c r="CA4" s="199"/>
      <c r="CB4" s="199"/>
      <c r="CC4" s="199"/>
      <c r="CD4" s="199"/>
      <c r="CE4" s="199"/>
      <c r="CF4" s="199"/>
      <c r="CG4" s="199"/>
    </row>
    <row r="5" spans="1:85" x14ac:dyDescent="0.25">
      <c r="A5" s="201"/>
      <c r="B5" s="550"/>
      <c r="C5" s="550"/>
      <c r="D5" s="153" t="s">
        <v>34</v>
      </c>
      <c r="E5" s="143"/>
      <c r="F5" s="154">
        <f>Вводные!G12</f>
        <v>45292</v>
      </c>
      <c r="G5" s="154">
        <f t="shared" ref="G5:AL5" si="14">EDATE(F5,1)</f>
        <v>45323</v>
      </c>
      <c r="H5" s="154">
        <f t="shared" si="14"/>
        <v>45352</v>
      </c>
      <c r="I5" s="154">
        <f t="shared" si="14"/>
        <v>45383</v>
      </c>
      <c r="J5" s="154">
        <f t="shared" si="14"/>
        <v>45413</v>
      </c>
      <c r="K5" s="154">
        <f t="shared" si="14"/>
        <v>45444</v>
      </c>
      <c r="L5" s="154">
        <f t="shared" si="14"/>
        <v>45474</v>
      </c>
      <c r="M5" s="154">
        <f t="shared" si="14"/>
        <v>45505</v>
      </c>
      <c r="N5" s="154">
        <f t="shared" si="14"/>
        <v>45536</v>
      </c>
      <c r="O5" s="154">
        <f t="shared" si="14"/>
        <v>45566</v>
      </c>
      <c r="P5" s="154">
        <f t="shared" si="14"/>
        <v>45597</v>
      </c>
      <c r="Q5" s="154">
        <f t="shared" si="14"/>
        <v>45627</v>
      </c>
      <c r="R5" s="154">
        <f t="shared" si="14"/>
        <v>45658</v>
      </c>
      <c r="S5" s="154">
        <f t="shared" si="14"/>
        <v>45689</v>
      </c>
      <c r="T5" s="154">
        <f t="shared" si="14"/>
        <v>45717</v>
      </c>
      <c r="U5" s="154">
        <f t="shared" si="14"/>
        <v>45748</v>
      </c>
      <c r="V5" s="154">
        <f t="shared" si="14"/>
        <v>45778</v>
      </c>
      <c r="W5" s="154">
        <f t="shared" si="14"/>
        <v>45809</v>
      </c>
      <c r="X5" s="154">
        <f t="shared" si="14"/>
        <v>45839</v>
      </c>
      <c r="Y5" s="154">
        <f t="shared" si="14"/>
        <v>45870</v>
      </c>
      <c r="Z5" s="154">
        <f t="shared" si="14"/>
        <v>45901</v>
      </c>
      <c r="AA5" s="154">
        <f t="shared" si="14"/>
        <v>45931</v>
      </c>
      <c r="AB5" s="154">
        <f t="shared" si="14"/>
        <v>45962</v>
      </c>
      <c r="AC5" s="154">
        <f t="shared" si="14"/>
        <v>45992</v>
      </c>
      <c r="AD5" s="154">
        <f t="shared" si="14"/>
        <v>46023</v>
      </c>
      <c r="AE5" s="154">
        <f t="shared" si="14"/>
        <v>46054</v>
      </c>
      <c r="AF5" s="154">
        <f t="shared" si="14"/>
        <v>46082</v>
      </c>
      <c r="AG5" s="154">
        <f t="shared" si="14"/>
        <v>46113</v>
      </c>
      <c r="AH5" s="154">
        <f t="shared" si="14"/>
        <v>46143</v>
      </c>
      <c r="AI5" s="154">
        <f t="shared" si="14"/>
        <v>46174</v>
      </c>
      <c r="AJ5" s="154">
        <f t="shared" si="14"/>
        <v>46204</v>
      </c>
      <c r="AK5" s="154">
        <f t="shared" si="14"/>
        <v>46235</v>
      </c>
      <c r="AL5" s="154">
        <f t="shared" si="14"/>
        <v>46266</v>
      </c>
      <c r="AM5" s="154">
        <f t="shared" ref="AM5:BM5" si="15">EDATE(AL5,1)</f>
        <v>46296</v>
      </c>
      <c r="AN5" s="154">
        <f t="shared" si="15"/>
        <v>46327</v>
      </c>
      <c r="AO5" s="154">
        <f t="shared" si="15"/>
        <v>46357</v>
      </c>
      <c r="AP5" s="154">
        <f t="shared" si="15"/>
        <v>46388</v>
      </c>
      <c r="AQ5" s="154">
        <f t="shared" si="15"/>
        <v>46419</v>
      </c>
      <c r="AR5" s="154">
        <f t="shared" si="15"/>
        <v>46447</v>
      </c>
      <c r="AS5" s="154">
        <f t="shared" si="15"/>
        <v>46478</v>
      </c>
      <c r="AT5" s="154">
        <f t="shared" si="15"/>
        <v>46508</v>
      </c>
      <c r="AU5" s="154">
        <f t="shared" si="15"/>
        <v>46539</v>
      </c>
      <c r="AV5" s="154">
        <f t="shared" si="15"/>
        <v>46569</v>
      </c>
      <c r="AW5" s="154">
        <f t="shared" si="15"/>
        <v>46600</v>
      </c>
      <c r="AX5" s="154">
        <f t="shared" si="15"/>
        <v>46631</v>
      </c>
      <c r="AY5" s="154">
        <f t="shared" si="15"/>
        <v>46661</v>
      </c>
      <c r="AZ5" s="154">
        <f t="shared" si="15"/>
        <v>46692</v>
      </c>
      <c r="BA5" s="154">
        <f t="shared" si="15"/>
        <v>46722</v>
      </c>
      <c r="BB5" s="154">
        <f t="shared" si="15"/>
        <v>46753</v>
      </c>
      <c r="BC5" s="154">
        <f t="shared" si="15"/>
        <v>46784</v>
      </c>
      <c r="BD5" s="154">
        <f t="shared" si="15"/>
        <v>46813</v>
      </c>
      <c r="BE5" s="154">
        <f t="shared" si="15"/>
        <v>46844</v>
      </c>
      <c r="BF5" s="154">
        <f t="shared" si="15"/>
        <v>46874</v>
      </c>
      <c r="BG5" s="154">
        <f t="shared" si="15"/>
        <v>46905</v>
      </c>
      <c r="BH5" s="154">
        <f t="shared" si="15"/>
        <v>46935</v>
      </c>
      <c r="BI5" s="154">
        <f t="shared" si="15"/>
        <v>46966</v>
      </c>
      <c r="BJ5" s="154">
        <f t="shared" si="15"/>
        <v>46997</v>
      </c>
      <c r="BK5" s="154">
        <f t="shared" si="15"/>
        <v>47027</v>
      </c>
      <c r="BL5" s="154">
        <f t="shared" si="15"/>
        <v>47058</v>
      </c>
      <c r="BM5" s="154">
        <f t="shared" si="15"/>
        <v>47088</v>
      </c>
      <c r="BN5" s="154">
        <f t="shared" ref="BN5" si="16">EDATE(BM5,1)</f>
        <v>47119</v>
      </c>
      <c r="BO5" s="154">
        <f t="shared" ref="BO5" si="17">EDATE(BN5,1)</f>
        <v>47150</v>
      </c>
      <c r="BP5" s="154">
        <f t="shared" ref="BP5" si="18">EDATE(BO5,1)</f>
        <v>47178</v>
      </c>
      <c r="BQ5" s="154">
        <f t="shared" ref="BQ5" si="19">EDATE(BP5,1)</f>
        <v>47209</v>
      </c>
      <c r="BR5" s="154">
        <f t="shared" ref="BR5" si="20">EDATE(BQ5,1)</f>
        <v>47239</v>
      </c>
      <c r="BS5" s="154">
        <f t="shared" ref="BS5" si="21">EDATE(BR5,1)</f>
        <v>47270</v>
      </c>
      <c r="BT5" s="154">
        <f t="shared" ref="BT5" si="22">EDATE(BS5,1)</f>
        <v>47300</v>
      </c>
      <c r="BU5" s="154">
        <f t="shared" ref="BU5" si="23">EDATE(BT5,1)</f>
        <v>47331</v>
      </c>
      <c r="BV5" s="154">
        <f t="shared" ref="BV5" si="24">EDATE(BU5,1)</f>
        <v>47362</v>
      </c>
      <c r="BW5" s="154">
        <f t="shared" ref="BW5" si="25">EDATE(BV5,1)</f>
        <v>47392</v>
      </c>
      <c r="BX5" s="154">
        <f t="shared" ref="BX5" si="26">EDATE(BW5,1)</f>
        <v>47423</v>
      </c>
      <c r="BY5" s="154">
        <f t="shared" ref="BY5" si="27">EDATE(BX5,1)</f>
        <v>47453</v>
      </c>
      <c r="BZ5" s="191"/>
      <c r="CA5" s="191"/>
      <c r="CB5" s="191"/>
      <c r="CC5" s="191"/>
      <c r="CD5" s="191"/>
      <c r="CE5" s="191"/>
      <c r="CF5" s="191"/>
      <c r="CG5" s="191"/>
    </row>
    <row r="6" spans="1:85" x14ac:dyDescent="0.25">
      <c r="A6" s="202"/>
      <c r="B6" s="203"/>
      <c r="C6" s="204"/>
      <c r="D6" s="205"/>
      <c r="E6" s="206"/>
      <c r="F6" s="207">
        <v>1</v>
      </c>
      <c r="G6" s="207">
        <v>1</v>
      </c>
      <c r="H6" s="207">
        <v>1</v>
      </c>
      <c r="I6" s="207">
        <v>1</v>
      </c>
      <c r="J6" s="207">
        <v>1</v>
      </c>
      <c r="K6" s="207">
        <v>1</v>
      </c>
      <c r="L6" s="207">
        <v>1</v>
      </c>
      <c r="M6" s="207">
        <v>1</v>
      </c>
      <c r="N6" s="207">
        <v>1</v>
      </c>
      <c r="O6" s="207">
        <v>1</v>
      </c>
      <c r="P6" s="207">
        <v>1</v>
      </c>
      <c r="Q6" s="207">
        <v>1</v>
      </c>
      <c r="R6" s="207">
        <f t="shared" ref="R6:BM6" si="28">F6+1</f>
        <v>2</v>
      </c>
      <c r="S6" s="207">
        <f t="shared" si="28"/>
        <v>2</v>
      </c>
      <c r="T6" s="207">
        <f t="shared" si="28"/>
        <v>2</v>
      </c>
      <c r="U6" s="207">
        <f t="shared" si="28"/>
        <v>2</v>
      </c>
      <c r="V6" s="207">
        <f t="shared" si="28"/>
        <v>2</v>
      </c>
      <c r="W6" s="207">
        <f t="shared" si="28"/>
        <v>2</v>
      </c>
      <c r="X6" s="207">
        <f t="shared" si="28"/>
        <v>2</v>
      </c>
      <c r="Y6" s="207">
        <f t="shared" si="28"/>
        <v>2</v>
      </c>
      <c r="Z6" s="207">
        <f t="shared" si="28"/>
        <v>2</v>
      </c>
      <c r="AA6" s="207">
        <f t="shared" si="28"/>
        <v>2</v>
      </c>
      <c r="AB6" s="207">
        <f t="shared" si="28"/>
        <v>2</v>
      </c>
      <c r="AC6" s="207">
        <f t="shared" si="28"/>
        <v>2</v>
      </c>
      <c r="AD6" s="207">
        <f t="shared" si="28"/>
        <v>3</v>
      </c>
      <c r="AE6" s="207">
        <f t="shared" si="28"/>
        <v>3</v>
      </c>
      <c r="AF6" s="207">
        <f t="shared" si="28"/>
        <v>3</v>
      </c>
      <c r="AG6" s="207">
        <f t="shared" si="28"/>
        <v>3</v>
      </c>
      <c r="AH6" s="207">
        <f t="shared" si="28"/>
        <v>3</v>
      </c>
      <c r="AI6" s="207">
        <f t="shared" si="28"/>
        <v>3</v>
      </c>
      <c r="AJ6" s="207">
        <f t="shared" si="28"/>
        <v>3</v>
      </c>
      <c r="AK6" s="207">
        <f t="shared" si="28"/>
        <v>3</v>
      </c>
      <c r="AL6" s="207">
        <f t="shared" si="28"/>
        <v>3</v>
      </c>
      <c r="AM6" s="207">
        <f t="shared" si="28"/>
        <v>3</v>
      </c>
      <c r="AN6" s="207">
        <f t="shared" si="28"/>
        <v>3</v>
      </c>
      <c r="AO6" s="207">
        <f t="shared" si="28"/>
        <v>3</v>
      </c>
      <c r="AP6" s="207">
        <f t="shared" si="28"/>
        <v>4</v>
      </c>
      <c r="AQ6" s="207">
        <f t="shared" si="28"/>
        <v>4</v>
      </c>
      <c r="AR6" s="207">
        <f t="shared" si="28"/>
        <v>4</v>
      </c>
      <c r="AS6" s="207">
        <f t="shared" si="28"/>
        <v>4</v>
      </c>
      <c r="AT6" s="207">
        <f t="shared" si="28"/>
        <v>4</v>
      </c>
      <c r="AU6" s="207">
        <f t="shared" si="28"/>
        <v>4</v>
      </c>
      <c r="AV6" s="207">
        <f t="shared" si="28"/>
        <v>4</v>
      </c>
      <c r="AW6" s="207">
        <f t="shared" si="28"/>
        <v>4</v>
      </c>
      <c r="AX6" s="207">
        <f t="shared" si="28"/>
        <v>4</v>
      </c>
      <c r="AY6" s="207">
        <f t="shared" si="28"/>
        <v>4</v>
      </c>
      <c r="AZ6" s="207">
        <f t="shared" si="28"/>
        <v>4</v>
      </c>
      <c r="BA6" s="207">
        <f t="shared" si="28"/>
        <v>4</v>
      </c>
      <c r="BB6" s="207">
        <f t="shared" si="28"/>
        <v>5</v>
      </c>
      <c r="BC6" s="207">
        <f t="shared" si="28"/>
        <v>5</v>
      </c>
      <c r="BD6" s="207">
        <f t="shared" si="28"/>
        <v>5</v>
      </c>
      <c r="BE6" s="207">
        <f t="shared" si="28"/>
        <v>5</v>
      </c>
      <c r="BF6" s="207">
        <f t="shared" si="28"/>
        <v>5</v>
      </c>
      <c r="BG6" s="207">
        <f t="shared" si="28"/>
        <v>5</v>
      </c>
      <c r="BH6" s="207">
        <f t="shared" si="28"/>
        <v>5</v>
      </c>
      <c r="BI6" s="207">
        <f t="shared" si="28"/>
        <v>5</v>
      </c>
      <c r="BJ6" s="207">
        <f t="shared" si="28"/>
        <v>5</v>
      </c>
      <c r="BK6" s="207">
        <f t="shared" si="28"/>
        <v>5</v>
      </c>
      <c r="BL6" s="207">
        <f t="shared" si="28"/>
        <v>5</v>
      </c>
      <c r="BM6" s="207">
        <f t="shared" si="28"/>
        <v>5</v>
      </c>
      <c r="BN6" s="207">
        <f t="shared" ref="BN6" si="29">BB6+1</f>
        <v>6</v>
      </c>
      <c r="BO6" s="207">
        <f t="shared" ref="BO6" si="30">BC6+1</f>
        <v>6</v>
      </c>
      <c r="BP6" s="207">
        <f t="shared" ref="BP6" si="31">BD6+1</f>
        <v>6</v>
      </c>
      <c r="BQ6" s="207">
        <f t="shared" ref="BQ6" si="32">BE6+1</f>
        <v>6</v>
      </c>
      <c r="BR6" s="207">
        <f t="shared" ref="BR6" si="33">BF6+1</f>
        <v>6</v>
      </c>
      <c r="BS6" s="207">
        <f t="shared" ref="BS6" si="34">BG6+1</f>
        <v>6</v>
      </c>
      <c r="BT6" s="207">
        <f t="shared" ref="BT6" si="35">BH6+1</f>
        <v>6</v>
      </c>
      <c r="BU6" s="207">
        <f t="shared" ref="BU6" si="36">BI6+1</f>
        <v>6</v>
      </c>
      <c r="BV6" s="207">
        <f t="shared" ref="BV6" si="37">BJ6+1</f>
        <v>6</v>
      </c>
      <c r="BW6" s="207">
        <f t="shared" ref="BW6" si="38">BK6+1</f>
        <v>6</v>
      </c>
      <c r="BX6" s="207">
        <f t="shared" ref="BX6" si="39">BL6+1</f>
        <v>6</v>
      </c>
      <c r="BY6" s="207">
        <f t="shared" ref="BY6" si="40">BM6+1</f>
        <v>6</v>
      </c>
      <c r="BZ6" s="191"/>
      <c r="CA6" s="191"/>
      <c r="CB6" s="191"/>
      <c r="CC6" s="191"/>
      <c r="CD6" s="191"/>
      <c r="CE6" s="191"/>
      <c r="CF6" s="191"/>
      <c r="CG6" s="191"/>
    </row>
    <row r="7" spans="1:85" x14ac:dyDescent="0.25">
      <c r="A7" s="61"/>
      <c r="B7" s="55"/>
      <c r="C7" s="55" t="s">
        <v>166</v>
      </c>
      <c r="D7" s="53"/>
      <c r="E7" s="63"/>
      <c r="F7" s="208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09"/>
      <c r="AS7" s="209"/>
      <c r="AT7" s="209"/>
      <c r="AU7" s="209"/>
      <c r="AV7" s="209"/>
      <c r="AW7" s="209"/>
      <c r="AX7" s="209"/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09"/>
      <c r="BN7" s="209"/>
      <c r="BO7" s="209"/>
      <c r="BP7" s="209"/>
      <c r="BQ7" s="209"/>
      <c r="BR7" s="209"/>
      <c r="BS7" s="209"/>
      <c r="BT7" s="209"/>
      <c r="BU7" s="209"/>
      <c r="BV7" s="209"/>
      <c r="BW7" s="209"/>
      <c r="BX7" s="209"/>
      <c r="BY7" s="209"/>
      <c r="BZ7" s="191"/>
      <c r="CA7" s="191"/>
      <c r="CB7" s="191"/>
      <c r="CC7" s="191"/>
      <c r="CD7" s="191"/>
      <c r="CE7" s="191"/>
      <c r="CF7" s="191"/>
      <c r="CG7" s="191"/>
    </row>
    <row r="8" spans="1:85" s="216" customFormat="1" ht="11.25" outlineLevel="1" x14ac:dyDescent="0.15">
      <c r="A8" s="210"/>
      <c r="B8" s="211"/>
      <c r="C8" s="38" t="s">
        <v>167</v>
      </c>
      <c r="D8" s="212" t="s">
        <v>193</v>
      </c>
      <c r="E8" s="213"/>
      <c r="F8" s="214">
        <v>1</v>
      </c>
      <c r="G8" s="214">
        <v>1</v>
      </c>
      <c r="H8" s="214">
        <v>1</v>
      </c>
      <c r="I8" s="214">
        <v>1</v>
      </c>
      <c r="J8" s="214">
        <v>1</v>
      </c>
      <c r="K8" s="214">
        <v>1</v>
      </c>
      <c r="L8" s="214">
        <v>1</v>
      </c>
      <c r="M8" s="214">
        <v>1</v>
      </c>
      <c r="N8" s="214">
        <v>1</v>
      </c>
      <c r="O8" s="214">
        <v>1</v>
      </c>
      <c r="P8" s="214">
        <v>1</v>
      </c>
      <c r="Q8" s="214">
        <v>1</v>
      </c>
      <c r="R8" s="214">
        <f t="shared" ref="R8:BM8" si="41">F8+1</f>
        <v>2</v>
      </c>
      <c r="S8" s="214">
        <f t="shared" si="41"/>
        <v>2</v>
      </c>
      <c r="T8" s="214">
        <f t="shared" si="41"/>
        <v>2</v>
      </c>
      <c r="U8" s="214">
        <f t="shared" si="41"/>
        <v>2</v>
      </c>
      <c r="V8" s="214">
        <f t="shared" si="41"/>
        <v>2</v>
      </c>
      <c r="W8" s="214">
        <f t="shared" si="41"/>
        <v>2</v>
      </c>
      <c r="X8" s="214">
        <f t="shared" si="41"/>
        <v>2</v>
      </c>
      <c r="Y8" s="214">
        <f t="shared" si="41"/>
        <v>2</v>
      </c>
      <c r="Z8" s="214">
        <f t="shared" si="41"/>
        <v>2</v>
      </c>
      <c r="AA8" s="214">
        <f t="shared" si="41"/>
        <v>2</v>
      </c>
      <c r="AB8" s="214">
        <f t="shared" si="41"/>
        <v>2</v>
      </c>
      <c r="AC8" s="214">
        <f t="shared" si="41"/>
        <v>2</v>
      </c>
      <c r="AD8" s="214">
        <f t="shared" si="41"/>
        <v>3</v>
      </c>
      <c r="AE8" s="214">
        <f t="shared" si="41"/>
        <v>3</v>
      </c>
      <c r="AF8" s="214">
        <f t="shared" si="41"/>
        <v>3</v>
      </c>
      <c r="AG8" s="214">
        <f t="shared" si="41"/>
        <v>3</v>
      </c>
      <c r="AH8" s="214">
        <f t="shared" si="41"/>
        <v>3</v>
      </c>
      <c r="AI8" s="214">
        <f t="shared" si="41"/>
        <v>3</v>
      </c>
      <c r="AJ8" s="214">
        <f t="shared" si="41"/>
        <v>3</v>
      </c>
      <c r="AK8" s="214">
        <f t="shared" si="41"/>
        <v>3</v>
      </c>
      <c r="AL8" s="214">
        <f t="shared" si="41"/>
        <v>3</v>
      </c>
      <c r="AM8" s="214">
        <f t="shared" si="41"/>
        <v>3</v>
      </c>
      <c r="AN8" s="214">
        <f t="shared" si="41"/>
        <v>3</v>
      </c>
      <c r="AO8" s="214">
        <f t="shared" si="41"/>
        <v>3</v>
      </c>
      <c r="AP8" s="214">
        <f t="shared" si="41"/>
        <v>4</v>
      </c>
      <c r="AQ8" s="214">
        <f t="shared" si="41"/>
        <v>4</v>
      </c>
      <c r="AR8" s="214">
        <f t="shared" si="41"/>
        <v>4</v>
      </c>
      <c r="AS8" s="214">
        <f t="shared" si="41"/>
        <v>4</v>
      </c>
      <c r="AT8" s="214">
        <f t="shared" si="41"/>
        <v>4</v>
      </c>
      <c r="AU8" s="214">
        <f t="shared" si="41"/>
        <v>4</v>
      </c>
      <c r="AV8" s="214">
        <f t="shared" si="41"/>
        <v>4</v>
      </c>
      <c r="AW8" s="214">
        <f t="shared" si="41"/>
        <v>4</v>
      </c>
      <c r="AX8" s="214">
        <f t="shared" si="41"/>
        <v>4</v>
      </c>
      <c r="AY8" s="214">
        <f t="shared" si="41"/>
        <v>4</v>
      </c>
      <c r="AZ8" s="214">
        <f t="shared" si="41"/>
        <v>4</v>
      </c>
      <c r="BA8" s="214">
        <f t="shared" si="41"/>
        <v>4</v>
      </c>
      <c r="BB8" s="214">
        <f t="shared" si="41"/>
        <v>5</v>
      </c>
      <c r="BC8" s="214">
        <f t="shared" si="41"/>
        <v>5</v>
      </c>
      <c r="BD8" s="214">
        <f t="shared" si="41"/>
        <v>5</v>
      </c>
      <c r="BE8" s="214">
        <f t="shared" si="41"/>
        <v>5</v>
      </c>
      <c r="BF8" s="214">
        <f t="shared" si="41"/>
        <v>5</v>
      </c>
      <c r="BG8" s="214">
        <f t="shared" si="41"/>
        <v>5</v>
      </c>
      <c r="BH8" s="214">
        <f t="shared" si="41"/>
        <v>5</v>
      </c>
      <c r="BI8" s="214">
        <f t="shared" si="41"/>
        <v>5</v>
      </c>
      <c r="BJ8" s="214">
        <f t="shared" si="41"/>
        <v>5</v>
      </c>
      <c r="BK8" s="214">
        <f t="shared" si="41"/>
        <v>5</v>
      </c>
      <c r="BL8" s="214">
        <f t="shared" si="41"/>
        <v>5</v>
      </c>
      <c r="BM8" s="214">
        <f t="shared" si="41"/>
        <v>5</v>
      </c>
      <c r="BN8" s="214">
        <f t="shared" ref="BN8" si="42">BB8+1</f>
        <v>6</v>
      </c>
      <c r="BO8" s="214">
        <f t="shared" ref="BO8" si="43">BC8+1</f>
        <v>6</v>
      </c>
      <c r="BP8" s="214">
        <f t="shared" ref="BP8" si="44">BD8+1</f>
        <v>6</v>
      </c>
      <c r="BQ8" s="214">
        <f t="shared" ref="BQ8" si="45">BE8+1</f>
        <v>6</v>
      </c>
      <c r="BR8" s="214">
        <f t="shared" ref="BR8" si="46">BF8+1</f>
        <v>6</v>
      </c>
      <c r="BS8" s="214">
        <f t="shared" ref="BS8" si="47">BG8+1</f>
        <v>6</v>
      </c>
      <c r="BT8" s="214">
        <f t="shared" ref="BT8" si="48">BH8+1</f>
        <v>6</v>
      </c>
      <c r="BU8" s="214">
        <f t="shared" ref="BU8" si="49">BI8+1</f>
        <v>6</v>
      </c>
      <c r="BV8" s="214">
        <f t="shared" ref="BV8" si="50">BJ8+1</f>
        <v>6</v>
      </c>
      <c r="BW8" s="214">
        <f t="shared" ref="BW8" si="51">BK8+1</f>
        <v>6</v>
      </c>
      <c r="BX8" s="214">
        <f t="shared" ref="BX8" si="52">BL8+1</f>
        <v>6</v>
      </c>
      <c r="BY8" s="214">
        <f t="shared" ref="BY8" si="53">BM8+1</f>
        <v>6</v>
      </c>
      <c r="BZ8" s="215"/>
      <c r="CA8" s="215"/>
      <c r="CB8" s="215"/>
      <c r="CC8" s="215"/>
      <c r="CD8" s="215"/>
      <c r="CE8" s="215"/>
      <c r="CF8" s="215"/>
      <c r="CG8" s="215"/>
    </row>
    <row r="9" spans="1:85" s="216" customFormat="1" ht="11.25" outlineLevel="1" x14ac:dyDescent="0.15">
      <c r="A9" s="210"/>
      <c r="B9" s="211"/>
      <c r="C9" s="38" t="s">
        <v>169</v>
      </c>
      <c r="D9" s="212" t="s">
        <v>193</v>
      </c>
      <c r="E9" s="213"/>
      <c r="F9" s="214">
        <v>1</v>
      </c>
      <c r="G9" s="214">
        <v>2</v>
      </c>
      <c r="H9" s="214">
        <v>3</v>
      </c>
      <c r="I9" s="214">
        <v>4</v>
      </c>
      <c r="J9" s="214">
        <v>5</v>
      </c>
      <c r="K9" s="214">
        <v>6</v>
      </c>
      <c r="L9" s="214">
        <v>7</v>
      </c>
      <c r="M9" s="214">
        <v>8</v>
      </c>
      <c r="N9" s="214">
        <v>9</v>
      </c>
      <c r="O9" s="214">
        <v>10</v>
      </c>
      <c r="P9" s="214">
        <v>11</v>
      </c>
      <c r="Q9" s="214">
        <v>12</v>
      </c>
      <c r="R9" s="214">
        <f t="shared" ref="R9:BM9" si="54">F9</f>
        <v>1</v>
      </c>
      <c r="S9" s="214">
        <f t="shared" si="54"/>
        <v>2</v>
      </c>
      <c r="T9" s="214">
        <f t="shared" si="54"/>
        <v>3</v>
      </c>
      <c r="U9" s="214">
        <f t="shared" si="54"/>
        <v>4</v>
      </c>
      <c r="V9" s="214">
        <f t="shared" si="54"/>
        <v>5</v>
      </c>
      <c r="W9" s="214">
        <f t="shared" si="54"/>
        <v>6</v>
      </c>
      <c r="X9" s="214">
        <f t="shared" si="54"/>
        <v>7</v>
      </c>
      <c r="Y9" s="214">
        <f t="shared" si="54"/>
        <v>8</v>
      </c>
      <c r="Z9" s="214">
        <f t="shared" si="54"/>
        <v>9</v>
      </c>
      <c r="AA9" s="214">
        <f t="shared" si="54"/>
        <v>10</v>
      </c>
      <c r="AB9" s="214">
        <f t="shared" si="54"/>
        <v>11</v>
      </c>
      <c r="AC9" s="214">
        <f t="shared" si="54"/>
        <v>12</v>
      </c>
      <c r="AD9" s="214">
        <f t="shared" si="54"/>
        <v>1</v>
      </c>
      <c r="AE9" s="214">
        <f t="shared" si="54"/>
        <v>2</v>
      </c>
      <c r="AF9" s="214">
        <f t="shared" si="54"/>
        <v>3</v>
      </c>
      <c r="AG9" s="214">
        <f t="shared" si="54"/>
        <v>4</v>
      </c>
      <c r="AH9" s="214">
        <f t="shared" si="54"/>
        <v>5</v>
      </c>
      <c r="AI9" s="214">
        <f t="shared" si="54"/>
        <v>6</v>
      </c>
      <c r="AJ9" s="214">
        <f t="shared" si="54"/>
        <v>7</v>
      </c>
      <c r="AK9" s="214">
        <f t="shared" si="54"/>
        <v>8</v>
      </c>
      <c r="AL9" s="214">
        <f t="shared" si="54"/>
        <v>9</v>
      </c>
      <c r="AM9" s="214">
        <f t="shared" si="54"/>
        <v>10</v>
      </c>
      <c r="AN9" s="214">
        <f t="shared" si="54"/>
        <v>11</v>
      </c>
      <c r="AO9" s="214">
        <f t="shared" si="54"/>
        <v>12</v>
      </c>
      <c r="AP9" s="214">
        <f t="shared" si="54"/>
        <v>1</v>
      </c>
      <c r="AQ9" s="214">
        <f t="shared" si="54"/>
        <v>2</v>
      </c>
      <c r="AR9" s="214">
        <f t="shared" si="54"/>
        <v>3</v>
      </c>
      <c r="AS9" s="214">
        <f t="shared" si="54"/>
        <v>4</v>
      </c>
      <c r="AT9" s="214">
        <f t="shared" si="54"/>
        <v>5</v>
      </c>
      <c r="AU9" s="214">
        <f t="shared" si="54"/>
        <v>6</v>
      </c>
      <c r="AV9" s="214">
        <f t="shared" si="54"/>
        <v>7</v>
      </c>
      <c r="AW9" s="214">
        <f t="shared" si="54"/>
        <v>8</v>
      </c>
      <c r="AX9" s="214">
        <f t="shared" si="54"/>
        <v>9</v>
      </c>
      <c r="AY9" s="214">
        <f t="shared" si="54"/>
        <v>10</v>
      </c>
      <c r="AZ9" s="214">
        <f t="shared" si="54"/>
        <v>11</v>
      </c>
      <c r="BA9" s="214">
        <f t="shared" si="54"/>
        <v>12</v>
      </c>
      <c r="BB9" s="214">
        <f t="shared" si="54"/>
        <v>1</v>
      </c>
      <c r="BC9" s="214">
        <f t="shared" si="54"/>
        <v>2</v>
      </c>
      <c r="BD9" s="214">
        <f t="shared" si="54"/>
        <v>3</v>
      </c>
      <c r="BE9" s="214">
        <f t="shared" si="54"/>
        <v>4</v>
      </c>
      <c r="BF9" s="214">
        <f t="shared" si="54"/>
        <v>5</v>
      </c>
      <c r="BG9" s="214">
        <f t="shared" si="54"/>
        <v>6</v>
      </c>
      <c r="BH9" s="214">
        <f t="shared" si="54"/>
        <v>7</v>
      </c>
      <c r="BI9" s="214">
        <f t="shared" si="54"/>
        <v>8</v>
      </c>
      <c r="BJ9" s="214">
        <f t="shared" si="54"/>
        <v>9</v>
      </c>
      <c r="BK9" s="214">
        <f t="shared" si="54"/>
        <v>10</v>
      </c>
      <c r="BL9" s="214">
        <f t="shared" si="54"/>
        <v>11</v>
      </c>
      <c r="BM9" s="214">
        <f t="shared" si="54"/>
        <v>12</v>
      </c>
      <c r="BN9" s="214">
        <f t="shared" ref="BN9" si="55">BB9</f>
        <v>1</v>
      </c>
      <c r="BO9" s="214">
        <f t="shared" ref="BO9" si="56">BC9</f>
        <v>2</v>
      </c>
      <c r="BP9" s="214">
        <f t="shared" ref="BP9" si="57">BD9</f>
        <v>3</v>
      </c>
      <c r="BQ9" s="214">
        <f t="shared" ref="BQ9" si="58">BE9</f>
        <v>4</v>
      </c>
      <c r="BR9" s="214">
        <f t="shared" ref="BR9" si="59">BF9</f>
        <v>5</v>
      </c>
      <c r="BS9" s="214">
        <f t="shared" ref="BS9" si="60">BG9</f>
        <v>6</v>
      </c>
      <c r="BT9" s="214">
        <f t="shared" ref="BT9" si="61">BH9</f>
        <v>7</v>
      </c>
      <c r="BU9" s="214">
        <f t="shared" ref="BU9" si="62">BI9</f>
        <v>8</v>
      </c>
      <c r="BV9" s="214">
        <f t="shared" ref="BV9" si="63">BJ9</f>
        <v>9</v>
      </c>
      <c r="BW9" s="214">
        <f t="shared" ref="BW9" si="64">BK9</f>
        <v>10</v>
      </c>
      <c r="BX9" s="214">
        <f t="shared" ref="BX9" si="65">BL9</f>
        <v>11</v>
      </c>
      <c r="BY9" s="214">
        <f t="shared" ref="BY9" si="66">BM9</f>
        <v>12</v>
      </c>
      <c r="BZ9" s="215"/>
      <c r="CA9" s="215"/>
      <c r="CB9" s="215"/>
      <c r="CC9" s="215"/>
      <c r="CD9" s="215"/>
      <c r="CE9" s="215"/>
      <c r="CF9" s="215"/>
      <c r="CG9" s="215"/>
    </row>
    <row r="10" spans="1:85" s="216" customFormat="1" ht="11.25" outlineLevel="1" x14ac:dyDescent="0.15">
      <c r="A10" s="210"/>
      <c r="B10" s="211"/>
      <c r="C10" s="38" t="s">
        <v>194</v>
      </c>
      <c r="D10" s="212" t="s">
        <v>193</v>
      </c>
      <c r="E10" s="213"/>
      <c r="F10" s="214">
        <f>IF(F5&lt;Вводные!$G$14,0,1)</f>
        <v>0</v>
      </c>
      <c r="G10" s="214">
        <f>IF(G5&lt;Вводные!$G$14,0,1)</f>
        <v>0</v>
      </c>
      <c r="H10" s="214">
        <f>IF(H5&lt;Вводные!$G$14,0,1)</f>
        <v>0</v>
      </c>
      <c r="I10" s="214">
        <f>IF(I5&lt;Вводные!$G$14,0,1)</f>
        <v>0</v>
      </c>
      <c r="J10" s="214">
        <f>IF(J5&lt;Вводные!$G$14,0,1)</f>
        <v>0</v>
      </c>
      <c r="K10" s="214">
        <f>IF(K5&lt;Вводные!$G$14,0,1)</f>
        <v>1</v>
      </c>
      <c r="L10" s="214">
        <f>IF(L5&lt;Вводные!$G$14,0,1)</f>
        <v>1</v>
      </c>
      <c r="M10" s="214">
        <f>IF(M5&lt;Вводные!$G$14,0,1)</f>
        <v>1</v>
      </c>
      <c r="N10" s="214">
        <f>IF(N5&lt;Вводные!$G$14,0,1)</f>
        <v>1</v>
      </c>
      <c r="O10" s="214">
        <f>IF(O5&lt;Вводные!$G$14,0,1)</f>
        <v>1</v>
      </c>
      <c r="P10" s="214">
        <f>IF(P5&lt;Вводные!$G$14,0,1)</f>
        <v>1</v>
      </c>
      <c r="Q10" s="214">
        <f>IF(Q5&lt;Вводные!$G$14,0,1)</f>
        <v>1</v>
      </c>
      <c r="R10" s="214">
        <f>IF(R5&lt;Вводные!$G$14,0,1)</f>
        <v>1</v>
      </c>
      <c r="S10" s="214">
        <f>IF(S5&lt;Вводные!$G$14,0,1)</f>
        <v>1</v>
      </c>
      <c r="T10" s="214">
        <f>IF(T5&lt;Вводные!$G$14,0,1)</f>
        <v>1</v>
      </c>
      <c r="U10" s="214">
        <f>IF(U5&lt;Вводные!$G$14,0,1)</f>
        <v>1</v>
      </c>
      <c r="V10" s="214">
        <f>IF(V5&lt;Вводные!$G$14,0,1)</f>
        <v>1</v>
      </c>
      <c r="W10" s="214">
        <f>IF(W5&lt;Вводные!$G$14,0,1)</f>
        <v>1</v>
      </c>
      <c r="X10" s="214">
        <f>IF(X5&lt;Вводные!$G$14,0,1)</f>
        <v>1</v>
      </c>
      <c r="Y10" s="214">
        <f>IF(Y5&lt;Вводные!$G$14,0,1)</f>
        <v>1</v>
      </c>
      <c r="Z10" s="214">
        <f>IF(Z5&lt;Вводные!$G$14,0,1)</f>
        <v>1</v>
      </c>
      <c r="AA10" s="214">
        <f>IF(AA5&lt;Вводные!$G$14,0,1)</f>
        <v>1</v>
      </c>
      <c r="AB10" s="214">
        <f>IF(AB5&lt;Вводные!$G$14,0,1)</f>
        <v>1</v>
      </c>
      <c r="AC10" s="214">
        <f>IF(AC5&lt;Вводные!$G$14,0,1)</f>
        <v>1</v>
      </c>
      <c r="AD10" s="214">
        <f>IF(AD5&lt;Вводные!$G$14,0,1)</f>
        <v>1</v>
      </c>
      <c r="AE10" s="214">
        <f>IF(AE5&lt;Вводные!$G$14,0,1)</f>
        <v>1</v>
      </c>
      <c r="AF10" s="214">
        <f>IF(AF5&lt;Вводные!$G$14,0,1)</f>
        <v>1</v>
      </c>
      <c r="AG10" s="214">
        <f>IF(AG5&lt;Вводные!$G$14,0,1)</f>
        <v>1</v>
      </c>
      <c r="AH10" s="214">
        <f>IF(AH5&lt;Вводные!$G$14,0,1)</f>
        <v>1</v>
      </c>
      <c r="AI10" s="214">
        <f>IF(AI5&lt;Вводные!$G$14,0,1)</f>
        <v>1</v>
      </c>
      <c r="AJ10" s="214">
        <f>IF(AJ5&lt;Вводные!$G$14,0,1)</f>
        <v>1</v>
      </c>
      <c r="AK10" s="214">
        <f>IF(AK5&lt;Вводные!$G$14,0,1)</f>
        <v>1</v>
      </c>
      <c r="AL10" s="214">
        <f>IF(AL5&lt;Вводные!$G$14,0,1)</f>
        <v>1</v>
      </c>
      <c r="AM10" s="214">
        <f>IF(AM5&lt;Вводные!$G$14,0,1)</f>
        <v>1</v>
      </c>
      <c r="AN10" s="214">
        <f>IF(AN5&lt;Вводные!$G$14,0,1)</f>
        <v>1</v>
      </c>
      <c r="AO10" s="214">
        <f>IF(AO5&lt;Вводные!$G$14,0,1)</f>
        <v>1</v>
      </c>
      <c r="AP10" s="214">
        <f>IF(AP5&lt;Вводные!$G$14,0,1)</f>
        <v>1</v>
      </c>
      <c r="AQ10" s="214">
        <f>IF(AQ5&lt;Вводные!$G$14,0,1)</f>
        <v>1</v>
      </c>
      <c r="AR10" s="214">
        <f>IF(AR5&lt;Вводные!$G$14,0,1)</f>
        <v>1</v>
      </c>
      <c r="AS10" s="214">
        <f>IF(AS5&lt;Вводные!$G$14,0,1)</f>
        <v>1</v>
      </c>
      <c r="AT10" s="214">
        <f>IF(AT5&lt;Вводные!$G$14,0,1)</f>
        <v>1</v>
      </c>
      <c r="AU10" s="214">
        <f>IF(AU5&lt;Вводные!$G$14,0,1)</f>
        <v>1</v>
      </c>
      <c r="AV10" s="214">
        <f>IF(AV5&lt;Вводные!$G$14,0,1)</f>
        <v>1</v>
      </c>
      <c r="AW10" s="214">
        <f>IF(AW5&lt;Вводные!$G$14,0,1)</f>
        <v>1</v>
      </c>
      <c r="AX10" s="214">
        <f>IF(AX5&lt;Вводные!$G$14,0,1)</f>
        <v>1</v>
      </c>
      <c r="AY10" s="214">
        <f>IF(AY5&lt;Вводные!$G$14,0,1)</f>
        <v>1</v>
      </c>
      <c r="AZ10" s="214">
        <f>IF(AZ5&lt;Вводные!$G$14,0,1)</f>
        <v>1</v>
      </c>
      <c r="BA10" s="214">
        <f>IF(BA5&lt;Вводные!$G$14,0,1)</f>
        <v>1</v>
      </c>
      <c r="BB10" s="214">
        <f>IF(BB5&lt;Вводные!$G$14,0,1)</f>
        <v>1</v>
      </c>
      <c r="BC10" s="214">
        <f>IF(BC5&lt;Вводные!$G$14,0,1)</f>
        <v>1</v>
      </c>
      <c r="BD10" s="214">
        <f>IF(BD5&lt;Вводные!$G$14,0,1)</f>
        <v>1</v>
      </c>
      <c r="BE10" s="214">
        <f>IF(BE5&lt;Вводные!$G$14,0,1)</f>
        <v>1</v>
      </c>
      <c r="BF10" s="214">
        <f>IF(BF5&lt;Вводные!$G$14,0,1)</f>
        <v>1</v>
      </c>
      <c r="BG10" s="214">
        <f>IF(BG5&lt;Вводные!$G$14,0,1)</f>
        <v>1</v>
      </c>
      <c r="BH10" s="214">
        <f>IF(BH5&lt;Вводные!$G$14,0,1)</f>
        <v>1</v>
      </c>
      <c r="BI10" s="214">
        <f>IF(BI5&lt;Вводные!$G$14,0,1)</f>
        <v>1</v>
      </c>
      <c r="BJ10" s="214">
        <f>IF(BJ5&lt;Вводные!$G$14,0,1)</f>
        <v>1</v>
      </c>
      <c r="BK10" s="214">
        <f>IF(BK5&lt;Вводные!$G$14,0,1)</f>
        <v>1</v>
      </c>
      <c r="BL10" s="214">
        <f>IF(BL5&lt;Вводные!$G$14,0,1)</f>
        <v>1</v>
      </c>
      <c r="BM10" s="214">
        <f>IF(BM5&lt;Вводные!$G$14,0,1)</f>
        <v>1</v>
      </c>
      <c r="BN10" s="214">
        <f>IF(BN5&lt;Вводные!$G$14,0,1)</f>
        <v>1</v>
      </c>
      <c r="BO10" s="214">
        <f>IF(BO5&lt;Вводные!$G$14,0,1)</f>
        <v>1</v>
      </c>
      <c r="BP10" s="214">
        <f>IF(BP5&lt;Вводные!$G$14,0,1)</f>
        <v>1</v>
      </c>
      <c r="BQ10" s="214">
        <f>IF(BQ5&lt;Вводные!$G$14,0,1)</f>
        <v>1</v>
      </c>
      <c r="BR10" s="214">
        <f>IF(BR5&lt;Вводные!$G$14,0,1)</f>
        <v>1</v>
      </c>
      <c r="BS10" s="214">
        <f>IF(BS5&lt;Вводные!$G$14,0,1)</f>
        <v>1</v>
      </c>
      <c r="BT10" s="214">
        <f>IF(BT5&lt;Вводные!$G$14,0,1)</f>
        <v>1</v>
      </c>
      <c r="BU10" s="214">
        <f>IF(BU5&lt;Вводные!$G$14,0,1)</f>
        <v>1</v>
      </c>
      <c r="BV10" s="214">
        <f>IF(BV5&lt;Вводные!$G$14,0,1)</f>
        <v>1</v>
      </c>
      <c r="BW10" s="214">
        <f>IF(BW5&lt;Вводные!$G$14,0,1)</f>
        <v>1</v>
      </c>
      <c r="BX10" s="214">
        <f>IF(BX5&lt;Вводные!$G$14,0,1)</f>
        <v>1</v>
      </c>
      <c r="BY10" s="214">
        <f>IF(BY5&lt;Вводные!$G$14,0,1)</f>
        <v>1</v>
      </c>
      <c r="BZ10" s="215"/>
      <c r="CA10" s="215"/>
      <c r="CB10" s="215"/>
      <c r="CC10" s="215"/>
      <c r="CD10" s="215"/>
      <c r="CE10" s="215"/>
      <c r="CF10" s="215"/>
      <c r="CG10" s="215"/>
    </row>
    <row r="11" spans="1:85" s="216" customFormat="1" ht="11.25" outlineLevel="1" x14ac:dyDescent="0.15">
      <c r="A11" s="217"/>
      <c r="B11" s="218"/>
      <c r="C11" s="38" t="s">
        <v>195</v>
      </c>
      <c r="D11" s="212" t="s">
        <v>193</v>
      </c>
      <c r="E11" s="213"/>
      <c r="F11" s="214">
        <f>IF(F10=0,0,IF(SUM($E$10:F10)&lt;13,1,IF(SUM($E$10:F10)&lt;25,2,IF(SUM($E$10:F10)&lt;37,3,IF(SUM($E$10:F10)&lt;49,4,5)))))</f>
        <v>0</v>
      </c>
      <c r="G11" s="214">
        <f>IF(G10=0,0,IF(SUM($E$10:G10)&lt;13,1,IF(SUM($E$10:G10)&lt;25,2,IF(SUM($E$10:G10)&lt;37,3,IF(SUM($E$10:G10)&lt;49,4,5)))))</f>
        <v>0</v>
      </c>
      <c r="H11" s="214">
        <f>IF(H10=0,0,IF(SUM($E$10:H10)&lt;13,1,IF(SUM($E$10:H10)&lt;25,2,IF(SUM($E$10:H10)&lt;37,3,IF(SUM($E$10:H10)&lt;49,4,5)))))</f>
        <v>0</v>
      </c>
      <c r="I11" s="214">
        <f>IF(I10=0,0,IF(SUM($E$10:I10)&lt;13,1,IF(SUM($E$10:I10)&lt;25,2,IF(SUM($E$10:I10)&lt;37,3,IF(SUM($E$10:I10)&lt;49,4,5)))))</f>
        <v>0</v>
      </c>
      <c r="J11" s="214">
        <f>IF(J10=0,0,IF(SUM($E$10:J10)&lt;13,1,IF(SUM($E$10:J10)&lt;25,2,IF(SUM($E$10:J10)&lt;37,3,IF(SUM($E$10:J10)&lt;49,4,5)))))</f>
        <v>0</v>
      </c>
      <c r="K11" s="214">
        <f>IF(K10=0,0,IF(SUM($E$10:K10)&lt;13,1,IF(SUM($E$10:K10)&lt;25,2,IF(SUM($E$10:K10)&lt;37,3,IF(SUM($E$10:K10)&lt;49,4,5)))))</f>
        <v>1</v>
      </c>
      <c r="L11" s="214">
        <f>IF(L10=0,0,IF(SUM($E$10:L10)&lt;13,1,IF(SUM($E$10:L10)&lt;25,2,IF(SUM($E$10:L10)&lt;37,3,IF(SUM($E$10:L10)&lt;49,4,5)))))</f>
        <v>1</v>
      </c>
      <c r="M11" s="214">
        <f>IF(M10=0,0,IF(SUM($E$10:M10)&lt;13,1,IF(SUM($E$10:M10)&lt;25,2,IF(SUM($E$10:M10)&lt;37,3,IF(SUM($E$10:M10)&lt;49,4,5)))))</f>
        <v>1</v>
      </c>
      <c r="N11" s="214">
        <f>IF(N10=0,0,IF(SUM($E$10:N10)&lt;13,1,IF(SUM($E$10:N10)&lt;25,2,IF(SUM($E$10:N10)&lt;37,3,IF(SUM($E$10:N10)&lt;49,4,5)))))</f>
        <v>1</v>
      </c>
      <c r="O11" s="214">
        <f>IF(O10=0,0,IF(SUM($E$10:O10)&lt;13,1,IF(SUM($E$10:O10)&lt;25,2,IF(SUM($E$10:O10)&lt;37,3,IF(SUM($E$10:O10)&lt;49,4,5)))))</f>
        <v>1</v>
      </c>
      <c r="P11" s="214">
        <f>IF(P10=0,0,IF(SUM($E$10:P10)&lt;13,1,IF(SUM($E$10:P10)&lt;25,2,IF(SUM($E$10:P10)&lt;37,3,IF(SUM($E$10:P10)&lt;49,4,5)))))</f>
        <v>1</v>
      </c>
      <c r="Q11" s="214">
        <f>IF(Q10=0,0,IF(SUM($E$10:Q10)&lt;13,1,IF(SUM($E$10:Q10)&lt;25,2,IF(SUM($E$10:Q10)&lt;37,3,IF(SUM($E$10:Q10)&lt;49,4,5)))))</f>
        <v>1</v>
      </c>
      <c r="R11" s="214">
        <f>IF(R10=0,0,IF(SUM($E$10:R10)&lt;13,1,IF(SUM($E$10:R10)&lt;25,2,IF(SUM($E$10:R10)&lt;37,3,IF(SUM($E$10:R10)&lt;49,4,5)))))</f>
        <v>1</v>
      </c>
      <c r="S11" s="214">
        <f>IF(S10=0,0,IF(SUM($E$10:S10)&lt;13,1,IF(SUM($E$10:S10)&lt;25,2,IF(SUM($E$10:S10)&lt;37,3,IF(SUM($E$10:S10)&lt;49,4,5)))))</f>
        <v>1</v>
      </c>
      <c r="T11" s="214">
        <f>IF(T10=0,0,IF(SUM($E$10:T10)&lt;13,1,IF(SUM($E$10:T10)&lt;25,2,IF(SUM($E$10:T10)&lt;37,3,IF(SUM($E$10:T10)&lt;49,4,5)))))</f>
        <v>1</v>
      </c>
      <c r="U11" s="214">
        <f>IF(U10=0,0,IF(SUM($E$10:U10)&lt;13,1,IF(SUM($E$10:U10)&lt;25,2,IF(SUM($E$10:U10)&lt;37,3,IF(SUM($E$10:U10)&lt;49,4,5)))))</f>
        <v>1</v>
      </c>
      <c r="V11" s="214">
        <f>IF(V10=0,0,IF(SUM($E$10:V10)&lt;13,1,IF(SUM($E$10:V10)&lt;25,2,IF(SUM($E$10:V10)&lt;37,3,IF(SUM($E$10:V10)&lt;49,4,5)))))</f>
        <v>1</v>
      </c>
      <c r="W11" s="214">
        <f>IF(W10=0,0,IF(SUM($E$10:W10)&lt;13,1,IF(SUM($E$10:W10)&lt;25,2,IF(SUM($E$10:W10)&lt;37,3,IF(SUM($E$10:W10)&lt;49,4,5)))))</f>
        <v>2</v>
      </c>
      <c r="X11" s="214">
        <f>IF(X10=0,0,IF(SUM($E$10:X10)&lt;13,1,IF(SUM($E$10:X10)&lt;25,2,IF(SUM($E$10:X10)&lt;37,3,IF(SUM($E$10:X10)&lt;49,4,5)))))</f>
        <v>2</v>
      </c>
      <c r="Y11" s="214">
        <f>IF(Y10=0,0,IF(SUM($E$10:Y10)&lt;13,1,IF(SUM($E$10:Y10)&lt;25,2,IF(SUM($E$10:Y10)&lt;37,3,IF(SUM($E$10:Y10)&lt;49,4,5)))))</f>
        <v>2</v>
      </c>
      <c r="Z11" s="214">
        <f>IF(Z10=0,0,IF(SUM($E$10:Z10)&lt;13,1,IF(SUM($E$10:Z10)&lt;25,2,IF(SUM($E$10:Z10)&lt;37,3,IF(SUM($E$10:Z10)&lt;49,4,5)))))</f>
        <v>2</v>
      </c>
      <c r="AA11" s="214">
        <f>IF(AA10=0,0,IF(SUM($E$10:AA10)&lt;13,1,IF(SUM($E$10:AA10)&lt;25,2,IF(SUM($E$10:AA10)&lt;37,3,IF(SUM($E$10:AA10)&lt;49,4,5)))))</f>
        <v>2</v>
      </c>
      <c r="AB11" s="214">
        <f>IF(AB10=0,0,IF(SUM($E$10:AB10)&lt;13,1,IF(SUM($E$10:AB10)&lt;25,2,IF(SUM($E$10:AB10)&lt;37,3,IF(SUM($E$10:AB10)&lt;49,4,5)))))</f>
        <v>2</v>
      </c>
      <c r="AC11" s="214">
        <f>IF(AC10=0,0,IF(SUM($E$10:AC10)&lt;13,1,IF(SUM($E$10:AC10)&lt;25,2,IF(SUM($E$10:AC10)&lt;37,3,IF(SUM($E$10:AC10)&lt;49,4,5)))))</f>
        <v>2</v>
      </c>
      <c r="AD11" s="214">
        <f>IF(AD10=0,0,IF(SUM($E$10:AD10)&lt;13,1,IF(SUM($E$10:AD10)&lt;25,2,IF(SUM($E$10:AD10)&lt;37,3,IF(SUM($E$10:AD10)&lt;49,4,5)))))</f>
        <v>2</v>
      </c>
      <c r="AE11" s="214">
        <f>IF(AE10=0,0,IF(SUM($E$10:AE10)&lt;13,1,IF(SUM($E$10:AE10)&lt;25,2,IF(SUM($E$10:AE10)&lt;37,3,IF(SUM($E$10:AE10)&lt;49,4,5)))))</f>
        <v>2</v>
      </c>
      <c r="AF11" s="214">
        <f>IF(AF10=0,0,IF(SUM($E$10:AF10)&lt;13,1,IF(SUM($E$10:AF10)&lt;25,2,IF(SUM($E$10:AF10)&lt;37,3,IF(SUM($E$10:AF10)&lt;49,4,5)))))</f>
        <v>2</v>
      </c>
      <c r="AG11" s="214">
        <f>IF(AG10=0,0,IF(SUM($E$10:AG10)&lt;13,1,IF(SUM($E$10:AG10)&lt;25,2,IF(SUM($E$10:AG10)&lt;37,3,IF(SUM($E$10:AG10)&lt;49,4,5)))))</f>
        <v>2</v>
      </c>
      <c r="AH11" s="214">
        <f>IF(AH10=0,0,IF(SUM($E$10:AH10)&lt;13,1,IF(SUM($E$10:AH10)&lt;25,2,IF(SUM($E$10:AH10)&lt;37,3,IF(SUM($E$10:AH10)&lt;49,4,5)))))</f>
        <v>2</v>
      </c>
      <c r="AI11" s="214">
        <f>IF(AI10=0,0,IF(SUM($E$10:AI10)&lt;13,1,IF(SUM($E$10:AI10)&lt;25,2,IF(SUM($E$10:AI10)&lt;37,3,IF(SUM($E$10:AI10)&lt;49,4,5)))))</f>
        <v>3</v>
      </c>
      <c r="AJ11" s="214">
        <f>IF(AJ10=0,0,IF(SUM($E$10:AJ10)&lt;13,1,IF(SUM($E$10:AJ10)&lt;25,2,IF(SUM($E$10:AJ10)&lt;37,3,IF(SUM($E$10:AJ10)&lt;49,4,5)))))</f>
        <v>3</v>
      </c>
      <c r="AK11" s="214">
        <f>IF(AK10=0,0,IF(SUM($E$10:AK10)&lt;13,1,IF(SUM($E$10:AK10)&lt;25,2,IF(SUM($E$10:AK10)&lt;37,3,IF(SUM($E$10:AK10)&lt;49,4,5)))))</f>
        <v>3</v>
      </c>
      <c r="AL11" s="214">
        <f>IF(AL10=0,0,IF(SUM($E$10:AL10)&lt;13,1,IF(SUM($E$10:AL10)&lt;25,2,IF(SUM($E$10:AL10)&lt;37,3,IF(SUM($E$10:AL10)&lt;49,4,5)))))</f>
        <v>3</v>
      </c>
      <c r="AM11" s="214">
        <f>IF(AM10=0,0,IF(SUM($E$10:AM10)&lt;13,1,IF(SUM($E$10:AM10)&lt;25,2,IF(SUM($E$10:AM10)&lt;37,3,IF(SUM($E$10:AM10)&lt;49,4,5)))))</f>
        <v>3</v>
      </c>
      <c r="AN11" s="214">
        <f>IF(AN10=0,0,IF(SUM($E$10:AN10)&lt;13,1,IF(SUM($E$10:AN10)&lt;25,2,IF(SUM($E$10:AN10)&lt;37,3,IF(SUM($E$10:AN10)&lt;49,4,5)))))</f>
        <v>3</v>
      </c>
      <c r="AO11" s="214">
        <f>IF(AO10=0,0,IF(SUM($E$10:AO10)&lt;13,1,IF(SUM($E$10:AO10)&lt;25,2,IF(SUM($E$10:AO10)&lt;37,3,IF(SUM($E$10:AO10)&lt;49,4,5)))))</f>
        <v>3</v>
      </c>
      <c r="AP11" s="214">
        <f>IF(AP10=0,0,IF(SUM($E$10:AP10)&lt;13,1,IF(SUM($E$10:AP10)&lt;25,2,IF(SUM($E$10:AP10)&lt;37,3,IF(SUM($E$10:AP10)&lt;49,4,5)))))</f>
        <v>3</v>
      </c>
      <c r="AQ11" s="214">
        <f>IF(AQ10=0,0,IF(SUM($E$10:AQ10)&lt;13,1,IF(SUM($E$10:AQ10)&lt;25,2,IF(SUM($E$10:AQ10)&lt;37,3,IF(SUM($E$10:AQ10)&lt;49,4,5)))))</f>
        <v>3</v>
      </c>
      <c r="AR11" s="214">
        <f>IF(AR10=0,0,IF(SUM($E$10:AR10)&lt;13,1,IF(SUM($E$10:AR10)&lt;25,2,IF(SUM($E$10:AR10)&lt;37,3,IF(SUM($E$10:AR10)&lt;49,4,5)))))</f>
        <v>3</v>
      </c>
      <c r="AS11" s="214">
        <f>IF(AS10=0,0,IF(SUM($E$10:AS10)&lt;13,1,IF(SUM($E$10:AS10)&lt;25,2,IF(SUM($E$10:AS10)&lt;37,3,IF(SUM($E$10:AS10)&lt;49,4,5)))))</f>
        <v>3</v>
      </c>
      <c r="AT11" s="214">
        <f>IF(AT10=0,0,IF(SUM($E$10:AT10)&lt;13,1,IF(SUM($E$10:AT10)&lt;25,2,IF(SUM($E$10:AT10)&lt;37,3,IF(SUM($E$10:AT10)&lt;49,4,5)))))</f>
        <v>3</v>
      </c>
      <c r="AU11" s="214">
        <f>IF(AU10=0,0,IF(SUM($E$10:AU10)&lt;13,1,IF(SUM($E$10:AU10)&lt;25,2,IF(SUM($E$10:AU10)&lt;37,3,IF(SUM($E$10:AU10)&lt;49,4,5)))))</f>
        <v>4</v>
      </c>
      <c r="AV11" s="214">
        <f>IF(AV10=0,0,IF(SUM($E$10:AV10)&lt;13,1,IF(SUM($E$10:AV10)&lt;25,2,IF(SUM($E$10:AV10)&lt;37,3,IF(SUM($E$10:AV10)&lt;49,4,5)))))</f>
        <v>4</v>
      </c>
      <c r="AW11" s="214">
        <f>IF(AW10=0,0,IF(SUM($E$10:AW10)&lt;13,1,IF(SUM($E$10:AW10)&lt;25,2,IF(SUM($E$10:AW10)&lt;37,3,IF(SUM($E$10:AW10)&lt;49,4,5)))))</f>
        <v>4</v>
      </c>
      <c r="AX11" s="214">
        <f>IF(AX10=0,0,IF(SUM($E$10:AX10)&lt;13,1,IF(SUM($E$10:AX10)&lt;25,2,IF(SUM($E$10:AX10)&lt;37,3,IF(SUM($E$10:AX10)&lt;49,4,5)))))</f>
        <v>4</v>
      </c>
      <c r="AY11" s="214">
        <f>IF(AY10=0,0,IF(SUM($E$10:AY10)&lt;13,1,IF(SUM($E$10:AY10)&lt;25,2,IF(SUM($E$10:AY10)&lt;37,3,IF(SUM($E$10:AY10)&lt;49,4,5)))))</f>
        <v>4</v>
      </c>
      <c r="AZ11" s="214">
        <f>IF(AZ10=0,0,IF(SUM($E$10:AZ10)&lt;13,1,IF(SUM($E$10:AZ10)&lt;25,2,IF(SUM($E$10:AZ10)&lt;37,3,IF(SUM($E$10:AZ10)&lt;49,4,5)))))</f>
        <v>4</v>
      </c>
      <c r="BA11" s="214">
        <f>IF(BA10=0,0,IF(SUM($E$10:BA10)&lt;13,1,IF(SUM($E$10:BA10)&lt;25,2,IF(SUM($E$10:BA10)&lt;37,3,IF(SUM($E$10:BA10)&lt;49,4,5)))))</f>
        <v>4</v>
      </c>
      <c r="BB11" s="214">
        <f>IF(BB10=0,0,IF(SUM($E$10:BB10)&lt;13,1,IF(SUM($E$10:BB10)&lt;25,2,IF(SUM($E$10:BB10)&lt;37,3,IF(SUM($E$10:BB10)&lt;49,4,5)))))</f>
        <v>4</v>
      </c>
      <c r="BC11" s="214">
        <f>IF(BC10=0,0,IF(SUM($E$10:BC10)&lt;13,1,IF(SUM($E$10:BC10)&lt;25,2,IF(SUM($E$10:BC10)&lt;37,3,IF(SUM($E$10:BC10)&lt;49,4,5)))))</f>
        <v>4</v>
      </c>
      <c r="BD11" s="214">
        <f>IF(BD10=0,0,IF(SUM($E$10:BD10)&lt;13,1,IF(SUM($E$10:BD10)&lt;25,2,IF(SUM($E$10:BD10)&lt;37,3,IF(SUM($E$10:BD10)&lt;49,4,5)))))</f>
        <v>4</v>
      </c>
      <c r="BE11" s="214">
        <f>IF(BE10=0,0,IF(SUM($E$10:BE10)&lt;13,1,IF(SUM($E$10:BE10)&lt;25,2,IF(SUM($E$10:BE10)&lt;37,3,IF(SUM($E$10:BE10)&lt;49,4,5)))))</f>
        <v>4</v>
      </c>
      <c r="BF11" s="214">
        <f>IF(BF10=0,0,IF(SUM($E$10:BF10)&lt;13,1,IF(SUM($E$10:BF10)&lt;25,2,IF(SUM($E$10:BF10)&lt;37,3,IF(SUM($E$10:BF10)&lt;49,4,5)))))</f>
        <v>4</v>
      </c>
      <c r="BG11" s="214">
        <f>IF(BG10=0,0,IF(SUM($E$10:BG10)&lt;13,1,IF(SUM($E$10:BG10)&lt;25,2,IF(SUM($E$10:BG10)&lt;37,3,IF(SUM($E$10:BG10)&lt;49,4,5)))))</f>
        <v>5</v>
      </c>
      <c r="BH11" s="214">
        <f>IF(BH10=0,0,IF(SUM($E$10:BH10)&lt;13,1,IF(SUM($E$10:BH10)&lt;25,2,IF(SUM($E$10:BH10)&lt;37,3,IF(SUM($E$10:BH10)&lt;49,4,5)))))</f>
        <v>5</v>
      </c>
      <c r="BI11" s="214">
        <f>IF(BI10=0,0,IF(SUM($E$10:BI10)&lt;13,1,IF(SUM($E$10:BI10)&lt;25,2,IF(SUM($E$10:BI10)&lt;37,3,IF(SUM($E$10:BI10)&lt;49,4,IF(SUM($E$10:BI10)&lt;61,5,6))))))</f>
        <v>5</v>
      </c>
      <c r="BJ11" s="214">
        <f>IF(BJ10=0,0,IF(SUM($E$10:BJ10)&lt;13,1,IF(SUM($E$10:BJ10)&lt;25,2,IF(SUM($E$10:BJ10)&lt;37,3,IF(SUM($E$10:BJ10)&lt;49,4,IF(SUM($E$10:BJ10)&lt;61,5,6))))))</f>
        <v>5</v>
      </c>
      <c r="BK11" s="214">
        <f>IF(BK10=0,0,IF(SUM($E$10:BK10)&lt;13,1,IF(SUM($E$10:BK10)&lt;25,2,IF(SUM($E$10:BK10)&lt;37,3,IF(SUM($E$10:BK10)&lt;49,4,IF(SUM($E$10:BK10)&lt;61,5,6))))))</f>
        <v>5</v>
      </c>
      <c r="BL11" s="214">
        <f>IF(BL10=0,0,IF(SUM($E$10:BL10)&lt;13,1,IF(SUM($E$10:BL10)&lt;25,2,IF(SUM($E$10:BL10)&lt;37,3,IF(SUM($E$10:BL10)&lt;49,4,IF(SUM($E$10:BL10)&lt;61,5,6))))))</f>
        <v>5</v>
      </c>
      <c r="BM11" s="214">
        <f>IF(BM10=0,0,IF(SUM($E$10:BM10)&lt;13,1,IF(SUM($E$10:BM10)&lt;25,2,IF(SUM($E$10:BM10)&lt;37,3,IF(SUM($E$10:BM10)&lt;49,4,IF(SUM($E$10:BM10)&lt;61,5,6))))))</f>
        <v>5</v>
      </c>
      <c r="BN11" s="214">
        <f>IF(BN10=0,0,IF(SUM($E$10:BN10)&lt;13,1,IF(SUM($E$10:BN10)&lt;25,2,IF(SUM($E$10:BN10)&lt;37,3,IF(SUM($E$10:BN10)&lt;49,4,IF(SUM($E$10:BN10)&lt;61,5,6))))))</f>
        <v>5</v>
      </c>
      <c r="BO11" s="214">
        <f>IF(BO10=0,0,IF(SUM($E$10:BO10)&lt;13,1,IF(SUM($E$10:BO10)&lt;25,2,IF(SUM($E$10:BO10)&lt;37,3,IF(SUM($E$10:BO10)&lt;49,4,IF(SUM($E$10:BO10)&lt;61,5,6))))))</f>
        <v>5</v>
      </c>
      <c r="BP11" s="214">
        <f>IF(BP10=0,0,IF(SUM($E$10:BP10)&lt;13,1,IF(SUM($E$10:BP10)&lt;25,2,IF(SUM($E$10:BP10)&lt;37,3,IF(SUM($E$10:BP10)&lt;49,4,IF(SUM($E$10:BP10)&lt;61,5,6))))))</f>
        <v>5</v>
      </c>
      <c r="BQ11" s="214">
        <f>IF(BQ10=0,0,IF(SUM($E$10:BQ10)&lt;13,1,IF(SUM($E$10:BQ10)&lt;25,2,IF(SUM($E$10:BQ10)&lt;37,3,IF(SUM($E$10:BQ10)&lt;49,4,IF(SUM($E$10:BQ10)&lt;61,5,6))))))</f>
        <v>5</v>
      </c>
      <c r="BR11" s="214">
        <f>IF(BR10=0,0,IF(SUM($E$10:BR10)&lt;13,1,IF(SUM($E$10:BR10)&lt;25,2,IF(SUM($E$10:BR10)&lt;37,3,IF(SUM($E$10:BR10)&lt;49,4,IF(SUM($E$10:BR10)&lt;61,5,6))))))</f>
        <v>5</v>
      </c>
      <c r="BS11" s="214">
        <f>IF(BS10=0,0,IF(SUM($E$10:BS10)&lt;13,1,IF(SUM($E$10:BS10)&lt;25,2,IF(SUM($E$10:BS10)&lt;37,3,IF(SUM($E$10:BS10)&lt;49,4,IF(SUM($E$10:BS10)&lt;61,5,6))))))</f>
        <v>6</v>
      </c>
      <c r="BT11" s="214">
        <f>IF(BT10=0,0,IF(SUM($E$10:BT10)&lt;13,1,IF(SUM($E$10:BT10)&lt;25,2,IF(SUM($E$10:BT10)&lt;37,3,IF(SUM($E$10:BT10)&lt;49,4,IF(SUM($E$10:BT10)&lt;61,5,6))))))</f>
        <v>6</v>
      </c>
      <c r="BU11" s="214">
        <f>IF(BU10=0,0,IF(SUM($E$10:BU10)&lt;13,1,IF(SUM($E$10:BU10)&lt;25,2,IF(SUM($E$10:BU10)&lt;37,3,IF(SUM($E$10:BU10)&lt;49,4,IF(SUM($E$10:BU10)&lt;61,5,6))))))</f>
        <v>6</v>
      </c>
      <c r="BV11" s="214">
        <f>IF(BV10=0,0,IF(SUM($E$10:BV10)&lt;13,1,IF(SUM($E$10:BV10)&lt;25,2,IF(SUM($E$10:BV10)&lt;37,3,IF(SUM($E$10:BV10)&lt;49,4,IF(SUM($E$10:BV10)&lt;61,5,6))))))</f>
        <v>6</v>
      </c>
      <c r="BW11" s="214">
        <f>IF(BW10=0,0,IF(SUM($E$10:BW10)&lt;13,1,IF(SUM($E$10:BW10)&lt;25,2,IF(SUM($E$10:BW10)&lt;37,3,IF(SUM($E$10:BW10)&lt;49,4,IF(SUM($E$10:BW10)&lt;61,5,6))))))</f>
        <v>6</v>
      </c>
      <c r="BX11" s="214">
        <f>IF(BX10=0,0,IF(SUM($E$10:BX10)&lt;13,1,IF(SUM($E$10:BX10)&lt;25,2,IF(SUM($E$10:BX10)&lt;37,3,IF(SUM($E$10:BX10)&lt;49,4,IF(SUM($E$10:BX10)&lt;61,5,6))))))</f>
        <v>6</v>
      </c>
      <c r="BY11" s="214">
        <f>IF(BY10=0,0,IF(SUM($E$10:BY10)&lt;13,1,IF(SUM($E$10:BY10)&lt;25,2,IF(SUM($E$10:BY10)&lt;37,3,IF(SUM($E$10:BY10)&lt;49,4,IF(SUM($E$10:BY10)&lt;61,5,6))))))</f>
        <v>6</v>
      </c>
      <c r="BZ11" s="215"/>
      <c r="CA11" s="215"/>
      <c r="CB11" s="215"/>
      <c r="CC11" s="215"/>
      <c r="CD11" s="215"/>
      <c r="CE11" s="215"/>
      <c r="CF11" s="215"/>
      <c r="CG11" s="215"/>
    </row>
    <row r="12" spans="1:85" s="216" customFormat="1" ht="11.25" outlineLevel="1" x14ac:dyDescent="0.15">
      <c r="A12" s="217"/>
      <c r="B12" s="218">
        <f>COUNTIF(F10:BM10,"0")</f>
        <v>5</v>
      </c>
      <c r="C12" s="38" t="s">
        <v>196</v>
      </c>
      <c r="D12" s="212" t="s">
        <v>193</v>
      </c>
      <c r="E12" s="213"/>
      <c r="F12" s="214">
        <f t="shared" ref="F12:G12" ca="1" si="67">IF(IFERROR(OFFSET(F9,,-$B$12),0)="Номер месяца в пределах года",0,IFERROR(OFFSET(F9,,-$B$12),0))</f>
        <v>0</v>
      </c>
      <c r="G12" s="214">
        <f t="shared" ca="1" si="67"/>
        <v>0</v>
      </c>
      <c r="H12" s="214">
        <f ca="1">IF(IFERROR(OFFSET(H9,,-$B$12),0)="Номер месяца в пределах года",0,IFERROR(OFFSET(H9,,-$B$12),0))</f>
        <v>0</v>
      </c>
      <c r="I12" s="214" t="str">
        <f t="shared" ref="I12:BM12" ca="1" si="68">IF(IFERROR(OFFSET(I9,,-$B$12),0)="Номер месяца в пределах года",0,IFERROR(OFFSET(I9,,-$B$12),0))</f>
        <v>X</v>
      </c>
      <c r="J12" s="214">
        <f t="shared" ca="1" si="68"/>
        <v>0</v>
      </c>
      <c r="K12" s="214">
        <f t="shared" ca="1" si="68"/>
        <v>1</v>
      </c>
      <c r="L12" s="214">
        <f t="shared" ca="1" si="68"/>
        <v>2</v>
      </c>
      <c r="M12" s="214">
        <f t="shared" ca="1" si="68"/>
        <v>3</v>
      </c>
      <c r="N12" s="214">
        <f t="shared" ca="1" si="68"/>
        <v>4</v>
      </c>
      <c r="O12" s="214">
        <f t="shared" ca="1" si="68"/>
        <v>5</v>
      </c>
      <c r="P12" s="214">
        <f t="shared" ca="1" si="68"/>
        <v>6</v>
      </c>
      <c r="Q12" s="214">
        <f t="shared" ca="1" si="68"/>
        <v>7</v>
      </c>
      <c r="R12" s="214">
        <f t="shared" ca="1" si="68"/>
        <v>8</v>
      </c>
      <c r="S12" s="214">
        <f t="shared" ca="1" si="68"/>
        <v>9</v>
      </c>
      <c r="T12" s="214">
        <f t="shared" ca="1" si="68"/>
        <v>10</v>
      </c>
      <c r="U12" s="214">
        <f t="shared" ca="1" si="68"/>
        <v>11</v>
      </c>
      <c r="V12" s="214">
        <f t="shared" ca="1" si="68"/>
        <v>12</v>
      </c>
      <c r="W12" s="214">
        <f t="shared" ca="1" si="68"/>
        <v>1</v>
      </c>
      <c r="X12" s="214">
        <f t="shared" ca="1" si="68"/>
        <v>2</v>
      </c>
      <c r="Y12" s="214">
        <f t="shared" ca="1" si="68"/>
        <v>3</v>
      </c>
      <c r="Z12" s="214">
        <f t="shared" ca="1" si="68"/>
        <v>4</v>
      </c>
      <c r="AA12" s="214">
        <f t="shared" ca="1" si="68"/>
        <v>5</v>
      </c>
      <c r="AB12" s="214">
        <f t="shared" ca="1" si="68"/>
        <v>6</v>
      </c>
      <c r="AC12" s="214">
        <f t="shared" ca="1" si="68"/>
        <v>7</v>
      </c>
      <c r="AD12" s="214">
        <f t="shared" ca="1" si="68"/>
        <v>8</v>
      </c>
      <c r="AE12" s="214">
        <f t="shared" ca="1" si="68"/>
        <v>9</v>
      </c>
      <c r="AF12" s="214">
        <f t="shared" ca="1" si="68"/>
        <v>10</v>
      </c>
      <c r="AG12" s="214">
        <f t="shared" ca="1" si="68"/>
        <v>11</v>
      </c>
      <c r="AH12" s="214">
        <f t="shared" ca="1" si="68"/>
        <v>12</v>
      </c>
      <c r="AI12" s="214">
        <f t="shared" ca="1" si="68"/>
        <v>1</v>
      </c>
      <c r="AJ12" s="214">
        <f t="shared" ca="1" si="68"/>
        <v>2</v>
      </c>
      <c r="AK12" s="214">
        <f t="shared" ca="1" si="68"/>
        <v>3</v>
      </c>
      <c r="AL12" s="214">
        <f t="shared" ca="1" si="68"/>
        <v>4</v>
      </c>
      <c r="AM12" s="214">
        <f t="shared" ca="1" si="68"/>
        <v>5</v>
      </c>
      <c r="AN12" s="214">
        <f t="shared" ca="1" si="68"/>
        <v>6</v>
      </c>
      <c r="AO12" s="214">
        <f t="shared" ca="1" si="68"/>
        <v>7</v>
      </c>
      <c r="AP12" s="214">
        <f t="shared" ca="1" si="68"/>
        <v>8</v>
      </c>
      <c r="AQ12" s="214">
        <f t="shared" ca="1" si="68"/>
        <v>9</v>
      </c>
      <c r="AR12" s="214">
        <f t="shared" ca="1" si="68"/>
        <v>10</v>
      </c>
      <c r="AS12" s="214">
        <f t="shared" ca="1" si="68"/>
        <v>11</v>
      </c>
      <c r="AT12" s="214">
        <f t="shared" ca="1" si="68"/>
        <v>12</v>
      </c>
      <c r="AU12" s="214">
        <f t="shared" ca="1" si="68"/>
        <v>1</v>
      </c>
      <c r="AV12" s="214">
        <f t="shared" ca="1" si="68"/>
        <v>2</v>
      </c>
      <c r="AW12" s="214">
        <f t="shared" ca="1" si="68"/>
        <v>3</v>
      </c>
      <c r="AX12" s="214">
        <f t="shared" ca="1" si="68"/>
        <v>4</v>
      </c>
      <c r="AY12" s="214">
        <f t="shared" ca="1" si="68"/>
        <v>5</v>
      </c>
      <c r="AZ12" s="214">
        <f t="shared" ca="1" si="68"/>
        <v>6</v>
      </c>
      <c r="BA12" s="214">
        <f t="shared" ca="1" si="68"/>
        <v>7</v>
      </c>
      <c r="BB12" s="214">
        <f t="shared" ca="1" si="68"/>
        <v>8</v>
      </c>
      <c r="BC12" s="214">
        <f t="shared" ca="1" si="68"/>
        <v>9</v>
      </c>
      <c r="BD12" s="214">
        <f t="shared" ca="1" si="68"/>
        <v>10</v>
      </c>
      <c r="BE12" s="214">
        <f t="shared" ca="1" si="68"/>
        <v>11</v>
      </c>
      <c r="BF12" s="214">
        <f t="shared" ca="1" si="68"/>
        <v>12</v>
      </c>
      <c r="BG12" s="214">
        <f t="shared" ca="1" si="68"/>
        <v>1</v>
      </c>
      <c r="BH12" s="214">
        <f t="shared" ca="1" si="68"/>
        <v>2</v>
      </c>
      <c r="BI12" s="214">
        <f t="shared" ca="1" si="68"/>
        <v>3</v>
      </c>
      <c r="BJ12" s="214">
        <f t="shared" ca="1" si="68"/>
        <v>4</v>
      </c>
      <c r="BK12" s="214">
        <f t="shared" ca="1" si="68"/>
        <v>5</v>
      </c>
      <c r="BL12" s="214">
        <f t="shared" ca="1" si="68"/>
        <v>6</v>
      </c>
      <c r="BM12" s="214">
        <f t="shared" ca="1" si="68"/>
        <v>7</v>
      </c>
      <c r="BN12" s="214">
        <f t="shared" ref="BN12:BY12" ca="1" si="69">IF(IFERROR(OFFSET(BN9,,-$B$12),0)="Номер месяца в пределах года",0,IFERROR(OFFSET(BN9,,-$B$12),0))</f>
        <v>8</v>
      </c>
      <c r="BO12" s="214">
        <f t="shared" ca="1" si="69"/>
        <v>9</v>
      </c>
      <c r="BP12" s="214">
        <f t="shared" ca="1" si="69"/>
        <v>10</v>
      </c>
      <c r="BQ12" s="214">
        <f t="shared" ca="1" si="69"/>
        <v>11</v>
      </c>
      <c r="BR12" s="214">
        <f t="shared" ca="1" si="69"/>
        <v>12</v>
      </c>
      <c r="BS12" s="214">
        <f t="shared" ca="1" si="69"/>
        <v>1</v>
      </c>
      <c r="BT12" s="214">
        <f t="shared" ca="1" si="69"/>
        <v>2</v>
      </c>
      <c r="BU12" s="214">
        <f t="shared" ca="1" si="69"/>
        <v>3</v>
      </c>
      <c r="BV12" s="214">
        <f t="shared" ca="1" si="69"/>
        <v>4</v>
      </c>
      <c r="BW12" s="214">
        <f t="shared" ca="1" si="69"/>
        <v>5</v>
      </c>
      <c r="BX12" s="214">
        <f t="shared" ca="1" si="69"/>
        <v>6</v>
      </c>
      <c r="BY12" s="214">
        <f t="shared" ca="1" si="69"/>
        <v>7</v>
      </c>
      <c r="BZ12" s="215"/>
      <c r="CA12" s="215"/>
      <c r="CB12" s="215"/>
      <c r="CC12" s="215"/>
      <c r="CD12" s="215"/>
      <c r="CE12" s="215"/>
      <c r="CF12" s="215"/>
      <c r="CG12" s="215"/>
    </row>
    <row r="13" spans="1:85" outlineLevel="1" x14ac:dyDescent="0.25">
      <c r="A13" s="61"/>
      <c r="B13" s="55"/>
      <c r="C13" s="52"/>
      <c r="D13" s="53"/>
      <c r="E13" s="63"/>
      <c r="F13" s="209"/>
      <c r="G13" s="209"/>
      <c r="H13" s="209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  <c r="AQ13" s="209"/>
      <c r="AR13" s="209"/>
      <c r="AS13" s="209"/>
      <c r="AT13" s="209"/>
      <c r="AU13" s="209"/>
      <c r="AV13" s="209"/>
      <c r="AW13" s="209"/>
      <c r="AX13" s="209"/>
      <c r="AY13" s="209"/>
      <c r="AZ13" s="209"/>
      <c r="BA13" s="209"/>
      <c r="BB13" s="209"/>
      <c r="BC13" s="209"/>
      <c r="BD13" s="209"/>
      <c r="BE13" s="209"/>
      <c r="BF13" s="209"/>
      <c r="BG13" s="209"/>
      <c r="BH13" s="209"/>
      <c r="BI13" s="209"/>
      <c r="BJ13" s="209"/>
      <c r="BK13" s="209"/>
      <c r="BL13" s="209"/>
      <c r="BM13" s="209"/>
      <c r="BN13" s="209"/>
      <c r="BO13" s="209"/>
      <c r="BP13" s="209"/>
      <c r="BQ13" s="209"/>
      <c r="BR13" s="209"/>
      <c r="BS13" s="209"/>
      <c r="BT13" s="209"/>
      <c r="BU13" s="209"/>
      <c r="BV13" s="209"/>
      <c r="BW13" s="209"/>
      <c r="BX13" s="209"/>
      <c r="BY13" s="209"/>
      <c r="BZ13" s="191"/>
      <c r="CA13" s="191"/>
      <c r="CB13" s="191"/>
      <c r="CC13" s="191"/>
      <c r="CD13" s="191"/>
      <c r="CE13" s="191"/>
      <c r="CF13" s="191"/>
      <c r="CG13" s="191"/>
    </row>
    <row r="14" spans="1:85" s="186" customFormat="1" ht="12.75" x14ac:dyDescent="0.2">
      <c r="A14" s="31"/>
      <c r="B14" s="56" t="s">
        <v>342</v>
      </c>
      <c r="C14" s="57"/>
      <c r="D14" s="130"/>
      <c r="E14" s="59"/>
      <c r="F14" s="57"/>
      <c r="G14" s="57"/>
      <c r="H14" s="57"/>
      <c r="I14" s="57"/>
      <c r="J14" s="57"/>
      <c r="K14" s="57"/>
      <c r="L14" s="57"/>
      <c r="M14" s="57"/>
      <c r="N14" s="57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</row>
    <row r="15" spans="1:85" s="186" customFormat="1" ht="12.75" x14ac:dyDescent="0.2">
      <c r="A15" s="31"/>
      <c r="B15" s="31"/>
      <c r="C15" s="77"/>
      <c r="D15" s="132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</row>
    <row r="16" spans="1:85" s="186" customFormat="1" ht="12.75" x14ac:dyDescent="0.2">
      <c r="A16" s="31"/>
      <c r="B16" s="31"/>
      <c r="C16" s="420" t="s">
        <v>403</v>
      </c>
      <c r="D16" s="132" t="s">
        <v>86</v>
      </c>
      <c r="E16" s="31"/>
      <c r="F16" s="421">
        <f ca="1">SUMIF(Вводные!$I$4:$M$4,Выручка!F$11,Вводные!$I$73:$M$73)*IFERROR(VLOOKUP(F$12,Вводные!$B$82:$M$93,7+Выручка!F$11,0),0)</f>
        <v>0</v>
      </c>
      <c r="G16" s="421">
        <f ca="1">SUMIF(Вводные!$I$4:$M$4,Выручка!G$11,Вводные!$I$73:$M$73)*IFERROR(VLOOKUP(G$12,Вводные!$B$82:$M$93,7+Выручка!G$11,0),0)</f>
        <v>0</v>
      </c>
      <c r="H16" s="421">
        <f ca="1">SUMIF(Вводные!$I$4:$M$4,Выручка!H$11,Вводные!$I$73:$M$73)*IFERROR(VLOOKUP(H$12,Вводные!$B$82:$M$93,7+Выручка!H$11,0),0)</f>
        <v>0</v>
      </c>
      <c r="I16" s="421">
        <f ca="1">SUMIF(Вводные!$I$4:$M$4,Выручка!I$11,Вводные!$I$73:$M$73)*IFERROR(VLOOKUP(I$12,Вводные!$B$82:$M$93,7+Выручка!I$11,0),0)</f>
        <v>0</v>
      </c>
      <c r="J16" s="421">
        <f ca="1">SUMIF(Вводные!$I$4:$M$4,Выручка!J$11,Вводные!$I$73:$M$73)*IFERROR(VLOOKUP(J$12,Вводные!$B$82:$M$93,7+Выручка!J$11,0),0)</f>
        <v>0</v>
      </c>
      <c r="K16" s="421">
        <f ca="1">SUMIF(Вводные!$I$4:$M$4,Выручка!K$11,Вводные!$I$73:$M$73)*IFERROR(VLOOKUP(K$12,Вводные!$B$82:$M$93,7+Выручка!K$11,0),0)</f>
        <v>208.33333333333331</v>
      </c>
      <c r="L16" s="421">
        <f ca="1">SUMIF(Вводные!$I$4:$M$4,Выручка!L$11,Вводные!$I$73:$M$73)*IFERROR(VLOOKUP(L$12,Вводные!$B$82:$M$93,7+Выручка!L$11,0),0)</f>
        <v>208.33333333333331</v>
      </c>
      <c r="M16" s="421">
        <f ca="1">SUMIF(Вводные!$I$4:$M$4,Выручка!M$11,Вводные!$I$73:$M$73)*IFERROR(VLOOKUP(M$12,Вводные!$B$82:$M$93,7+Выручка!M$11,0),0)</f>
        <v>208.33333333333331</v>
      </c>
      <c r="N16" s="421">
        <f ca="1">SUMIF(Вводные!$I$4:$M$4,Выручка!N$11,Вводные!$I$73:$M$73)*IFERROR(VLOOKUP(N$12,Вводные!$B$82:$M$93,7+Выручка!N$11,0),0)</f>
        <v>208.33333333333331</v>
      </c>
      <c r="O16" s="421">
        <f ca="1">SUMIF(Вводные!$I$4:$M$4,Выручка!O$11,Вводные!$I$73:$M$73)*IFERROR(VLOOKUP(O$12,Вводные!$B$82:$M$93,7+Выручка!O$11,0),0)</f>
        <v>208.33333333333331</v>
      </c>
      <c r="P16" s="421">
        <f ca="1">SUMIF(Вводные!$I$4:$M$4,Выручка!P$11,Вводные!$I$73:$M$73)*IFERROR(VLOOKUP(P$12,Вводные!$B$82:$M$93,7+Выручка!P$11,0),0)</f>
        <v>208.33333333333331</v>
      </c>
      <c r="Q16" s="421">
        <f ca="1">SUMIF(Вводные!$I$4:$M$4,Выручка!Q$11,Вводные!$I$73:$M$73)*IFERROR(VLOOKUP(Q$12,Вводные!$B$82:$M$93,7+Выручка!Q$11,0),0)</f>
        <v>208.33333333333331</v>
      </c>
      <c r="R16" s="421">
        <f ca="1">SUMIF(Вводные!$I$4:$M$4,Выручка!R$11,Вводные!$I$73:$M$73)*IFERROR(VLOOKUP(R$12,Вводные!$B$82:$M$93,7+Выручка!R$11,0),0)</f>
        <v>208.33333333333331</v>
      </c>
      <c r="S16" s="421">
        <f ca="1">SUMIF(Вводные!$I$4:$M$4,Выручка!S$11,Вводные!$I$73:$M$73)*IFERROR(VLOOKUP(S$12,Вводные!$B$82:$M$93,7+Выручка!S$11,0),0)</f>
        <v>208.33333333333331</v>
      </c>
      <c r="T16" s="421">
        <f ca="1">SUMIF(Вводные!$I$4:$M$4,Выручка!T$11,Вводные!$I$73:$M$73)*IFERROR(VLOOKUP(T$12,Вводные!$B$82:$M$93,7+Выручка!T$11,0),0)</f>
        <v>208.33333333333331</v>
      </c>
      <c r="U16" s="421">
        <f ca="1">SUMIF(Вводные!$I$4:$M$4,Выручка!U$11,Вводные!$I$73:$M$73)*IFERROR(VLOOKUP(U$12,Вводные!$B$82:$M$93,7+Выручка!U$11,0),0)</f>
        <v>208.33333333333331</v>
      </c>
      <c r="V16" s="421">
        <f ca="1">SUMIF(Вводные!$I$4:$M$4,Выручка!V$11,Вводные!$I$73:$M$73)*IFERROR(VLOOKUP(V$12,Вводные!$B$82:$M$93,7+Выручка!V$11,0),0)</f>
        <v>208.33333333333331</v>
      </c>
      <c r="W16" s="421">
        <f ca="1">SUMIF(Вводные!$I$4:$M$4,Выручка!W$11,Вводные!$I$73:$M$73)*IFERROR(VLOOKUP(W$12,Вводные!$B$82:$M$93,7+Выручка!W$11,0),0)</f>
        <v>416.66666666666663</v>
      </c>
      <c r="X16" s="421">
        <f ca="1">SUMIF(Вводные!$I$4:$M$4,Выручка!X$11,Вводные!$I$73:$M$73)*IFERROR(VLOOKUP(X$12,Вводные!$B$82:$M$93,7+Выручка!X$11,0),0)</f>
        <v>416.66666666666663</v>
      </c>
      <c r="Y16" s="421">
        <f ca="1">SUMIF(Вводные!$I$4:$M$4,Выручка!Y$11,Вводные!$I$73:$M$73)*IFERROR(VLOOKUP(Y$12,Вводные!$B$82:$M$93,7+Выручка!Y$11,0),0)</f>
        <v>416.66666666666663</v>
      </c>
      <c r="Z16" s="421">
        <f ca="1">SUMIF(Вводные!$I$4:$M$4,Выручка!Z$11,Вводные!$I$73:$M$73)*IFERROR(VLOOKUP(Z$12,Вводные!$B$82:$M$93,7+Выручка!Z$11,0),0)</f>
        <v>416.66666666666663</v>
      </c>
      <c r="AA16" s="421">
        <f ca="1">SUMIF(Вводные!$I$4:$M$4,Выручка!AA$11,Вводные!$I$73:$M$73)*IFERROR(VLOOKUP(AA$12,Вводные!$B$82:$M$93,7+Выручка!AA$11,0),0)</f>
        <v>416.66666666666663</v>
      </c>
      <c r="AB16" s="421">
        <f ca="1">SUMIF(Вводные!$I$4:$M$4,Выручка!AB$11,Вводные!$I$73:$M$73)*IFERROR(VLOOKUP(AB$12,Вводные!$B$82:$M$93,7+Выручка!AB$11,0),0)</f>
        <v>416.66666666666663</v>
      </c>
      <c r="AC16" s="421">
        <f ca="1">SUMIF(Вводные!$I$4:$M$4,Выручка!AC$11,Вводные!$I$73:$M$73)*IFERROR(VLOOKUP(AC$12,Вводные!$B$82:$M$93,7+Выручка!AC$11,0),0)</f>
        <v>416.66666666666663</v>
      </c>
      <c r="AD16" s="421">
        <f ca="1">SUMIF(Вводные!$I$4:$M$4,Выручка!AD$11,Вводные!$I$73:$M$73)*IFERROR(VLOOKUP(AD$12,Вводные!$B$82:$M$93,7+Выручка!AD$11,0),0)</f>
        <v>416.66666666666663</v>
      </c>
      <c r="AE16" s="421">
        <f ca="1">SUMIF(Вводные!$I$4:$M$4,Выручка!AE$11,Вводные!$I$73:$M$73)*IFERROR(VLOOKUP(AE$12,Вводные!$B$82:$M$93,7+Выручка!AE$11,0),0)</f>
        <v>416.66666666666663</v>
      </c>
      <c r="AF16" s="421">
        <f ca="1">SUMIF(Вводные!$I$4:$M$4,Выручка!AF$11,Вводные!$I$73:$M$73)*IFERROR(VLOOKUP(AF$12,Вводные!$B$82:$M$93,7+Выручка!AF$11,0),0)</f>
        <v>416.66666666666663</v>
      </c>
      <c r="AG16" s="421">
        <f ca="1">SUMIF(Вводные!$I$4:$M$4,Выручка!AG$11,Вводные!$I$73:$M$73)*IFERROR(VLOOKUP(AG$12,Вводные!$B$82:$M$93,7+Выручка!AG$11,0),0)</f>
        <v>416.66666666666663</v>
      </c>
      <c r="AH16" s="421">
        <f ca="1">SUMIF(Вводные!$I$4:$M$4,Выручка!AH$11,Вводные!$I$73:$M$73)*IFERROR(VLOOKUP(AH$12,Вводные!$B$82:$M$93,7+Выручка!AH$11,0),0)</f>
        <v>416.66666666666663</v>
      </c>
      <c r="AI16" s="421">
        <f ca="1">SUMIF(Вводные!$I$4:$M$4,Выручка!AI$11,Вводные!$I$73:$M$73)*IFERROR(VLOOKUP(AI$12,Вводные!$B$82:$M$93,7+Выручка!AI$11,0),0)</f>
        <v>1500</v>
      </c>
      <c r="AJ16" s="421">
        <f ca="1">SUMIF(Вводные!$I$4:$M$4,Выручка!AJ$11,Вводные!$I$73:$M$73)*IFERROR(VLOOKUP(AJ$12,Вводные!$B$82:$M$93,7+Выручка!AJ$11,0),0)</f>
        <v>1500</v>
      </c>
      <c r="AK16" s="421">
        <f ca="1">SUMIF(Вводные!$I$4:$M$4,Выручка!AK$11,Вводные!$I$73:$M$73)*IFERROR(VLOOKUP(AK$12,Вводные!$B$82:$M$93,7+Выручка!AK$11,0),0)</f>
        <v>1500</v>
      </c>
      <c r="AL16" s="421">
        <f ca="1">SUMIF(Вводные!$I$4:$M$4,Выручка!AL$11,Вводные!$I$73:$M$73)*IFERROR(VLOOKUP(AL$12,Вводные!$B$82:$M$93,7+Выручка!AL$11,0),0)</f>
        <v>1500</v>
      </c>
      <c r="AM16" s="421">
        <f ca="1">SUMIF(Вводные!$I$4:$M$4,Выручка!AM$11,Вводные!$I$73:$M$73)*IFERROR(VLOOKUP(AM$12,Вводные!$B$82:$M$93,7+Выручка!AM$11,0),0)</f>
        <v>1500</v>
      </c>
      <c r="AN16" s="421">
        <f ca="1">SUMIF(Вводные!$I$4:$M$4,Выручка!AN$11,Вводные!$I$73:$M$73)*IFERROR(VLOOKUP(AN$12,Вводные!$B$82:$M$93,7+Выручка!AN$11,0),0)</f>
        <v>1500</v>
      </c>
      <c r="AO16" s="421">
        <f ca="1">SUMIF(Вводные!$I$4:$M$4,Выручка!AO$11,Вводные!$I$73:$M$73)*IFERROR(VLOOKUP(AO$12,Вводные!$B$82:$M$93,7+Выручка!AO$11,0),0)</f>
        <v>1500</v>
      </c>
      <c r="AP16" s="421">
        <f ca="1">SUMIF(Вводные!$I$4:$M$4,Выручка!AP$11,Вводные!$I$73:$M$73)*IFERROR(VLOOKUP(AP$12,Вводные!$B$82:$M$93,7+Выручка!AP$11,0),0)</f>
        <v>1500</v>
      </c>
      <c r="AQ16" s="421">
        <f ca="1">SUMIF(Вводные!$I$4:$M$4,Выручка!AQ$11,Вводные!$I$73:$M$73)*IFERROR(VLOOKUP(AQ$12,Вводные!$B$82:$M$93,7+Выручка!AQ$11,0),0)</f>
        <v>1500</v>
      </c>
      <c r="AR16" s="421">
        <f ca="1">SUMIF(Вводные!$I$4:$M$4,Выручка!AR$11,Вводные!$I$73:$M$73)*IFERROR(VLOOKUP(AR$12,Вводные!$B$82:$M$93,7+Выручка!AR$11,0),0)</f>
        <v>1500</v>
      </c>
      <c r="AS16" s="421">
        <f ca="1">SUMIF(Вводные!$I$4:$M$4,Выручка!AS$11,Вводные!$I$73:$M$73)*IFERROR(VLOOKUP(AS$12,Вводные!$B$82:$M$93,7+Выручка!AS$11,0),0)</f>
        <v>1500</v>
      </c>
      <c r="AT16" s="421">
        <f ca="1">SUMIF(Вводные!$I$4:$M$4,Выручка!AT$11,Вводные!$I$73:$M$73)*IFERROR(VLOOKUP(AT$12,Вводные!$B$82:$M$93,7+Выручка!AT$11,0),0)</f>
        <v>1500</v>
      </c>
      <c r="AU16" s="421">
        <f ca="1">SUMIF(Вводные!$I$4:$M$4,Выручка!AU$11,Вводные!$I$73:$M$73)*IFERROR(VLOOKUP(AU$12,Вводные!$B$82:$M$93,7+Выручка!AU$11,0),0)</f>
        <v>5833.333333333333</v>
      </c>
      <c r="AV16" s="421">
        <f ca="1">SUMIF(Вводные!$I$4:$M$4,Выручка!AV$11,Вводные!$I$73:$M$73)*IFERROR(VLOOKUP(AV$12,Вводные!$B$82:$M$93,7+Выручка!AV$11,0),0)</f>
        <v>5833.333333333333</v>
      </c>
      <c r="AW16" s="421">
        <f ca="1">SUMIF(Вводные!$I$4:$M$4,Выручка!AW$11,Вводные!$I$73:$M$73)*IFERROR(VLOOKUP(AW$12,Вводные!$B$82:$M$93,7+Выручка!AW$11,0),0)</f>
        <v>5833.333333333333</v>
      </c>
      <c r="AX16" s="421">
        <f ca="1">SUMIF(Вводные!$I$4:$M$4,Выручка!AX$11,Вводные!$I$73:$M$73)*IFERROR(VLOOKUP(AX$12,Вводные!$B$82:$M$93,7+Выручка!AX$11,0),0)</f>
        <v>5833.333333333333</v>
      </c>
      <c r="AY16" s="421">
        <f ca="1">SUMIF(Вводные!$I$4:$M$4,Выручка!AY$11,Вводные!$I$73:$M$73)*IFERROR(VLOOKUP(AY$12,Вводные!$B$82:$M$93,7+Выручка!AY$11,0),0)</f>
        <v>5833.333333333333</v>
      </c>
      <c r="AZ16" s="421">
        <f ca="1">SUMIF(Вводные!$I$4:$M$4,Выручка!AZ$11,Вводные!$I$73:$M$73)*IFERROR(VLOOKUP(AZ$12,Вводные!$B$82:$M$93,7+Выручка!AZ$11,0),0)</f>
        <v>5833.333333333333</v>
      </c>
      <c r="BA16" s="421">
        <f ca="1">SUMIF(Вводные!$I$4:$M$4,Выручка!BA$11,Вводные!$I$73:$M$73)*IFERROR(VLOOKUP(BA$12,Вводные!$B$82:$M$93,7+Выручка!BA$11,0),0)</f>
        <v>5833.333333333333</v>
      </c>
      <c r="BB16" s="421">
        <f ca="1">SUMIF(Вводные!$I$4:$M$4,Выручка!BB$11,Вводные!$I$73:$M$73)*IFERROR(VLOOKUP(BB$12,Вводные!$B$82:$M$93,7+Выручка!BB$11,0),0)</f>
        <v>5833.333333333333</v>
      </c>
      <c r="BC16" s="421">
        <f ca="1">SUMIF(Вводные!$I$4:$M$4,Выручка!BC$11,Вводные!$I$73:$M$73)*IFERROR(VLOOKUP(BC$12,Вводные!$B$82:$M$93,7+Выручка!BC$11,0),0)</f>
        <v>5833.333333333333</v>
      </c>
      <c r="BD16" s="421">
        <f ca="1">SUMIF(Вводные!$I$4:$M$4,Выручка!BD$11,Вводные!$I$73:$M$73)*IFERROR(VLOOKUP(BD$12,Вводные!$B$82:$M$93,7+Выручка!BD$11,0),0)</f>
        <v>5833.333333333333</v>
      </c>
      <c r="BE16" s="421">
        <f ca="1">SUMIF(Вводные!$I$4:$M$4,Выручка!BE$11,Вводные!$I$73:$M$73)*IFERROR(VLOOKUP(BE$12,Вводные!$B$82:$M$93,7+Выручка!BE$11,0),0)</f>
        <v>5833.333333333333</v>
      </c>
      <c r="BF16" s="421">
        <f ca="1">SUMIF(Вводные!$I$4:$M$4,Выручка!BF$11,Вводные!$I$73:$M$73)*IFERROR(VLOOKUP(BF$12,Вводные!$B$82:$M$93,7+Выручка!BF$11,0),0)</f>
        <v>5833.333333333333</v>
      </c>
      <c r="BG16" s="421">
        <f ca="1">SUMIF(Вводные!$I$4:$M$4,Выручка!BG$11,Вводные!$I$73:$M$73)*IFERROR(VLOOKUP(BG$12,Вводные!$B$82:$M$93,7+Выручка!BG$11,0),0)</f>
        <v>7300</v>
      </c>
      <c r="BH16" s="421">
        <f ca="1">SUMIF(Вводные!$I$4:$M$4,Выручка!BH$11,Вводные!$I$73:$M$73)*IFERROR(VLOOKUP(BH$12,Вводные!$B$82:$M$93,7+Выручка!BH$11,0),0)</f>
        <v>7300</v>
      </c>
      <c r="BI16" s="421">
        <f ca="1">SUMIF(Вводные!$I$4:$M$4,Выручка!BI$11,Вводные!$I$73:$M$73)*IFERROR(VLOOKUP(BI$12,Вводные!$B$82:$M$93,7+Выручка!BI$11,0),0)</f>
        <v>7300</v>
      </c>
      <c r="BJ16" s="421">
        <f ca="1">SUMIF(Вводные!$I$4:$M$4,Выручка!BJ$11,Вводные!$I$73:$M$73)*IFERROR(VLOOKUP(BJ$12,Вводные!$B$82:$M$93,7+Выручка!BJ$11,0),0)</f>
        <v>7300</v>
      </c>
      <c r="BK16" s="421">
        <f ca="1">SUMIF(Вводные!$I$4:$M$4,Выручка!BK$11,Вводные!$I$73:$M$73)*IFERROR(VLOOKUP(BK$12,Вводные!$B$82:$M$93,7+Выручка!BK$11,0),0)</f>
        <v>7300</v>
      </c>
      <c r="BL16" s="421">
        <f ca="1">SUMIF(Вводные!$I$4:$M$4,Выручка!BL$11,Вводные!$I$73:$M$73)*IFERROR(VLOOKUP(BL$12,Вводные!$B$82:$M$93,7+Выручка!BL$11,0),0)</f>
        <v>7300</v>
      </c>
      <c r="BM16" s="421">
        <f ca="1">SUMIF(Вводные!$I$4:$M$4,Выручка!BM$11,Вводные!$I$73:$M$73)*IFERROR(VLOOKUP(BM$12,Вводные!$B$82:$M$93,7+Выручка!BM$11,0),0)</f>
        <v>7300</v>
      </c>
      <c r="BN16" s="421">
        <f ca="1">SUMIF(Вводные!$I$4:$M$4,Выручка!BN$11,Вводные!$I$73:$M$73)*IFERROR(VLOOKUP(BN$12,Вводные!$B$82:$M$93,7+Выручка!BN$11,0),0)</f>
        <v>7300</v>
      </c>
      <c r="BO16" s="421">
        <f ca="1">SUMIF(Вводные!$I$4:$M$4,Выручка!BO$11,Вводные!$I$73:$M$73)*IFERROR(VLOOKUP(BO$12,Вводные!$B$82:$M$93,7+Выручка!BO$11,0),0)</f>
        <v>7300</v>
      </c>
      <c r="BP16" s="421">
        <f ca="1">SUMIF(Вводные!$I$4:$M$4,Выручка!BP$11,Вводные!$I$73:$M$73)*IFERROR(VLOOKUP(BP$12,Вводные!$B$82:$M$93,7+Выручка!BP$11,0),0)</f>
        <v>7300</v>
      </c>
      <c r="BQ16" s="421">
        <f ca="1">SUMIF(Вводные!$I$4:$M$4,Выручка!BQ$11,Вводные!$I$73:$M$73)*IFERROR(VLOOKUP(BQ$12,Вводные!$B$82:$M$93,7+Выручка!BQ$11,0),0)</f>
        <v>7300</v>
      </c>
      <c r="BR16" s="421">
        <f ca="1">SUMIF(Вводные!$I$4:$N$4,Выручка!BR$11,Вводные!$I$73:$N$73)*IFERROR(VLOOKUP(BR$12,Вводные!$B$82:$N$93,7+Выручка!BR$11,0),0)</f>
        <v>7300</v>
      </c>
      <c r="BS16" s="421">
        <f ca="1">SUMIF(Вводные!$I$4:$N$4,Выручка!BS$11,Вводные!$I$73:$N$73)*IFERROR(VLOOKUP(BS$12,Вводные!$B$82:$N$93,7+Выручка!BS$11,0),0)</f>
        <v>9766.6666666666661</v>
      </c>
      <c r="BT16" s="421">
        <f ca="1">SUMIF(Вводные!$I$4:$N$4,Выручка!BT$11,Вводные!$I$73:$N$73)*IFERROR(VLOOKUP(BT$12,Вводные!$B$82:$N$93,7+Выручка!BT$11,0),0)</f>
        <v>9766.6666666666661</v>
      </c>
      <c r="BU16" s="421">
        <f ca="1">SUMIF(Вводные!$I$4:$N$4,Выручка!BU$11,Вводные!$I$73:$N$73)*IFERROR(VLOOKUP(BU$12,Вводные!$B$82:$N$93,7+Выручка!BU$11,0),0)</f>
        <v>9766.6666666666661</v>
      </c>
      <c r="BV16" s="421">
        <f ca="1">SUMIF(Вводные!$I$4:$N$4,Выручка!BV$11,Вводные!$I$73:$N$73)*IFERROR(VLOOKUP(BV$12,Вводные!$B$82:$N$93,7+Выручка!BV$11,0),0)</f>
        <v>9766.6666666666661</v>
      </c>
      <c r="BW16" s="421">
        <f ca="1">SUMIF(Вводные!$I$4:$N$4,Выручка!BW$11,Вводные!$I$73:$N$73)*IFERROR(VLOOKUP(BW$12,Вводные!$B$82:$N$93,7+Выручка!BW$11,0),0)</f>
        <v>9766.6666666666661</v>
      </c>
      <c r="BX16" s="421">
        <f ca="1">SUMIF(Вводные!$I$4:$N$4,Выручка!BX$11,Вводные!$I$73:$N$73)*IFERROR(VLOOKUP(BX$12,Вводные!$B$82:$N$93,7+Выручка!BX$11,0),0)</f>
        <v>9766.6666666666661</v>
      </c>
      <c r="BY16" s="421">
        <f ca="1">SUMIF(Вводные!$I$4:$N$4,Выручка!BY$11,Вводные!$I$73:$N$73)*IFERROR(VLOOKUP(BY$12,Вводные!$B$82:$N$93,7+Выручка!BY$11,0),0)</f>
        <v>9766.6666666666661</v>
      </c>
    </row>
    <row r="17" spans="1:85" s="186" customFormat="1" ht="12.75" x14ac:dyDescent="0.2">
      <c r="A17" s="31"/>
      <c r="B17" s="31"/>
      <c r="C17" s="420" t="s">
        <v>404</v>
      </c>
      <c r="D17" s="132" t="s">
        <v>86</v>
      </c>
      <c r="E17" s="31"/>
      <c r="F17" s="421">
        <f ca="1">F16</f>
        <v>0</v>
      </c>
      <c r="G17" s="421">
        <f ca="1">F17+G16</f>
        <v>0</v>
      </c>
      <c r="H17" s="421">
        <f t="shared" ref="H17:BM17" ca="1" si="70">G17+H16</f>
        <v>0</v>
      </c>
      <c r="I17" s="421">
        <f t="shared" ca="1" si="70"/>
        <v>0</v>
      </c>
      <c r="J17" s="421">
        <f t="shared" ca="1" si="70"/>
        <v>0</v>
      </c>
      <c r="K17" s="421">
        <f t="shared" ca="1" si="70"/>
        <v>208.33333333333331</v>
      </c>
      <c r="L17" s="421">
        <f t="shared" ca="1" si="70"/>
        <v>416.66666666666663</v>
      </c>
      <c r="M17" s="421">
        <f t="shared" ca="1" si="70"/>
        <v>625</v>
      </c>
      <c r="N17" s="421">
        <f t="shared" ca="1" si="70"/>
        <v>833.33333333333326</v>
      </c>
      <c r="O17" s="421">
        <f t="shared" ca="1" si="70"/>
        <v>1041.6666666666665</v>
      </c>
      <c r="P17" s="421">
        <f t="shared" ca="1" si="70"/>
        <v>1249.9999999999998</v>
      </c>
      <c r="Q17" s="421">
        <f t="shared" ca="1" si="70"/>
        <v>1458.333333333333</v>
      </c>
      <c r="R17" s="421">
        <f t="shared" ca="1" si="70"/>
        <v>1666.6666666666663</v>
      </c>
      <c r="S17" s="421">
        <f t="shared" ca="1" si="70"/>
        <v>1874.9999999999995</v>
      </c>
      <c r="T17" s="421">
        <f t="shared" ca="1" si="70"/>
        <v>2083.333333333333</v>
      </c>
      <c r="U17" s="421">
        <f t="shared" ca="1" si="70"/>
        <v>2291.6666666666665</v>
      </c>
      <c r="V17" s="421">
        <f t="shared" ca="1" si="70"/>
        <v>2500</v>
      </c>
      <c r="W17" s="421">
        <f t="shared" ca="1" si="70"/>
        <v>2916.6666666666665</v>
      </c>
      <c r="X17" s="421">
        <f t="shared" ca="1" si="70"/>
        <v>3333.333333333333</v>
      </c>
      <c r="Y17" s="421">
        <f t="shared" ca="1" si="70"/>
        <v>3749.9999999999995</v>
      </c>
      <c r="Z17" s="421">
        <f t="shared" ca="1" si="70"/>
        <v>4166.6666666666661</v>
      </c>
      <c r="AA17" s="421">
        <f t="shared" ca="1" si="70"/>
        <v>4583.333333333333</v>
      </c>
      <c r="AB17" s="421">
        <f t="shared" ca="1" si="70"/>
        <v>5000</v>
      </c>
      <c r="AC17" s="421">
        <f t="shared" ca="1" si="70"/>
        <v>5416.666666666667</v>
      </c>
      <c r="AD17" s="421">
        <f t="shared" ca="1" si="70"/>
        <v>5833.3333333333339</v>
      </c>
      <c r="AE17" s="421">
        <f t="shared" ca="1" si="70"/>
        <v>6250.0000000000009</v>
      </c>
      <c r="AF17" s="421">
        <f t="shared" ca="1" si="70"/>
        <v>6666.6666666666679</v>
      </c>
      <c r="AG17" s="421">
        <f t="shared" ca="1" si="70"/>
        <v>7083.3333333333348</v>
      </c>
      <c r="AH17" s="421">
        <f t="shared" ca="1" si="70"/>
        <v>7500.0000000000018</v>
      </c>
      <c r="AI17" s="421">
        <f t="shared" ca="1" si="70"/>
        <v>9000.0000000000018</v>
      </c>
      <c r="AJ17" s="421">
        <f t="shared" ca="1" si="70"/>
        <v>10500.000000000002</v>
      </c>
      <c r="AK17" s="421">
        <f t="shared" ca="1" si="70"/>
        <v>12000.000000000002</v>
      </c>
      <c r="AL17" s="421">
        <f t="shared" ca="1" si="70"/>
        <v>13500.000000000002</v>
      </c>
      <c r="AM17" s="421">
        <f t="shared" ca="1" si="70"/>
        <v>15000.000000000002</v>
      </c>
      <c r="AN17" s="421">
        <f t="shared" ca="1" si="70"/>
        <v>16500</v>
      </c>
      <c r="AO17" s="421">
        <f t="shared" ca="1" si="70"/>
        <v>18000</v>
      </c>
      <c r="AP17" s="421">
        <f t="shared" ca="1" si="70"/>
        <v>19500</v>
      </c>
      <c r="AQ17" s="421">
        <f t="shared" ca="1" si="70"/>
        <v>21000</v>
      </c>
      <c r="AR17" s="421">
        <f t="shared" ca="1" si="70"/>
        <v>22500</v>
      </c>
      <c r="AS17" s="421">
        <f t="shared" ca="1" si="70"/>
        <v>24000</v>
      </c>
      <c r="AT17" s="421">
        <f t="shared" ca="1" si="70"/>
        <v>25500</v>
      </c>
      <c r="AU17" s="421">
        <f t="shared" ca="1" si="70"/>
        <v>31333.333333333332</v>
      </c>
      <c r="AV17" s="421">
        <f t="shared" ca="1" si="70"/>
        <v>37166.666666666664</v>
      </c>
      <c r="AW17" s="421">
        <f t="shared" ca="1" si="70"/>
        <v>43000</v>
      </c>
      <c r="AX17" s="421">
        <f t="shared" ca="1" si="70"/>
        <v>48833.333333333336</v>
      </c>
      <c r="AY17" s="421">
        <f t="shared" ca="1" si="70"/>
        <v>54666.666666666672</v>
      </c>
      <c r="AZ17" s="421">
        <f t="shared" ca="1" si="70"/>
        <v>60500.000000000007</v>
      </c>
      <c r="BA17" s="421">
        <f t="shared" ca="1" si="70"/>
        <v>66333.333333333343</v>
      </c>
      <c r="BB17" s="421">
        <f t="shared" ca="1" si="70"/>
        <v>72166.666666666672</v>
      </c>
      <c r="BC17" s="421">
        <f t="shared" ca="1" si="70"/>
        <v>78000</v>
      </c>
      <c r="BD17" s="421">
        <f t="shared" ca="1" si="70"/>
        <v>83833.333333333328</v>
      </c>
      <c r="BE17" s="421">
        <f t="shared" ca="1" si="70"/>
        <v>89666.666666666657</v>
      </c>
      <c r="BF17" s="421">
        <f t="shared" ca="1" si="70"/>
        <v>95499.999999999985</v>
      </c>
      <c r="BG17" s="421">
        <f t="shared" ca="1" si="70"/>
        <v>102799.99999999999</v>
      </c>
      <c r="BH17" s="421">
        <f t="shared" ca="1" si="70"/>
        <v>110099.99999999999</v>
      </c>
      <c r="BI17" s="421">
        <f t="shared" ca="1" si="70"/>
        <v>117399.99999999999</v>
      </c>
      <c r="BJ17" s="421">
        <f t="shared" ca="1" si="70"/>
        <v>124699.99999999999</v>
      </c>
      <c r="BK17" s="421">
        <f t="shared" ca="1" si="70"/>
        <v>132000</v>
      </c>
      <c r="BL17" s="421">
        <f t="shared" ca="1" si="70"/>
        <v>139300</v>
      </c>
      <c r="BM17" s="421">
        <f t="shared" ca="1" si="70"/>
        <v>146600</v>
      </c>
      <c r="BN17" s="421">
        <f t="shared" ref="BN17" ca="1" si="71">BM17+BN16</f>
        <v>153900</v>
      </c>
      <c r="BO17" s="421">
        <f t="shared" ref="BO17" ca="1" si="72">BN17+BO16</f>
        <v>161200</v>
      </c>
      <c r="BP17" s="421">
        <f t="shared" ref="BP17" ca="1" si="73">BO17+BP16</f>
        <v>168500</v>
      </c>
      <c r="BQ17" s="421">
        <f t="shared" ref="BQ17" ca="1" si="74">BP17+BQ16</f>
        <v>175800</v>
      </c>
      <c r="BR17" s="421">
        <f t="shared" ref="BR17" ca="1" si="75">BQ17+BR16</f>
        <v>183100</v>
      </c>
      <c r="BS17" s="421">
        <f t="shared" ref="BS17" ca="1" si="76">BR17+BS16</f>
        <v>192866.66666666666</v>
      </c>
      <c r="BT17" s="421">
        <f t="shared" ref="BT17" ca="1" si="77">BS17+BT16</f>
        <v>202633.33333333331</v>
      </c>
      <c r="BU17" s="421">
        <f t="shared" ref="BU17" ca="1" si="78">BT17+BU16</f>
        <v>212399.99999999997</v>
      </c>
      <c r="BV17" s="421">
        <f t="shared" ref="BV17" ca="1" si="79">BU17+BV16</f>
        <v>222166.66666666663</v>
      </c>
      <c r="BW17" s="421">
        <f t="shared" ref="BW17" ca="1" si="80">BV17+BW16</f>
        <v>231933.33333333328</v>
      </c>
      <c r="BX17" s="421">
        <f t="shared" ref="BX17" ca="1" si="81">BW17+BX16</f>
        <v>241699.99999999994</v>
      </c>
      <c r="BY17" s="421">
        <f t="shared" ref="BY17" ca="1" si="82">BX17+BY16</f>
        <v>251466.6666666666</v>
      </c>
    </row>
    <row r="18" spans="1:85" s="186" customFormat="1" ht="12.75" x14ac:dyDescent="0.2">
      <c r="A18" s="31"/>
      <c r="B18" s="5" t="s">
        <v>102</v>
      </c>
      <c r="C18" s="420" t="s">
        <v>386</v>
      </c>
      <c r="D18" s="132" t="s">
        <v>250</v>
      </c>
      <c r="E18" s="31"/>
      <c r="F18" s="421">
        <f ca="1">F16*Вводные!$G$75*Резюме!$D$46</f>
        <v>0</v>
      </c>
      <c r="G18" s="421">
        <f ca="1">G16*Вводные!$G$75*Резюме!$D$46</f>
        <v>0</v>
      </c>
      <c r="H18" s="421">
        <f ca="1">H16*Вводные!$G$75*Резюме!$D$46</f>
        <v>0</v>
      </c>
      <c r="I18" s="421">
        <f ca="1">I16*Вводные!$G$75*Резюме!$D$46</f>
        <v>0</v>
      </c>
      <c r="J18" s="421">
        <f ca="1">J16*Вводные!$G$75*Резюме!$D$46</f>
        <v>0</v>
      </c>
      <c r="K18" s="421">
        <f ca="1">K16*Вводные!$G$75*Резюме!$D$46</f>
        <v>416.66666666666663</v>
      </c>
      <c r="L18" s="421">
        <f ca="1">L16*Вводные!$G$75*Резюме!$D$46</f>
        <v>416.66666666666663</v>
      </c>
      <c r="M18" s="421">
        <f ca="1">M16*Вводные!$G$75*Резюме!$D$46</f>
        <v>416.66666666666663</v>
      </c>
      <c r="N18" s="421">
        <f ca="1">N16*Вводные!$G$75*Резюме!$D$46</f>
        <v>416.66666666666663</v>
      </c>
      <c r="O18" s="421">
        <f ca="1">O16*Вводные!$G$75*Резюме!$D$46</f>
        <v>416.66666666666663</v>
      </c>
      <c r="P18" s="421">
        <f ca="1">P16*Вводные!$G$75*Резюме!$D$46</f>
        <v>416.66666666666663</v>
      </c>
      <c r="Q18" s="421">
        <f ca="1">Q16*Вводные!$G$75*Резюме!$D$46</f>
        <v>416.66666666666663</v>
      </c>
      <c r="R18" s="421">
        <f ca="1">R16*Вводные!$G$75*Резюме!$D$46</f>
        <v>416.66666666666663</v>
      </c>
      <c r="S18" s="421">
        <f ca="1">S16*Вводные!$G$75*Резюме!$D$46</f>
        <v>416.66666666666663</v>
      </c>
      <c r="T18" s="421">
        <f ca="1">T16*Вводные!$G$75*Резюме!$D$46</f>
        <v>416.66666666666663</v>
      </c>
      <c r="U18" s="421">
        <f ca="1">U16*Вводные!$G$75*Резюме!$D$46</f>
        <v>416.66666666666663</v>
      </c>
      <c r="V18" s="421">
        <f ca="1">V16*Вводные!$G$75*Резюме!$D$46</f>
        <v>416.66666666666663</v>
      </c>
      <c r="W18" s="421">
        <f ca="1">W16*Вводные!$G$75*Резюме!$D$46</f>
        <v>833.33333333333326</v>
      </c>
      <c r="X18" s="421">
        <f ca="1">X16*Вводные!$G$75*Резюме!$D$46</f>
        <v>833.33333333333326</v>
      </c>
      <c r="Y18" s="421">
        <f ca="1">Y16*Вводные!$G$75*Резюме!$D$46</f>
        <v>833.33333333333326</v>
      </c>
      <c r="Z18" s="421">
        <f ca="1">Z16*Вводные!$G$75*Резюме!$D$46</f>
        <v>833.33333333333326</v>
      </c>
      <c r="AA18" s="421">
        <f ca="1">AA16*Вводные!$G$75*Резюме!$D$46</f>
        <v>833.33333333333326</v>
      </c>
      <c r="AB18" s="421">
        <f ca="1">AB16*Вводные!$G$75*Резюме!$D$46</f>
        <v>833.33333333333326</v>
      </c>
      <c r="AC18" s="421">
        <f ca="1">AC16*Вводные!$G$75*Резюме!$D$46</f>
        <v>833.33333333333326</v>
      </c>
      <c r="AD18" s="421">
        <f ca="1">AD16*Вводные!$G$75*Резюме!$D$46</f>
        <v>833.33333333333326</v>
      </c>
      <c r="AE18" s="421">
        <f ca="1">AE16*Вводные!$G$75*Резюме!$D$46</f>
        <v>833.33333333333326</v>
      </c>
      <c r="AF18" s="421">
        <f ca="1">AF16*Вводные!$G$75*Резюме!$D$46</f>
        <v>833.33333333333326</v>
      </c>
      <c r="AG18" s="421">
        <f ca="1">AG16*Вводные!$G$75*Резюме!$D$46</f>
        <v>833.33333333333326</v>
      </c>
      <c r="AH18" s="421">
        <f ca="1">AH16*Вводные!$G$75*Резюме!$D$46</f>
        <v>833.33333333333326</v>
      </c>
      <c r="AI18" s="421">
        <f ca="1">AI16*Вводные!$G$75*Резюме!$D$46</f>
        <v>3000</v>
      </c>
      <c r="AJ18" s="421">
        <f ca="1">AJ16*Вводные!$G$75*Резюме!$D$46</f>
        <v>3000</v>
      </c>
      <c r="AK18" s="421">
        <f ca="1">AK16*Вводные!$G$75*Резюме!$D$46</f>
        <v>3000</v>
      </c>
      <c r="AL18" s="421">
        <f ca="1">AL16*Вводные!$G$75*Резюме!$D$46</f>
        <v>3000</v>
      </c>
      <c r="AM18" s="421">
        <f ca="1">AM16*Вводные!$G$75*Резюме!$D$46</f>
        <v>3000</v>
      </c>
      <c r="AN18" s="421">
        <f ca="1">AN16*Вводные!$G$75*Резюме!$D$46</f>
        <v>3000</v>
      </c>
      <c r="AO18" s="421">
        <f ca="1">AO16*Вводные!$G$75*Резюме!$D$46</f>
        <v>3000</v>
      </c>
      <c r="AP18" s="421">
        <f ca="1">AP16*Вводные!$G$75*Резюме!$D$46</f>
        <v>3000</v>
      </c>
      <c r="AQ18" s="421">
        <f ca="1">AQ16*Вводные!$G$75*Резюме!$D$46</f>
        <v>3000</v>
      </c>
      <c r="AR18" s="421">
        <f ca="1">AR16*Вводные!$G$75*Резюме!$D$46</f>
        <v>3000</v>
      </c>
      <c r="AS18" s="421">
        <f ca="1">AS16*Вводные!$G$75*Резюме!$D$46</f>
        <v>3000</v>
      </c>
      <c r="AT18" s="421">
        <f ca="1">AT16*Вводные!$G$75*Резюме!$D$46</f>
        <v>3000</v>
      </c>
      <c r="AU18" s="421">
        <f ca="1">AU16*Вводные!$G$75*Резюме!$D$46</f>
        <v>11666.666666666666</v>
      </c>
      <c r="AV18" s="421">
        <f ca="1">AV16*Вводные!$G$75*Резюме!$D$46</f>
        <v>11666.666666666666</v>
      </c>
      <c r="AW18" s="421">
        <f ca="1">AW16*Вводные!$G$75*Резюме!$D$46</f>
        <v>11666.666666666666</v>
      </c>
      <c r="AX18" s="421">
        <f ca="1">AX16*Вводные!$G$75*Резюме!$D$46</f>
        <v>11666.666666666666</v>
      </c>
      <c r="AY18" s="421">
        <f ca="1">AY16*Вводные!$G$75*Резюме!$D$46</f>
        <v>11666.666666666666</v>
      </c>
      <c r="AZ18" s="421">
        <f ca="1">AZ16*Вводные!$G$75*Резюме!$D$46</f>
        <v>11666.666666666666</v>
      </c>
      <c r="BA18" s="421">
        <f ca="1">BA16*Вводные!$G$75*Резюме!$D$46</f>
        <v>11666.666666666666</v>
      </c>
      <c r="BB18" s="421">
        <f ca="1">BB16*Вводные!$G$75*Резюме!$D$46</f>
        <v>11666.666666666666</v>
      </c>
      <c r="BC18" s="421">
        <f ca="1">BC16*Вводные!$G$75*Резюме!$D$46</f>
        <v>11666.666666666666</v>
      </c>
      <c r="BD18" s="421">
        <f ca="1">BD16*Вводные!$G$75*Резюме!$D$46</f>
        <v>11666.666666666666</v>
      </c>
      <c r="BE18" s="421">
        <f ca="1">BE16*Вводные!$G$75*Резюме!$D$46</f>
        <v>11666.666666666666</v>
      </c>
      <c r="BF18" s="421">
        <f ca="1">BF16*Вводные!$G$75*Резюме!$D$46</f>
        <v>11666.666666666666</v>
      </c>
      <c r="BG18" s="421">
        <f ca="1">BG16*Вводные!$G$75*Резюме!$D$46</f>
        <v>14600</v>
      </c>
      <c r="BH18" s="421">
        <f ca="1">BH16*Вводные!$G$75*Резюме!$D$46</f>
        <v>14600</v>
      </c>
      <c r="BI18" s="421">
        <f ca="1">BI16*Вводные!$G$75*Резюме!$D$46</f>
        <v>14600</v>
      </c>
      <c r="BJ18" s="421">
        <f ca="1">BJ16*Вводные!$G$75*Резюме!$D$46</f>
        <v>14600</v>
      </c>
      <c r="BK18" s="421">
        <f ca="1">BK16*Вводные!$G$75*Резюме!$D$46</f>
        <v>14600</v>
      </c>
      <c r="BL18" s="421">
        <f ca="1">BL16*Вводные!$G$75*Резюме!$D$46</f>
        <v>14600</v>
      </c>
      <c r="BM18" s="421">
        <f ca="1">BM16*Вводные!$G$75*Резюме!$D$46</f>
        <v>14600</v>
      </c>
      <c r="BN18" s="421">
        <f ca="1">BN16*Вводные!$G$75*Резюме!$D$46</f>
        <v>14600</v>
      </c>
      <c r="BO18" s="421">
        <f ca="1">BO16*Вводные!$G$75*Резюме!$D$46</f>
        <v>14600</v>
      </c>
      <c r="BP18" s="421">
        <f ca="1">BP16*Вводные!$G$75*Резюме!$D$46</f>
        <v>14600</v>
      </c>
      <c r="BQ18" s="421">
        <f ca="1">BQ16*Вводные!$G$75*Резюме!$D$46</f>
        <v>14600</v>
      </c>
      <c r="BR18" s="421">
        <f ca="1">BR16*Вводные!$G$75*Резюме!$D$46</f>
        <v>14600</v>
      </c>
      <c r="BS18" s="421">
        <f ca="1">BS16*Вводные!$G$75*Резюме!$D$46</f>
        <v>19533.333333333332</v>
      </c>
      <c r="BT18" s="421">
        <f ca="1">BT16*Вводные!$G$75*Резюме!$D$46</f>
        <v>19533.333333333332</v>
      </c>
      <c r="BU18" s="421">
        <f ca="1">BU16*Вводные!$G$75*Резюме!$D$46</f>
        <v>19533.333333333332</v>
      </c>
      <c r="BV18" s="421">
        <f ca="1">BV16*Вводные!$G$75*Резюме!$D$46</f>
        <v>19533.333333333332</v>
      </c>
      <c r="BW18" s="421">
        <f ca="1">BW16*Вводные!$G$75*Резюме!$D$46</f>
        <v>19533.333333333332</v>
      </c>
      <c r="BX18" s="421">
        <f ca="1">BX16*Вводные!$G$75*Резюме!$D$46</f>
        <v>19533.333333333332</v>
      </c>
      <c r="BY18" s="421">
        <f ca="1">BY16*Вводные!$G$75*Резюме!$D$46</f>
        <v>19533.333333333332</v>
      </c>
    </row>
    <row r="19" spans="1:85" s="221" customFormat="1" ht="12.75" x14ac:dyDescent="0.2">
      <c r="A19" s="81"/>
      <c r="B19" s="31" t="s">
        <v>103</v>
      </c>
      <c r="C19" s="420" t="str">
        <f>Вводные!C79</f>
        <v>Электронный тренажер</v>
      </c>
      <c r="D19" s="132" t="s">
        <v>303</v>
      </c>
      <c r="E19" s="81"/>
      <c r="F19" s="421">
        <f ca="1">F16/Вводные!$G$74</f>
        <v>0</v>
      </c>
      <c r="G19" s="421">
        <f ca="1">G16/Вводные!$G$74</f>
        <v>0</v>
      </c>
      <c r="H19" s="421">
        <f ca="1">H16/Вводные!$G$74</f>
        <v>0</v>
      </c>
      <c r="I19" s="421">
        <f ca="1">I16/Вводные!$G$74</f>
        <v>0</v>
      </c>
      <c r="J19" s="421">
        <f ca="1">J16/Вводные!$G$74</f>
        <v>0</v>
      </c>
      <c r="K19" s="421">
        <f ca="1">K16/Вводные!$G$74</f>
        <v>20.833333333333332</v>
      </c>
      <c r="L19" s="421">
        <f ca="1">L16/Вводные!$G$74</f>
        <v>20.833333333333332</v>
      </c>
      <c r="M19" s="421">
        <f ca="1">M16/Вводные!$G$74</f>
        <v>20.833333333333332</v>
      </c>
      <c r="N19" s="421">
        <f ca="1">N16/Вводные!$G$74</f>
        <v>20.833333333333332</v>
      </c>
      <c r="O19" s="421">
        <f ca="1">O16/Вводные!$G$74</f>
        <v>20.833333333333332</v>
      </c>
      <c r="P19" s="421">
        <f ca="1">P16/Вводные!$G$74</f>
        <v>20.833333333333332</v>
      </c>
      <c r="Q19" s="421">
        <f ca="1">Q16/Вводные!$G$74</f>
        <v>20.833333333333332</v>
      </c>
      <c r="R19" s="421">
        <f ca="1">R16/Вводные!$G$74</f>
        <v>20.833333333333332</v>
      </c>
      <c r="S19" s="421">
        <f ca="1">S16/Вводные!$G$74</f>
        <v>20.833333333333332</v>
      </c>
      <c r="T19" s="421">
        <f ca="1">T16/Вводные!$G$74</f>
        <v>20.833333333333332</v>
      </c>
      <c r="U19" s="421">
        <f ca="1">U16/Вводные!$G$74</f>
        <v>20.833333333333332</v>
      </c>
      <c r="V19" s="421">
        <f ca="1">V16/Вводные!$G$74</f>
        <v>20.833333333333332</v>
      </c>
      <c r="W19" s="421">
        <f ca="1">W16/Вводные!$G$74</f>
        <v>41.666666666666664</v>
      </c>
      <c r="X19" s="421">
        <f ca="1">X16/Вводные!$G$74</f>
        <v>41.666666666666664</v>
      </c>
      <c r="Y19" s="421">
        <f ca="1">Y16/Вводные!$G$74</f>
        <v>41.666666666666664</v>
      </c>
      <c r="Z19" s="421">
        <f ca="1">Z16/Вводные!$G$74</f>
        <v>41.666666666666664</v>
      </c>
      <c r="AA19" s="421">
        <f ca="1">AA16/Вводные!$G$74</f>
        <v>41.666666666666664</v>
      </c>
      <c r="AB19" s="421">
        <f ca="1">AB16/Вводные!$G$74</f>
        <v>41.666666666666664</v>
      </c>
      <c r="AC19" s="421">
        <f ca="1">AC16/Вводные!$G$74</f>
        <v>41.666666666666664</v>
      </c>
      <c r="AD19" s="421">
        <f ca="1">AD16/Вводные!$G$74</f>
        <v>41.666666666666664</v>
      </c>
      <c r="AE19" s="421">
        <f ca="1">AE16/Вводные!$G$74</f>
        <v>41.666666666666664</v>
      </c>
      <c r="AF19" s="421">
        <f ca="1">AF16/Вводные!$G$74</f>
        <v>41.666666666666664</v>
      </c>
      <c r="AG19" s="421">
        <f ca="1">AG16/Вводные!$G$74</f>
        <v>41.666666666666664</v>
      </c>
      <c r="AH19" s="421">
        <f ca="1">AH16/Вводные!$G$74</f>
        <v>41.666666666666664</v>
      </c>
      <c r="AI19" s="421">
        <f ca="1">AI16/Вводные!$G$74</f>
        <v>150</v>
      </c>
      <c r="AJ19" s="421">
        <f ca="1">AJ16/Вводные!$G$74</f>
        <v>150</v>
      </c>
      <c r="AK19" s="421">
        <f ca="1">AK16/Вводные!$G$74</f>
        <v>150</v>
      </c>
      <c r="AL19" s="421">
        <f ca="1">AL16/Вводные!$G$74</f>
        <v>150</v>
      </c>
      <c r="AM19" s="421">
        <f ca="1">AM16/Вводные!$G$74</f>
        <v>150</v>
      </c>
      <c r="AN19" s="421">
        <f ca="1">AN16/Вводные!$G$74</f>
        <v>150</v>
      </c>
      <c r="AO19" s="421">
        <f ca="1">AO16/Вводные!$G$74</f>
        <v>150</v>
      </c>
      <c r="AP19" s="421">
        <f ca="1">AP16/Вводные!$G$74</f>
        <v>150</v>
      </c>
      <c r="AQ19" s="421">
        <f ca="1">AQ16/Вводные!$G$74</f>
        <v>150</v>
      </c>
      <c r="AR19" s="421">
        <f ca="1">AR16/Вводные!$G$74</f>
        <v>150</v>
      </c>
      <c r="AS19" s="421">
        <f ca="1">AS16/Вводные!$G$74</f>
        <v>150</v>
      </c>
      <c r="AT19" s="421">
        <f ca="1">AT16/Вводные!$G$74</f>
        <v>150</v>
      </c>
      <c r="AU19" s="421">
        <f ca="1">AU16/Вводные!$G$74</f>
        <v>583.33333333333326</v>
      </c>
      <c r="AV19" s="421">
        <f ca="1">AV16/Вводные!$G$74</f>
        <v>583.33333333333326</v>
      </c>
      <c r="AW19" s="421">
        <f ca="1">AW16/Вводные!$G$74</f>
        <v>583.33333333333326</v>
      </c>
      <c r="AX19" s="421">
        <f ca="1">AX16/Вводные!$G$74</f>
        <v>583.33333333333326</v>
      </c>
      <c r="AY19" s="421">
        <f ca="1">AY16/Вводные!$G$74</f>
        <v>583.33333333333326</v>
      </c>
      <c r="AZ19" s="421">
        <f ca="1">AZ16/Вводные!$G$74</f>
        <v>583.33333333333326</v>
      </c>
      <c r="BA19" s="421">
        <f ca="1">BA16/Вводные!$G$74</f>
        <v>583.33333333333326</v>
      </c>
      <c r="BB19" s="421">
        <f ca="1">BB16/Вводные!$G$74</f>
        <v>583.33333333333326</v>
      </c>
      <c r="BC19" s="421">
        <f ca="1">BC16/Вводные!$G$74</f>
        <v>583.33333333333326</v>
      </c>
      <c r="BD19" s="421">
        <f ca="1">BD16/Вводные!$G$74</f>
        <v>583.33333333333326</v>
      </c>
      <c r="BE19" s="421">
        <f ca="1">BE16/Вводные!$G$74</f>
        <v>583.33333333333326</v>
      </c>
      <c r="BF19" s="421">
        <f ca="1">BF16/Вводные!$G$74</f>
        <v>583.33333333333326</v>
      </c>
      <c r="BG19" s="421">
        <f ca="1">BG16/Вводные!$G$74</f>
        <v>730</v>
      </c>
      <c r="BH19" s="421">
        <f ca="1">BH16/Вводные!$G$74</f>
        <v>730</v>
      </c>
      <c r="BI19" s="421">
        <f ca="1">BI16/Вводные!$G$74</f>
        <v>730</v>
      </c>
      <c r="BJ19" s="421">
        <f ca="1">BJ16/Вводные!$G$74</f>
        <v>730</v>
      </c>
      <c r="BK19" s="421">
        <f ca="1">BK16/Вводные!$G$74</f>
        <v>730</v>
      </c>
      <c r="BL19" s="421">
        <f ca="1">BL16/Вводные!$G$74</f>
        <v>730</v>
      </c>
      <c r="BM19" s="421">
        <f ca="1">BM16/Вводные!$G$74</f>
        <v>730</v>
      </c>
      <c r="BN19" s="421">
        <f ca="1">BN16/Вводные!$G$74</f>
        <v>730</v>
      </c>
      <c r="BO19" s="421">
        <f ca="1">BO16/Вводные!$G$74</f>
        <v>730</v>
      </c>
      <c r="BP19" s="421">
        <f ca="1">BP16/Вводные!$G$74</f>
        <v>730</v>
      </c>
      <c r="BQ19" s="421">
        <f ca="1">BQ16/Вводные!$G$74</f>
        <v>730</v>
      </c>
      <c r="BR19" s="421">
        <f ca="1">BR16/Вводные!$G$74</f>
        <v>730</v>
      </c>
      <c r="BS19" s="421">
        <f ca="1">BS16/Вводные!$G$74</f>
        <v>976.66666666666663</v>
      </c>
      <c r="BT19" s="421">
        <f ca="1">BT16/Вводные!$G$74</f>
        <v>976.66666666666663</v>
      </c>
      <c r="BU19" s="421">
        <f ca="1">BU16/Вводные!$G$74</f>
        <v>976.66666666666663</v>
      </c>
      <c r="BV19" s="421">
        <f ca="1">BV16/Вводные!$G$74</f>
        <v>976.66666666666663</v>
      </c>
      <c r="BW19" s="421">
        <f ca="1">BW16/Вводные!$G$74</f>
        <v>976.66666666666663</v>
      </c>
      <c r="BX19" s="421">
        <f ca="1">BX16/Вводные!$G$74</f>
        <v>976.66666666666663</v>
      </c>
      <c r="BY19" s="421">
        <f ca="1">BY16/Вводные!$G$74</f>
        <v>976.66666666666663</v>
      </c>
    </row>
    <row r="20" spans="1:85" s="186" customFormat="1" ht="12.75" x14ac:dyDescent="0.2">
      <c r="A20" s="31"/>
      <c r="B20" s="31"/>
      <c r="C20" s="223"/>
      <c r="D20" s="132"/>
      <c r="E20" s="31"/>
      <c r="F20" s="220"/>
      <c r="G20" s="220"/>
      <c r="H20" s="220"/>
      <c r="I20" s="220"/>
      <c r="J20" s="220"/>
      <c r="K20" s="220"/>
      <c r="L20" s="220"/>
      <c r="M20" s="220"/>
      <c r="N20" s="220"/>
      <c r="O20" s="220"/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20"/>
      <c r="BI20" s="220"/>
      <c r="BJ20" s="220"/>
      <c r="BK20" s="220"/>
      <c r="BL20" s="220"/>
      <c r="BM20" s="220"/>
      <c r="BN20" s="220"/>
      <c r="BO20" s="220"/>
      <c r="BP20" s="220"/>
      <c r="BQ20" s="220"/>
      <c r="BR20" s="220"/>
      <c r="BS20" s="220"/>
      <c r="BT20" s="220"/>
      <c r="BU20" s="220"/>
      <c r="BV20" s="220"/>
      <c r="BW20" s="220"/>
      <c r="BX20" s="220"/>
      <c r="BY20" s="220"/>
    </row>
    <row r="21" spans="1:85" s="186" customFormat="1" ht="12.75" x14ac:dyDescent="0.2">
      <c r="A21" s="31"/>
      <c r="B21" s="56" t="s">
        <v>343</v>
      </c>
      <c r="C21" s="57"/>
      <c r="D21" s="130"/>
      <c r="E21" s="59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</row>
    <row r="22" spans="1:85" s="186" customFormat="1" ht="12.75" x14ac:dyDescent="0.2">
      <c r="A22" s="31"/>
      <c r="B22" s="31"/>
      <c r="C22" s="77"/>
      <c r="D22" s="132"/>
      <c r="E22" s="31"/>
      <c r="F22" s="220"/>
      <c r="G22" s="227"/>
      <c r="H22" s="227"/>
      <c r="I22" s="227"/>
      <c r="J22" s="227"/>
      <c r="K22" s="227"/>
      <c r="L22" s="227"/>
      <c r="M22" s="227"/>
      <c r="N22" s="227"/>
      <c r="O22" s="227"/>
      <c r="P22" s="222"/>
      <c r="Q22" s="222"/>
      <c r="R22" s="222"/>
      <c r="S22" s="222"/>
      <c r="T22" s="222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227"/>
      <c r="AV22" s="227"/>
      <c r="AW22" s="227"/>
      <c r="AX22" s="227"/>
      <c r="AY22" s="227"/>
      <c r="AZ22" s="227"/>
      <c r="BA22" s="227"/>
      <c r="BB22" s="227"/>
      <c r="BC22" s="227"/>
      <c r="BD22" s="227"/>
      <c r="BE22" s="227"/>
      <c r="BF22" s="227"/>
      <c r="BG22" s="227"/>
      <c r="BH22" s="227"/>
      <c r="BI22" s="227"/>
      <c r="BJ22" s="227"/>
      <c r="BK22" s="227"/>
      <c r="BL22" s="227"/>
      <c r="BM22" s="31"/>
      <c r="BN22" s="227"/>
      <c r="BO22" s="227"/>
      <c r="BP22" s="227"/>
      <c r="BQ22" s="227"/>
      <c r="BR22" s="227"/>
      <c r="BS22" s="227"/>
      <c r="BT22" s="227"/>
      <c r="BU22" s="227"/>
      <c r="BV22" s="227"/>
      <c r="BW22" s="227"/>
      <c r="BX22" s="227"/>
      <c r="BY22" s="31"/>
    </row>
    <row r="23" spans="1:85" s="186" customFormat="1" ht="12.75" x14ac:dyDescent="0.2">
      <c r="A23" s="31"/>
      <c r="B23" s="5" t="s">
        <v>102</v>
      </c>
      <c r="C23" s="420" t="str">
        <f>Вводные!C78</f>
        <v>Тренировки</v>
      </c>
      <c r="D23" s="132" t="s">
        <v>306</v>
      </c>
      <c r="E23" s="31"/>
      <c r="F23" s="220">
        <f>SUMIF(Вводные!$I$4:$N$4,F$8,Вводные!$I98:$N98)*SUMIF(Вводные!$I$4:$N$4,F$8,Вводные!$I$18:$N$18)*Резюме!$D$47</f>
        <v>39</v>
      </c>
      <c r="G23" s="220">
        <f>SUMIF(Вводные!$I$4:$N$4,G$8,Вводные!$I98:$N98)*SUMIF(Вводные!$I$4:$N$4,G$8,Вводные!$I$18:$N$18)*Резюме!$D$47</f>
        <v>39</v>
      </c>
      <c r="H23" s="220">
        <f>SUMIF(Вводные!$I$4:$N$4,H$8,Вводные!$I98:$N98)*SUMIF(Вводные!$I$4:$N$4,H$8,Вводные!$I$18:$N$18)*Резюме!$D$47</f>
        <v>39</v>
      </c>
      <c r="I23" s="220">
        <f>SUMIF(Вводные!$I$4:$N$4,I$8,Вводные!$I98:$N98)*SUMIF(Вводные!$I$4:$N$4,I$8,Вводные!$I$18:$N$18)*Резюме!$D$47</f>
        <v>39</v>
      </c>
      <c r="J23" s="220">
        <f>SUMIF(Вводные!$I$4:$N$4,J$8,Вводные!$I98:$N98)*SUMIF(Вводные!$I$4:$N$4,J$8,Вводные!$I$18:$N$18)*Резюме!$D$47</f>
        <v>39</v>
      </c>
      <c r="K23" s="220">
        <f>SUMIF(Вводные!$I$4:$N$4,K$8,Вводные!$I98:$N98)*SUMIF(Вводные!$I$4:$N$4,K$8,Вводные!$I$18:$N$18)*Резюме!$D$47</f>
        <v>39</v>
      </c>
      <c r="L23" s="220">
        <f>SUMIF(Вводные!$I$4:$N$4,L$8,Вводные!$I98:$N98)*SUMIF(Вводные!$I$4:$N$4,L$8,Вводные!$I$18:$N$18)*Резюме!$D$47</f>
        <v>39</v>
      </c>
      <c r="M23" s="220">
        <f>SUMIF(Вводные!$I$4:$N$4,M$8,Вводные!$I98:$N98)*SUMIF(Вводные!$I$4:$N$4,M$8,Вводные!$I$18:$N$18)*Резюме!$D$47</f>
        <v>39</v>
      </c>
      <c r="N23" s="220">
        <f>SUMIF(Вводные!$I$4:$N$4,N$8,Вводные!$I98:$N98)*SUMIF(Вводные!$I$4:$N$4,N$8,Вводные!$I$18:$N$18)*Резюме!$D$47</f>
        <v>39</v>
      </c>
      <c r="O23" s="220">
        <f>SUMIF(Вводные!$I$4:$N$4,O$8,Вводные!$I98:$N98)*SUMIF(Вводные!$I$4:$N$4,O$8,Вводные!$I$18:$N$18)*Резюме!$D$47</f>
        <v>39</v>
      </c>
      <c r="P23" s="220">
        <f>SUMIF(Вводные!$I$4:$N$4,P$8,Вводные!$I98:$N98)*SUMIF(Вводные!$I$4:$N$4,P$8,Вводные!$I$18:$N$18)*Резюме!$D$47</f>
        <v>39</v>
      </c>
      <c r="Q23" s="220">
        <f>SUMIF(Вводные!$I$4:$N$4,Q$8,Вводные!$I98:$N98)*SUMIF(Вводные!$I$4:$N$4,Q$8,Вводные!$I$18:$N$18)*Резюме!$D$47</f>
        <v>39</v>
      </c>
      <c r="R23" s="220">
        <f>SUMIF(Вводные!$I$4:$N$4,R$8,Вводные!$I98:$N98)*SUMIF(Вводные!$I$4:$N$4,R$8,Вводные!$I$18:$N$18)*Резюме!$D$47</f>
        <v>50.47</v>
      </c>
      <c r="S23" s="220">
        <f>SUMIF(Вводные!$I$4:$N$4,S$8,Вводные!$I98:$N98)*SUMIF(Вводные!$I$4:$N$4,S$8,Вводные!$I$18:$N$18)*Резюме!$D$47</f>
        <v>50.47</v>
      </c>
      <c r="T23" s="220">
        <f>SUMIF(Вводные!$I$4:$N$4,T$8,Вводные!$I98:$N98)*SUMIF(Вводные!$I$4:$N$4,T$8,Вводные!$I$18:$N$18)*Резюме!$D$47</f>
        <v>50.47</v>
      </c>
      <c r="U23" s="220">
        <f>SUMIF(Вводные!$I$4:$N$4,U$8,Вводные!$I98:$N98)*SUMIF(Вводные!$I$4:$N$4,U$8,Вводные!$I$18:$N$18)*Резюме!$D$47</f>
        <v>50.47</v>
      </c>
      <c r="V23" s="220">
        <f>SUMIF(Вводные!$I$4:$N$4,V$8,Вводные!$I98:$N98)*SUMIF(Вводные!$I$4:$N$4,V$8,Вводные!$I$18:$N$18)*Резюме!$D$47</f>
        <v>50.47</v>
      </c>
      <c r="W23" s="220">
        <f>SUMIF(Вводные!$I$4:$N$4,W$8,Вводные!$I98:$N98)*SUMIF(Вводные!$I$4:$N$4,W$8,Вводные!$I$18:$N$18)*Резюме!$D$47</f>
        <v>50.47</v>
      </c>
      <c r="X23" s="220">
        <f>SUMIF(Вводные!$I$4:$N$4,X$8,Вводные!$I98:$N98)*SUMIF(Вводные!$I$4:$N$4,X$8,Вводные!$I$18:$N$18)*Резюме!$D$47</f>
        <v>50.47</v>
      </c>
      <c r="Y23" s="220">
        <f>SUMIF(Вводные!$I$4:$N$4,Y$8,Вводные!$I98:$N98)*SUMIF(Вводные!$I$4:$N$4,Y$8,Вводные!$I$18:$N$18)*Резюме!$D$47</f>
        <v>50.47</v>
      </c>
      <c r="Z23" s="220">
        <f>SUMIF(Вводные!$I$4:$N$4,Z$8,Вводные!$I98:$N98)*SUMIF(Вводные!$I$4:$N$4,Z$8,Вводные!$I$18:$N$18)*Резюме!$D$47</f>
        <v>50.47</v>
      </c>
      <c r="AA23" s="220">
        <f>SUMIF(Вводные!$I$4:$N$4,AA$8,Вводные!$I98:$N98)*SUMIF(Вводные!$I$4:$N$4,AA$8,Вводные!$I$18:$N$18)*Резюме!$D$47</f>
        <v>50.47</v>
      </c>
      <c r="AB23" s="220">
        <f>SUMIF(Вводные!$I$4:$N$4,AB$8,Вводные!$I98:$N98)*SUMIF(Вводные!$I$4:$N$4,AB$8,Вводные!$I$18:$N$18)*Резюме!$D$47</f>
        <v>50.47</v>
      </c>
      <c r="AC23" s="220">
        <f>SUMIF(Вводные!$I$4:$N$4,AC$8,Вводные!$I98:$N98)*SUMIF(Вводные!$I$4:$N$4,AC$8,Вводные!$I$18:$N$18)*Резюме!$D$47</f>
        <v>50.47</v>
      </c>
      <c r="AD23" s="220">
        <f>SUMIF(Вводные!$I$4:$N$4,AD$8,Вводные!$I98:$N98)*SUMIF(Вводные!$I$4:$N$4,AD$8,Вводные!$I$18:$N$18)*Резюме!$D$47</f>
        <v>62.16771</v>
      </c>
      <c r="AE23" s="220">
        <f>SUMIF(Вводные!$I$4:$N$4,AE$8,Вводные!$I98:$N98)*SUMIF(Вводные!$I$4:$N$4,AE$8,Вводные!$I$18:$N$18)*Резюме!$D$47</f>
        <v>62.16771</v>
      </c>
      <c r="AF23" s="220">
        <f>SUMIF(Вводные!$I$4:$N$4,AF$8,Вводные!$I98:$N98)*SUMIF(Вводные!$I$4:$N$4,AF$8,Вводные!$I$18:$N$18)*Резюме!$D$47</f>
        <v>62.16771</v>
      </c>
      <c r="AG23" s="220">
        <f>SUMIF(Вводные!$I$4:$N$4,AG$8,Вводные!$I98:$N98)*SUMIF(Вводные!$I$4:$N$4,AG$8,Вводные!$I$18:$N$18)*Резюме!$D$47</f>
        <v>62.16771</v>
      </c>
      <c r="AH23" s="220">
        <f>SUMIF(Вводные!$I$4:$N$4,AH$8,Вводные!$I98:$N98)*SUMIF(Вводные!$I$4:$N$4,AH$8,Вводные!$I$18:$N$18)*Резюме!$D$47</f>
        <v>62.16771</v>
      </c>
      <c r="AI23" s="220">
        <f>SUMIF(Вводные!$I$4:$N$4,AI$8,Вводные!$I98:$N98)*SUMIF(Вводные!$I$4:$N$4,AI$8,Вводные!$I$18:$N$18)*Резюме!$D$47</f>
        <v>62.16771</v>
      </c>
      <c r="AJ23" s="220">
        <f>SUMIF(Вводные!$I$4:$N$4,AJ$8,Вводные!$I98:$N98)*SUMIF(Вводные!$I$4:$N$4,AJ$8,Вводные!$I$18:$N$18)*Резюме!$D$47</f>
        <v>62.16771</v>
      </c>
      <c r="AK23" s="220">
        <f>SUMIF(Вводные!$I$4:$N$4,AK$8,Вводные!$I98:$N98)*SUMIF(Вводные!$I$4:$N$4,AK$8,Вводные!$I$18:$N$18)*Резюме!$D$47</f>
        <v>62.16771</v>
      </c>
      <c r="AL23" s="220">
        <f>SUMIF(Вводные!$I$4:$N$4,AL$8,Вводные!$I98:$N98)*SUMIF(Вводные!$I$4:$N$4,AL$8,Вводные!$I$18:$N$18)*Резюме!$D$47</f>
        <v>62.16771</v>
      </c>
      <c r="AM23" s="220">
        <f>SUMIF(Вводные!$I$4:$N$4,AM$8,Вводные!$I98:$N98)*SUMIF(Вводные!$I$4:$N$4,AM$8,Вводные!$I$18:$N$18)*Резюме!$D$47</f>
        <v>62.16771</v>
      </c>
      <c r="AN23" s="220">
        <f>SUMIF(Вводные!$I$4:$N$4,AN$8,Вводные!$I98:$N98)*SUMIF(Вводные!$I$4:$N$4,AN$8,Вводные!$I$18:$N$18)*Резюме!$D$47</f>
        <v>62.16771</v>
      </c>
      <c r="AO23" s="220">
        <f>SUMIF(Вводные!$I$4:$N$4,AO$8,Вводные!$I98:$N98)*SUMIF(Вводные!$I$4:$N$4,AO$8,Вводные!$I$18:$N$18)*Резюме!$D$47</f>
        <v>62.16771</v>
      </c>
      <c r="AP23" s="220">
        <f>SUMIF(Вводные!$I$4:$N$4,AP$8,Вводные!$I98:$N98)*SUMIF(Вводные!$I$4:$N$4,AP$8,Вводные!$I$18:$N$18)*Резюме!$D$47</f>
        <v>74.376816030000001</v>
      </c>
      <c r="AQ23" s="220">
        <f>SUMIF(Вводные!$I$4:$N$4,AQ$8,Вводные!$I98:$N98)*SUMIF(Вводные!$I$4:$N$4,AQ$8,Вводные!$I$18:$N$18)*Резюме!$D$47</f>
        <v>74.376816030000001</v>
      </c>
      <c r="AR23" s="220">
        <f>SUMIF(Вводные!$I$4:$N$4,AR$8,Вводные!$I98:$N98)*SUMIF(Вводные!$I$4:$N$4,AR$8,Вводные!$I$18:$N$18)*Резюме!$D$47</f>
        <v>74.376816030000001</v>
      </c>
      <c r="AS23" s="220">
        <f>SUMIF(Вводные!$I$4:$N$4,AS$8,Вводные!$I98:$N98)*SUMIF(Вводные!$I$4:$N$4,AS$8,Вводные!$I$18:$N$18)*Резюме!$D$47</f>
        <v>74.376816030000001</v>
      </c>
      <c r="AT23" s="220">
        <f>SUMIF(Вводные!$I$4:$N$4,AT$8,Вводные!$I98:$N98)*SUMIF(Вводные!$I$4:$N$4,AT$8,Вводные!$I$18:$N$18)*Резюме!$D$47</f>
        <v>74.376816030000001</v>
      </c>
      <c r="AU23" s="220">
        <f>SUMIF(Вводные!$I$4:$N$4,AU$8,Вводные!$I98:$N98)*SUMIF(Вводные!$I$4:$N$4,AU$8,Вводные!$I$18:$N$18)*Резюме!$D$47</f>
        <v>74.376816030000001</v>
      </c>
      <c r="AV23" s="220">
        <f>SUMIF(Вводные!$I$4:$N$4,AV$8,Вводные!$I98:$N98)*SUMIF(Вводные!$I$4:$N$4,AV$8,Вводные!$I$18:$N$18)*Резюме!$D$47</f>
        <v>74.376816030000001</v>
      </c>
      <c r="AW23" s="220">
        <f>SUMIF(Вводные!$I$4:$N$4,AW$8,Вводные!$I98:$N98)*SUMIF(Вводные!$I$4:$N$4,AW$8,Вводные!$I$18:$N$18)*Резюме!$D$47</f>
        <v>74.376816030000001</v>
      </c>
      <c r="AX23" s="220">
        <f>SUMIF(Вводные!$I$4:$N$4,AX$8,Вводные!$I98:$N98)*SUMIF(Вводные!$I$4:$N$4,AX$8,Вводные!$I$18:$N$18)*Резюме!$D$47</f>
        <v>74.376816030000001</v>
      </c>
      <c r="AY23" s="220">
        <f>SUMIF(Вводные!$I$4:$N$4,AY$8,Вводные!$I98:$N98)*SUMIF(Вводные!$I$4:$N$4,AY$8,Вводные!$I$18:$N$18)*Резюме!$D$47</f>
        <v>74.376816030000001</v>
      </c>
      <c r="AZ23" s="220">
        <f>SUMIF(Вводные!$I$4:$N$4,AZ$8,Вводные!$I98:$N98)*SUMIF(Вводные!$I$4:$N$4,AZ$8,Вводные!$I$18:$N$18)*Резюме!$D$47</f>
        <v>74.376816030000001</v>
      </c>
      <c r="BA23" s="220">
        <f>SUMIF(Вводные!$I$4:$N$4,BA$8,Вводные!$I98:$N98)*SUMIF(Вводные!$I$4:$N$4,BA$8,Вводные!$I$18:$N$18)*Резюме!$D$47</f>
        <v>74.376816030000001</v>
      </c>
      <c r="BB23" s="220">
        <f>SUMIF(Вводные!$I$4:$N$4,BB$8,Вводные!$I98:$N98)*SUMIF(Вводные!$I$4:$N$4,BB$8,Вводные!$I$18:$N$18)*Резюме!$D$47</f>
        <v>87.114654218789994</v>
      </c>
      <c r="BC23" s="220">
        <f>SUMIF(Вводные!$I$4:$N$4,BC$8,Вводные!$I98:$N98)*SUMIF(Вводные!$I$4:$N$4,BC$8,Вводные!$I$18:$N$18)*Резюме!$D$47</f>
        <v>87.114654218789994</v>
      </c>
      <c r="BD23" s="220">
        <f>SUMIF(Вводные!$I$4:$N$4,BD$8,Вводные!$I98:$N98)*SUMIF(Вводные!$I$4:$N$4,BD$8,Вводные!$I$18:$N$18)*Резюме!$D$47</f>
        <v>87.114654218789994</v>
      </c>
      <c r="BE23" s="220">
        <f>SUMIF(Вводные!$I$4:$N$4,BE$8,Вводные!$I98:$N98)*SUMIF(Вводные!$I$4:$N$4,BE$8,Вводные!$I$18:$N$18)*Резюме!$D$47</f>
        <v>87.114654218789994</v>
      </c>
      <c r="BF23" s="220">
        <f>SUMIF(Вводные!$I$4:$N$4,BF$8,Вводные!$I98:$N98)*SUMIF(Вводные!$I$4:$N$4,BF$8,Вводные!$I$18:$N$18)*Резюме!$D$47</f>
        <v>87.114654218789994</v>
      </c>
      <c r="BG23" s="220">
        <f>SUMIF(Вводные!$I$4:$N$4,BG$8,Вводные!$I98:$N98)*SUMIF(Вводные!$I$4:$N$4,BG$8,Вводные!$I$18:$N$18)*Резюме!$D$47</f>
        <v>87.114654218789994</v>
      </c>
      <c r="BH23" s="220">
        <f>SUMIF(Вводные!$I$4:$N$4,BH$8,Вводные!$I98:$N98)*SUMIF(Вводные!$I$4:$N$4,BH$8,Вводные!$I$18:$N$18)*Резюме!$D$47</f>
        <v>87.114654218789994</v>
      </c>
      <c r="BI23" s="220">
        <f>SUMIF(Вводные!$I$4:$N$4,BI$8,Вводные!$I98:$N98)*SUMIF(Вводные!$I$4:$N$4,BI$8,Вводные!$I$18:$N$18)*Резюме!$D$47</f>
        <v>87.114654218789994</v>
      </c>
      <c r="BJ23" s="220">
        <f>SUMIF(Вводные!$I$4:$N$4,BJ$8,Вводные!$I98:$N98)*SUMIF(Вводные!$I$4:$N$4,BJ$8,Вводные!$I$18:$N$18)*Резюме!$D$47</f>
        <v>87.114654218789994</v>
      </c>
      <c r="BK23" s="220">
        <f>SUMIF(Вводные!$I$4:$N$4,BK$8,Вводные!$I98:$N98)*SUMIF(Вводные!$I$4:$N$4,BK$8,Вводные!$I$18:$N$18)*Резюме!$D$47</f>
        <v>87.114654218789994</v>
      </c>
      <c r="BL23" s="220">
        <f>SUMIF(Вводные!$I$4:$N$4,BL$8,Вводные!$I98:$N98)*SUMIF(Вводные!$I$4:$N$4,BL$8,Вводные!$I$18:$N$18)*Резюме!$D$47</f>
        <v>87.114654218789994</v>
      </c>
      <c r="BM23" s="220">
        <f>SUMIF(Вводные!$I$4:$N$4,BM$8,Вводные!$I98:$N98)*SUMIF(Вводные!$I$4:$N$4,BM$8,Вводные!$I$18:$N$18)*Резюме!$D$47</f>
        <v>87.114654218789994</v>
      </c>
      <c r="BN23" s="220">
        <f>SUMIF(Вводные!$I$4:$N$4,BN$8,Вводные!$I98:$N98)*SUMIF(Вводные!$I$4:$N$4,BN$8,Вводные!$I$18:$N$18)*Резюме!$D$47</f>
        <v>100.39908762858445</v>
      </c>
      <c r="BO23" s="220">
        <f>SUMIF(Вводные!$I$4:$N$4,BO$8,Вводные!$I98:$N98)*SUMIF(Вводные!$I$4:$N$4,BO$8,Вводные!$I$18:$N$18)*Резюме!$D$47</f>
        <v>100.39908762858445</v>
      </c>
      <c r="BP23" s="220">
        <f>SUMIF(Вводные!$I$4:$N$4,BP$8,Вводные!$I98:$N98)*SUMIF(Вводные!$I$4:$N$4,BP$8,Вводные!$I$18:$N$18)*Резюме!$D$47</f>
        <v>100.39908762858445</v>
      </c>
      <c r="BQ23" s="220">
        <f>SUMIF(Вводные!$I$4:$N$4,BQ$8,Вводные!$I98:$N98)*SUMIF(Вводные!$I$4:$N$4,BQ$8,Вводные!$I$18:$N$18)*Резюме!$D$47</f>
        <v>100.39908762858445</v>
      </c>
      <c r="BR23" s="220">
        <f>SUMIF(Вводные!$I$4:$N$4,BR$8,Вводные!$I98:$N98)*SUMIF(Вводные!$I$4:$N$4,BR$8,Вводные!$I$18:$N$18)*Резюме!$D$47</f>
        <v>100.39908762858445</v>
      </c>
      <c r="BS23" s="220">
        <f>SUMIF(Вводные!$I$4:$N$4,BS$8,Вводные!$I98:$N98)*SUMIF(Вводные!$I$4:$N$4,BS$8,Вводные!$I$18:$N$18)*Резюме!$D$47</f>
        <v>100.39908762858445</v>
      </c>
      <c r="BT23" s="220">
        <f>SUMIF(Вводные!$I$4:$N$4,BT$8,Вводные!$I98:$N98)*SUMIF(Вводные!$I$4:$N$4,BT$8,Вводные!$I$18:$N$18)*Резюме!$D$47</f>
        <v>100.39908762858445</v>
      </c>
      <c r="BU23" s="220">
        <f>SUMIF(Вводные!$I$4:$N$4,BU$8,Вводные!$I98:$N98)*SUMIF(Вводные!$I$4:$N$4,BU$8,Вводные!$I$18:$N$18)*Резюме!$D$47</f>
        <v>100.39908762858445</v>
      </c>
      <c r="BV23" s="220">
        <f>SUMIF(Вводные!$I$4:$N$4,BV$8,Вводные!$I98:$N98)*SUMIF(Вводные!$I$4:$N$4,BV$8,Вводные!$I$18:$N$18)*Резюме!$D$47</f>
        <v>100.39908762858445</v>
      </c>
      <c r="BW23" s="220">
        <f>SUMIF(Вводные!$I$4:$N$4,BW$8,Вводные!$I98:$N98)*SUMIF(Вводные!$I$4:$N$4,BW$8,Вводные!$I$18:$N$18)*Резюме!$D$47</f>
        <v>100.39908762858445</v>
      </c>
      <c r="BX23" s="220">
        <f>SUMIF(Вводные!$I$4:$N$4,BX$8,Вводные!$I98:$N98)*SUMIF(Вводные!$I$4:$N$4,BX$8,Вводные!$I$18:$N$18)*Резюме!$D$47</f>
        <v>100.39908762858445</v>
      </c>
      <c r="BY23" s="220">
        <f>SUMIF(Вводные!$I$4:$N$4,BY$8,Вводные!$I98:$N98)*SUMIF(Вводные!$I$4:$N$4,BY$8,Вводные!$I$18:$N$18)*Резюме!$D$47</f>
        <v>100.39908762858445</v>
      </c>
    </row>
    <row r="24" spans="1:85" s="186" customFormat="1" ht="12.75" x14ac:dyDescent="0.2">
      <c r="A24" s="31"/>
      <c r="B24" s="5" t="s">
        <v>103</v>
      </c>
      <c r="C24" s="420" t="str">
        <f>C19</f>
        <v>Электронный тренажер</v>
      </c>
      <c r="D24" s="132" t="s">
        <v>306</v>
      </c>
      <c r="E24" s="31"/>
      <c r="F24" s="220">
        <f>SUMIF(Вводные!$I$4:$N$4,F$8,Вводные!$I99:$N99)*SUMIF(Вводные!$I$4:$N$4,F$8,Вводные!$I$18:$N$18)*Резюме!$D$47</f>
        <v>499</v>
      </c>
      <c r="G24" s="220">
        <f>SUMIF(Вводные!$I$4:$N$4,G$8,Вводные!$I99:$N99)*SUMIF(Вводные!$I$4:$N$4,G$8,Вводные!$I$18:$N$18)*Резюме!$D$47</f>
        <v>499</v>
      </c>
      <c r="H24" s="220">
        <f>SUMIF(Вводные!$I$4:$N$4,H$8,Вводные!$I99:$N99)*SUMIF(Вводные!$I$4:$N$4,H$8,Вводные!$I$18:$N$18)*Резюме!$D$47</f>
        <v>499</v>
      </c>
      <c r="I24" s="220">
        <f>SUMIF(Вводные!$I$4:$N$4,I$8,Вводные!$I99:$N99)*SUMIF(Вводные!$I$4:$N$4,I$8,Вводные!$I$18:$N$18)*Резюме!$D$47</f>
        <v>499</v>
      </c>
      <c r="J24" s="220">
        <f>SUMIF(Вводные!$I$4:$N$4,J$8,Вводные!$I99:$N99)*SUMIF(Вводные!$I$4:$N$4,J$8,Вводные!$I$18:$N$18)*Резюме!$D$47</f>
        <v>499</v>
      </c>
      <c r="K24" s="220">
        <f>SUMIF(Вводные!$I$4:$N$4,K$8,Вводные!$I99:$N99)*SUMIF(Вводные!$I$4:$N$4,K$8,Вводные!$I$18:$N$18)*Резюме!$D$47</f>
        <v>499</v>
      </c>
      <c r="L24" s="220">
        <f>SUMIF(Вводные!$I$4:$N$4,L$8,Вводные!$I99:$N99)*SUMIF(Вводные!$I$4:$N$4,L$8,Вводные!$I$18:$N$18)*Резюме!$D$47</f>
        <v>499</v>
      </c>
      <c r="M24" s="220">
        <f>SUMIF(Вводные!$I$4:$N$4,M$8,Вводные!$I99:$N99)*SUMIF(Вводные!$I$4:$N$4,M$8,Вводные!$I$18:$N$18)*Резюме!$D$47</f>
        <v>499</v>
      </c>
      <c r="N24" s="220">
        <f>SUMIF(Вводные!$I$4:$N$4,N$8,Вводные!$I99:$N99)*SUMIF(Вводные!$I$4:$N$4,N$8,Вводные!$I$18:$N$18)*Резюме!$D$47</f>
        <v>499</v>
      </c>
      <c r="O24" s="220">
        <f>SUMIF(Вводные!$I$4:$N$4,O$8,Вводные!$I99:$N99)*SUMIF(Вводные!$I$4:$N$4,O$8,Вводные!$I$18:$N$18)*Резюме!$D$47</f>
        <v>499</v>
      </c>
      <c r="P24" s="220">
        <f>SUMIF(Вводные!$I$4:$N$4,P$8,Вводные!$I99:$N99)*SUMIF(Вводные!$I$4:$N$4,P$8,Вводные!$I$18:$N$18)*Резюме!$D$47</f>
        <v>499</v>
      </c>
      <c r="Q24" s="220">
        <f>SUMIF(Вводные!$I$4:$N$4,Q$8,Вводные!$I99:$N99)*SUMIF(Вводные!$I$4:$N$4,Q$8,Вводные!$I$18:$N$18)*Резюме!$D$47</f>
        <v>499</v>
      </c>
      <c r="R24" s="220">
        <f>SUMIF(Вводные!$I$4:$N$4,R$8,Вводные!$I99:$N99)*SUMIF(Вводные!$I$4:$N$4,R$8,Вводные!$I$18:$N$18)*Резюме!$D$47</f>
        <v>513.97</v>
      </c>
      <c r="S24" s="220">
        <f>SUMIF(Вводные!$I$4:$N$4,S$8,Вводные!$I99:$N99)*SUMIF(Вводные!$I$4:$N$4,S$8,Вводные!$I$18:$N$18)*Резюме!$D$47</f>
        <v>513.97</v>
      </c>
      <c r="T24" s="220">
        <f>SUMIF(Вводные!$I$4:$N$4,T$8,Вводные!$I99:$N99)*SUMIF(Вводные!$I$4:$N$4,T$8,Вводные!$I$18:$N$18)*Резюме!$D$47</f>
        <v>513.97</v>
      </c>
      <c r="U24" s="220">
        <f>SUMIF(Вводные!$I$4:$N$4,U$8,Вводные!$I99:$N99)*SUMIF(Вводные!$I$4:$N$4,U$8,Вводные!$I$18:$N$18)*Резюме!$D$47</f>
        <v>513.97</v>
      </c>
      <c r="V24" s="220">
        <f>SUMIF(Вводные!$I$4:$N$4,V$8,Вводные!$I99:$N99)*SUMIF(Вводные!$I$4:$N$4,V$8,Вводные!$I$18:$N$18)*Резюме!$D$47</f>
        <v>513.97</v>
      </c>
      <c r="W24" s="220">
        <f>SUMIF(Вводные!$I$4:$N$4,W$8,Вводные!$I99:$N99)*SUMIF(Вводные!$I$4:$N$4,W$8,Вводные!$I$18:$N$18)*Резюме!$D$47</f>
        <v>513.97</v>
      </c>
      <c r="X24" s="220">
        <f>SUMIF(Вводные!$I$4:$N$4,X$8,Вводные!$I99:$N99)*SUMIF(Вводные!$I$4:$N$4,X$8,Вводные!$I$18:$N$18)*Резюме!$D$47</f>
        <v>513.97</v>
      </c>
      <c r="Y24" s="220">
        <f>SUMIF(Вводные!$I$4:$N$4,Y$8,Вводные!$I99:$N99)*SUMIF(Вводные!$I$4:$N$4,Y$8,Вводные!$I$18:$N$18)*Резюме!$D$47</f>
        <v>513.97</v>
      </c>
      <c r="Z24" s="220">
        <f>SUMIF(Вводные!$I$4:$N$4,Z$8,Вводные!$I99:$N99)*SUMIF(Вводные!$I$4:$N$4,Z$8,Вводные!$I$18:$N$18)*Резюме!$D$47</f>
        <v>513.97</v>
      </c>
      <c r="AA24" s="220">
        <f>SUMIF(Вводные!$I$4:$N$4,AA$8,Вводные!$I99:$N99)*SUMIF(Вводные!$I$4:$N$4,AA$8,Вводные!$I$18:$N$18)*Резюме!$D$47</f>
        <v>513.97</v>
      </c>
      <c r="AB24" s="220">
        <f>SUMIF(Вводные!$I$4:$N$4,AB$8,Вводные!$I99:$N99)*SUMIF(Вводные!$I$4:$N$4,AB$8,Вводные!$I$18:$N$18)*Резюме!$D$47</f>
        <v>513.97</v>
      </c>
      <c r="AC24" s="220">
        <f>SUMIF(Вводные!$I$4:$N$4,AC$8,Вводные!$I99:$N99)*SUMIF(Вводные!$I$4:$N$4,AC$8,Вводные!$I$18:$N$18)*Резюме!$D$47</f>
        <v>513.97</v>
      </c>
      <c r="AD24" s="220">
        <f>SUMIF(Вводные!$I$4:$N$4,AD$8,Вводные!$I99:$N99)*SUMIF(Вводные!$I$4:$N$4,AD$8,Вводные!$I$18:$N$18)*Резюме!$D$47</f>
        <v>525.79130999999995</v>
      </c>
      <c r="AE24" s="220">
        <f>SUMIF(Вводные!$I$4:$N$4,AE$8,Вводные!$I99:$N99)*SUMIF(Вводные!$I$4:$N$4,AE$8,Вводные!$I$18:$N$18)*Резюме!$D$47</f>
        <v>525.79130999999995</v>
      </c>
      <c r="AF24" s="220">
        <f>SUMIF(Вводные!$I$4:$N$4,AF$8,Вводные!$I99:$N99)*SUMIF(Вводные!$I$4:$N$4,AF$8,Вводные!$I$18:$N$18)*Резюме!$D$47</f>
        <v>525.79130999999995</v>
      </c>
      <c r="AG24" s="220">
        <f>SUMIF(Вводные!$I$4:$N$4,AG$8,Вводные!$I99:$N99)*SUMIF(Вводные!$I$4:$N$4,AG$8,Вводные!$I$18:$N$18)*Резюме!$D$47</f>
        <v>525.79130999999995</v>
      </c>
      <c r="AH24" s="220">
        <f>SUMIF(Вводные!$I$4:$N$4,AH$8,Вводные!$I99:$N99)*SUMIF(Вводные!$I$4:$N$4,AH$8,Вводные!$I$18:$N$18)*Резюме!$D$47</f>
        <v>525.79130999999995</v>
      </c>
      <c r="AI24" s="220">
        <f>SUMIF(Вводные!$I$4:$N$4,AI$8,Вводные!$I99:$N99)*SUMIF(Вводные!$I$4:$N$4,AI$8,Вводные!$I$18:$N$18)*Резюме!$D$47</f>
        <v>525.79130999999995</v>
      </c>
      <c r="AJ24" s="220">
        <f>SUMIF(Вводные!$I$4:$N$4,AJ$8,Вводные!$I99:$N99)*SUMIF(Вводные!$I$4:$N$4,AJ$8,Вводные!$I$18:$N$18)*Резюме!$D$47</f>
        <v>525.79130999999995</v>
      </c>
      <c r="AK24" s="220">
        <f>SUMIF(Вводные!$I$4:$N$4,AK$8,Вводные!$I99:$N99)*SUMIF(Вводные!$I$4:$N$4,AK$8,Вводные!$I$18:$N$18)*Резюме!$D$47</f>
        <v>525.79130999999995</v>
      </c>
      <c r="AL24" s="220">
        <f>SUMIF(Вводные!$I$4:$N$4,AL$8,Вводные!$I99:$N99)*SUMIF(Вводные!$I$4:$N$4,AL$8,Вводные!$I$18:$N$18)*Резюме!$D$47</f>
        <v>525.79130999999995</v>
      </c>
      <c r="AM24" s="220">
        <f>SUMIF(Вводные!$I$4:$N$4,AM$8,Вводные!$I99:$N99)*SUMIF(Вводные!$I$4:$N$4,AM$8,Вводные!$I$18:$N$18)*Резюме!$D$47</f>
        <v>525.79130999999995</v>
      </c>
      <c r="AN24" s="220">
        <f>SUMIF(Вводные!$I$4:$N$4,AN$8,Вводные!$I99:$N99)*SUMIF(Вводные!$I$4:$N$4,AN$8,Вводные!$I$18:$N$18)*Резюме!$D$47</f>
        <v>525.79130999999995</v>
      </c>
      <c r="AO24" s="220">
        <f>SUMIF(Вводные!$I$4:$N$4,AO$8,Вводные!$I99:$N99)*SUMIF(Вводные!$I$4:$N$4,AO$8,Вводные!$I$18:$N$18)*Резюме!$D$47</f>
        <v>525.79130999999995</v>
      </c>
      <c r="AP24" s="220">
        <f>SUMIF(Вводные!$I$4:$N$4,AP$8,Вводные!$I99:$N99)*SUMIF(Вводные!$I$4:$N$4,AP$8,Вводные!$I$18:$N$18)*Резюме!$D$47</f>
        <v>537.88451012999997</v>
      </c>
      <c r="AQ24" s="220">
        <f>SUMIF(Вводные!$I$4:$N$4,AQ$8,Вводные!$I99:$N99)*SUMIF(Вводные!$I$4:$N$4,AQ$8,Вводные!$I$18:$N$18)*Резюме!$D$47</f>
        <v>537.88451012999997</v>
      </c>
      <c r="AR24" s="220">
        <f>SUMIF(Вводные!$I$4:$N$4,AR$8,Вводные!$I99:$N99)*SUMIF(Вводные!$I$4:$N$4,AR$8,Вводные!$I$18:$N$18)*Резюме!$D$47</f>
        <v>537.88451012999997</v>
      </c>
      <c r="AS24" s="220">
        <f>SUMIF(Вводные!$I$4:$N$4,AS$8,Вводные!$I99:$N99)*SUMIF(Вводные!$I$4:$N$4,AS$8,Вводные!$I$18:$N$18)*Резюме!$D$47</f>
        <v>537.88451012999997</v>
      </c>
      <c r="AT24" s="220">
        <f>SUMIF(Вводные!$I$4:$N$4,AT$8,Вводные!$I99:$N99)*SUMIF(Вводные!$I$4:$N$4,AT$8,Вводные!$I$18:$N$18)*Резюме!$D$47</f>
        <v>537.88451012999997</v>
      </c>
      <c r="AU24" s="220">
        <f>SUMIF(Вводные!$I$4:$N$4,AU$8,Вводные!$I99:$N99)*SUMIF(Вводные!$I$4:$N$4,AU$8,Вводные!$I$18:$N$18)*Резюме!$D$47</f>
        <v>537.88451012999997</v>
      </c>
      <c r="AV24" s="220">
        <f>SUMIF(Вводные!$I$4:$N$4,AV$8,Вводные!$I99:$N99)*SUMIF(Вводные!$I$4:$N$4,AV$8,Вводные!$I$18:$N$18)*Резюме!$D$47</f>
        <v>537.88451012999997</v>
      </c>
      <c r="AW24" s="220">
        <f>SUMIF(Вводные!$I$4:$N$4,AW$8,Вводные!$I99:$N99)*SUMIF(Вводные!$I$4:$N$4,AW$8,Вводные!$I$18:$N$18)*Резюме!$D$47</f>
        <v>537.88451012999997</v>
      </c>
      <c r="AX24" s="220">
        <f>SUMIF(Вводные!$I$4:$N$4,AX$8,Вводные!$I99:$N99)*SUMIF(Вводные!$I$4:$N$4,AX$8,Вводные!$I$18:$N$18)*Резюме!$D$47</f>
        <v>537.88451012999997</v>
      </c>
      <c r="AY24" s="220">
        <f>SUMIF(Вводные!$I$4:$N$4,AY$8,Вводные!$I99:$N99)*SUMIF(Вводные!$I$4:$N$4,AY$8,Вводные!$I$18:$N$18)*Резюме!$D$47</f>
        <v>537.88451012999997</v>
      </c>
      <c r="AZ24" s="220">
        <f>SUMIF(Вводные!$I$4:$N$4,AZ$8,Вводные!$I99:$N99)*SUMIF(Вводные!$I$4:$N$4,AZ$8,Вводные!$I$18:$N$18)*Резюме!$D$47</f>
        <v>537.88451012999997</v>
      </c>
      <c r="BA24" s="220">
        <f>SUMIF(Вводные!$I$4:$N$4,BA$8,Вводные!$I99:$N99)*SUMIF(Вводные!$I$4:$N$4,BA$8,Вводные!$I$18:$N$18)*Резюме!$D$47</f>
        <v>537.88451012999997</v>
      </c>
      <c r="BB24" s="220">
        <f>SUMIF(Вводные!$I$4:$N$4,BB$8,Вводные!$I99:$N99)*SUMIF(Вводные!$I$4:$N$4,BB$8,Вводные!$I$18:$N$18)*Резюме!$D$47</f>
        <v>550.25585386298997</v>
      </c>
      <c r="BC24" s="220">
        <f>SUMIF(Вводные!$I$4:$N$4,BC$8,Вводные!$I99:$N99)*SUMIF(Вводные!$I$4:$N$4,BC$8,Вводные!$I$18:$N$18)*Резюме!$D$47</f>
        <v>550.25585386298997</v>
      </c>
      <c r="BD24" s="220">
        <f>SUMIF(Вводные!$I$4:$N$4,BD$8,Вводные!$I99:$N99)*SUMIF(Вводные!$I$4:$N$4,BD$8,Вводные!$I$18:$N$18)*Резюме!$D$47</f>
        <v>550.25585386298997</v>
      </c>
      <c r="BE24" s="220">
        <f>SUMIF(Вводные!$I$4:$N$4,BE$8,Вводные!$I99:$N99)*SUMIF(Вводные!$I$4:$N$4,BE$8,Вводные!$I$18:$N$18)*Резюме!$D$47</f>
        <v>550.25585386298997</v>
      </c>
      <c r="BF24" s="220">
        <f>SUMIF(Вводные!$I$4:$N$4,BF$8,Вводные!$I99:$N99)*SUMIF(Вводные!$I$4:$N$4,BF$8,Вводные!$I$18:$N$18)*Резюме!$D$47</f>
        <v>550.25585386298997</v>
      </c>
      <c r="BG24" s="220">
        <f>SUMIF(Вводные!$I$4:$N$4,BG$8,Вводные!$I99:$N99)*SUMIF(Вводные!$I$4:$N$4,BG$8,Вводные!$I$18:$N$18)*Резюме!$D$47</f>
        <v>550.25585386298997</v>
      </c>
      <c r="BH24" s="220">
        <f>SUMIF(Вводные!$I$4:$N$4,BH$8,Вводные!$I99:$N99)*SUMIF(Вводные!$I$4:$N$4,BH$8,Вводные!$I$18:$N$18)*Резюме!$D$47</f>
        <v>550.25585386298997</v>
      </c>
      <c r="BI24" s="220">
        <f>SUMIF(Вводные!$I$4:$N$4,BI$8,Вводные!$I99:$N99)*SUMIF(Вводные!$I$4:$N$4,BI$8,Вводные!$I$18:$N$18)*Резюме!$D$47</f>
        <v>550.25585386298997</v>
      </c>
      <c r="BJ24" s="220">
        <f>SUMIF(Вводные!$I$4:$N$4,BJ$8,Вводные!$I99:$N99)*SUMIF(Вводные!$I$4:$N$4,BJ$8,Вводные!$I$18:$N$18)*Резюме!$D$47</f>
        <v>550.25585386298997</v>
      </c>
      <c r="BK24" s="220">
        <f>SUMIF(Вводные!$I$4:$N$4,BK$8,Вводные!$I99:$N99)*SUMIF(Вводные!$I$4:$N$4,BK$8,Вводные!$I$18:$N$18)*Резюме!$D$47</f>
        <v>550.25585386298997</v>
      </c>
      <c r="BL24" s="220">
        <f>SUMIF(Вводные!$I$4:$N$4,BL$8,Вводные!$I99:$N99)*SUMIF(Вводные!$I$4:$N$4,BL$8,Вводные!$I$18:$N$18)*Резюме!$D$47</f>
        <v>550.25585386298997</v>
      </c>
      <c r="BM24" s="220">
        <f>SUMIF(Вводные!$I$4:$N$4,BM$8,Вводные!$I99:$N99)*SUMIF(Вводные!$I$4:$N$4,BM$8,Вводные!$I$18:$N$18)*Резюме!$D$47</f>
        <v>550.25585386298997</v>
      </c>
      <c r="BN24" s="220">
        <f>SUMIF(Вводные!$I$4:$N$4,BN$8,Вводные!$I99:$N99)*SUMIF(Вводные!$I$4:$N$4,BN$8,Вводные!$I$18:$N$18)*Резюме!$D$47</f>
        <v>562.91173850183861</v>
      </c>
      <c r="BO24" s="220">
        <f>SUMIF(Вводные!$I$4:$N$4,BO$8,Вводные!$I99:$N99)*SUMIF(Вводные!$I$4:$N$4,BO$8,Вводные!$I$18:$N$18)*Резюме!$D$47</f>
        <v>562.91173850183861</v>
      </c>
      <c r="BP24" s="220">
        <f>SUMIF(Вводные!$I$4:$N$4,BP$8,Вводные!$I99:$N99)*SUMIF(Вводные!$I$4:$N$4,BP$8,Вводные!$I$18:$N$18)*Резюме!$D$47</f>
        <v>562.91173850183861</v>
      </c>
      <c r="BQ24" s="220">
        <f>SUMIF(Вводные!$I$4:$N$4,BQ$8,Вводные!$I99:$N99)*SUMIF(Вводные!$I$4:$N$4,BQ$8,Вводные!$I$18:$N$18)*Резюме!$D$47</f>
        <v>562.91173850183861</v>
      </c>
      <c r="BR24" s="220">
        <f>SUMIF(Вводные!$I$4:$N$4,BR$8,Вводные!$I99:$N99)*SUMIF(Вводные!$I$4:$N$4,BR$8,Вводные!$I$18:$N$18)*Резюме!$D$47</f>
        <v>562.91173850183861</v>
      </c>
      <c r="BS24" s="220">
        <f>SUMIF(Вводные!$I$4:$N$4,BS$8,Вводные!$I99:$N99)*SUMIF(Вводные!$I$4:$N$4,BS$8,Вводные!$I$18:$N$18)*Резюме!$D$47</f>
        <v>562.91173850183861</v>
      </c>
      <c r="BT24" s="220">
        <f>SUMIF(Вводные!$I$4:$N$4,BT$8,Вводные!$I99:$N99)*SUMIF(Вводные!$I$4:$N$4,BT$8,Вводные!$I$18:$N$18)*Резюме!$D$47</f>
        <v>562.91173850183861</v>
      </c>
      <c r="BU24" s="220">
        <f>SUMIF(Вводные!$I$4:$N$4,BU$8,Вводные!$I99:$N99)*SUMIF(Вводные!$I$4:$N$4,BU$8,Вводные!$I$18:$N$18)*Резюме!$D$47</f>
        <v>562.91173850183861</v>
      </c>
      <c r="BV24" s="220">
        <f>SUMIF(Вводные!$I$4:$N$4,BV$8,Вводные!$I99:$N99)*SUMIF(Вводные!$I$4:$N$4,BV$8,Вводные!$I$18:$N$18)*Резюме!$D$47</f>
        <v>562.91173850183861</v>
      </c>
      <c r="BW24" s="220">
        <f>SUMIF(Вводные!$I$4:$N$4,BW$8,Вводные!$I99:$N99)*SUMIF(Вводные!$I$4:$N$4,BW$8,Вводные!$I$18:$N$18)*Резюме!$D$47</f>
        <v>562.91173850183861</v>
      </c>
      <c r="BX24" s="220">
        <f>SUMIF(Вводные!$I$4:$N$4,BX$8,Вводные!$I99:$N99)*SUMIF(Вводные!$I$4:$N$4,BX$8,Вводные!$I$18:$N$18)*Резюме!$D$47</f>
        <v>562.91173850183861</v>
      </c>
      <c r="BY24" s="220">
        <f>SUMIF(Вводные!$I$4:$N$4,BY$8,Вводные!$I99:$N99)*SUMIF(Вводные!$I$4:$N$4,BY$8,Вводные!$I$18:$N$18)*Резюме!$D$47</f>
        <v>562.91173850183861</v>
      </c>
    </row>
    <row r="25" spans="1:85" s="186" customFormat="1" x14ac:dyDescent="0.25">
      <c r="A25" s="31"/>
      <c r="B25" s="31"/>
      <c r="C25" s="77"/>
      <c r="D25" s="132"/>
      <c r="E25" s="31"/>
      <c r="F25" s="220"/>
      <c r="G25" s="227"/>
      <c r="H25" s="227"/>
      <c r="I25" s="227"/>
      <c r="J25" s="227"/>
      <c r="K25" s="227"/>
      <c r="L25" s="227"/>
      <c r="M25" s="227"/>
      <c r="N25" s="227"/>
      <c r="O25" s="227"/>
      <c r="P25" s="222"/>
      <c r="Q25" s="222"/>
      <c r="R25" s="222"/>
      <c r="S25" s="222"/>
      <c r="T25" s="222"/>
      <c r="U25" s="227"/>
      <c r="V25" s="227"/>
      <c r="W25" s="227"/>
      <c r="X25" s="227"/>
      <c r="Y25" s="227"/>
      <c r="Z25" s="227"/>
      <c r="AA25" s="227"/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227"/>
      <c r="AP25" s="227"/>
      <c r="AQ25" s="227"/>
      <c r="AR25" s="227"/>
      <c r="AS25" s="227"/>
      <c r="AT25" s="227"/>
      <c r="AU25" s="227"/>
      <c r="AV25" s="227"/>
      <c r="AW25" s="227"/>
      <c r="AX25" s="227"/>
      <c r="AY25" s="227"/>
      <c r="AZ25" s="227"/>
      <c r="BA25" s="227"/>
      <c r="BB25" s="227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8"/>
      <c r="BN25" s="227"/>
      <c r="BO25" s="227"/>
      <c r="BP25" s="227"/>
      <c r="BQ25" s="227"/>
      <c r="BR25" s="227"/>
      <c r="BS25" s="227"/>
      <c r="BT25" s="227"/>
      <c r="BU25" s="227"/>
      <c r="BV25" s="227"/>
      <c r="BW25" s="227"/>
      <c r="BX25" s="227"/>
      <c r="BY25" s="228"/>
    </row>
    <row r="26" spans="1:85" s="186" customFormat="1" ht="12.75" x14ac:dyDescent="0.2">
      <c r="A26" s="31"/>
      <c r="B26" s="56" t="s">
        <v>8</v>
      </c>
      <c r="C26" s="57"/>
      <c r="D26" s="130"/>
      <c r="E26" s="59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</row>
    <row r="27" spans="1:85" s="186" customFormat="1" ht="12.75" x14ac:dyDescent="0.2">
      <c r="A27" s="31"/>
      <c r="B27" s="31"/>
      <c r="C27" s="31"/>
      <c r="D27" s="132"/>
      <c r="E27" s="31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  <c r="AA27" s="229"/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229"/>
      <c r="AP27" s="229"/>
      <c r="AQ27" s="229"/>
      <c r="AR27" s="229"/>
      <c r="AS27" s="229"/>
      <c r="AT27" s="229"/>
      <c r="AU27" s="229"/>
      <c r="AV27" s="229"/>
      <c r="AW27" s="229"/>
      <c r="AX27" s="229"/>
      <c r="AY27" s="229"/>
      <c r="AZ27" s="229"/>
      <c r="BA27" s="229"/>
      <c r="BB27" s="229"/>
      <c r="BC27" s="229"/>
      <c r="BD27" s="229"/>
      <c r="BE27" s="229"/>
      <c r="BF27" s="229"/>
      <c r="BG27" s="229"/>
      <c r="BH27" s="229"/>
      <c r="BI27" s="229"/>
      <c r="BJ27" s="229"/>
      <c r="BK27" s="229"/>
      <c r="BL27" s="229"/>
      <c r="BM27" s="229"/>
      <c r="BN27" s="229"/>
      <c r="BO27" s="229"/>
      <c r="BP27" s="229"/>
      <c r="BQ27" s="229"/>
      <c r="BR27" s="229"/>
      <c r="BS27" s="229"/>
      <c r="BT27" s="229"/>
      <c r="BU27" s="229"/>
      <c r="BV27" s="229"/>
      <c r="BW27" s="229"/>
      <c r="BX27" s="229"/>
      <c r="BY27" s="229"/>
    </row>
    <row r="28" spans="1:85" x14ac:dyDescent="0.25">
      <c r="A28" s="81"/>
      <c r="B28" s="5" t="s">
        <v>102</v>
      </c>
      <c r="C28" s="420" t="str">
        <f>Вводные!C78</f>
        <v>Тренировки</v>
      </c>
      <c r="D28" s="132" t="s">
        <v>355</v>
      </c>
      <c r="E28" s="31"/>
      <c r="F28" s="230">
        <f ca="1">F18*F23/1000</f>
        <v>0</v>
      </c>
      <c r="G28" s="230">
        <f t="shared" ref="G28:BM28" ca="1" si="83">G18*G23/1000</f>
        <v>0</v>
      </c>
      <c r="H28" s="230">
        <f t="shared" ca="1" si="83"/>
        <v>0</v>
      </c>
      <c r="I28" s="230">
        <f t="shared" ca="1" si="83"/>
        <v>0</v>
      </c>
      <c r="J28" s="230">
        <f t="shared" ca="1" si="83"/>
        <v>0</v>
      </c>
      <c r="K28" s="230">
        <f t="shared" ca="1" si="83"/>
        <v>16.249999999999996</v>
      </c>
      <c r="L28" s="230">
        <f t="shared" ca="1" si="83"/>
        <v>16.249999999999996</v>
      </c>
      <c r="M28" s="230">
        <f t="shared" ca="1" si="83"/>
        <v>16.249999999999996</v>
      </c>
      <c r="N28" s="230">
        <f t="shared" ca="1" si="83"/>
        <v>16.249999999999996</v>
      </c>
      <c r="O28" s="230">
        <f t="shared" ca="1" si="83"/>
        <v>16.249999999999996</v>
      </c>
      <c r="P28" s="230">
        <f t="shared" ca="1" si="83"/>
        <v>16.249999999999996</v>
      </c>
      <c r="Q28" s="230">
        <f t="shared" ca="1" si="83"/>
        <v>16.249999999999996</v>
      </c>
      <c r="R28" s="230">
        <f t="shared" ca="1" si="83"/>
        <v>21.029166666666665</v>
      </c>
      <c r="S28" s="230">
        <f t="shared" ca="1" si="83"/>
        <v>21.029166666666665</v>
      </c>
      <c r="T28" s="230">
        <f t="shared" ca="1" si="83"/>
        <v>21.029166666666665</v>
      </c>
      <c r="U28" s="230">
        <f t="shared" ca="1" si="83"/>
        <v>21.029166666666665</v>
      </c>
      <c r="V28" s="230">
        <f t="shared" ca="1" si="83"/>
        <v>21.029166666666665</v>
      </c>
      <c r="W28" s="230">
        <f t="shared" ca="1" si="83"/>
        <v>42.05833333333333</v>
      </c>
      <c r="X28" s="230">
        <f t="shared" ca="1" si="83"/>
        <v>42.05833333333333</v>
      </c>
      <c r="Y28" s="230">
        <f t="shared" ca="1" si="83"/>
        <v>42.05833333333333</v>
      </c>
      <c r="Z28" s="230">
        <f t="shared" ca="1" si="83"/>
        <v>42.05833333333333</v>
      </c>
      <c r="AA28" s="230">
        <f t="shared" ca="1" si="83"/>
        <v>42.05833333333333</v>
      </c>
      <c r="AB28" s="230">
        <f t="shared" ca="1" si="83"/>
        <v>42.05833333333333</v>
      </c>
      <c r="AC28" s="230">
        <f t="shared" ca="1" si="83"/>
        <v>42.05833333333333</v>
      </c>
      <c r="AD28" s="230">
        <f t="shared" ca="1" si="83"/>
        <v>51.806424999999997</v>
      </c>
      <c r="AE28" s="230">
        <f t="shared" ca="1" si="83"/>
        <v>51.806424999999997</v>
      </c>
      <c r="AF28" s="230">
        <f t="shared" ca="1" si="83"/>
        <v>51.806424999999997</v>
      </c>
      <c r="AG28" s="230">
        <f t="shared" ca="1" si="83"/>
        <v>51.806424999999997</v>
      </c>
      <c r="AH28" s="230">
        <f t="shared" ca="1" si="83"/>
        <v>51.806424999999997</v>
      </c>
      <c r="AI28" s="230">
        <f t="shared" ca="1" si="83"/>
        <v>186.50313</v>
      </c>
      <c r="AJ28" s="230">
        <f t="shared" ca="1" si="83"/>
        <v>186.50313</v>
      </c>
      <c r="AK28" s="230">
        <f t="shared" ca="1" si="83"/>
        <v>186.50313</v>
      </c>
      <c r="AL28" s="230">
        <f t="shared" ca="1" si="83"/>
        <v>186.50313</v>
      </c>
      <c r="AM28" s="230">
        <f t="shared" ca="1" si="83"/>
        <v>186.50313</v>
      </c>
      <c r="AN28" s="230">
        <f t="shared" ca="1" si="83"/>
        <v>186.50313</v>
      </c>
      <c r="AO28" s="230">
        <f t="shared" ca="1" si="83"/>
        <v>186.50313</v>
      </c>
      <c r="AP28" s="230">
        <f t="shared" ca="1" si="83"/>
        <v>223.13044808999999</v>
      </c>
      <c r="AQ28" s="230">
        <f t="shared" ca="1" si="83"/>
        <v>223.13044808999999</v>
      </c>
      <c r="AR28" s="230">
        <f t="shared" ca="1" si="83"/>
        <v>223.13044808999999</v>
      </c>
      <c r="AS28" s="230">
        <f t="shared" ca="1" si="83"/>
        <v>223.13044808999999</v>
      </c>
      <c r="AT28" s="230">
        <f t="shared" ca="1" si="83"/>
        <v>223.13044808999999</v>
      </c>
      <c r="AU28" s="230">
        <f t="shared" ca="1" si="83"/>
        <v>867.72952035000003</v>
      </c>
      <c r="AV28" s="230">
        <f t="shared" ca="1" si="83"/>
        <v>867.72952035000003</v>
      </c>
      <c r="AW28" s="230">
        <f t="shared" ca="1" si="83"/>
        <v>867.72952035000003</v>
      </c>
      <c r="AX28" s="230">
        <f t="shared" ca="1" si="83"/>
        <v>867.72952035000003</v>
      </c>
      <c r="AY28" s="230">
        <f t="shared" ca="1" si="83"/>
        <v>867.72952035000003</v>
      </c>
      <c r="AZ28" s="230">
        <f t="shared" ca="1" si="83"/>
        <v>867.72952035000003</v>
      </c>
      <c r="BA28" s="230">
        <f t="shared" ca="1" si="83"/>
        <v>867.72952035000003</v>
      </c>
      <c r="BB28" s="230">
        <f t="shared" ca="1" si="83"/>
        <v>1016.3376325525498</v>
      </c>
      <c r="BC28" s="230">
        <f t="shared" ca="1" si="83"/>
        <v>1016.3376325525498</v>
      </c>
      <c r="BD28" s="230">
        <f t="shared" ca="1" si="83"/>
        <v>1016.3376325525498</v>
      </c>
      <c r="BE28" s="230">
        <f t="shared" ca="1" si="83"/>
        <v>1016.3376325525498</v>
      </c>
      <c r="BF28" s="230">
        <f t="shared" ca="1" si="83"/>
        <v>1016.3376325525498</v>
      </c>
      <c r="BG28" s="230">
        <f t="shared" ca="1" si="83"/>
        <v>1271.8739515943339</v>
      </c>
      <c r="BH28" s="230">
        <f t="shared" ca="1" si="83"/>
        <v>1271.8739515943339</v>
      </c>
      <c r="BI28" s="230">
        <f t="shared" ca="1" si="83"/>
        <v>1271.8739515943339</v>
      </c>
      <c r="BJ28" s="230">
        <f t="shared" ca="1" si="83"/>
        <v>1271.8739515943339</v>
      </c>
      <c r="BK28" s="230">
        <f t="shared" ca="1" si="83"/>
        <v>1271.8739515943339</v>
      </c>
      <c r="BL28" s="230">
        <f t="shared" ca="1" si="83"/>
        <v>1271.8739515943339</v>
      </c>
      <c r="BM28" s="230">
        <f t="shared" ca="1" si="83"/>
        <v>1271.8739515943339</v>
      </c>
      <c r="BN28" s="230">
        <f t="shared" ref="BN28:BY28" ca="1" si="84">BN18*BN23/1000</f>
        <v>1465.826679377333</v>
      </c>
      <c r="BO28" s="230">
        <f t="shared" ca="1" si="84"/>
        <v>1465.826679377333</v>
      </c>
      <c r="BP28" s="230">
        <f t="shared" ca="1" si="84"/>
        <v>1465.826679377333</v>
      </c>
      <c r="BQ28" s="230">
        <f t="shared" ca="1" si="84"/>
        <v>1465.826679377333</v>
      </c>
      <c r="BR28" s="230">
        <f t="shared" ca="1" si="84"/>
        <v>1465.826679377333</v>
      </c>
      <c r="BS28" s="230">
        <f t="shared" ca="1" si="84"/>
        <v>1961.1288450116829</v>
      </c>
      <c r="BT28" s="230">
        <f t="shared" ca="1" si="84"/>
        <v>1961.1288450116829</v>
      </c>
      <c r="BU28" s="230">
        <f t="shared" ca="1" si="84"/>
        <v>1961.1288450116829</v>
      </c>
      <c r="BV28" s="230">
        <f t="shared" ca="1" si="84"/>
        <v>1961.1288450116829</v>
      </c>
      <c r="BW28" s="230">
        <f t="shared" ca="1" si="84"/>
        <v>1961.1288450116829</v>
      </c>
      <c r="BX28" s="230">
        <f t="shared" ca="1" si="84"/>
        <v>1961.1288450116829</v>
      </c>
      <c r="BY28" s="230">
        <f t="shared" ca="1" si="84"/>
        <v>1961.1288450116829</v>
      </c>
      <c r="BZ28" s="221"/>
      <c r="CA28" s="221"/>
      <c r="CB28" s="221"/>
      <c r="CC28" s="221"/>
      <c r="CD28" s="221"/>
      <c r="CE28" s="221"/>
      <c r="CF28" s="221"/>
      <c r="CG28" s="221"/>
    </row>
    <row r="29" spans="1:85" x14ac:dyDescent="0.25">
      <c r="A29" s="81"/>
      <c r="B29" s="5" t="s">
        <v>103</v>
      </c>
      <c r="C29" s="420" t="str">
        <f>C24</f>
        <v>Электронный тренажер</v>
      </c>
      <c r="D29" s="132" t="s">
        <v>355</v>
      </c>
      <c r="E29" s="31"/>
      <c r="F29" s="230">
        <f ca="1">F19*F24/1000</f>
        <v>0</v>
      </c>
      <c r="G29" s="230">
        <f t="shared" ref="G29:BM29" ca="1" si="85">G19*G24/1000</f>
        <v>0</v>
      </c>
      <c r="H29" s="230">
        <f t="shared" ca="1" si="85"/>
        <v>0</v>
      </c>
      <c r="I29" s="230">
        <f t="shared" ca="1" si="85"/>
        <v>0</v>
      </c>
      <c r="J29" s="230">
        <f t="shared" ca="1" si="85"/>
        <v>0</v>
      </c>
      <c r="K29" s="230">
        <f ca="1">K19*K24/1000</f>
        <v>10.395833333333332</v>
      </c>
      <c r="L29" s="230">
        <f t="shared" ca="1" si="85"/>
        <v>10.395833333333332</v>
      </c>
      <c r="M29" s="230">
        <f t="shared" ca="1" si="85"/>
        <v>10.395833333333332</v>
      </c>
      <c r="N29" s="230">
        <f t="shared" ca="1" si="85"/>
        <v>10.395833333333332</v>
      </c>
      <c r="O29" s="230">
        <f t="shared" ca="1" si="85"/>
        <v>10.395833333333332</v>
      </c>
      <c r="P29" s="230">
        <f t="shared" ca="1" si="85"/>
        <v>10.395833333333332</v>
      </c>
      <c r="Q29" s="230">
        <f t="shared" ca="1" si="85"/>
        <v>10.395833333333332</v>
      </c>
      <c r="R29" s="230">
        <f t="shared" ca="1" si="85"/>
        <v>10.707708333333334</v>
      </c>
      <c r="S29" s="230">
        <f t="shared" ca="1" si="85"/>
        <v>10.707708333333334</v>
      </c>
      <c r="T29" s="230">
        <f t="shared" ca="1" si="85"/>
        <v>10.707708333333334</v>
      </c>
      <c r="U29" s="230">
        <f t="shared" ca="1" si="85"/>
        <v>10.707708333333334</v>
      </c>
      <c r="V29" s="230">
        <f t="shared" ca="1" si="85"/>
        <v>10.707708333333334</v>
      </c>
      <c r="W29" s="230">
        <f t="shared" ca="1" si="85"/>
        <v>21.415416666666669</v>
      </c>
      <c r="X29" s="230">
        <f t="shared" ca="1" si="85"/>
        <v>21.415416666666669</v>
      </c>
      <c r="Y29" s="230">
        <f t="shared" ca="1" si="85"/>
        <v>21.415416666666669</v>
      </c>
      <c r="Z29" s="230">
        <f t="shared" ca="1" si="85"/>
        <v>21.415416666666669</v>
      </c>
      <c r="AA29" s="230">
        <f t="shared" ca="1" si="85"/>
        <v>21.415416666666669</v>
      </c>
      <c r="AB29" s="230">
        <f t="shared" ca="1" si="85"/>
        <v>21.415416666666669</v>
      </c>
      <c r="AC29" s="230">
        <f t="shared" ca="1" si="85"/>
        <v>21.415416666666669</v>
      </c>
      <c r="AD29" s="230">
        <f t="shared" ca="1" si="85"/>
        <v>21.907971249999996</v>
      </c>
      <c r="AE29" s="230">
        <f t="shared" ca="1" si="85"/>
        <v>21.907971249999996</v>
      </c>
      <c r="AF29" s="230">
        <f t="shared" ca="1" si="85"/>
        <v>21.907971249999996</v>
      </c>
      <c r="AG29" s="230">
        <f t="shared" ca="1" si="85"/>
        <v>21.907971249999996</v>
      </c>
      <c r="AH29" s="230">
        <f t="shared" ca="1" si="85"/>
        <v>21.907971249999996</v>
      </c>
      <c r="AI29" s="230">
        <f t="shared" ca="1" si="85"/>
        <v>78.868696499999984</v>
      </c>
      <c r="AJ29" s="230">
        <f t="shared" ca="1" si="85"/>
        <v>78.868696499999984</v>
      </c>
      <c r="AK29" s="230">
        <f t="shared" ca="1" si="85"/>
        <v>78.868696499999984</v>
      </c>
      <c r="AL29" s="230">
        <f t="shared" ca="1" si="85"/>
        <v>78.868696499999984</v>
      </c>
      <c r="AM29" s="230">
        <f t="shared" ca="1" si="85"/>
        <v>78.868696499999984</v>
      </c>
      <c r="AN29" s="230">
        <f t="shared" ca="1" si="85"/>
        <v>78.868696499999984</v>
      </c>
      <c r="AO29" s="230">
        <f t="shared" ca="1" si="85"/>
        <v>78.868696499999984</v>
      </c>
      <c r="AP29" s="230">
        <f t="shared" ca="1" si="85"/>
        <v>80.682676519499992</v>
      </c>
      <c r="AQ29" s="230">
        <f t="shared" ca="1" si="85"/>
        <v>80.682676519499992</v>
      </c>
      <c r="AR29" s="230">
        <f t="shared" ca="1" si="85"/>
        <v>80.682676519499992</v>
      </c>
      <c r="AS29" s="230">
        <f t="shared" ca="1" si="85"/>
        <v>80.682676519499992</v>
      </c>
      <c r="AT29" s="230">
        <f t="shared" ca="1" si="85"/>
        <v>80.682676519499992</v>
      </c>
      <c r="AU29" s="230">
        <f t="shared" ca="1" si="85"/>
        <v>313.76596424249999</v>
      </c>
      <c r="AV29" s="230">
        <f t="shared" ca="1" si="85"/>
        <v>313.76596424249999</v>
      </c>
      <c r="AW29" s="230">
        <f t="shared" ca="1" si="85"/>
        <v>313.76596424249999</v>
      </c>
      <c r="AX29" s="230">
        <f t="shared" ca="1" si="85"/>
        <v>313.76596424249999</v>
      </c>
      <c r="AY29" s="230">
        <f t="shared" ca="1" si="85"/>
        <v>313.76596424249999</v>
      </c>
      <c r="AZ29" s="230">
        <f t="shared" ca="1" si="85"/>
        <v>313.76596424249999</v>
      </c>
      <c r="BA29" s="230">
        <f t="shared" ca="1" si="85"/>
        <v>313.76596424249999</v>
      </c>
      <c r="BB29" s="230">
        <f t="shared" ca="1" si="85"/>
        <v>320.98258142007739</v>
      </c>
      <c r="BC29" s="230">
        <f t="shared" ca="1" si="85"/>
        <v>320.98258142007739</v>
      </c>
      <c r="BD29" s="230">
        <f t="shared" ca="1" si="85"/>
        <v>320.98258142007739</v>
      </c>
      <c r="BE29" s="230">
        <f t="shared" ca="1" si="85"/>
        <v>320.98258142007739</v>
      </c>
      <c r="BF29" s="230">
        <f t="shared" ca="1" si="85"/>
        <v>320.98258142007739</v>
      </c>
      <c r="BG29" s="230">
        <f t="shared" ca="1" si="85"/>
        <v>401.68677331998271</v>
      </c>
      <c r="BH29" s="230">
        <f t="shared" ca="1" si="85"/>
        <v>401.68677331998271</v>
      </c>
      <c r="BI29" s="230">
        <f t="shared" ca="1" si="85"/>
        <v>401.68677331998271</v>
      </c>
      <c r="BJ29" s="230">
        <f t="shared" ca="1" si="85"/>
        <v>401.68677331998271</v>
      </c>
      <c r="BK29" s="230">
        <f t="shared" ca="1" si="85"/>
        <v>401.68677331998271</v>
      </c>
      <c r="BL29" s="230">
        <f t="shared" ca="1" si="85"/>
        <v>401.68677331998271</v>
      </c>
      <c r="BM29" s="230">
        <f t="shared" ca="1" si="85"/>
        <v>401.68677331998271</v>
      </c>
      <c r="BN29" s="230">
        <f t="shared" ref="BN29:BY29" ca="1" si="86">BN19*BN24/1000</f>
        <v>410.92556910634221</v>
      </c>
      <c r="BO29" s="230">
        <f t="shared" ca="1" si="86"/>
        <v>410.92556910634221</v>
      </c>
      <c r="BP29" s="230">
        <f t="shared" ca="1" si="86"/>
        <v>410.92556910634221</v>
      </c>
      <c r="BQ29" s="230">
        <f t="shared" ca="1" si="86"/>
        <v>410.92556910634221</v>
      </c>
      <c r="BR29" s="230">
        <f t="shared" ca="1" si="86"/>
        <v>410.92556910634221</v>
      </c>
      <c r="BS29" s="230">
        <f t="shared" ca="1" si="86"/>
        <v>549.77713127012896</v>
      </c>
      <c r="BT29" s="230">
        <f t="shared" ca="1" si="86"/>
        <v>549.77713127012896</v>
      </c>
      <c r="BU29" s="230">
        <f t="shared" ca="1" si="86"/>
        <v>549.77713127012896</v>
      </c>
      <c r="BV29" s="230">
        <f t="shared" ca="1" si="86"/>
        <v>549.77713127012896</v>
      </c>
      <c r="BW29" s="230">
        <f t="shared" ca="1" si="86"/>
        <v>549.77713127012896</v>
      </c>
      <c r="BX29" s="230">
        <f t="shared" ca="1" si="86"/>
        <v>549.77713127012896</v>
      </c>
      <c r="BY29" s="230">
        <f t="shared" ca="1" si="86"/>
        <v>549.77713127012896</v>
      </c>
      <c r="BZ29" s="221"/>
      <c r="CA29" s="221"/>
      <c r="CB29" s="221"/>
      <c r="CC29" s="221"/>
      <c r="CD29" s="221"/>
      <c r="CE29" s="221"/>
      <c r="CF29" s="221"/>
      <c r="CG29" s="221"/>
    </row>
    <row r="30" spans="1:85" s="186" customFormat="1" ht="12.75" x14ac:dyDescent="0.2">
      <c r="A30" s="31"/>
      <c r="B30" s="81"/>
      <c r="C30" s="420"/>
      <c r="D30" s="132"/>
      <c r="E30" s="31"/>
      <c r="F30" s="230"/>
      <c r="G30" s="230"/>
      <c r="H30" s="230"/>
      <c r="I30" s="230"/>
      <c r="J30" s="230"/>
      <c r="K30" s="230"/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230"/>
      <c r="AG30" s="230"/>
      <c r="AH30" s="230"/>
      <c r="AI30" s="230"/>
      <c r="AJ30" s="230"/>
      <c r="AK30" s="230"/>
      <c r="AL30" s="230"/>
      <c r="AM30" s="230"/>
      <c r="AN30" s="230"/>
      <c r="AO30" s="230"/>
      <c r="AP30" s="230"/>
      <c r="AQ30" s="230"/>
      <c r="AR30" s="230"/>
      <c r="AS30" s="230"/>
      <c r="AT30" s="230"/>
      <c r="AU30" s="230"/>
      <c r="AV30" s="230"/>
      <c r="AW30" s="230"/>
      <c r="AX30" s="230"/>
      <c r="AY30" s="230"/>
      <c r="AZ30" s="230"/>
      <c r="BA30" s="230"/>
      <c r="BB30" s="230"/>
      <c r="BC30" s="230"/>
      <c r="BD30" s="230"/>
      <c r="BE30" s="230"/>
      <c r="BF30" s="230"/>
      <c r="BG30" s="230"/>
      <c r="BH30" s="230"/>
      <c r="BI30" s="230"/>
      <c r="BJ30" s="230"/>
      <c r="BK30" s="230"/>
      <c r="BL30" s="230"/>
      <c r="BM30" s="230"/>
      <c r="BN30" s="230"/>
      <c r="BO30" s="230"/>
      <c r="BP30" s="230"/>
      <c r="BQ30" s="230"/>
      <c r="BR30" s="230"/>
      <c r="BS30" s="230"/>
      <c r="BT30" s="230"/>
      <c r="BU30" s="230"/>
      <c r="BV30" s="230"/>
      <c r="BW30" s="230"/>
      <c r="BX30" s="230"/>
      <c r="BY30" s="230"/>
    </row>
    <row r="31" spans="1:85" s="221" customFormat="1" ht="12.75" x14ac:dyDescent="0.2">
      <c r="A31" s="81"/>
      <c r="B31" s="81"/>
      <c r="C31" s="78" t="s">
        <v>197</v>
      </c>
      <c r="D31" s="180" t="s">
        <v>355</v>
      </c>
      <c r="E31" s="81"/>
      <c r="F31" s="231">
        <f ca="1">SUM(F28:F29)</f>
        <v>0</v>
      </c>
      <c r="G31" s="231">
        <f t="shared" ref="G31:BM31" ca="1" si="87">SUM(G28:G29)</f>
        <v>0</v>
      </c>
      <c r="H31" s="231">
        <f t="shared" ca="1" si="87"/>
        <v>0</v>
      </c>
      <c r="I31" s="231">
        <f t="shared" ca="1" si="87"/>
        <v>0</v>
      </c>
      <c r="J31" s="231">
        <f t="shared" ca="1" si="87"/>
        <v>0</v>
      </c>
      <c r="K31" s="231">
        <f ca="1">SUM(K28:K29)</f>
        <v>26.645833333333329</v>
      </c>
      <c r="L31" s="231">
        <f t="shared" ca="1" si="87"/>
        <v>26.645833333333329</v>
      </c>
      <c r="M31" s="231">
        <f t="shared" ca="1" si="87"/>
        <v>26.645833333333329</v>
      </c>
      <c r="N31" s="231">
        <f t="shared" ca="1" si="87"/>
        <v>26.645833333333329</v>
      </c>
      <c r="O31" s="231">
        <f t="shared" ca="1" si="87"/>
        <v>26.645833333333329</v>
      </c>
      <c r="P31" s="231">
        <f t="shared" ca="1" si="87"/>
        <v>26.645833333333329</v>
      </c>
      <c r="Q31" s="231">
        <f t="shared" ca="1" si="87"/>
        <v>26.645833333333329</v>
      </c>
      <c r="R31" s="231">
        <f t="shared" ca="1" si="87"/>
        <v>31.736874999999998</v>
      </c>
      <c r="S31" s="231">
        <f t="shared" ca="1" si="87"/>
        <v>31.736874999999998</v>
      </c>
      <c r="T31" s="231">
        <f t="shared" ca="1" si="87"/>
        <v>31.736874999999998</v>
      </c>
      <c r="U31" s="231">
        <f t="shared" ca="1" si="87"/>
        <v>31.736874999999998</v>
      </c>
      <c r="V31" s="231">
        <f t="shared" ca="1" si="87"/>
        <v>31.736874999999998</v>
      </c>
      <c r="W31" s="231">
        <f t="shared" ca="1" si="87"/>
        <v>63.473749999999995</v>
      </c>
      <c r="X31" s="231">
        <f t="shared" ca="1" si="87"/>
        <v>63.473749999999995</v>
      </c>
      <c r="Y31" s="231">
        <f t="shared" ca="1" si="87"/>
        <v>63.473749999999995</v>
      </c>
      <c r="Z31" s="231">
        <f t="shared" ca="1" si="87"/>
        <v>63.473749999999995</v>
      </c>
      <c r="AA31" s="231">
        <f t="shared" ca="1" si="87"/>
        <v>63.473749999999995</v>
      </c>
      <c r="AB31" s="231">
        <f t="shared" ca="1" si="87"/>
        <v>63.473749999999995</v>
      </c>
      <c r="AC31" s="231">
        <f t="shared" ca="1" si="87"/>
        <v>63.473749999999995</v>
      </c>
      <c r="AD31" s="231">
        <f t="shared" ca="1" si="87"/>
        <v>73.714396249999993</v>
      </c>
      <c r="AE31" s="231">
        <f t="shared" ca="1" si="87"/>
        <v>73.714396249999993</v>
      </c>
      <c r="AF31" s="231">
        <f t="shared" ca="1" si="87"/>
        <v>73.714396249999993</v>
      </c>
      <c r="AG31" s="231">
        <f t="shared" ca="1" si="87"/>
        <v>73.714396249999993</v>
      </c>
      <c r="AH31" s="231">
        <f t="shared" ca="1" si="87"/>
        <v>73.714396249999993</v>
      </c>
      <c r="AI31" s="231">
        <f t="shared" ca="1" si="87"/>
        <v>265.3718265</v>
      </c>
      <c r="AJ31" s="231">
        <f t="shared" ca="1" si="87"/>
        <v>265.3718265</v>
      </c>
      <c r="AK31" s="231">
        <f t="shared" ca="1" si="87"/>
        <v>265.3718265</v>
      </c>
      <c r="AL31" s="231">
        <f t="shared" ca="1" si="87"/>
        <v>265.3718265</v>
      </c>
      <c r="AM31" s="231">
        <f t="shared" ca="1" si="87"/>
        <v>265.3718265</v>
      </c>
      <c r="AN31" s="231">
        <f t="shared" ca="1" si="87"/>
        <v>265.3718265</v>
      </c>
      <c r="AO31" s="231">
        <f t="shared" ca="1" si="87"/>
        <v>265.3718265</v>
      </c>
      <c r="AP31" s="231">
        <f t="shared" ca="1" si="87"/>
        <v>303.81312460949999</v>
      </c>
      <c r="AQ31" s="231">
        <f t="shared" ca="1" si="87"/>
        <v>303.81312460949999</v>
      </c>
      <c r="AR31" s="231">
        <f t="shared" ca="1" si="87"/>
        <v>303.81312460949999</v>
      </c>
      <c r="AS31" s="231">
        <f t="shared" ca="1" si="87"/>
        <v>303.81312460949999</v>
      </c>
      <c r="AT31" s="231">
        <f t="shared" ca="1" si="87"/>
        <v>303.81312460949999</v>
      </c>
      <c r="AU31" s="231">
        <f t="shared" ca="1" si="87"/>
        <v>1181.4954845924999</v>
      </c>
      <c r="AV31" s="231">
        <f t="shared" ca="1" si="87"/>
        <v>1181.4954845924999</v>
      </c>
      <c r="AW31" s="231">
        <f t="shared" ca="1" si="87"/>
        <v>1181.4954845924999</v>
      </c>
      <c r="AX31" s="231">
        <f t="shared" ca="1" si="87"/>
        <v>1181.4954845924999</v>
      </c>
      <c r="AY31" s="231">
        <f t="shared" ca="1" si="87"/>
        <v>1181.4954845924999</v>
      </c>
      <c r="AZ31" s="231">
        <f t="shared" ca="1" si="87"/>
        <v>1181.4954845924999</v>
      </c>
      <c r="BA31" s="231">
        <f t="shared" ca="1" si="87"/>
        <v>1181.4954845924999</v>
      </c>
      <c r="BB31" s="231">
        <f t="shared" ca="1" si="87"/>
        <v>1337.3202139726272</v>
      </c>
      <c r="BC31" s="231">
        <f t="shared" ca="1" si="87"/>
        <v>1337.3202139726272</v>
      </c>
      <c r="BD31" s="231">
        <f t="shared" ca="1" si="87"/>
        <v>1337.3202139726272</v>
      </c>
      <c r="BE31" s="231">
        <f t="shared" ca="1" si="87"/>
        <v>1337.3202139726272</v>
      </c>
      <c r="BF31" s="231">
        <f t="shared" ca="1" si="87"/>
        <v>1337.3202139726272</v>
      </c>
      <c r="BG31" s="231">
        <f t="shared" ca="1" si="87"/>
        <v>1673.5607249143166</v>
      </c>
      <c r="BH31" s="231">
        <f t="shared" ca="1" si="87"/>
        <v>1673.5607249143166</v>
      </c>
      <c r="BI31" s="231">
        <f t="shared" ca="1" si="87"/>
        <v>1673.5607249143166</v>
      </c>
      <c r="BJ31" s="231">
        <f t="shared" ca="1" si="87"/>
        <v>1673.5607249143166</v>
      </c>
      <c r="BK31" s="231">
        <f t="shared" ca="1" si="87"/>
        <v>1673.5607249143166</v>
      </c>
      <c r="BL31" s="231">
        <f t="shared" ca="1" si="87"/>
        <v>1673.5607249143166</v>
      </c>
      <c r="BM31" s="231">
        <f t="shared" ca="1" si="87"/>
        <v>1673.5607249143166</v>
      </c>
      <c r="BN31" s="231">
        <f t="shared" ref="BN31:BY31" ca="1" si="88">SUM(BN28:BN29)</f>
        <v>1876.7522484836752</v>
      </c>
      <c r="BO31" s="231">
        <f t="shared" ca="1" si="88"/>
        <v>1876.7522484836752</v>
      </c>
      <c r="BP31" s="231">
        <f t="shared" ca="1" si="88"/>
        <v>1876.7522484836752</v>
      </c>
      <c r="BQ31" s="231">
        <f t="shared" ca="1" si="88"/>
        <v>1876.7522484836752</v>
      </c>
      <c r="BR31" s="231">
        <f t="shared" ca="1" si="88"/>
        <v>1876.7522484836752</v>
      </c>
      <c r="BS31" s="231">
        <f t="shared" ca="1" si="88"/>
        <v>2510.9059762818119</v>
      </c>
      <c r="BT31" s="231">
        <f t="shared" ca="1" si="88"/>
        <v>2510.9059762818119</v>
      </c>
      <c r="BU31" s="231">
        <f t="shared" ca="1" si="88"/>
        <v>2510.9059762818119</v>
      </c>
      <c r="BV31" s="231">
        <f t="shared" ca="1" si="88"/>
        <v>2510.9059762818119</v>
      </c>
      <c r="BW31" s="231">
        <f t="shared" ca="1" si="88"/>
        <v>2510.9059762818119</v>
      </c>
      <c r="BX31" s="231">
        <f t="shared" ca="1" si="88"/>
        <v>2510.9059762818119</v>
      </c>
      <c r="BY31" s="231">
        <f t="shared" ca="1" si="88"/>
        <v>2510.9059762818119</v>
      </c>
    </row>
    <row r="32" spans="1:85" s="186" customFormat="1" ht="12.75" x14ac:dyDescent="0.2">
      <c r="A32" s="31"/>
      <c r="B32" s="31"/>
      <c r="C32" s="232"/>
      <c r="D32" s="132"/>
      <c r="E32" s="31"/>
      <c r="F32" s="230"/>
      <c r="G32" s="230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</row>
    <row r="33" spans="1:77" s="186" customFormat="1" ht="12.75" x14ac:dyDescent="0.2">
      <c r="A33" s="31"/>
      <c r="B33" s="31"/>
      <c r="C33" s="31"/>
      <c r="D33" s="32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</row>
    <row r="34" spans="1:77" s="186" customFormat="1" ht="12.75" x14ac:dyDescent="0.2">
      <c r="A34" s="31"/>
      <c r="B34" s="31"/>
      <c r="C34" s="31"/>
      <c r="D34" s="32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</row>
    <row r="35" spans="1:77" s="186" customFormat="1" ht="12.75" x14ac:dyDescent="0.2">
      <c r="A35" s="31"/>
      <c r="B35" s="31"/>
      <c r="C35" s="31"/>
      <c r="D35" s="32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</row>
    <row r="36" spans="1:77" s="186" customFormat="1" ht="12.75" x14ac:dyDescent="0.2">
      <c r="A36" s="31"/>
      <c r="B36" s="31"/>
      <c r="C36" s="31"/>
      <c r="D36" s="32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</row>
    <row r="37" spans="1:77" s="186" customFormat="1" ht="12.75" x14ac:dyDescent="0.2">
      <c r="A37" s="31"/>
      <c r="B37" s="31"/>
      <c r="C37" s="31"/>
      <c r="D37" s="32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</row>
    <row r="38" spans="1:77" s="186" customFormat="1" ht="12.75" x14ac:dyDescent="0.2">
      <c r="A38" s="31"/>
      <c r="B38" s="31"/>
      <c r="C38" s="31"/>
      <c r="D38" s="32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</row>
    <row r="39" spans="1:77" s="186" customFormat="1" ht="12.75" x14ac:dyDescent="0.2">
      <c r="A39" s="31"/>
      <c r="B39" s="31"/>
      <c r="C39" s="31"/>
      <c r="D39" s="32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</row>
    <row r="40" spans="1:77" s="186" customFormat="1" ht="12.75" x14ac:dyDescent="0.2">
      <c r="A40" s="31"/>
      <c r="B40" s="31"/>
      <c r="C40" s="31"/>
      <c r="D40" s="32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</row>
    <row r="41" spans="1:77" s="186" customFormat="1" x14ac:dyDescent="0.25">
      <c r="A41" s="31"/>
      <c r="B41" s="31"/>
      <c r="C41" s="31"/>
      <c r="D41" s="32"/>
      <c r="E41" s="31"/>
      <c r="F41" s="31"/>
      <c r="G41" s="31"/>
      <c r="H41" s="31"/>
      <c r="I41" s="31"/>
      <c r="J41" s="31"/>
      <c r="K41" s="523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</row>
    <row r="42" spans="1:77" s="186" customFormat="1" ht="12.75" x14ac:dyDescent="0.2">
      <c r="A42" s="31"/>
      <c r="B42" s="31"/>
      <c r="C42" s="31"/>
      <c r="D42" s="32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</row>
    <row r="43" spans="1:77" s="186" customFormat="1" ht="12.75" x14ac:dyDescent="0.2">
      <c r="A43" s="31"/>
      <c r="B43" s="31"/>
      <c r="C43" s="31"/>
      <c r="D43" s="32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</row>
    <row r="44" spans="1:77" s="186" customFormat="1" ht="12.75" x14ac:dyDescent="0.2">
      <c r="A44" s="31"/>
      <c r="B44" s="31"/>
      <c r="C44" s="31"/>
      <c r="D44" s="32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</row>
    <row r="45" spans="1:77" s="186" customFormat="1" ht="12.75" x14ac:dyDescent="0.2">
      <c r="A45" s="31"/>
      <c r="B45" s="31"/>
      <c r="C45" s="31"/>
      <c r="D45" s="32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</row>
    <row r="46" spans="1:77" s="186" customFormat="1" ht="12.75" x14ac:dyDescent="0.2">
      <c r="A46" s="31"/>
      <c r="B46" s="31"/>
      <c r="C46" s="31"/>
      <c r="D46" s="32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</row>
    <row r="47" spans="1:77" s="186" customFormat="1" ht="12.75" x14ac:dyDescent="0.2">
      <c r="A47" s="31"/>
      <c r="B47" s="31"/>
      <c r="C47" s="31"/>
      <c r="D47" s="32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</row>
    <row r="48" spans="1:77" s="186" customFormat="1" ht="12.75" x14ac:dyDescent="0.2">
      <c r="A48" s="31"/>
      <c r="B48" s="31"/>
      <c r="C48" s="31"/>
      <c r="D48" s="32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</row>
    <row r="49" spans="1:77" s="186" customFormat="1" ht="12.75" x14ac:dyDescent="0.2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</row>
    <row r="50" spans="1:77" s="186" customFormat="1" ht="12.75" x14ac:dyDescent="0.2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</row>
    <row r="51" spans="1:77" s="186" customFormat="1" ht="12.75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</row>
    <row r="52" spans="1:77" s="186" customFormat="1" ht="12.75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</row>
    <row r="53" spans="1:77" s="186" customFormat="1" ht="12.75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</row>
    <row r="54" spans="1:77" s="186" customFormat="1" ht="12.75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</row>
    <row r="55" spans="1:77" s="186" customFormat="1" ht="12.75" x14ac:dyDescent="0.2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</row>
    <row r="56" spans="1:77" s="186" customFormat="1" ht="12.75" x14ac:dyDescent="0.2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</row>
    <row r="57" spans="1:77" s="186" customFormat="1" ht="12.75" x14ac:dyDescent="0.2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</row>
    <row r="58" spans="1:77" s="186" customFormat="1" ht="12.75" x14ac:dyDescent="0.2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</row>
    <row r="59" spans="1:77" s="186" customFormat="1" ht="12.75" x14ac:dyDescent="0.2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</row>
    <row r="60" spans="1:77" s="186" customFormat="1" ht="12.75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</row>
    <row r="61" spans="1:77" s="186" customFormat="1" ht="12.75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</row>
    <row r="62" spans="1:77" s="186" customFormat="1" ht="12.75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</row>
    <row r="63" spans="1:77" s="186" customFormat="1" ht="12.75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</row>
    <row r="64" spans="1:77" s="186" customFormat="1" ht="12.75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</row>
    <row r="65" spans="1:77" s="186" customFormat="1" ht="12.75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</row>
    <row r="66" spans="1:77" s="186" customFormat="1" ht="12.75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</row>
    <row r="67" spans="1:77" s="186" customFormat="1" ht="12.75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</row>
    <row r="68" spans="1:77" s="186" customFormat="1" ht="12.75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</row>
    <row r="69" spans="1:77" s="186" customFormat="1" ht="12.75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</row>
    <row r="70" spans="1:77" s="186" customFormat="1" ht="12.75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</row>
    <row r="71" spans="1:77" s="186" customFormat="1" ht="12.75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</row>
    <row r="72" spans="1:77" s="186" customFormat="1" ht="12.75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</row>
    <row r="73" spans="1:77" s="186" customFormat="1" ht="12.75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</row>
    <row r="74" spans="1:77" s="186" customFormat="1" ht="12.75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</row>
    <row r="75" spans="1:77" s="186" customFormat="1" ht="12.75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</row>
    <row r="76" spans="1:77" s="186" customFormat="1" ht="12.75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</row>
    <row r="77" spans="1:77" s="186" customFormat="1" ht="12.75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</row>
    <row r="78" spans="1:77" s="186" customFormat="1" ht="12.75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</row>
    <row r="79" spans="1:77" s="186" customFormat="1" ht="12.75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</row>
    <row r="80" spans="1:77" s="186" customFormat="1" ht="12.75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</row>
    <row r="81" spans="1:77" s="186" customFormat="1" ht="12.75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</row>
    <row r="82" spans="1:77" s="186" customFormat="1" ht="12.75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</row>
    <row r="83" spans="1:77" s="186" customFormat="1" ht="12.75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</row>
    <row r="84" spans="1:77" s="186" customFormat="1" ht="12.75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</row>
    <row r="85" spans="1:77" s="186" customFormat="1" ht="12.75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</row>
    <row r="86" spans="1:77" s="186" customFormat="1" ht="12.75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</row>
    <row r="87" spans="1:77" s="186" customFormat="1" ht="12.75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</row>
    <row r="88" spans="1:77" s="186" customFormat="1" ht="12.75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</row>
    <row r="89" spans="1:77" s="186" customFormat="1" ht="12.75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</row>
    <row r="90" spans="1:77" s="186" customFormat="1" ht="12.75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</row>
    <row r="91" spans="1:77" s="186" customFormat="1" ht="12.75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</row>
    <row r="92" spans="1:77" s="186" customFormat="1" ht="12.75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</row>
    <row r="93" spans="1:77" s="186" customFormat="1" ht="12.75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</row>
    <row r="94" spans="1:77" s="186" customFormat="1" ht="12.75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</row>
    <row r="95" spans="1:77" s="186" customFormat="1" ht="12.75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</row>
    <row r="96" spans="1:77" s="186" customFormat="1" ht="12.75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</row>
    <row r="97" spans="1:77" s="186" customFormat="1" ht="12.75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</row>
    <row r="98" spans="1:77" s="186" customFormat="1" ht="12.75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</row>
    <row r="99" spans="1:77" s="186" customFormat="1" ht="12.75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</row>
    <row r="100" spans="1:77" s="186" customFormat="1" ht="12.75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</row>
    <row r="101" spans="1:77" s="186" customFormat="1" ht="12.75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</row>
    <row r="102" spans="1:77" s="186" customFormat="1" ht="12.75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</row>
    <row r="103" spans="1:77" s="186" customFormat="1" ht="12.75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</row>
    <row r="104" spans="1:77" s="186" customFormat="1" ht="12.75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</row>
    <row r="105" spans="1:77" s="186" customFormat="1" ht="12.75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</row>
    <row r="106" spans="1:77" s="186" customFormat="1" ht="12.75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</row>
    <row r="107" spans="1:77" s="186" customFormat="1" ht="12.75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</row>
    <row r="108" spans="1:77" s="186" customFormat="1" ht="12.75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</row>
    <row r="109" spans="1:77" s="186" customFormat="1" ht="12.75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</row>
    <row r="110" spans="1:77" s="186" customFormat="1" ht="12.75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</row>
    <row r="111" spans="1:77" s="186" customFormat="1" ht="12.75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</row>
    <row r="112" spans="1:77" s="186" customFormat="1" ht="12.75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</row>
    <row r="113" spans="1:77" s="186" customFormat="1" ht="12.75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</row>
    <row r="114" spans="1:77" s="186" customFormat="1" ht="12.75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</row>
    <row r="115" spans="1:77" s="186" customFormat="1" ht="12.75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</row>
    <row r="116" spans="1:77" s="186" customFormat="1" ht="12.75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</row>
    <row r="117" spans="1:77" s="186" customFormat="1" ht="12.75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</row>
    <row r="118" spans="1:77" s="186" customFormat="1" ht="12.75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</row>
    <row r="119" spans="1:77" s="186" customFormat="1" ht="12.75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</row>
    <row r="120" spans="1:77" s="186" customFormat="1" ht="12.75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</row>
    <row r="121" spans="1:77" s="186" customFormat="1" ht="12.75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</row>
    <row r="122" spans="1:77" s="186" customFormat="1" ht="12.75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</row>
    <row r="123" spans="1:77" s="186" customFormat="1" ht="12.75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</row>
    <row r="124" spans="1:77" s="186" customFormat="1" ht="12.75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</row>
    <row r="125" spans="1:77" s="186" customFormat="1" ht="12.75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</row>
    <row r="126" spans="1:77" s="186" customFormat="1" ht="12.75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</row>
    <row r="127" spans="1:77" s="186" customFormat="1" ht="12.75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</row>
    <row r="128" spans="1:77" s="186" customFormat="1" ht="12.75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</row>
    <row r="129" spans="1:77" s="186" customFormat="1" ht="12.75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</row>
    <row r="130" spans="1:77" s="186" customFormat="1" ht="12.75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</row>
    <row r="131" spans="1:77" s="186" customFormat="1" ht="12.75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</row>
    <row r="132" spans="1:77" s="186" customFormat="1" ht="12.75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</row>
    <row r="133" spans="1:77" s="186" customFormat="1" ht="12.75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</row>
    <row r="134" spans="1:77" s="186" customFormat="1" ht="12.75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</row>
    <row r="135" spans="1:77" s="186" customFormat="1" ht="12.75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</row>
    <row r="136" spans="1:77" s="186" customFormat="1" ht="12.75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</row>
    <row r="137" spans="1:77" s="186" customFormat="1" ht="12.75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</row>
    <row r="138" spans="1:77" s="186" customFormat="1" ht="12.75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</row>
    <row r="139" spans="1:77" s="186" customFormat="1" ht="12.75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</row>
    <row r="140" spans="1:77" s="186" customFormat="1" ht="12.75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</row>
    <row r="141" spans="1:77" s="186" customFormat="1" ht="12.75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</row>
    <row r="142" spans="1:77" s="186" customFormat="1" ht="12.75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</row>
    <row r="143" spans="1:77" s="186" customFormat="1" ht="12.75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</row>
    <row r="144" spans="1:77" s="186" customFormat="1" ht="12.75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</row>
    <row r="145" spans="1:77" s="186" customFormat="1" ht="12.75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</row>
    <row r="146" spans="1:77" s="186" customFormat="1" ht="12.75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</row>
    <row r="147" spans="1:77" s="186" customFormat="1" ht="12.75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</row>
    <row r="148" spans="1:77" s="186" customFormat="1" ht="12.75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</row>
    <row r="149" spans="1:77" s="186" customFormat="1" ht="12.75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</row>
    <row r="150" spans="1:77" s="186" customFormat="1" ht="12.75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</row>
    <row r="151" spans="1:77" s="186" customFormat="1" ht="12.75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</row>
    <row r="152" spans="1:77" s="186" customFormat="1" ht="12.75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</row>
    <row r="153" spans="1:77" s="186" customFormat="1" ht="12.75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</row>
    <row r="154" spans="1:77" s="186" customFormat="1" ht="12.75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</row>
    <row r="155" spans="1:77" s="186" customFormat="1" ht="12.75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</row>
    <row r="156" spans="1:77" s="186" customFormat="1" ht="12.75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</row>
    <row r="157" spans="1:77" s="186" customFormat="1" ht="12.75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</row>
    <row r="158" spans="1:77" s="186" customFormat="1" ht="12.75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</row>
    <row r="159" spans="1:77" s="186" customFormat="1" ht="12.75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</row>
    <row r="160" spans="1:77" s="186" customFormat="1" ht="12.75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</row>
    <row r="161" spans="1:77" s="186" customFormat="1" ht="12.75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</row>
    <row r="162" spans="1:77" s="186" customFormat="1" ht="12.75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</row>
    <row r="163" spans="1:77" s="186" customFormat="1" ht="12.75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</row>
    <row r="164" spans="1:77" s="186" customFormat="1" ht="12.75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</row>
    <row r="165" spans="1:77" s="186" customFormat="1" ht="12.75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</row>
    <row r="166" spans="1:77" s="186" customFormat="1" ht="12.75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</row>
    <row r="167" spans="1:77" s="186" customFormat="1" ht="12.75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</row>
    <row r="168" spans="1:77" s="186" customFormat="1" ht="12.75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</row>
    <row r="169" spans="1:77" s="186" customFormat="1" ht="12.75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</row>
    <row r="170" spans="1:77" s="186" customFormat="1" ht="12.75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</row>
    <row r="171" spans="1:77" s="186" customFormat="1" ht="12.75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</row>
    <row r="172" spans="1:77" s="186" customFormat="1" ht="12.75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</row>
    <row r="173" spans="1:77" s="186" customFormat="1" ht="12.75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</row>
    <row r="174" spans="1:77" s="186" customFormat="1" ht="12.75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</row>
    <row r="175" spans="1:77" s="186" customFormat="1" ht="12.75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</row>
    <row r="176" spans="1:77" s="186" customFormat="1" ht="12.75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</row>
    <row r="177" spans="1:77" s="186" customFormat="1" ht="12.75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</row>
    <row r="178" spans="1:77" s="186" customFormat="1" ht="12.75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</row>
    <row r="179" spans="1:77" s="186" customFormat="1" ht="12.75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</row>
    <row r="180" spans="1:77" s="186" customFormat="1" ht="12.75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</row>
    <row r="181" spans="1:77" s="186" customFormat="1" ht="12.75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</row>
    <row r="182" spans="1:77" s="186" customFormat="1" ht="12.75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</row>
    <row r="183" spans="1:77" s="186" customFormat="1" ht="12.75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</row>
    <row r="184" spans="1:77" s="186" customFormat="1" ht="12.75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</row>
    <row r="185" spans="1:77" s="186" customFormat="1" ht="12.75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</row>
    <row r="186" spans="1:77" s="186" customFormat="1" ht="12.75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</row>
    <row r="187" spans="1:77" s="186" customFormat="1" ht="12.75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</row>
    <row r="188" spans="1:77" s="186" customFormat="1" ht="12.75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</row>
    <row r="189" spans="1:77" s="186" customFormat="1" ht="12.75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</row>
    <row r="190" spans="1:77" s="186" customFormat="1" ht="12.75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</row>
    <row r="191" spans="1:77" s="186" customFormat="1" ht="12.75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</row>
    <row r="192" spans="1:77" s="186" customFormat="1" ht="12.75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</row>
    <row r="193" spans="1:77" s="186" customFormat="1" ht="12.75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</row>
    <row r="194" spans="1:77" s="186" customFormat="1" ht="12.75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</row>
    <row r="195" spans="1:77" s="186" customFormat="1" ht="12.75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</row>
    <row r="196" spans="1:77" s="186" customFormat="1" ht="12.75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</row>
    <row r="197" spans="1:77" s="186" customFormat="1" ht="12.75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</row>
    <row r="198" spans="1:77" s="186" customFormat="1" ht="12.75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</row>
    <row r="199" spans="1:77" s="186" customFormat="1" ht="12.75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</row>
    <row r="200" spans="1:77" s="186" customFormat="1" ht="12.75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</row>
    <row r="201" spans="1:77" s="186" customFormat="1" ht="12.75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</row>
    <row r="202" spans="1:77" s="186" customFormat="1" ht="12.75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</row>
    <row r="203" spans="1:77" s="186" customFormat="1" ht="12.75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</row>
    <row r="204" spans="1:77" s="186" customFormat="1" ht="12.75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</row>
    <row r="205" spans="1:77" s="186" customFormat="1" ht="12.75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</row>
    <row r="206" spans="1:77" s="186" customFormat="1" ht="12.75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</row>
    <row r="207" spans="1:77" s="186" customFormat="1" ht="12.75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</row>
    <row r="208" spans="1:77" s="186" customFormat="1" ht="12.75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</row>
    <row r="209" spans="1:77" s="186" customFormat="1" ht="12.75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</row>
    <row r="210" spans="1:77" s="186" customFormat="1" ht="12.75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</row>
    <row r="211" spans="1:77" s="186" customFormat="1" ht="12.75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</row>
    <row r="212" spans="1:77" s="186" customFormat="1" ht="12.75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</row>
    <row r="213" spans="1:77" s="186" customFormat="1" ht="12.75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</row>
    <row r="214" spans="1:77" s="186" customFormat="1" ht="12.75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</row>
    <row r="215" spans="1:77" s="186" customFormat="1" ht="12.75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</row>
    <row r="216" spans="1:77" s="186" customFormat="1" ht="12.75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</row>
    <row r="217" spans="1:77" s="186" customFormat="1" ht="12.75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</row>
    <row r="218" spans="1:77" s="186" customFormat="1" ht="12.75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</row>
    <row r="219" spans="1:77" s="186" customFormat="1" ht="12.75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</row>
    <row r="220" spans="1:77" s="186" customFormat="1" ht="12.75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</row>
    <row r="221" spans="1:77" s="186" customFormat="1" ht="12.75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</row>
    <row r="222" spans="1:77" s="186" customFormat="1" ht="12.75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</row>
    <row r="223" spans="1:77" s="186" customFormat="1" ht="12.75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</row>
    <row r="224" spans="1:77" s="186" customFormat="1" ht="12.75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</row>
    <row r="225" spans="1:77" s="186" customFormat="1" ht="12.75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</row>
    <row r="226" spans="1:77" s="186" customFormat="1" ht="12.75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</row>
    <row r="227" spans="1:77" s="186" customFormat="1" ht="12.75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</row>
    <row r="228" spans="1:77" s="186" customFormat="1" ht="12.75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</row>
    <row r="229" spans="1:77" s="186" customFormat="1" ht="12.75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</row>
    <row r="230" spans="1:77" s="186" customFormat="1" ht="12.75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</row>
    <row r="231" spans="1:77" s="186" customFormat="1" ht="12.75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</row>
    <row r="232" spans="1:77" s="186" customFormat="1" ht="12.75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</row>
    <row r="233" spans="1:77" s="186" customFormat="1" ht="12.75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</row>
    <row r="234" spans="1:77" s="186" customFormat="1" ht="12.75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</row>
    <row r="235" spans="1:77" s="186" customFormat="1" ht="12.75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</row>
    <row r="236" spans="1:77" s="186" customFormat="1" ht="12.75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</row>
    <row r="237" spans="1:77" s="186" customFormat="1" ht="12.75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</row>
    <row r="238" spans="1:77" s="186" customFormat="1" ht="12.75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</row>
    <row r="239" spans="1:77" s="186" customFormat="1" ht="12.75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</row>
    <row r="240" spans="1:77" s="186" customFormat="1" ht="12.75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</row>
    <row r="241" spans="1:77" s="186" customFormat="1" ht="12.75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</row>
    <row r="242" spans="1:77" s="186" customFormat="1" ht="12.75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</row>
    <row r="243" spans="1:77" s="186" customFormat="1" ht="12.75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</row>
    <row r="244" spans="1:77" s="186" customFormat="1" ht="12.75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</row>
    <row r="245" spans="1:77" s="186" customFormat="1" ht="12.75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</row>
    <row r="246" spans="1:77" s="186" customFormat="1" ht="12.75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</row>
    <row r="247" spans="1:77" s="186" customFormat="1" ht="12.75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</row>
    <row r="248" spans="1:77" s="186" customFormat="1" ht="12.75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</row>
    <row r="249" spans="1:77" s="186" customFormat="1" ht="12.75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</row>
    <row r="250" spans="1:77" s="186" customFormat="1" ht="12.75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</row>
    <row r="251" spans="1:77" s="186" customFormat="1" ht="12.75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</row>
    <row r="252" spans="1:77" s="186" customFormat="1" ht="12.75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</row>
    <row r="253" spans="1:77" s="186" customFormat="1" ht="12.75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</row>
    <row r="254" spans="1:77" s="186" customFormat="1" ht="12.75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</row>
    <row r="255" spans="1:77" s="186" customFormat="1" ht="12.75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</row>
    <row r="256" spans="1:77" s="186" customFormat="1" ht="12.75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</row>
    <row r="257" spans="1:77" s="186" customFormat="1" ht="12.75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</row>
    <row r="258" spans="1:77" s="186" customFormat="1" ht="12.75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</row>
    <row r="259" spans="1:77" s="186" customFormat="1" ht="12.75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</row>
    <row r="260" spans="1:77" s="186" customFormat="1" ht="12.75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</row>
    <row r="261" spans="1:77" s="186" customFormat="1" ht="12.75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</row>
    <row r="262" spans="1:77" s="186" customFormat="1" ht="12.75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</row>
    <row r="263" spans="1:77" s="186" customFormat="1" ht="12.75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</row>
    <row r="264" spans="1:77" s="186" customFormat="1" ht="12.75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</row>
    <row r="265" spans="1:77" s="186" customFormat="1" ht="12.75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</row>
    <row r="266" spans="1:77" s="186" customFormat="1" ht="12.75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</row>
    <row r="267" spans="1:77" s="186" customFormat="1" ht="12.75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</row>
    <row r="268" spans="1:77" s="186" customFormat="1" ht="12.75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</row>
    <row r="269" spans="1:77" s="186" customFormat="1" ht="12.75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</row>
    <row r="270" spans="1:77" s="186" customFormat="1" ht="12.75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</row>
    <row r="271" spans="1:77" s="186" customFormat="1" ht="12.75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</row>
    <row r="272" spans="1:77" s="186" customFormat="1" ht="12.75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</row>
    <row r="273" spans="1:77" s="186" customFormat="1" ht="12.75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</row>
    <row r="274" spans="1:77" s="186" customFormat="1" ht="12.75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</row>
    <row r="275" spans="1:77" s="186" customFormat="1" ht="12.75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</row>
    <row r="276" spans="1:77" s="186" customFormat="1" ht="12.75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</row>
    <row r="277" spans="1:77" s="186" customFormat="1" ht="12.75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</row>
    <row r="278" spans="1:77" s="186" customFormat="1" ht="12.75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</row>
    <row r="279" spans="1:77" s="186" customFormat="1" ht="12.75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</row>
    <row r="280" spans="1:77" s="186" customFormat="1" ht="12.75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</row>
    <row r="281" spans="1:77" s="186" customFormat="1" ht="12.75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</row>
    <row r="282" spans="1:77" s="186" customFormat="1" ht="12.75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</row>
    <row r="283" spans="1:77" s="186" customFormat="1" ht="12.75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</row>
    <row r="284" spans="1:77" s="186" customFormat="1" ht="12.75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</row>
    <row r="285" spans="1:77" s="186" customFormat="1" ht="12.75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</row>
    <row r="286" spans="1:77" s="186" customFormat="1" ht="12.75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</row>
    <row r="287" spans="1:77" s="186" customFormat="1" ht="12.75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</row>
    <row r="288" spans="1:77" s="186" customFormat="1" ht="12.75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</row>
    <row r="289" spans="1:77" s="186" customFormat="1" ht="12.75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</row>
    <row r="290" spans="1:77" s="186" customFormat="1" ht="12.75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</row>
    <row r="291" spans="1:77" s="186" customFormat="1" ht="12.75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</row>
    <row r="292" spans="1:77" s="186" customFormat="1" ht="12.75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</row>
    <row r="293" spans="1:77" s="186" customFormat="1" ht="12.75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</row>
    <row r="294" spans="1:77" s="186" customFormat="1" ht="12.75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</row>
    <row r="295" spans="1:77" s="186" customFormat="1" ht="12.75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</row>
    <row r="296" spans="1:77" s="186" customFormat="1" ht="12.75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</row>
    <row r="297" spans="1:77" s="186" customFormat="1" ht="12.75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</row>
    <row r="298" spans="1:77" s="186" customFormat="1" ht="12.75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</row>
    <row r="299" spans="1:77" s="186" customFormat="1" ht="12.75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</row>
    <row r="300" spans="1:77" s="186" customFormat="1" ht="12.75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</row>
    <row r="301" spans="1:77" s="186" customFormat="1" ht="12.75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</row>
    <row r="302" spans="1:77" s="186" customFormat="1" ht="12.75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</row>
    <row r="303" spans="1:77" s="186" customFormat="1" ht="12.75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</row>
    <row r="304" spans="1:77" s="186" customFormat="1" ht="12.75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</row>
    <row r="305" spans="1:77" s="186" customFormat="1" ht="12.75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</row>
    <row r="306" spans="1:77" s="186" customFormat="1" ht="12.75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</row>
    <row r="307" spans="1:77" s="186" customFormat="1" ht="12.75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</row>
    <row r="308" spans="1:77" s="186" customFormat="1" ht="12.75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</row>
    <row r="309" spans="1:77" s="186" customFormat="1" ht="12.75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</row>
    <row r="310" spans="1:77" s="186" customFormat="1" ht="12.75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</row>
    <row r="311" spans="1:77" s="186" customFormat="1" ht="12.75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</row>
    <row r="312" spans="1:77" s="186" customFormat="1" ht="12.75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</row>
    <row r="313" spans="1:77" s="186" customFormat="1" ht="12.75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</row>
    <row r="314" spans="1:77" s="186" customFormat="1" ht="12.75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</row>
    <row r="315" spans="1:77" s="186" customFormat="1" ht="12.75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</row>
    <row r="316" spans="1:77" s="186" customFormat="1" ht="12.75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</row>
    <row r="317" spans="1:77" s="186" customFormat="1" ht="12.75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</row>
    <row r="318" spans="1:77" s="186" customFormat="1" ht="12.75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</row>
    <row r="319" spans="1:77" s="186" customFormat="1" ht="12.75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</row>
    <row r="320" spans="1:77" s="186" customFormat="1" ht="12.75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</row>
    <row r="321" spans="1:77" s="186" customFormat="1" ht="12.75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</row>
    <row r="322" spans="1:77" s="186" customFormat="1" ht="12.75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</row>
    <row r="323" spans="1:77" s="186" customFormat="1" ht="12.75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</row>
    <row r="324" spans="1:77" s="186" customFormat="1" ht="12.75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</row>
    <row r="325" spans="1:77" s="186" customFormat="1" ht="12.75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</row>
    <row r="326" spans="1:77" s="186" customFormat="1" ht="12.75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</row>
    <row r="327" spans="1:77" s="186" customFormat="1" ht="12.75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</row>
    <row r="328" spans="1:77" s="186" customFormat="1" ht="12.75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</row>
    <row r="329" spans="1:77" s="186" customFormat="1" ht="12.75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</row>
    <row r="330" spans="1:77" s="186" customFormat="1" ht="12.75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</row>
    <row r="331" spans="1:77" s="186" customFormat="1" ht="12.75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</row>
    <row r="332" spans="1:77" s="186" customFormat="1" ht="12.75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</row>
    <row r="333" spans="1:77" s="186" customFormat="1" ht="12.75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</row>
    <row r="334" spans="1:77" s="186" customFormat="1" ht="12.75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</row>
    <row r="335" spans="1:77" s="186" customFormat="1" ht="12.75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</row>
    <row r="336" spans="1:77" s="186" customFormat="1" ht="12.75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</row>
    <row r="337" spans="1:77" s="186" customFormat="1" ht="12.75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</row>
    <row r="338" spans="1:77" s="186" customFormat="1" ht="12.75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</row>
    <row r="339" spans="1:77" s="186" customFormat="1" ht="12.75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</row>
    <row r="340" spans="1:77" s="186" customFormat="1" ht="12.75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</row>
    <row r="341" spans="1:77" s="186" customFormat="1" ht="12.75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</row>
    <row r="342" spans="1:77" s="186" customFormat="1" ht="12.75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</row>
    <row r="343" spans="1:77" s="186" customFormat="1" ht="12.75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</row>
    <row r="344" spans="1:77" s="186" customFormat="1" ht="12.75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</row>
    <row r="345" spans="1:77" s="186" customFormat="1" ht="12.75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</row>
    <row r="346" spans="1:77" s="186" customFormat="1" ht="12.75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</row>
    <row r="347" spans="1:77" s="186" customFormat="1" ht="12.75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</row>
    <row r="348" spans="1:77" s="186" customFormat="1" ht="12.75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</row>
    <row r="349" spans="1:77" s="186" customFormat="1" ht="12.75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</row>
    <row r="350" spans="1:77" s="186" customFormat="1" ht="12.75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</row>
    <row r="351" spans="1:77" s="186" customFormat="1" ht="12.75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</row>
    <row r="352" spans="1:77" s="186" customFormat="1" ht="12.75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</row>
    <row r="353" spans="1:77" s="186" customFormat="1" ht="12.75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</row>
    <row r="354" spans="1:77" s="186" customFormat="1" ht="12.75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</row>
    <row r="355" spans="1:77" s="186" customFormat="1" ht="12.75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</row>
    <row r="356" spans="1:77" s="186" customFormat="1" ht="12.75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</row>
    <row r="357" spans="1:77" s="186" customFormat="1" ht="12.75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</row>
    <row r="358" spans="1:77" s="186" customFormat="1" ht="12.75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</row>
    <row r="359" spans="1:77" s="186" customFormat="1" ht="12.75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</row>
    <row r="360" spans="1:77" s="186" customFormat="1" ht="12.75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</row>
    <row r="361" spans="1:77" s="186" customFormat="1" ht="12.75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</row>
    <row r="362" spans="1:77" s="186" customFormat="1" ht="12.75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</row>
    <row r="363" spans="1:77" s="186" customFormat="1" ht="12.75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</row>
    <row r="364" spans="1:77" s="186" customFormat="1" ht="12.75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</row>
    <row r="365" spans="1:77" s="186" customFormat="1" ht="12.75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</row>
    <row r="366" spans="1:77" s="186" customFormat="1" ht="12.75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</row>
    <row r="367" spans="1:77" s="186" customFormat="1" ht="12.75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</row>
    <row r="368" spans="1:77" s="186" customFormat="1" ht="12.75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</row>
    <row r="369" spans="1:77" s="186" customFormat="1" ht="12.75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</row>
    <row r="370" spans="1:77" s="186" customFormat="1" ht="12.75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</row>
    <row r="371" spans="1:77" s="186" customFormat="1" ht="12.75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</row>
    <row r="372" spans="1:77" s="186" customFormat="1" ht="12.75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</row>
    <row r="373" spans="1:77" s="186" customFormat="1" ht="12.75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</row>
    <row r="374" spans="1:77" s="186" customFormat="1" ht="12.75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</row>
    <row r="375" spans="1:77" s="186" customFormat="1" ht="12.75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</row>
    <row r="376" spans="1:77" s="186" customFormat="1" ht="12.75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</row>
    <row r="377" spans="1:77" s="186" customFormat="1" ht="12.75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</row>
    <row r="378" spans="1:77" s="186" customFormat="1" ht="12.75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</row>
    <row r="379" spans="1:77" s="186" customFormat="1" ht="12.75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</row>
    <row r="380" spans="1:77" s="186" customFormat="1" ht="12.75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</row>
    <row r="381" spans="1:77" s="186" customFormat="1" ht="12.75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</row>
    <row r="382" spans="1:77" s="186" customFormat="1" ht="12.75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</row>
    <row r="383" spans="1:77" s="186" customFormat="1" ht="12.75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</row>
    <row r="384" spans="1:77" s="186" customFormat="1" ht="12.75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</row>
    <row r="385" spans="1:77" s="186" customFormat="1" ht="12.75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</row>
    <row r="386" spans="1:77" s="186" customFormat="1" ht="12.75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</row>
    <row r="387" spans="1:77" s="186" customFormat="1" ht="12.75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</row>
    <row r="388" spans="1:77" s="186" customFormat="1" ht="12.75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</row>
    <row r="389" spans="1:77" s="186" customFormat="1" ht="12.75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</row>
    <row r="390" spans="1:77" s="186" customFormat="1" ht="12.75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</row>
    <row r="391" spans="1:77" s="186" customFormat="1" ht="12.75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</row>
    <row r="392" spans="1:77" s="186" customFormat="1" ht="12.75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</row>
    <row r="393" spans="1:77" s="186" customFormat="1" ht="12.75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</row>
    <row r="394" spans="1:77" s="186" customFormat="1" ht="12.75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</row>
    <row r="395" spans="1:77" s="186" customFormat="1" ht="12.75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</row>
    <row r="396" spans="1:77" s="186" customFormat="1" ht="12.75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</row>
    <row r="397" spans="1:77" s="186" customFormat="1" ht="12.75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</row>
    <row r="398" spans="1:77" s="186" customFormat="1" ht="12.75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</row>
    <row r="399" spans="1:77" s="186" customFormat="1" ht="12.75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</row>
    <row r="400" spans="1:77" s="186" customFormat="1" ht="12.75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</row>
    <row r="401" spans="1:77" s="186" customFormat="1" ht="12.75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</row>
    <row r="402" spans="1:77" s="186" customFormat="1" ht="12.75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</row>
    <row r="403" spans="1:77" s="186" customFormat="1" ht="12.75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</row>
    <row r="404" spans="1:77" s="186" customFormat="1" ht="12.75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</row>
    <row r="405" spans="1:77" s="186" customFormat="1" ht="12.75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</row>
    <row r="406" spans="1:77" s="186" customFormat="1" ht="12.75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</row>
    <row r="407" spans="1:77" s="186" customFormat="1" ht="12.75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</row>
    <row r="408" spans="1:77" s="186" customFormat="1" ht="12.75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</row>
    <row r="409" spans="1:77" s="186" customFormat="1" ht="12.75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</row>
    <row r="410" spans="1:77" s="186" customFormat="1" ht="12.75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</row>
    <row r="411" spans="1:77" s="186" customFormat="1" ht="12.75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</row>
    <row r="412" spans="1:77" s="186" customFormat="1" ht="12.75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</row>
    <row r="413" spans="1:77" s="186" customFormat="1" ht="12.75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</row>
    <row r="414" spans="1:77" s="186" customFormat="1" ht="12.75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</row>
    <row r="415" spans="1:77" s="186" customFormat="1" ht="12.75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</row>
    <row r="416" spans="1:77" s="186" customFormat="1" ht="12.75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</row>
    <row r="417" spans="1:77" s="186" customFormat="1" ht="12.75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</row>
    <row r="418" spans="1:77" s="186" customFormat="1" ht="12.75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</row>
    <row r="419" spans="1:77" s="186" customFormat="1" ht="12.75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</row>
    <row r="420" spans="1:77" s="186" customFormat="1" ht="12.75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</row>
    <row r="421" spans="1:77" s="186" customFormat="1" ht="12.75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</row>
    <row r="422" spans="1:77" s="186" customFormat="1" ht="12.75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</row>
    <row r="423" spans="1:77" s="186" customFormat="1" ht="12.75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</row>
    <row r="424" spans="1:77" s="186" customFormat="1" ht="12.75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</row>
    <row r="425" spans="1:77" s="186" customFormat="1" ht="12.75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</row>
    <row r="426" spans="1:77" s="186" customFormat="1" ht="12.75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</row>
    <row r="427" spans="1:77" s="186" customFormat="1" ht="12.75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</row>
    <row r="428" spans="1:77" s="186" customFormat="1" ht="12.75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</row>
    <row r="429" spans="1:77" s="186" customFormat="1" ht="12.75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</row>
    <row r="430" spans="1:77" s="186" customFormat="1" ht="12.75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</row>
    <row r="431" spans="1:77" s="186" customFormat="1" ht="12.75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</row>
    <row r="432" spans="1:77" s="186" customFormat="1" ht="12.75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</row>
    <row r="433" spans="1:77" s="186" customFormat="1" ht="12.75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</row>
    <row r="434" spans="1:77" s="186" customFormat="1" ht="12.75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</row>
    <row r="435" spans="1:77" s="186" customFormat="1" ht="12.75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</row>
    <row r="436" spans="1:77" s="186" customFormat="1" ht="12.75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</row>
    <row r="437" spans="1:77" s="186" customFormat="1" ht="12.75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</row>
    <row r="438" spans="1:77" s="186" customFormat="1" ht="12.75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</row>
    <row r="439" spans="1:77" s="186" customFormat="1" ht="12.75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</row>
    <row r="440" spans="1:77" s="186" customFormat="1" ht="12.75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</row>
    <row r="441" spans="1:77" s="186" customFormat="1" ht="12.75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</row>
    <row r="442" spans="1:77" s="186" customFormat="1" ht="12.75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</row>
    <row r="443" spans="1:77" s="186" customFormat="1" ht="12.75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</row>
    <row r="444" spans="1:77" s="186" customFormat="1" ht="12.75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</row>
    <row r="445" spans="1:77" s="186" customFormat="1" ht="12.75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</row>
    <row r="446" spans="1:77" s="186" customFormat="1" ht="12.75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</row>
    <row r="447" spans="1:77" s="186" customFormat="1" ht="12.75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</row>
    <row r="448" spans="1:77" s="186" customFormat="1" ht="12.75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</row>
    <row r="449" spans="1:77" s="186" customFormat="1" ht="12.75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</row>
    <row r="450" spans="1:77" s="186" customFormat="1" ht="12.75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</row>
    <row r="451" spans="1:77" s="186" customFormat="1" ht="12.75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</row>
    <row r="452" spans="1:77" s="186" customFormat="1" ht="12.75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</row>
    <row r="453" spans="1:77" s="186" customFormat="1" ht="12.75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</row>
    <row r="454" spans="1:77" s="186" customFormat="1" ht="12.75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</row>
    <row r="455" spans="1:77" s="186" customFormat="1" ht="12.75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</row>
    <row r="456" spans="1:77" s="186" customFormat="1" ht="12.75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</row>
    <row r="457" spans="1:77" s="186" customFormat="1" ht="12.75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</row>
    <row r="458" spans="1:77" s="186" customFormat="1" ht="12.75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</row>
    <row r="459" spans="1:77" s="186" customFormat="1" ht="12.75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</row>
    <row r="460" spans="1:77" s="186" customFormat="1" ht="12.75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</row>
    <row r="461" spans="1:77" s="186" customFormat="1" ht="12.75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</row>
    <row r="462" spans="1:77" s="186" customFormat="1" ht="12.75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</row>
    <row r="463" spans="1:77" s="186" customFormat="1" ht="12.75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</row>
    <row r="464" spans="1:77" s="186" customFormat="1" ht="12.75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</row>
    <row r="465" spans="1:77" s="186" customFormat="1" ht="12.75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</row>
    <row r="466" spans="1:77" s="186" customFormat="1" ht="12.75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</row>
    <row r="467" spans="1:77" s="186" customFormat="1" ht="12.75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</row>
    <row r="468" spans="1:77" s="186" customFormat="1" ht="12.75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</row>
    <row r="469" spans="1:77" s="186" customFormat="1" ht="12.75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</row>
    <row r="470" spans="1:77" s="186" customFormat="1" ht="12.75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</row>
    <row r="471" spans="1:77" s="186" customFormat="1" ht="12.75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</row>
    <row r="472" spans="1:77" s="186" customFormat="1" ht="12.75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</row>
    <row r="473" spans="1:77" s="186" customFormat="1" ht="12.75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</row>
    <row r="474" spans="1:77" s="186" customFormat="1" ht="12.75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</row>
    <row r="475" spans="1:77" s="186" customFormat="1" ht="12.75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</row>
    <row r="476" spans="1:77" s="186" customFormat="1" ht="12.75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</row>
    <row r="477" spans="1:77" s="186" customFormat="1" ht="12.75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</row>
    <row r="478" spans="1:77" s="186" customFormat="1" ht="12.75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</row>
    <row r="479" spans="1:77" s="186" customFormat="1" ht="12.75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</row>
    <row r="480" spans="1:77" s="186" customFormat="1" ht="12.75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</row>
    <row r="481" spans="1:77" s="186" customFormat="1" ht="12.75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</row>
    <row r="482" spans="1:77" s="186" customFormat="1" ht="12.75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</row>
    <row r="483" spans="1:77" s="186" customFormat="1" ht="12.75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</row>
    <row r="484" spans="1:77" s="186" customFormat="1" ht="12.75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</row>
    <row r="485" spans="1:77" s="186" customFormat="1" ht="12.75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</row>
    <row r="486" spans="1:77" s="186" customFormat="1" ht="12.75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</row>
    <row r="487" spans="1:77" s="186" customFormat="1" ht="12.75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</row>
    <row r="488" spans="1:77" s="186" customFormat="1" ht="12.75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</row>
    <row r="489" spans="1:77" s="186" customFormat="1" ht="12.75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</row>
    <row r="490" spans="1:77" s="186" customFormat="1" ht="12.75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</row>
    <row r="491" spans="1:77" s="186" customFormat="1" ht="12.75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</row>
    <row r="492" spans="1:77" s="186" customFormat="1" ht="12.75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</row>
    <row r="493" spans="1:77" s="186" customFormat="1" ht="12.75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</row>
    <row r="494" spans="1:77" s="186" customFormat="1" ht="12.75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</row>
    <row r="495" spans="1:77" s="186" customFormat="1" ht="12.75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</row>
    <row r="496" spans="1:77" s="186" customFormat="1" ht="12.75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</row>
    <row r="497" spans="1:77" s="186" customFormat="1" ht="12.75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</row>
    <row r="498" spans="1:77" s="186" customFormat="1" ht="12.75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</row>
    <row r="499" spans="1:77" s="186" customFormat="1" ht="12.75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</row>
    <row r="500" spans="1:77" s="186" customFormat="1" ht="12.75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</row>
    <row r="501" spans="1:77" s="186" customFormat="1" ht="12.75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</row>
    <row r="502" spans="1:77" s="186" customFormat="1" ht="12.75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</row>
    <row r="503" spans="1:77" s="186" customFormat="1" ht="12.75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</row>
    <row r="504" spans="1:77" s="186" customFormat="1" ht="12.75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</row>
    <row r="505" spans="1:77" s="186" customFormat="1" ht="12.75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</row>
    <row r="506" spans="1:77" s="186" customFormat="1" ht="12.75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</row>
    <row r="507" spans="1:77" s="186" customFormat="1" ht="12.75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</row>
    <row r="508" spans="1:77" s="186" customFormat="1" ht="12.75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</row>
    <row r="509" spans="1:77" s="186" customFormat="1" ht="12.75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</row>
    <row r="510" spans="1:77" s="186" customFormat="1" ht="12.75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</row>
    <row r="511" spans="1:77" s="186" customFormat="1" ht="12.75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</row>
    <row r="512" spans="1:77" s="186" customFormat="1" ht="12.75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</row>
    <row r="513" spans="1:77" s="186" customFormat="1" ht="12.75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</row>
    <row r="514" spans="1:77" s="186" customFormat="1" ht="12.75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</row>
    <row r="515" spans="1:77" s="186" customFormat="1" ht="12.75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</row>
    <row r="516" spans="1:77" s="186" customFormat="1" ht="12.75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</row>
    <row r="517" spans="1:77" s="186" customFormat="1" ht="12.75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</row>
    <row r="518" spans="1:77" s="186" customFormat="1" ht="12.75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</row>
    <row r="519" spans="1:77" s="186" customFormat="1" ht="12.75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</row>
    <row r="520" spans="1:77" s="186" customFormat="1" ht="12.75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</row>
    <row r="521" spans="1:77" s="186" customFormat="1" ht="12.75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</row>
    <row r="522" spans="1:77" s="186" customFormat="1" ht="12.75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</row>
    <row r="523" spans="1:77" s="186" customFormat="1" ht="12.75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</row>
    <row r="524" spans="1:77" s="186" customFormat="1" ht="12.75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</row>
    <row r="525" spans="1:77" s="186" customFormat="1" ht="12.75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</row>
    <row r="526" spans="1:77" s="186" customFormat="1" ht="12.75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</row>
    <row r="527" spans="1:77" s="186" customFormat="1" ht="12.75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</row>
    <row r="528" spans="1:77" s="186" customFormat="1" ht="12.75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</row>
    <row r="529" spans="1:77" s="186" customFormat="1" ht="12.75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</row>
    <row r="530" spans="1:77" s="186" customFormat="1" ht="12.75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</row>
    <row r="531" spans="1:77" s="186" customFormat="1" ht="12.75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</row>
    <row r="532" spans="1:77" s="186" customFormat="1" ht="12.75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</row>
    <row r="533" spans="1:77" s="186" customFormat="1" ht="12.75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</row>
    <row r="534" spans="1:77" s="186" customFormat="1" ht="12.75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</row>
    <row r="535" spans="1:77" s="186" customFormat="1" ht="12.75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</row>
    <row r="536" spans="1:77" s="186" customFormat="1" ht="12.75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</row>
    <row r="537" spans="1:77" s="186" customFormat="1" ht="12.75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</row>
    <row r="538" spans="1:77" s="186" customFormat="1" ht="12.75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</row>
    <row r="539" spans="1:77" s="186" customFormat="1" ht="12.75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</row>
    <row r="540" spans="1:77" s="186" customFormat="1" ht="12.75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</row>
    <row r="541" spans="1:77" s="186" customFormat="1" ht="12.75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</row>
    <row r="542" spans="1:77" s="186" customFormat="1" ht="12.75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</row>
    <row r="543" spans="1:77" s="186" customFormat="1" ht="12.75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</row>
    <row r="544" spans="1:77" s="186" customFormat="1" ht="12.75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</row>
    <row r="545" spans="1:77" s="186" customFormat="1" ht="12.75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</row>
    <row r="546" spans="1:77" s="186" customFormat="1" ht="12.75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</row>
    <row r="547" spans="1:77" s="186" customFormat="1" ht="12.75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</row>
    <row r="548" spans="1:77" s="186" customFormat="1" ht="12.75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</row>
    <row r="549" spans="1:77" s="186" customFormat="1" ht="12.75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</row>
    <row r="550" spans="1:77" s="186" customFormat="1" ht="12.75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</row>
    <row r="551" spans="1:77" s="186" customFormat="1" ht="12.75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</row>
    <row r="552" spans="1:77" s="186" customFormat="1" ht="12.75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</row>
    <row r="553" spans="1:77" s="186" customFormat="1" ht="12.75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</row>
    <row r="554" spans="1:77" s="186" customFormat="1" ht="12.75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</row>
    <row r="555" spans="1:77" s="186" customFormat="1" ht="12.75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</row>
    <row r="556" spans="1:77" s="186" customFormat="1" ht="12.75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</row>
    <row r="557" spans="1:77" s="186" customFormat="1" ht="12.75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</row>
    <row r="558" spans="1:77" s="186" customFormat="1" ht="12.75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</row>
    <row r="559" spans="1:77" s="186" customFormat="1" ht="12.75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</row>
    <row r="560" spans="1:77" s="186" customFormat="1" ht="12.75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</row>
    <row r="561" spans="1:77" s="186" customFormat="1" ht="12.75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</row>
    <row r="562" spans="1:77" s="186" customFormat="1" ht="12.75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</row>
    <row r="563" spans="1:77" s="186" customFormat="1" ht="12.75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</row>
    <row r="564" spans="1:77" s="186" customFormat="1" ht="12.75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</row>
    <row r="565" spans="1:77" s="186" customFormat="1" ht="12.75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</row>
    <row r="566" spans="1:77" s="186" customFormat="1" ht="12.75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</row>
    <row r="567" spans="1:77" s="186" customFormat="1" ht="12.75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</row>
    <row r="568" spans="1:77" s="186" customFormat="1" ht="12.75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</row>
    <row r="569" spans="1:77" s="186" customFormat="1" ht="12.75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</row>
    <row r="570" spans="1:77" s="186" customFormat="1" ht="12.75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</row>
    <row r="571" spans="1:77" s="186" customFormat="1" ht="12.75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</row>
    <row r="572" spans="1:77" s="186" customFormat="1" ht="12.75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</row>
    <row r="573" spans="1:77" s="186" customFormat="1" ht="12.75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</row>
    <row r="574" spans="1:77" s="186" customFormat="1" ht="12.75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</row>
    <row r="575" spans="1:77" s="186" customFormat="1" ht="12.75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</row>
    <row r="576" spans="1:77" s="186" customFormat="1" ht="12.75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</row>
    <row r="577" spans="1:77" s="186" customFormat="1" ht="12.75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</row>
    <row r="578" spans="1:77" s="186" customFormat="1" ht="12.75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</row>
    <row r="579" spans="1:77" s="186" customFormat="1" ht="12.75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</row>
    <row r="580" spans="1:77" s="186" customFormat="1" ht="12.75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</row>
    <row r="581" spans="1:77" s="186" customFormat="1" ht="12.75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</row>
    <row r="582" spans="1:77" s="186" customFormat="1" ht="12.75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</row>
    <row r="583" spans="1:77" s="186" customFormat="1" ht="12.75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</row>
    <row r="584" spans="1:77" s="186" customFormat="1" ht="12.75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</row>
    <row r="585" spans="1:77" s="186" customFormat="1" ht="12.75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</row>
    <row r="586" spans="1:77" s="186" customFormat="1" ht="12.75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</row>
    <row r="587" spans="1:77" s="186" customFormat="1" ht="12.75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</row>
    <row r="588" spans="1:77" s="186" customFormat="1" ht="12.75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</row>
    <row r="589" spans="1:77" s="186" customFormat="1" ht="12.75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</row>
    <row r="590" spans="1:77" s="186" customFormat="1" ht="12.75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</row>
    <row r="591" spans="1:77" s="186" customFormat="1" ht="12.75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</row>
    <row r="592" spans="1:77" s="186" customFormat="1" ht="12.75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</row>
    <row r="593" spans="1:77" s="186" customFormat="1" ht="12.75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</row>
    <row r="594" spans="1:77" s="186" customFormat="1" ht="12.75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</row>
    <row r="595" spans="1:77" s="186" customFormat="1" ht="12.75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</row>
    <row r="596" spans="1:77" s="186" customFormat="1" ht="12.75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</row>
    <row r="597" spans="1:77" s="186" customFormat="1" ht="12.75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</row>
    <row r="598" spans="1:77" s="186" customFormat="1" ht="12.75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</row>
    <row r="599" spans="1:77" s="186" customFormat="1" ht="12.75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</row>
    <row r="600" spans="1:77" s="186" customFormat="1" ht="12.75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</row>
    <row r="601" spans="1:77" s="186" customFormat="1" ht="12.75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</row>
    <row r="602" spans="1:77" s="186" customFormat="1" ht="12.75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</row>
    <row r="603" spans="1:77" s="186" customFormat="1" ht="12.75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</row>
    <row r="604" spans="1:77" s="186" customFormat="1" ht="12.75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</row>
    <row r="605" spans="1:77" s="186" customFormat="1" ht="12.75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</row>
    <row r="606" spans="1:77" s="186" customFormat="1" ht="12.75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</row>
    <row r="607" spans="1:77" s="186" customFormat="1" ht="12.75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</row>
    <row r="608" spans="1:77" s="186" customFormat="1" ht="12.75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</row>
    <row r="609" spans="1:77" s="186" customFormat="1" ht="12.75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</row>
    <row r="610" spans="1:77" s="186" customFormat="1" ht="12.75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</row>
    <row r="611" spans="1:77" s="186" customFormat="1" ht="12.75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</row>
    <row r="612" spans="1:77" s="186" customFormat="1" ht="12.75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</row>
    <row r="613" spans="1:77" s="186" customFormat="1" ht="12.75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</row>
    <row r="614" spans="1:77" s="186" customFormat="1" ht="12.75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</row>
    <row r="615" spans="1:77" s="186" customFormat="1" ht="12.75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</row>
    <row r="616" spans="1:77" s="186" customFormat="1" ht="12.75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</row>
    <row r="617" spans="1:77" s="186" customFormat="1" ht="12.75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</row>
    <row r="618" spans="1:77" s="186" customFormat="1" ht="12.75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</row>
    <row r="619" spans="1:77" s="186" customFormat="1" ht="12.75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</row>
    <row r="620" spans="1:77" s="186" customFormat="1" ht="12.75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</row>
    <row r="621" spans="1:77" s="186" customFormat="1" ht="12.75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</row>
    <row r="622" spans="1:77" s="186" customFormat="1" ht="12.75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</row>
    <row r="623" spans="1:77" s="186" customFormat="1" ht="12.75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</row>
    <row r="624" spans="1:77" s="186" customFormat="1" ht="12.75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</row>
    <row r="625" spans="1:77" s="186" customFormat="1" ht="12.75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</row>
    <row r="626" spans="1:77" s="186" customFormat="1" ht="12.75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</row>
    <row r="627" spans="1:77" s="186" customFormat="1" ht="12.75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</row>
    <row r="628" spans="1:77" s="186" customFormat="1" ht="12.75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</row>
    <row r="629" spans="1:77" s="186" customFormat="1" ht="12.75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</row>
    <row r="630" spans="1:77" s="186" customFormat="1" ht="12.75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</row>
    <row r="631" spans="1:77" s="186" customFormat="1" ht="12.75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</row>
    <row r="632" spans="1:77" s="186" customFormat="1" ht="12.75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</row>
    <row r="633" spans="1:77" s="186" customFormat="1" ht="12.75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</row>
    <row r="634" spans="1:77" s="186" customFormat="1" ht="12.75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</row>
    <row r="635" spans="1:77" s="186" customFormat="1" ht="12.75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</row>
    <row r="636" spans="1:77" s="186" customFormat="1" ht="12.75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</row>
    <row r="637" spans="1:77" s="186" customFormat="1" ht="12.75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</row>
    <row r="638" spans="1:77" s="186" customFormat="1" ht="12.75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</row>
    <row r="639" spans="1:77" s="186" customFormat="1" ht="12.75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</row>
    <row r="640" spans="1:77" s="186" customFormat="1" ht="12.75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</row>
    <row r="641" spans="1:77" s="186" customFormat="1" ht="12.75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</row>
    <row r="642" spans="1:77" s="186" customFormat="1" ht="12.75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</row>
    <row r="643" spans="1:77" s="186" customFormat="1" ht="12.75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</row>
    <row r="644" spans="1:77" s="186" customFormat="1" ht="12.75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</row>
    <row r="645" spans="1:77" s="186" customFormat="1" ht="12.75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</row>
    <row r="646" spans="1:77" s="186" customFormat="1" ht="12.75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</row>
    <row r="647" spans="1:77" s="186" customFormat="1" ht="12.75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</row>
    <row r="648" spans="1:77" s="186" customFormat="1" ht="12.75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</row>
    <row r="649" spans="1:77" s="186" customFormat="1" ht="12.75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</row>
    <row r="650" spans="1:77" s="186" customFormat="1" ht="12.75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</row>
    <row r="651" spans="1:77" s="186" customFormat="1" ht="12.75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</row>
    <row r="652" spans="1:77" s="186" customFormat="1" ht="12.75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</row>
    <row r="653" spans="1:77" s="186" customFormat="1" ht="12.75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</row>
    <row r="654" spans="1:77" s="186" customFormat="1" ht="12.75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</row>
    <row r="655" spans="1:77" s="186" customFormat="1" ht="12.75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</row>
    <row r="656" spans="1:77" s="186" customFormat="1" ht="12.75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</row>
    <row r="657" spans="1:77" s="186" customFormat="1" ht="12.75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</row>
    <row r="658" spans="1:77" s="186" customFormat="1" ht="12.75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</row>
    <row r="659" spans="1:77" s="186" customFormat="1" ht="12.75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</row>
    <row r="660" spans="1:77" s="186" customFormat="1" ht="12.75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</row>
    <row r="661" spans="1:77" s="186" customFormat="1" ht="12.75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</row>
    <row r="662" spans="1:77" s="186" customFormat="1" ht="12.75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</row>
    <row r="663" spans="1:77" s="186" customFormat="1" ht="12.75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</row>
    <row r="664" spans="1:77" s="186" customFormat="1" ht="12.75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</row>
    <row r="665" spans="1:77" s="186" customFormat="1" ht="12.75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</row>
    <row r="666" spans="1:77" s="186" customFormat="1" ht="12.75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</row>
    <row r="667" spans="1:77" s="186" customFormat="1" ht="12.75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</row>
    <row r="668" spans="1:77" s="186" customFormat="1" ht="12.75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</row>
    <row r="669" spans="1:77" s="186" customFormat="1" ht="12.75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</row>
    <row r="670" spans="1:77" s="186" customFormat="1" ht="12.75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</row>
    <row r="671" spans="1:77" s="186" customFormat="1" ht="12.75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</row>
    <row r="672" spans="1:77" s="186" customFormat="1" ht="12.75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</row>
    <row r="673" spans="1:77" s="186" customFormat="1" ht="12.75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</row>
    <row r="674" spans="1:77" s="186" customFormat="1" ht="12.75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</row>
    <row r="675" spans="1:77" s="186" customFormat="1" ht="12.75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</row>
    <row r="676" spans="1:77" s="186" customFormat="1" ht="12.75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</row>
    <row r="677" spans="1:77" s="186" customFormat="1" ht="12.75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</row>
    <row r="678" spans="1:77" s="186" customFormat="1" ht="12.75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</row>
    <row r="679" spans="1:77" s="186" customFormat="1" ht="12.75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</row>
    <row r="680" spans="1:77" s="186" customFormat="1" ht="12.75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</row>
    <row r="681" spans="1:77" s="186" customFormat="1" ht="12.75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</row>
    <row r="682" spans="1:77" s="186" customFormat="1" ht="12.75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</row>
    <row r="683" spans="1:77" s="186" customFormat="1" ht="12.75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</row>
    <row r="684" spans="1:77" s="186" customFormat="1" ht="12.75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</row>
    <row r="685" spans="1:77" s="186" customFormat="1" ht="12.75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</row>
    <row r="686" spans="1:77" s="186" customFormat="1" ht="12.75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</row>
    <row r="687" spans="1:77" s="186" customFormat="1" ht="12.75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</row>
    <row r="688" spans="1:77" s="186" customFormat="1" ht="12.75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</row>
    <row r="689" spans="1:77" s="186" customFormat="1" ht="12.75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</row>
    <row r="690" spans="1:77" s="186" customFormat="1" ht="12.75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</row>
    <row r="691" spans="1:77" s="186" customFormat="1" ht="12.75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</row>
    <row r="692" spans="1:77" s="186" customFormat="1" ht="12.75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</row>
    <row r="693" spans="1:77" s="186" customFormat="1" ht="12.75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</row>
    <row r="694" spans="1:77" s="186" customFormat="1" ht="12.75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</row>
    <row r="695" spans="1:77" s="186" customFormat="1" ht="12.75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</row>
    <row r="696" spans="1:77" s="186" customFormat="1" ht="12.75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</row>
    <row r="697" spans="1:77" s="186" customFormat="1" ht="12.75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</row>
    <row r="698" spans="1:77" s="186" customFormat="1" ht="12.75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</row>
    <row r="699" spans="1:77" s="186" customFormat="1" ht="12.75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</row>
    <row r="700" spans="1:77" s="186" customFormat="1" ht="12.75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</row>
    <row r="701" spans="1:77" s="186" customFormat="1" ht="12.75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</row>
    <row r="702" spans="1:77" s="186" customFormat="1" ht="12.75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</row>
    <row r="703" spans="1:77" s="186" customFormat="1" ht="12.75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</row>
    <row r="704" spans="1:77" s="186" customFormat="1" ht="12.75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</row>
    <row r="705" spans="1:77" s="186" customFormat="1" ht="12.75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</row>
    <row r="706" spans="1:77" s="186" customFormat="1" ht="12.75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</row>
    <row r="707" spans="1:77" s="186" customFormat="1" ht="12.75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</row>
    <row r="708" spans="1:77" s="186" customFormat="1" ht="12.75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</row>
    <row r="709" spans="1:77" s="186" customFormat="1" ht="12.75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</row>
    <row r="710" spans="1:77" s="186" customFormat="1" ht="12.75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</row>
    <row r="711" spans="1:77" s="186" customFormat="1" ht="12.75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</row>
    <row r="712" spans="1:77" s="186" customFormat="1" ht="12.75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</row>
    <row r="713" spans="1:77" s="186" customFormat="1" ht="12.75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</row>
    <row r="714" spans="1:77" s="186" customFormat="1" ht="12.75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</row>
    <row r="715" spans="1:77" s="186" customFormat="1" ht="12.75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</row>
    <row r="716" spans="1:77" s="186" customFormat="1" ht="12.75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</row>
    <row r="717" spans="1:77" s="186" customFormat="1" ht="12.75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</row>
    <row r="718" spans="1:77" s="186" customFormat="1" ht="12.75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</row>
    <row r="719" spans="1:77" s="186" customFormat="1" ht="12.75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</row>
    <row r="720" spans="1:77" s="186" customFormat="1" ht="12.75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</row>
    <row r="721" spans="1:77" s="186" customFormat="1" ht="12.75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</row>
    <row r="722" spans="1:77" s="186" customFormat="1" ht="12.75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</row>
    <row r="723" spans="1:77" s="186" customFormat="1" ht="12.75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</row>
    <row r="724" spans="1:77" s="186" customFormat="1" ht="12.75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</row>
    <row r="725" spans="1:77" s="186" customFormat="1" ht="12.75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</row>
    <row r="726" spans="1:77" s="186" customFormat="1" ht="12.75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</row>
    <row r="727" spans="1:77" s="186" customFormat="1" ht="12.75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</row>
    <row r="728" spans="1:77" s="186" customFormat="1" ht="12.75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</row>
    <row r="729" spans="1:77" s="186" customFormat="1" ht="12.75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</row>
    <row r="730" spans="1:77" s="186" customFormat="1" ht="12.75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</row>
    <row r="731" spans="1:77" s="186" customFormat="1" ht="12.75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</row>
    <row r="732" spans="1:77" s="186" customFormat="1" ht="12.75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</row>
    <row r="733" spans="1:77" s="186" customFormat="1" ht="12.75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</row>
    <row r="734" spans="1:77" s="186" customFormat="1" ht="12.75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</row>
    <row r="735" spans="1:77" s="186" customFormat="1" ht="12.75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</row>
    <row r="736" spans="1:77" s="186" customFormat="1" ht="12.75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</row>
    <row r="737" spans="1:77" s="186" customFormat="1" ht="12.75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</row>
    <row r="738" spans="1:77" s="186" customFormat="1" ht="12.75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</row>
    <row r="739" spans="1:77" s="186" customFormat="1" ht="12.75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</row>
    <row r="740" spans="1:77" s="186" customFormat="1" ht="12.75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</row>
    <row r="741" spans="1:77" s="186" customFormat="1" ht="12.75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</row>
    <row r="742" spans="1:77" s="186" customFormat="1" ht="12.75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</row>
    <row r="743" spans="1:77" s="186" customFormat="1" ht="12.75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</row>
    <row r="744" spans="1:77" s="186" customFormat="1" ht="12.75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</row>
    <row r="745" spans="1:77" s="186" customFormat="1" ht="12.75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</row>
    <row r="746" spans="1:77" s="186" customFormat="1" ht="12.75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</row>
    <row r="747" spans="1:77" s="186" customFormat="1" ht="12.75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</row>
    <row r="748" spans="1:77" s="186" customFormat="1" ht="12.75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</row>
    <row r="749" spans="1:77" s="186" customFormat="1" ht="12.75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</row>
    <row r="750" spans="1:77" s="186" customFormat="1" ht="12.75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</row>
    <row r="751" spans="1:77" s="186" customFormat="1" ht="12.75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</row>
    <row r="752" spans="1:77" s="186" customFormat="1" ht="12.75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</row>
    <row r="753" spans="1:77" s="186" customFormat="1" ht="12.75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</row>
    <row r="754" spans="1:77" s="186" customFormat="1" ht="12.75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</row>
    <row r="755" spans="1:77" s="186" customFormat="1" ht="12.75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</row>
    <row r="756" spans="1:77" s="186" customFormat="1" ht="12.75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</row>
    <row r="757" spans="1:77" s="186" customFormat="1" ht="12.75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</row>
    <row r="758" spans="1:77" s="186" customFormat="1" ht="12.75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</row>
    <row r="759" spans="1:77" s="186" customFormat="1" ht="12.75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</row>
    <row r="760" spans="1:77" s="186" customFormat="1" ht="12.75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</row>
    <row r="761" spans="1:77" s="186" customFormat="1" ht="12.75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</row>
    <row r="762" spans="1:77" s="186" customFormat="1" ht="12.75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</row>
    <row r="763" spans="1:77" s="186" customFormat="1" ht="12.75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</row>
    <row r="764" spans="1:77" s="186" customFormat="1" ht="12.75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</row>
    <row r="765" spans="1:77" s="186" customFormat="1" ht="12.75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</row>
    <row r="766" spans="1:77" s="186" customFormat="1" ht="12.75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</row>
    <row r="767" spans="1:77" s="186" customFormat="1" ht="12.75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</row>
    <row r="768" spans="1:77" s="186" customFormat="1" ht="12.75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</row>
    <row r="769" spans="1:77" s="186" customFormat="1" ht="12.75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</row>
    <row r="770" spans="1:77" s="186" customFormat="1" ht="12.75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</row>
    <row r="771" spans="1:77" s="186" customFormat="1" ht="12.75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</row>
    <row r="772" spans="1:77" s="186" customFormat="1" ht="12.75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</row>
    <row r="773" spans="1:77" s="186" customFormat="1" ht="12.75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</row>
    <row r="774" spans="1:77" s="186" customFormat="1" ht="12.75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</row>
    <row r="775" spans="1:77" s="186" customFormat="1" ht="12.75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</row>
    <row r="776" spans="1:77" s="186" customFormat="1" ht="12.75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</row>
    <row r="777" spans="1:77" s="186" customFormat="1" ht="12.75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</row>
    <row r="778" spans="1:77" s="186" customFormat="1" ht="12.75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</row>
    <row r="779" spans="1:77" s="186" customFormat="1" ht="12.75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</row>
    <row r="780" spans="1:77" s="186" customFormat="1" ht="12.75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</row>
    <row r="781" spans="1:77" s="186" customFormat="1" ht="12.75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</row>
    <row r="782" spans="1:77" s="186" customFormat="1" ht="12.75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</row>
    <row r="783" spans="1:77" s="186" customFormat="1" ht="12.75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</row>
    <row r="784" spans="1:77" s="186" customFormat="1" ht="12.75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</row>
    <row r="785" spans="1:77" s="186" customFormat="1" ht="12.75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</row>
    <row r="786" spans="1:77" s="186" customFormat="1" ht="12.75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</row>
    <row r="787" spans="1:77" s="186" customFormat="1" ht="12.75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</row>
    <row r="788" spans="1:77" s="186" customFormat="1" ht="12.75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</row>
    <row r="789" spans="1:77" s="186" customFormat="1" ht="12.75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</row>
    <row r="790" spans="1:77" s="186" customFormat="1" ht="12.75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</row>
    <row r="791" spans="1:77" s="186" customFormat="1" ht="12.75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</row>
    <row r="792" spans="1:77" s="186" customFormat="1" ht="12.75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</row>
    <row r="793" spans="1:77" s="186" customFormat="1" ht="12.75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</row>
    <row r="794" spans="1:77" s="186" customFormat="1" ht="12.75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</row>
    <row r="795" spans="1:77" s="186" customFormat="1" ht="12.75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</row>
    <row r="796" spans="1:77" s="186" customFormat="1" ht="12.75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</row>
    <row r="797" spans="1:77" s="186" customFormat="1" ht="12.75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</row>
    <row r="798" spans="1:77" s="186" customFormat="1" ht="12.75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</row>
    <row r="799" spans="1:77" s="186" customFormat="1" ht="12.75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</row>
    <row r="800" spans="1:77" s="186" customFormat="1" ht="12.75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</row>
    <row r="801" spans="1:77" s="186" customFormat="1" ht="12.75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</row>
    <row r="802" spans="1:77" s="186" customFormat="1" ht="12.75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</row>
    <row r="803" spans="1:77" s="186" customFormat="1" ht="12.75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</row>
    <row r="804" spans="1:77" s="186" customFormat="1" ht="12.75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</row>
    <row r="805" spans="1:77" s="186" customFormat="1" ht="12.75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</row>
    <row r="806" spans="1:77" s="186" customFormat="1" ht="12.75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</row>
    <row r="807" spans="1:77" s="186" customFormat="1" ht="12.75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</row>
    <row r="808" spans="1:77" s="186" customFormat="1" ht="12.75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</row>
  </sheetData>
  <mergeCells count="1">
    <mergeCell ref="B5:C5"/>
  </mergeCells>
  <hyperlinks>
    <hyperlink ref="A2" location="'Содержание'!A1" display="&lt;&lt;" xr:uid="{00000000-0004-0000-03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BFBFBF"/>
  </sheetPr>
  <dimension ref="A1:AMJ1000"/>
  <sheetViews>
    <sheetView zoomScale="70" zoomScaleNormal="70" workbookViewId="0">
      <pane xSplit="4" ySplit="5" topLeftCell="E6" activePane="bottomRight" state="frozen"/>
      <selection pane="topRight" activeCell="E1" sqref="E1"/>
      <selection pane="bottomLeft" activeCell="A21" sqref="A21"/>
      <selection pane="bottomRight" activeCell="A6" sqref="A6"/>
    </sheetView>
  </sheetViews>
  <sheetFormatPr defaultColWidth="14.42578125" defaultRowHeight="15" x14ac:dyDescent="0.25"/>
  <cols>
    <col min="1" max="1" width="5.140625" style="234" customWidth="1"/>
    <col min="2" max="2" width="1.85546875" style="74" customWidth="1"/>
    <col min="3" max="3" width="55.85546875" style="74" customWidth="1"/>
    <col min="4" max="4" width="11.5703125" style="136" customWidth="1"/>
    <col min="5" max="5" width="1.42578125" style="186" customWidth="1"/>
    <col min="6" max="77" width="12.85546875" style="136" customWidth="1"/>
    <col min="78" max="85" width="8.85546875" style="136" customWidth="1"/>
    <col min="86" max="1024" width="14.42578125" style="186"/>
  </cols>
  <sheetData>
    <row r="1" spans="1:85" x14ac:dyDescent="0.25">
      <c r="B1" s="31"/>
      <c r="C1" s="31"/>
      <c r="D1" s="235"/>
      <c r="E1" s="236"/>
      <c r="F1" s="207">
        <v>1</v>
      </c>
      <c r="G1" s="207">
        <v>1</v>
      </c>
      <c r="H1" s="207">
        <v>1</v>
      </c>
      <c r="I1" s="207">
        <v>1</v>
      </c>
      <c r="J1" s="207">
        <v>1</v>
      </c>
      <c r="K1" s="207">
        <v>1</v>
      </c>
      <c r="L1" s="207">
        <v>1</v>
      </c>
      <c r="M1" s="207">
        <v>1</v>
      </c>
      <c r="N1" s="207">
        <v>1</v>
      </c>
      <c r="O1" s="207">
        <v>1</v>
      </c>
      <c r="P1" s="207">
        <v>1</v>
      </c>
      <c r="Q1" s="207">
        <v>1</v>
      </c>
      <c r="R1" s="207">
        <f t="shared" ref="R1:BM1" si="0">F1+1</f>
        <v>2</v>
      </c>
      <c r="S1" s="207">
        <f t="shared" si="0"/>
        <v>2</v>
      </c>
      <c r="T1" s="207">
        <f t="shared" si="0"/>
        <v>2</v>
      </c>
      <c r="U1" s="207">
        <f t="shared" si="0"/>
        <v>2</v>
      </c>
      <c r="V1" s="207">
        <f t="shared" si="0"/>
        <v>2</v>
      </c>
      <c r="W1" s="207">
        <f t="shared" si="0"/>
        <v>2</v>
      </c>
      <c r="X1" s="207">
        <f t="shared" si="0"/>
        <v>2</v>
      </c>
      <c r="Y1" s="207">
        <f t="shared" si="0"/>
        <v>2</v>
      </c>
      <c r="Z1" s="207">
        <f t="shared" si="0"/>
        <v>2</v>
      </c>
      <c r="AA1" s="207">
        <f t="shared" si="0"/>
        <v>2</v>
      </c>
      <c r="AB1" s="207">
        <f t="shared" si="0"/>
        <v>2</v>
      </c>
      <c r="AC1" s="207">
        <f t="shared" si="0"/>
        <v>2</v>
      </c>
      <c r="AD1" s="207">
        <f t="shared" si="0"/>
        <v>3</v>
      </c>
      <c r="AE1" s="207">
        <f t="shared" si="0"/>
        <v>3</v>
      </c>
      <c r="AF1" s="207">
        <f t="shared" si="0"/>
        <v>3</v>
      </c>
      <c r="AG1" s="207">
        <f t="shared" si="0"/>
        <v>3</v>
      </c>
      <c r="AH1" s="207">
        <f t="shared" si="0"/>
        <v>3</v>
      </c>
      <c r="AI1" s="207">
        <f t="shared" si="0"/>
        <v>3</v>
      </c>
      <c r="AJ1" s="207">
        <f t="shared" si="0"/>
        <v>3</v>
      </c>
      <c r="AK1" s="207">
        <f t="shared" si="0"/>
        <v>3</v>
      </c>
      <c r="AL1" s="207">
        <f t="shared" si="0"/>
        <v>3</v>
      </c>
      <c r="AM1" s="207">
        <f t="shared" si="0"/>
        <v>3</v>
      </c>
      <c r="AN1" s="207">
        <f t="shared" si="0"/>
        <v>3</v>
      </c>
      <c r="AO1" s="207">
        <f t="shared" si="0"/>
        <v>3</v>
      </c>
      <c r="AP1" s="207">
        <f t="shared" si="0"/>
        <v>4</v>
      </c>
      <c r="AQ1" s="207">
        <f t="shared" si="0"/>
        <v>4</v>
      </c>
      <c r="AR1" s="207">
        <f t="shared" si="0"/>
        <v>4</v>
      </c>
      <c r="AS1" s="207">
        <f t="shared" si="0"/>
        <v>4</v>
      </c>
      <c r="AT1" s="207">
        <f t="shared" si="0"/>
        <v>4</v>
      </c>
      <c r="AU1" s="207">
        <f t="shared" si="0"/>
        <v>4</v>
      </c>
      <c r="AV1" s="207">
        <f t="shared" si="0"/>
        <v>4</v>
      </c>
      <c r="AW1" s="207">
        <f t="shared" si="0"/>
        <v>4</v>
      </c>
      <c r="AX1" s="207">
        <f t="shared" si="0"/>
        <v>4</v>
      </c>
      <c r="AY1" s="207">
        <f t="shared" si="0"/>
        <v>4</v>
      </c>
      <c r="AZ1" s="207">
        <f t="shared" si="0"/>
        <v>4</v>
      </c>
      <c r="BA1" s="207">
        <f t="shared" si="0"/>
        <v>4</v>
      </c>
      <c r="BB1" s="207">
        <f t="shared" si="0"/>
        <v>5</v>
      </c>
      <c r="BC1" s="207">
        <f t="shared" si="0"/>
        <v>5</v>
      </c>
      <c r="BD1" s="207">
        <f t="shared" si="0"/>
        <v>5</v>
      </c>
      <c r="BE1" s="207">
        <f t="shared" si="0"/>
        <v>5</v>
      </c>
      <c r="BF1" s="207">
        <f t="shared" si="0"/>
        <v>5</v>
      </c>
      <c r="BG1" s="207">
        <f t="shared" si="0"/>
        <v>5</v>
      </c>
      <c r="BH1" s="207">
        <f t="shared" si="0"/>
        <v>5</v>
      </c>
      <c r="BI1" s="207">
        <f t="shared" si="0"/>
        <v>5</v>
      </c>
      <c r="BJ1" s="207">
        <f t="shared" si="0"/>
        <v>5</v>
      </c>
      <c r="BK1" s="207">
        <f t="shared" si="0"/>
        <v>5</v>
      </c>
      <c r="BL1" s="207">
        <f t="shared" si="0"/>
        <v>5</v>
      </c>
      <c r="BM1" s="207">
        <f t="shared" si="0"/>
        <v>5</v>
      </c>
      <c r="BN1" s="207">
        <f t="shared" ref="BN1" si="1">BB1+1</f>
        <v>6</v>
      </c>
      <c r="BO1" s="207">
        <f t="shared" ref="BO1" si="2">BC1+1</f>
        <v>6</v>
      </c>
      <c r="BP1" s="207">
        <f t="shared" ref="BP1" si="3">BD1+1</f>
        <v>6</v>
      </c>
      <c r="BQ1" s="207">
        <f t="shared" ref="BQ1" si="4">BE1+1</f>
        <v>6</v>
      </c>
      <c r="BR1" s="207">
        <f t="shared" ref="BR1" si="5">BF1+1</f>
        <v>6</v>
      </c>
      <c r="BS1" s="207">
        <f t="shared" ref="BS1" si="6">BG1+1</f>
        <v>6</v>
      </c>
      <c r="BT1" s="207">
        <f t="shared" ref="BT1" si="7">BH1+1</f>
        <v>6</v>
      </c>
      <c r="BU1" s="207">
        <f t="shared" ref="BU1" si="8">BI1+1</f>
        <v>6</v>
      </c>
      <c r="BV1" s="207">
        <f t="shared" ref="BV1" si="9">BJ1+1</f>
        <v>6</v>
      </c>
      <c r="BW1" s="207">
        <f t="shared" ref="BW1" si="10">BK1+1</f>
        <v>6</v>
      </c>
      <c r="BX1" s="207">
        <f t="shared" ref="BX1" si="11">BL1+1</f>
        <v>6</v>
      </c>
      <c r="BY1" s="207">
        <f t="shared" ref="BY1" si="12">BM1+1</f>
        <v>6</v>
      </c>
      <c r="BZ1" s="237"/>
      <c r="CA1" s="237"/>
      <c r="CB1" s="237"/>
      <c r="CC1" s="237"/>
      <c r="CD1" s="237"/>
      <c r="CE1" s="237"/>
      <c r="CF1" s="237"/>
      <c r="CG1" s="237"/>
    </row>
    <row r="2" spans="1:85" ht="15.75" x14ac:dyDescent="0.25">
      <c r="A2" s="188" t="s">
        <v>28</v>
      </c>
      <c r="B2" s="36" t="s">
        <v>198</v>
      </c>
      <c r="C2" s="31"/>
      <c r="D2" s="32"/>
      <c r="E2" s="99"/>
      <c r="F2" s="189" t="s">
        <v>37</v>
      </c>
      <c r="G2" s="189" t="s">
        <v>37</v>
      </c>
      <c r="H2" s="189" t="s">
        <v>37</v>
      </c>
      <c r="I2" s="189" t="s">
        <v>37</v>
      </c>
      <c r="J2" s="189" t="s">
        <v>37</v>
      </c>
      <c r="K2" s="189" t="s">
        <v>37</v>
      </c>
      <c r="L2" s="189" t="s">
        <v>37</v>
      </c>
      <c r="M2" s="189" t="s">
        <v>37</v>
      </c>
      <c r="N2" s="190" t="s">
        <v>37</v>
      </c>
      <c r="O2" s="190" t="s">
        <v>37</v>
      </c>
      <c r="P2" s="190" t="s">
        <v>37</v>
      </c>
      <c r="Q2" s="190" t="s">
        <v>37</v>
      </c>
      <c r="R2" s="189" t="s">
        <v>38</v>
      </c>
      <c r="S2" s="189" t="s">
        <v>38</v>
      </c>
      <c r="T2" s="189" t="s">
        <v>38</v>
      </c>
      <c r="U2" s="189" t="s">
        <v>38</v>
      </c>
      <c r="V2" s="190" t="s">
        <v>38</v>
      </c>
      <c r="W2" s="190" t="s">
        <v>38</v>
      </c>
      <c r="X2" s="190" t="s">
        <v>38</v>
      </c>
      <c r="Y2" s="190" t="s">
        <v>38</v>
      </c>
      <c r="Z2" s="190" t="s">
        <v>38</v>
      </c>
      <c r="AA2" s="190" t="s">
        <v>38</v>
      </c>
      <c r="AB2" s="190" t="s">
        <v>38</v>
      </c>
      <c r="AC2" s="190" t="s">
        <v>38</v>
      </c>
      <c r="AD2" s="190" t="s">
        <v>39</v>
      </c>
      <c r="AE2" s="190" t="s">
        <v>39</v>
      </c>
      <c r="AF2" s="190" t="s">
        <v>39</v>
      </c>
      <c r="AG2" s="190" t="s">
        <v>39</v>
      </c>
      <c r="AH2" s="190" t="s">
        <v>39</v>
      </c>
      <c r="AI2" s="190" t="s">
        <v>39</v>
      </c>
      <c r="AJ2" s="190" t="s">
        <v>39</v>
      </c>
      <c r="AK2" s="190" t="s">
        <v>39</v>
      </c>
      <c r="AL2" s="190" t="s">
        <v>39</v>
      </c>
      <c r="AM2" s="190" t="s">
        <v>39</v>
      </c>
      <c r="AN2" s="190" t="s">
        <v>39</v>
      </c>
      <c r="AO2" s="190" t="s">
        <v>39</v>
      </c>
      <c r="AP2" s="189" t="s">
        <v>40</v>
      </c>
      <c r="AQ2" s="189" t="s">
        <v>40</v>
      </c>
      <c r="AR2" s="189" t="s">
        <v>40</v>
      </c>
      <c r="AS2" s="189" t="s">
        <v>40</v>
      </c>
      <c r="AT2" s="189" t="s">
        <v>40</v>
      </c>
      <c r="AU2" s="189" t="s">
        <v>40</v>
      </c>
      <c r="AV2" s="189" t="s">
        <v>40</v>
      </c>
      <c r="AW2" s="189" t="s">
        <v>40</v>
      </c>
      <c r="AX2" s="189" t="s">
        <v>40</v>
      </c>
      <c r="AY2" s="189" t="s">
        <v>40</v>
      </c>
      <c r="AZ2" s="189" t="s">
        <v>40</v>
      </c>
      <c r="BA2" s="189" t="s">
        <v>40</v>
      </c>
      <c r="BB2" s="189" t="s">
        <v>41</v>
      </c>
      <c r="BC2" s="189" t="s">
        <v>41</v>
      </c>
      <c r="BD2" s="189" t="s">
        <v>41</v>
      </c>
      <c r="BE2" s="189" t="s">
        <v>41</v>
      </c>
      <c r="BF2" s="189" t="s">
        <v>41</v>
      </c>
      <c r="BG2" s="189" t="s">
        <v>41</v>
      </c>
      <c r="BH2" s="189" t="s">
        <v>41</v>
      </c>
      <c r="BI2" s="189" t="s">
        <v>41</v>
      </c>
      <c r="BJ2" s="189" t="s">
        <v>41</v>
      </c>
      <c r="BK2" s="189" t="s">
        <v>41</v>
      </c>
      <c r="BL2" s="189" t="s">
        <v>41</v>
      </c>
      <c r="BM2" s="189" t="s">
        <v>41</v>
      </c>
      <c r="BN2" s="189" t="s">
        <v>392</v>
      </c>
      <c r="BO2" s="189" t="s">
        <v>392</v>
      </c>
      <c r="BP2" s="189" t="s">
        <v>392</v>
      </c>
      <c r="BQ2" s="189" t="s">
        <v>392</v>
      </c>
      <c r="BR2" s="189" t="s">
        <v>392</v>
      </c>
      <c r="BS2" s="189" t="s">
        <v>392</v>
      </c>
      <c r="BT2" s="189" t="s">
        <v>392</v>
      </c>
      <c r="BU2" s="189" t="s">
        <v>392</v>
      </c>
      <c r="BV2" s="189" t="s">
        <v>392</v>
      </c>
      <c r="BW2" s="189" t="s">
        <v>392</v>
      </c>
      <c r="BX2" s="189" t="s">
        <v>392</v>
      </c>
      <c r="BY2" s="189" t="s">
        <v>392</v>
      </c>
      <c r="BZ2" s="238"/>
      <c r="CA2" s="238"/>
      <c r="CB2" s="238"/>
      <c r="CC2" s="238"/>
      <c r="CD2" s="238"/>
      <c r="CE2" s="238"/>
      <c r="CF2" s="238"/>
      <c r="CG2" s="238"/>
    </row>
    <row r="3" spans="1:85" x14ac:dyDescent="0.25">
      <c r="B3" s="31"/>
      <c r="C3" s="31"/>
      <c r="D3" s="32"/>
      <c r="E3" s="99"/>
      <c r="F3" s="192" t="s">
        <v>180</v>
      </c>
      <c r="G3" s="192" t="s">
        <v>181</v>
      </c>
      <c r="H3" s="192" t="s">
        <v>182</v>
      </c>
      <c r="I3" s="192" t="s">
        <v>183</v>
      </c>
      <c r="J3" s="193" t="s">
        <v>184</v>
      </c>
      <c r="K3" s="193" t="s">
        <v>185</v>
      </c>
      <c r="L3" s="193" t="s">
        <v>186</v>
      </c>
      <c r="M3" s="193" t="s">
        <v>187</v>
      </c>
      <c r="N3" s="194" t="s">
        <v>188</v>
      </c>
      <c r="O3" s="194" t="s">
        <v>189</v>
      </c>
      <c r="P3" s="194" t="s">
        <v>190</v>
      </c>
      <c r="Q3" s="194" t="s">
        <v>191</v>
      </c>
      <c r="R3" s="193" t="s">
        <v>192</v>
      </c>
      <c r="S3" s="193" t="s">
        <v>181</v>
      </c>
      <c r="T3" s="193" t="s">
        <v>182</v>
      </c>
      <c r="U3" s="193" t="s">
        <v>183</v>
      </c>
      <c r="V3" s="194" t="s">
        <v>184</v>
      </c>
      <c r="W3" s="194" t="s">
        <v>185</v>
      </c>
      <c r="X3" s="194" t="s">
        <v>186</v>
      </c>
      <c r="Y3" s="194" t="s">
        <v>187</v>
      </c>
      <c r="Z3" s="194" t="s">
        <v>188</v>
      </c>
      <c r="AA3" s="194" t="s">
        <v>189</v>
      </c>
      <c r="AB3" s="194" t="s">
        <v>190</v>
      </c>
      <c r="AC3" s="194" t="s">
        <v>191</v>
      </c>
      <c r="AD3" s="194" t="s">
        <v>192</v>
      </c>
      <c r="AE3" s="194" t="s">
        <v>181</v>
      </c>
      <c r="AF3" s="194" t="s">
        <v>182</v>
      </c>
      <c r="AG3" s="194" t="s">
        <v>183</v>
      </c>
      <c r="AH3" s="194" t="s">
        <v>184</v>
      </c>
      <c r="AI3" s="194" t="s">
        <v>185</v>
      </c>
      <c r="AJ3" s="194" t="s">
        <v>186</v>
      </c>
      <c r="AK3" s="194" t="s">
        <v>187</v>
      </c>
      <c r="AL3" s="194" t="s">
        <v>188</v>
      </c>
      <c r="AM3" s="194" t="s">
        <v>189</v>
      </c>
      <c r="AN3" s="194" t="s">
        <v>190</v>
      </c>
      <c r="AO3" s="194" t="s">
        <v>191</v>
      </c>
      <c r="AP3" s="192" t="s">
        <v>192</v>
      </c>
      <c r="AQ3" s="192" t="s">
        <v>181</v>
      </c>
      <c r="AR3" s="192" t="s">
        <v>182</v>
      </c>
      <c r="AS3" s="192" t="s">
        <v>183</v>
      </c>
      <c r="AT3" s="192" t="s">
        <v>184</v>
      </c>
      <c r="AU3" s="192" t="s">
        <v>185</v>
      </c>
      <c r="AV3" s="192" t="s">
        <v>186</v>
      </c>
      <c r="AW3" s="192" t="s">
        <v>187</v>
      </c>
      <c r="AX3" s="192" t="s">
        <v>188</v>
      </c>
      <c r="AY3" s="192" t="s">
        <v>189</v>
      </c>
      <c r="AZ3" s="192" t="s">
        <v>190</v>
      </c>
      <c r="BA3" s="192" t="s">
        <v>191</v>
      </c>
      <c r="BB3" s="192" t="s">
        <v>192</v>
      </c>
      <c r="BC3" s="192" t="s">
        <v>181</v>
      </c>
      <c r="BD3" s="192" t="s">
        <v>182</v>
      </c>
      <c r="BE3" s="192" t="s">
        <v>183</v>
      </c>
      <c r="BF3" s="192" t="s">
        <v>184</v>
      </c>
      <c r="BG3" s="192" t="s">
        <v>185</v>
      </c>
      <c r="BH3" s="192" t="s">
        <v>186</v>
      </c>
      <c r="BI3" s="192" t="s">
        <v>187</v>
      </c>
      <c r="BJ3" s="192" t="s">
        <v>188</v>
      </c>
      <c r="BK3" s="192" t="s">
        <v>189</v>
      </c>
      <c r="BL3" s="192" t="s">
        <v>190</v>
      </c>
      <c r="BM3" s="192" t="s">
        <v>191</v>
      </c>
      <c r="BN3" s="192" t="s">
        <v>192</v>
      </c>
      <c r="BO3" s="192" t="s">
        <v>181</v>
      </c>
      <c r="BP3" s="192" t="s">
        <v>182</v>
      </c>
      <c r="BQ3" s="192" t="s">
        <v>183</v>
      </c>
      <c r="BR3" s="192" t="s">
        <v>184</v>
      </c>
      <c r="BS3" s="192" t="s">
        <v>185</v>
      </c>
      <c r="BT3" s="192" t="s">
        <v>186</v>
      </c>
      <c r="BU3" s="192" t="s">
        <v>187</v>
      </c>
      <c r="BV3" s="192" t="s">
        <v>188</v>
      </c>
      <c r="BW3" s="192" t="s">
        <v>189</v>
      </c>
      <c r="BX3" s="192" t="s">
        <v>190</v>
      </c>
      <c r="BY3" s="192" t="s">
        <v>191</v>
      </c>
      <c r="BZ3" s="238"/>
      <c r="CA3" s="238"/>
      <c r="CB3" s="238"/>
      <c r="CC3" s="238"/>
      <c r="CD3" s="238"/>
      <c r="CE3" s="238"/>
      <c r="CF3" s="238"/>
      <c r="CG3" s="238"/>
    </row>
    <row r="4" spans="1:85" s="200" customFormat="1" ht="11.25" x14ac:dyDescent="0.15">
      <c r="A4" s="240"/>
      <c r="B4" s="195"/>
      <c r="C4" s="196" t="s">
        <v>32</v>
      </c>
      <c r="D4" s="197"/>
      <c r="E4" s="198"/>
      <c r="F4" s="195">
        <v>1</v>
      </c>
      <c r="G4" s="195">
        <f t="shared" ref="G4:AL4" si="13">F4+1</f>
        <v>2</v>
      </c>
      <c r="H4" s="195">
        <f t="shared" si="13"/>
        <v>3</v>
      </c>
      <c r="I4" s="195">
        <f t="shared" si="13"/>
        <v>4</v>
      </c>
      <c r="J4" s="195">
        <f t="shared" si="13"/>
        <v>5</v>
      </c>
      <c r="K4" s="195">
        <f t="shared" si="13"/>
        <v>6</v>
      </c>
      <c r="L4" s="195">
        <f t="shared" si="13"/>
        <v>7</v>
      </c>
      <c r="M4" s="195">
        <f t="shared" si="13"/>
        <v>8</v>
      </c>
      <c r="N4" s="195">
        <f t="shared" si="13"/>
        <v>9</v>
      </c>
      <c r="O4" s="195">
        <f t="shared" si="13"/>
        <v>10</v>
      </c>
      <c r="P4" s="195">
        <f t="shared" si="13"/>
        <v>11</v>
      </c>
      <c r="Q4" s="195">
        <f t="shared" si="13"/>
        <v>12</v>
      </c>
      <c r="R4" s="195">
        <f t="shared" si="13"/>
        <v>13</v>
      </c>
      <c r="S4" s="195">
        <f t="shared" si="13"/>
        <v>14</v>
      </c>
      <c r="T4" s="195">
        <f t="shared" si="13"/>
        <v>15</v>
      </c>
      <c r="U4" s="195">
        <f t="shared" si="13"/>
        <v>16</v>
      </c>
      <c r="V4" s="195">
        <f t="shared" si="13"/>
        <v>17</v>
      </c>
      <c r="W4" s="195">
        <f t="shared" si="13"/>
        <v>18</v>
      </c>
      <c r="X4" s="195">
        <f t="shared" si="13"/>
        <v>19</v>
      </c>
      <c r="Y4" s="195">
        <f t="shared" si="13"/>
        <v>20</v>
      </c>
      <c r="Z4" s="195">
        <f t="shared" si="13"/>
        <v>21</v>
      </c>
      <c r="AA4" s="195">
        <f t="shared" si="13"/>
        <v>22</v>
      </c>
      <c r="AB4" s="195">
        <f t="shared" si="13"/>
        <v>23</v>
      </c>
      <c r="AC4" s="195">
        <f t="shared" si="13"/>
        <v>24</v>
      </c>
      <c r="AD4" s="195">
        <f t="shared" si="13"/>
        <v>25</v>
      </c>
      <c r="AE4" s="195">
        <f t="shared" si="13"/>
        <v>26</v>
      </c>
      <c r="AF4" s="195">
        <f t="shared" si="13"/>
        <v>27</v>
      </c>
      <c r="AG4" s="195">
        <f t="shared" si="13"/>
        <v>28</v>
      </c>
      <c r="AH4" s="195">
        <f t="shared" si="13"/>
        <v>29</v>
      </c>
      <c r="AI4" s="195">
        <f t="shared" si="13"/>
        <v>30</v>
      </c>
      <c r="AJ4" s="195">
        <f t="shared" si="13"/>
        <v>31</v>
      </c>
      <c r="AK4" s="195">
        <f t="shared" si="13"/>
        <v>32</v>
      </c>
      <c r="AL4" s="195">
        <f t="shared" si="13"/>
        <v>33</v>
      </c>
      <c r="AM4" s="195">
        <f t="shared" ref="AM4:BM4" si="14">AL4+1</f>
        <v>34</v>
      </c>
      <c r="AN4" s="195">
        <f t="shared" si="14"/>
        <v>35</v>
      </c>
      <c r="AO4" s="195">
        <f t="shared" si="14"/>
        <v>36</v>
      </c>
      <c r="AP4" s="195">
        <f t="shared" si="14"/>
        <v>37</v>
      </c>
      <c r="AQ4" s="195">
        <f t="shared" si="14"/>
        <v>38</v>
      </c>
      <c r="AR4" s="195">
        <f t="shared" si="14"/>
        <v>39</v>
      </c>
      <c r="AS4" s="195">
        <f t="shared" si="14"/>
        <v>40</v>
      </c>
      <c r="AT4" s="195">
        <f t="shared" si="14"/>
        <v>41</v>
      </c>
      <c r="AU4" s="195">
        <f t="shared" si="14"/>
        <v>42</v>
      </c>
      <c r="AV4" s="195">
        <f t="shared" si="14"/>
        <v>43</v>
      </c>
      <c r="AW4" s="195">
        <f t="shared" si="14"/>
        <v>44</v>
      </c>
      <c r="AX4" s="195">
        <f t="shared" si="14"/>
        <v>45</v>
      </c>
      <c r="AY4" s="195">
        <f t="shared" si="14"/>
        <v>46</v>
      </c>
      <c r="AZ4" s="195">
        <f t="shared" si="14"/>
        <v>47</v>
      </c>
      <c r="BA4" s="195">
        <f t="shared" si="14"/>
        <v>48</v>
      </c>
      <c r="BB4" s="195">
        <f t="shared" si="14"/>
        <v>49</v>
      </c>
      <c r="BC4" s="195">
        <f t="shared" si="14"/>
        <v>50</v>
      </c>
      <c r="BD4" s="195">
        <f t="shared" si="14"/>
        <v>51</v>
      </c>
      <c r="BE4" s="195">
        <f t="shared" si="14"/>
        <v>52</v>
      </c>
      <c r="BF4" s="195">
        <f t="shared" si="14"/>
        <v>53</v>
      </c>
      <c r="BG4" s="195">
        <f t="shared" si="14"/>
        <v>54</v>
      </c>
      <c r="BH4" s="195">
        <f t="shared" si="14"/>
        <v>55</v>
      </c>
      <c r="BI4" s="195">
        <f t="shared" si="14"/>
        <v>56</v>
      </c>
      <c r="BJ4" s="195">
        <f t="shared" si="14"/>
        <v>57</v>
      </c>
      <c r="BK4" s="195">
        <f t="shared" si="14"/>
        <v>58</v>
      </c>
      <c r="BL4" s="195">
        <f t="shared" si="14"/>
        <v>59</v>
      </c>
      <c r="BM4" s="195">
        <f t="shared" si="14"/>
        <v>60</v>
      </c>
      <c r="BN4" s="195">
        <f t="shared" ref="BN4" si="15">BM4+1</f>
        <v>61</v>
      </c>
      <c r="BO4" s="195">
        <f t="shared" ref="BO4" si="16">BN4+1</f>
        <v>62</v>
      </c>
      <c r="BP4" s="195">
        <f t="shared" ref="BP4" si="17">BO4+1</f>
        <v>63</v>
      </c>
      <c r="BQ4" s="195">
        <f t="shared" ref="BQ4" si="18">BP4+1</f>
        <v>64</v>
      </c>
      <c r="BR4" s="195">
        <f t="shared" ref="BR4" si="19">BQ4+1</f>
        <v>65</v>
      </c>
      <c r="BS4" s="195">
        <f t="shared" ref="BS4" si="20">BR4+1</f>
        <v>66</v>
      </c>
      <c r="BT4" s="195">
        <f t="shared" ref="BT4" si="21">BS4+1</f>
        <v>67</v>
      </c>
      <c r="BU4" s="195">
        <f t="shared" ref="BU4" si="22">BT4+1</f>
        <v>68</v>
      </c>
      <c r="BV4" s="195">
        <f t="shared" ref="BV4" si="23">BU4+1</f>
        <v>69</v>
      </c>
      <c r="BW4" s="195">
        <f t="shared" ref="BW4" si="24">BV4+1</f>
        <v>70</v>
      </c>
      <c r="BX4" s="195">
        <f t="shared" ref="BX4" si="25">BW4+1</f>
        <v>71</v>
      </c>
      <c r="BY4" s="195">
        <f t="shared" ref="BY4" si="26">BX4+1</f>
        <v>72</v>
      </c>
      <c r="BZ4" s="241"/>
      <c r="CA4" s="241"/>
      <c r="CB4" s="241"/>
      <c r="CC4" s="241"/>
      <c r="CD4" s="241"/>
      <c r="CE4" s="241"/>
      <c r="CF4" s="241"/>
      <c r="CG4" s="241"/>
    </row>
    <row r="5" spans="1:85" x14ac:dyDescent="0.25">
      <c r="A5" s="242"/>
      <c r="B5" s="551"/>
      <c r="C5" s="551"/>
      <c r="D5" s="153" t="s">
        <v>34</v>
      </c>
      <c r="E5" s="99"/>
      <c r="F5" s="154">
        <f>Выручка!F5</f>
        <v>45292</v>
      </c>
      <c r="G5" s="154">
        <f>Выручка!G5</f>
        <v>45323</v>
      </c>
      <c r="H5" s="154">
        <f>Выручка!H5</f>
        <v>45352</v>
      </c>
      <c r="I5" s="154">
        <f>Выручка!I5</f>
        <v>45383</v>
      </c>
      <c r="J5" s="154">
        <f>Выручка!J5</f>
        <v>45413</v>
      </c>
      <c r="K5" s="154">
        <f>Выручка!K5</f>
        <v>45444</v>
      </c>
      <c r="L5" s="154">
        <f>Выручка!L5</f>
        <v>45474</v>
      </c>
      <c r="M5" s="154">
        <f>Выручка!M5</f>
        <v>45505</v>
      </c>
      <c r="N5" s="154">
        <f>Выручка!N5</f>
        <v>45536</v>
      </c>
      <c r="O5" s="154">
        <f>Выручка!O5</f>
        <v>45566</v>
      </c>
      <c r="P5" s="154">
        <f>Выручка!P5</f>
        <v>45597</v>
      </c>
      <c r="Q5" s="154">
        <f>Выручка!Q5</f>
        <v>45627</v>
      </c>
      <c r="R5" s="154">
        <f>Выручка!R5</f>
        <v>45658</v>
      </c>
      <c r="S5" s="154">
        <f>Выручка!S5</f>
        <v>45689</v>
      </c>
      <c r="T5" s="154">
        <f>Выручка!T5</f>
        <v>45717</v>
      </c>
      <c r="U5" s="154">
        <f>Выручка!U5</f>
        <v>45748</v>
      </c>
      <c r="V5" s="154">
        <f>Выручка!V5</f>
        <v>45778</v>
      </c>
      <c r="W5" s="154">
        <f>Выручка!W5</f>
        <v>45809</v>
      </c>
      <c r="X5" s="154">
        <f>Выручка!X5</f>
        <v>45839</v>
      </c>
      <c r="Y5" s="154">
        <f>Выручка!Y5</f>
        <v>45870</v>
      </c>
      <c r="Z5" s="154">
        <f>Выручка!Z5</f>
        <v>45901</v>
      </c>
      <c r="AA5" s="154">
        <f>Выручка!AA5</f>
        <v>45931</v>
      </c>
      <c r="AB5" s="154">
        <f>Выручка!AB5</f>
        <v>45962</v>
      </c>
      <c r="AC5" s="154">
        <f>Выручка!AC5</f>
        <v>45992</v>
      </c>
      <c r="AD5" s="154">
        <f>Выручка!AD5</f>
        <v>46023</v>
      </c>
      <c r="AE5" s="154">
        <f>Выручка!AE5</f>
        <v>46054</v>
      </c>
      <c r="AF5" s="154">
        <f>Выручка!AF5</f>
        <v>46082</v>
      </c>
      <c r="AG5" s="154">
        <f>Выручка!AG5</f>
        <v>46113</v>
      </c>
      <c r="AH5" s="154">
        <f>Выручка!AH5</f>
        <v>46143</v>
      </c>
      <c r="AI5" s="154">
        <f>Выручка!AI5</f>
        <v>46174</v>
      </c>
      <c r="AJ5" s="154">
        <f>Выручка!AJ5</f>
        <v>46204</v>
      </c>
      <c r="AK5" s="154">
        <f>Выручка!AK5</f>
        <v>46235</v>
      </c>
      <c r="AL5" s="154">
        <f>Выручка!AL5</f>
        <v>46266</v>
      </c>
      <c r="AM5" s="154">
        <f>Выручка!AM5</f>
        <v>46296</v>
      </c>
      <c r="AN5" s="154">
        <f>Выручка!AN5</f>
        <v>46327</v>
      </c>
      <c r="AO5" s="154">
        <f>Выручка!AO5</f>
        <v>46357</v>
      </c>
      <c r="AP5" s="154">
        <f>Выручка!AP5</f>
        <v>46388</v>
      </c>
      <c r="AQ5" s="154">
        <f>Выручка!AQ5</f>
        <v>46419</v>
      </c>
      <c r="AR5" s="154">
        <f>Выручка!AR5</f>
        <v>46447</v>
      </c>
      <c r="AS5" s="154">
        <f>Выручка!AS5</f>
        <v>46478</v>
      </c>
      <c r="AT5" s="154">
        <f>Выручка!AT5</f>
        <v>46508</v>
      </c>
      <c r="AU5" s="154">
        <f>Выручка!AU5</f>
        <v>46539</v>
      </c>
      <c r="AV5" s="154">
        <f>Выручка!AV5</f>
        <v>46569</v>
      </c>
      <c r="AW5" s="154">
        <f>Выручка!AW5</f>
        <v>46600</v>
      </c>
      <c r="AX5" s="154">
        <f>Выручка!AX5</f>
        <v>46631</v>
      </c>
      <c r="AY5" s="154">
        <f>Выручка!AY5</f>
        <v>46661</v>
      </c>
      <c r="AZ5" s="154">
        <f>Выручка!AZ5</f>
        <v>46692</v>
      </c>
      <c r="BA5" s="154">
        <f>Выручка!BA5</f>
        <v>46722</v>
      </c>
      <c r="BB5" s="154">
        <f>Выручка!BB5</f>
        <v>46753</v>
      </c>
      <c r="BC5" s="154">
        <f>Выручка!BC5</f>
        <v>46784</v>
      </c>
      <c r="BD5" s="154">
        <f>Выручка!BD5</f>
        <v>46813</v>
      </c>
      <c r="BE5" s="154">
        <f>Выручка!BE5</f>
        <v>46844</v>
      </c>
      <c r="BF5" s="154">
        <f>Выручка!BF5</f>
        <v>46874</v>
      </c>
      <c r="BG5" s="154">
        <f>Выручка!BG5</f>
        <v>46905</v>
      </c>
      <c r="BH5" s="154">
        <f>Выручка!BH5</f>
        <v>46935</v>
      </c>
      <c r="BI5" s="154">
        <f>Выручка!BI5</f>
        <v>46966</v>
      </c>
      <c r="BJ5" s="154">
        <f>Выручка!BJ5</f>
        <v>46997</v>
      </c>
      <c r="BK5" s="154">
        <f>Выручка!BK5</f>
        <v>47027</v>
      </c>
      <c r="BL5" s="154">
        <f>Выручка!BL5</f>
        <v>47058</v>
      </c>
      <c r="BM5" s="154">
        <f>Выручка!BM5</f>
        <v>47088</v>
      </c>
      <c r="BN5" s="154">
        <f>Выручка!BN5</f>
        <v>47119</v>
      </c>
      <c r="BO5" s="154">
        <f>Выручка!BO5</f>
        <v>47150</v>
      </c>
      <c r="BP5" s="154">
        <f>Выручка!BP5</f>
        <v>47178</v>
      </c>
      <c r="BQ5" s="154">
        <f>Выручка!BQ5</f>
        <v>47209</v>
      </c>
      <c r="BR5" s="154">
        <f>Выручка!BR5</f>
        <v>47239</v>
      </c>
      <c r="BS5" s="154">
        <f>Выручка!BS5</f>
        <v>47270</v>
      </c>
      <c r="BT5" s="154">
        <f>Выручка!BT5</f>
        <v>47300</v>
      </c>
      <c r="BU5" s="154">
        <f>Выручка!BU5</f>
        <v>47331</v>
      </c>
      <c r="BV5" s="154">
        <f>Выручка!BV5</f>
        <v>47362</v>
      </c>
      <c r="BW5" s="154">
        <f>Выручка!BW5</f>
        <v>47392</v>
      </c>
      <c r="BX5" s="154">
        <f>Выручка!BX5</f>
        <v>47423</v>
      </c>
      <c r="BY5" s="154">
        <f>Выручка!BY5</f>
        <v>47453</v>
      </c>
      <c r="BZ5" s="238"/>
      <c r="CA5" s="238"/>
      <c r="CB5" s="238"/>
      <c r="CC5" s="238"/>
      <c r="CD5" s="238"/>
      <c r="CE5" s="238"/>
      <c r="CF5" s="238"/>
      <c r="CG5" s="238"/>
    </row>
    <row r="6" spans="1:85" x14ac:dyDescent="0.25">
      <c r="A6" s="242"/>
      <c r="B6" s="243"/>
      <c r="C6" s="244"/>
      <c r="D6" s="245"/>
      <c r="E6" s="99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38"/>
      <c r="CA6" s="238"/>
      <c r="CB6" s="238"/>
      <c r="CC6" s="238"/>
      <c r="CD6" s="238"/>
      <c r="CE6" s="238"/>
      <c r="CF6" s="238"/>
      <c r="CG6" s="238"/>
    </row>
    <row r="7" spans="1:85" x14ac:dyDescent="0.25">
      <c r="A7" s="242"/>
      <c r="B7" s="55"/>
      <c r="C7" s="55" t="s">
        <v>166</v>
      </c>
      <c r="D7" s="53"/>
      <c r="E7" s="63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09"/>
      <c r="AS7" s="209"/>
      <c r="AT7" s="209"/>
      <c r="AU7" s="209"/>
      <c r="AV7" s="209"/>
      <c r="AW7" s="209"/>
      <c r="AX7" s="209"/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09"/>
      <c r="BN7" s="209"/>
      <c r="BO7" s="209"/>
      <c r="BP7" s="209"/>
      <c r="BQ7" s="209"/>
      <c r="BR7" s="209"/>
      <c r="BS7" s="209"/>
      <c r="BT7" s="209"/>
      <c r="BU7" s="209"/>
      <c r="BV7" s="209"/>
      <c r="BW7" s="209"/>
      <c r="BX7" s="209"/>
      <c r="BY7" s="209"/>
      <c r="BZ7" s="238"/>
      <c r="CA7" s="238"/>
      <c r="CB7" s="238"/>
      <c r="CC7" s="238"/>
      <c r="CD7" s="238"/>
      <c r="CE7" s="238"/>
      <c r="CF7" s="238"/>
      <c r="CG7" s="238"/>
    </row>
    <row r="8" spans="1:85" s="216" customFormat="1" ht="12.75" x14ac:dyDescent="0.15">
      <c r="A8" s="242"/>
      <c r="B8" s="211"/>
      <c r="C8" s="38" t="s">
        <v>167</v>
      </c>
      <c r="D8" s="212"/>
      <c r="E8" s="213"/>
      <c r="F8" s="214">
        <v>1</v>
      </c>
      <c r="G8" s="214">
        <v>1</v>
      </c>
      <c r="H8" s="214">
        <v>1</v>
      </c>
      <c r="I8" s="214">
        <v>1</v>
      </c>
      <c r="J8" s="214">
        <v>1</v>
      </c>
      <c r="K8" s="214">
        <v>1</v>
      </c>
      <c r="L8" s="214">
        <v>1</v>
      </c>
      <c r="M8" s="214">
        <v>1</v>
      </c>
      <c r="N8" s="214">
        <v>1</v>
      </c>
      <c r="O8" s="214">
        <v>1</v>
      </c>
      <c r="P8" s="214">
        <v>1</v>
      </c>
      <c r="Q8" s="214">
        <v>1</v>
      </c>
      <c r="R8" s="214">
        <f t="shared" ref="R8:BM8" si="27">F8+1</f>
        <v>2</v>
      </c>
      <c r="S8" s="214">
        <f t="shared" si="27"/>
        <v>2</v>
      </c>
      <c r="T8" s="214">
        <f t="shared" si="27"/>
        <v>2</v>
      </c>
      <c r="U8" s="214">
        <f t="shared" si="27"/>
        <v>2</v>
      </c>
      <c r="V8" s="214">
        <f t="shared" si="27"/>
        <v>2</v>
      </c>
      <c r="W8" s="214">
        <f t="shared" si="27"/>
        <v>2</v>
      </c>
      <c r="X8" s="214">
        <f t="shared" si="27"/>
        <v>2</v>
      </c>
      <c r="Y8" s="214">
        <f t="shared" si="27"/>
        <v>2</v>
      </c>
      <c r="Z8" s="214">
        <f t="shared" si="27"/>
        <v>2</v>
      </c>
      <c r="AA8" s="214">
        <f t="shared" si="27"/>
        <v>2</v>
      </c>
      <c r="AB8" s="214">
        <f t="shared" si="27"/>
        <v>2</v>
      </c>
      <c r="AC8" s="214">
        <f t="shared" si="27"/>
        <v>2</v>
      </c>
      <c r="AD8" s="214">
        <f t="shared" si="27"/>
        <v>3</v>
      </c>
      <c r="AE8" s="214">
        <f t="shared" si="27"/>
        <v>3</v>
      </c>
      <c r="AF8" s="214">
        <f t="shared" si="27"/>
        <v>3</v>
      </c>
      <c r="AG8" s="214">
        <f t="shared" si="27"/>
        <v>3</v>
      </c>
      <c r="AH8" s="214">
        <f t="shared" si="27"/>
        <v>3</v>
      </c>
      <c r="AI8" s="214">
        <f t="shared" si="27"/>
        <v>3</v>
      </c>
      <c r="AJ8" s="214">
        <f t="shared" si="27"/>
        <v>3</v>
      </c>
      <c r="AK8" s="214">
        <f t="shared" si="27"/>
        <v>3</v>
      </c>
      <c r="AL8" s="214">
        <f t="shared" si="27"/>
        <v>3</v>
      </c>
      <c r="AM8" s="214">
        <f t="shared" si="27"/>
        <v>3</v>
      </c>
      <c r="AN8" s="214">
        <f t="shared" si="27"/>
        <v>3</v>
      </c>
      <c r="AO8" s="214">
        <f t="shared" si="27"/>
        <v>3</v>
      </c>
      <c r="AP8" s="214">
        <f t="shared" si="27"/>
        <v>4</v>
      </c>
      <c r="AQ8" s="214">
        <f t="shared" si="27"/>
        <v>4</v>
      </c>
      <c r="AR8" s="214">
        <f t="shared" si="27"/>
        <v>4</v>
      </c>
      <c r="AS8" s="214">
        <f t="shared" si="27"/>
        <v>4</v>
      </c>
      <c r="AT8" s="214">
        <f t="shared" si="27"/>
        <v>4</v>
      </c>
      <c r="AU8" s="214">
        <f t="shared" si="27"/>
        <v>4</v>
      </c>
      <c r="AV8" s="214">
        <f t="shared" si="27"/>
        <v>4</v>
      </c>
      <c r="AW8" s="214">
        <f t="shared" si="27"/>
        <v>4</v>
      </c>
      <c r="AX8" s="214">
        <f t="shared" si="27"/>
        <v>4</v>
      </c>
      <c r="AY8" s="214">
        <f t="shared" si="27"/>
        <v>4</v>
      </c>
      <c r="AZ8" s="214">
        <f t="shared" si="27"/>
        <v>4</v>
      </c>
      <c r="BA8" s="214">
        <f t="shared" si="27"/>
        <v>4</v>
      </c>
      <c r="BB8" s="214">
        <f t="shared" si="27"/>
        <v>5</v>
      </c>
      <c r="BC8" s="214">
        <f t="shared" si="27"/>
        <v>5</v>
      </c>
      <c r="BD8" s="214">
        <f t="shared" si="27"/>
        <v>5</v>
      </c>
      <c r="BE8" s="214">
        <f t="shared" si="27"/>
        <v>5</v>
      </c>
      <c r="BF8" s="214">
        <f t="shared" si="27"/>
        <v>5</v>
      </c>
      <c r="BG8" s="214">
        <f t="shared" si="27"/>
        <v>5</v>
      </c>
      <c r="BH8" s="214">
        <f t="shared" si="27"/>
        <v>5</v>
      </c>
      <c r="BI8" s="214">
        <f t="shared" si="27"/>
        <v>5</v>
      </c>
      <c r="BJ8" s="214">
        <f t="shared" si="27"/>
        <v>5</v>
      </c>
      <c r="BK8" s="214">
        <f t="shared" si="27"/>
        <v>5</v>
      </c>
      <c r="BL8" s="214">
        <f t="shared" si="27"/>
        <v>5</v>
      </c>
      <c r="BM8" s="214">
        <f t="shared" si="27"/>
        <v>5</v>
      </c>
      <c r="BN8" s="214">
        <f t="shared" ref="BN8" si="28">BB8+1</f>
        <v>6</v>
      </c>
      <c r="BO8" s="214">
        <f t="shared" ref="BO8" si="29">BC8+1</f>
        <v>6</v>
      </c>
      <c r="BP8" s="214">
        <f t="shared" ref="BP8" si="30">BD8+1</f>
        <v>6</v>
      </c>
      <c r="BQ8" s="214">
        <f t="shared" ref="BQ8" si="31">BE8+1</f>
        <v>6</v>
      </c>
      <c r="BR8" s="214">
        <f t="shared" ref="BR8" si="32">BF8+1</f>
        <v>6</v>
      </c>
      <c r="BS8" s="214">
        <f t="shared" ref="BS8" si="33">BG8+1</f>
        <v>6</v>
      </c>
      <c r="BT8" s="214">
        <f t="shared" ref="BT8" si="34">BH8+1</f>
        <v>6</v>
      </c>
      <c r="BU8" s="214">
        <f t="shared" ref="BU8" si="35">BI8+1</f>
        <v>6</v>
      </c>
      <c r="BV8" s="214">
        <f t="shared" ref="BV8" si="36">BJ8+1</f>
        <v>6</v>
      </c>
      <c r="BW8" s="214">
        <f t="shared" ref="BW8" si="37">BK8+1</f>
        <v>6</v>
      </c>
      <c r="BX8" s="214">
        <f t="shared" ref="BX8" si="38">BL8+1</f>
        <v>6</v>
      </c>
      <c r="BY8" s="214">
        <f t="shared" ref="BY8" si="39">BM8+1</f>
        <v>6</v>
      </c>
      <c r="BZ8" s="239"/>
      <c r="CA8" s="239"/>
      <c r="CB8" s="239"/>
      <c r="CC8" s="239"/>
      <c r="CD8" s="239"/>
      <c r="CE8" s="239"/>
      <c r="CF8" s="239"/>
      <c r="CG8" s="239"/>
    </row>
    <row r="9" spans="1:85" s="216" customFormat="1" ht="12.75" x14ac:dyDescent="0.15">
      <c r="A9" s="242"/>
      <c r="B9" s="211"/>
      <c r="C9" s="38" t="s">
        <v>169</v>
      </c>
      <c r="D9" s="212"/>
      <c r="E9" s="213"/>
      <c r="F9" s="214">
        <v>1</v>
      </c>
      <c r="G9" s="214">
        <v>2</v>
      </c>
      <c r="H9" s="214">
        <v>3</v>
      </c>
      <c r="I9" s="214">
        <v>4</v>
      </c>
      <c r="J9" s="214">
        <v>5</v>
      </c>
      <c r="K9" s="214">
        <v>6</v>
      </c>
      <c r="L9" s="214">
        <v>7</v>
      </c>
      <c r="M9" s="214">
        <v>8</v>
      </c>
      <c r="N9" s="214">
        <v>9</v>
      </c>
      <c r="O9" s="214">
        <v>10</v>
      </c>
      <c r="P9" s="214">
        <v>11</v>
      </c>
      <c r="Q9" s="214">
        <v>12</v>
      </c>
      <c r="R9" s="214">
        <f t="shared" ref="R9:BM9" si="40">F9</f>
        <v>1</v>
      </c>
      <c r="S9" s="214">
        <f t="shared" si="40"/>
        <v>2</v>
      </c>
      <c r="T9" s="214">
        <f t="shared" si="40"/>
        <v>3</v>
      </c>
      <c r="U9" s="214">
        <f t="shared" si="40"/>
        <v>4</v>
      </c>
      <c r="V9" s="214">
        <f t="shared" si="40"/>
        <v>5</v>
      </c>
      <c r="W9" s="214">
        <f t="shared" si="40"/>
        <v>6</v>
      </c>
      <c r="X9" s="214">
        <f t="shared" si="40"/>
        <v>7</v>
      </c>
      <c r="Y9" s="214">
        <f t="shared" si="40"/>
        <v>8</v>
      </c>
      <c r="Z9" s="214">
        <f t="shared" si="40"/>
        <v>9</v>
      </c>
      <c r="AA9" s="214">
        <f t="shared" si="40"/>
        <v>10</v>
      </c>
      <c r="AB9" s="214">
        <f t="shared" si="40"/>
        <v>11</v>
      </c>
      <c r="AC9" s="214">
        <f t="shared" si="40"/>
        <v>12</v>
      </c>
      <c r="AD9" s="214">
        <f t="shared" si="40"/>
        <v>1</v>
      </c>
      <c r="AE9" s="214">
        <f t="shared" si="40"/>
        <v>2</v>
      </c>
      <c r="AF9" s="214">
        <f t="shared" si="40"/>
        <v>3</v>
      </c>
      <c r="AG9" s="214">
        <f t="shared" si="40"/>
        <v>4</v>
      </c>
      <c r="AH9" s="214">
        <f t="shared" si="40"/>
        <v>5</v>
      </c>
      <c r="AI9" s="214">
        <f t="shared" si="40"/>
        <v>6</v>
      </c>
      <c r="AJ9" s="214">
        <f t="shared" si="40"/>
        <v>7</v>
      </c>
      <c r="AK9" s="214">
        <f t="shared" si="40"/>
        <v>8</v>
      </c>
      <c r="AL9" s="214">
        <f t="shared" si="40"/>
        <v>9</v>
      </c>
      <c r="AM9" s="214">
        <f t="shared" si="40"/>
        <v>10</v>
      </c>
      <c r="AN9" s="214">
        <f t="shared" si="40"/>
        <v>11</v>
      </c>
      <c r="AO9" s="214">
        <f t="shared" si="40"/>
        <v>12</v>
      </c>
      <c r="AP9" s="214">
        <f t="shared" si="40"/>
        <v>1</v>
      </c>
      <c r="AQ9" s="214">
        <f t="shared" si="40"/>
        <v>2</v>
      </c>
      <c r="AR9" s="214">
        <f t="shared" si="40"/>
        <v>3</v>
      </c>
      <c r="AS9" s="214">
        <f t="shared" si="40"/>
        <v>4</v>
      </c>
      <c r="AT9" s="214">
        <f t="shared" si="40"/>
        <v>5</v>
      </c>
      <c r="AU9" s="214">
        <f t="shared" si="40"/>
        <v>6</v>
      </c>
      <c r="AV9" s="214">
        <f t="shared" si="40"/>
        <v>7</v>
      </c>
      <c r="AW9" s="214">
        <f t="shared" si="40"/>
        <v>8</v>
      </c>
      <c r="AX9" s="214">
        <f t="shared" si="40"/>
        <v>9</v>
      </c>
      <c r="AY9" s="214">
        <f t="shared" si="40"/>
        <v>10</v>
      </c>
      <c r="AZ9" s="214">
        <f t="shared" si="40"/>
        <v>11</v>
      </c>
      <c r="BA9" s="214">
        <f t="shared" si="40"/>
        <v>12</v>
      </c>
      <c r="BB9" s="214">
        <f t="shared" si="40"/>
        <v>1</v>
      </c>
      <c r="BC9" s="214">
        <f t="shared" si="40"/>
        <v>2</v>
      </c>
      <c r="BD9" s="214">
        <f t="shared" si="40"/>
        <v>3</v>
      </c>
      <c r="BE9" s="214">
        <f t="shared" si="40"/>
        <v>4</v>
      </c>
      <c r="BF9" s="214">
        <f t="shared" si="40"/>
        <v>5</v>
      </c>
      <c r="BG9" s="214">
        <f t="shared" si="40"/>
        <v>6</v>
      </c>
      <c r="BH9" s="214">
        <f t="shared" si="40"/>
        <v>7</v>
      </c>
      <c r="BI9" s="214">
        <f t="shared" si="40"/>
        <v>8</v>
      </c>
      <c r="BJ9" s="214">
        <f t="shared" si="40"/>
        <v>9</v>
      </c>
      <c r="BK9" s="214">
        <f t="shared" si="40"/>
        <v>10</v>
      </c>
      <c r="BL9" s="214">
        <f t="shared" si="40"/>
        <v>11</v>
      </c>
      <c r="BM9" s="214">
        <f t="shared" si="40"/>
        <v>12</v>
      </c>
      <c r="BN9" s="214">
        <f t="shared" ref="BN9" si="41">BB9</f>
        <v>1</v>
      </c>
      <c r="BO9" s="214">
        <f t="shared" ref="BO9" si="42">BC9</f>
        <v>2</v>
      </c>
      <c r="BP9" s="214">
        <f t="shared" ref="BP9" si="43">BD9</f>
        <v>3</v>
      </c>
      <c r="BQ9" s="214">
        <f t="shared" ref="BQ9" si="44">BE9</f>
        <v>4</v>
      </c>
      <c r="BR9" s="214">
        <f t="shared" ref="BR9" si="45">BF9</f>
        <v>5</v>
      </c>
      <c r="BS9" s="214">
        <f t="shared" ref="BS9" si="46">BG9</f>
        <v>6</v>
      </c>
      <c r="BT9" s="214">
        <f t="shared" ref="BT9" si="47">BH9</f>
        <v>7</v>
      </c>
      <c r="BU9" s="214">
        <f t="shared" ref="BU9" si="48">BI9</f>
        <v>8</v>
      </c>
      <c r="BV9" s="214">
        <f t="shared" ref="BV9" si="49">BJ9</f>
        <v>9</v>
      </c>
      <c r="BW9" s="214">
        <f t="shared" ref="BW9" si="50">BK9</f>
        <v>10</v>
      </c>
      <c r="BX9" s="214">
        <f t="shared" ref="BX9" si="51">BL9</f>
        <v>11</v>
      </c>
      <c r="BY9" s="214">
        <f t="shared" ref="BY9" si="52">BM9</f>
        <v>12</v>
      </c>
      <c r="BZ9" s="239"/>
      <c r="CA9" s="239"/>
      <c r="CB9" s="239"/>
      <c r="CC9" s="239"/>
      <c r="CD9" s="239"/>
      <c r="CE9" s="239"/>
      <c r="CF9" s="239"/>
      <c r="CG9" s="239"/>
    </row>
    <row r="10" spans="1:85" s="216" customFormat="1" ht="12.75" x14ac:dyDescent="0.15">
      <c r="A10" s="242"/>
      <c r="B10" s="211"/>
      <c r="C10" s="38"/>
      <c r="D10" s="212"/>
      <c r="E10" s="213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214"/>
      <c r="AY10" s="214"/>
      <c r="AZ10" s="214"/>
      <c r="BA10" s="214"/>
      <c r="BB10" s="214"/>
      <c r="BC10" s="214"/>
      <c r="BD10" s="214"/>
      <c r="BE10" s="214"/>
      <c r="BF10" s="214"/>
      <c r="BG10" s="214"/>
      <c r="BH10" s="214"/>
      <c r="BI10" s="214"/>
      <c r="BJ10" s="214"/>
      <c r="BK10" s="214"/>
      <c r="BL10" s="214"/>
      <c r="BM10" s="214"/>
      <c r="BN10" s="214"/>
      <c r="BO10" s="214"/>
      <c r="BP10" s="214"/>
      <c r="BQ10" s="214"/>
      <c r="BR10" s="214"/>
      <c r="BS10" s="214"/>
      <c r="BT10" s="214"/>
      <c r="BU10" s="214"/>
      <c r="BV10" s="214"/>
      <c r="BW10" s="214"/>
      <c r="BX10" s="214"/>
      <c r="BY10" s="214"/>
      <c r="BZ10" s="239"/>
      <c r="CA10" s="239"/>
      <c r="CB10" s="239"/>
      <c r="CC10" s="239"/>
      <c r="CD10" s="239"/>
      <c r="CE10" s="239"/>
      <c r="CF10" s="239"/>
      <c r="CG10" s="239"/>
    </row>
    <row r="11" spans="1:85" s="186" customFormat="1" ht="12.75" x14ac:dyDescent="0.2">
      <c r="A11" s="242"/>
      <c r="B11" s="56" t="s">
        <v>33</v>
      </c>
      <c r="C11" s="57"/>
      <c r="D11" s="130"/>
      <c r="E11" s="99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</row>
    <row r="12" spans="1:85" x14ac:dyDescent="0.25">
      <c r="A12" s="439"/>
      <c r="B12" s="243"/>
      <c r="C12" s="244"/>
      <c r="D12" s="245"/>
      <c r="E12" s="99"/>
      <c r="F12" s="246"/>
      <c r="G12" s="246"/>
      <c r="H12" s="246"/>
      <c r="I12" s="246"/>
      <c r="J12" s="246"/>
      <c r="K12" s="246"/>
      <c r="L12" s="246"/>
      <c r="M12" s="246"/>
      <c r="N12" s="246"/>
      <c r="O12" s="246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  <c r="AD12" s="246"/>
      <c r="AE12" s="246"/>
      <c r="AF12" s="246"/>
      <c r="AG12" s="246"/>
      <c r="AH12" s="246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6"/>
      <c r="AT12" s="246"/>
      <c r="AU12" s="246"/>
      <c r="AV12" s="246"/>
      <c r="AW12" s="246"/>
      <c r="AX12" s="246"/>
      <c r="AY12" s="246"/>
      <c r="AZ12" s="246"/>
      <c r="BA12" s="246"/>
      <c r="BB12" s="246"/>
      <c r="BC12" s="246"/>
      <c r="BD12" s="246"/>
      <c r="BE12" s="246"/>
      <c r="BF12" s="246"/>
      <c r="BG12" s="246"/>
      <c r="BH12" s="246"/>
      <c r="BI12" s="246"/>
      <c r="BJ12" s="246"/>
      <c r="BK12" s="246"/>
      <c r="BL12" s="246"/>
      <c r="BM12" s="246"/>
      <c r="BN12" s="246"/>
      <c r="BO12" s="246"/>
      <c r="BP12" s="246"/>
      <c r="BQ12" s="246"/>
      <c r="BR12" s="246"/>
      <c r="BS12" s="246"/>
      <c r="BT12" s="246"/>
      <c r="BU12" s="246"/>
      <c r="BV12" s="246"/>
      <c r="BW12" s="246"/>
      <c r="BX12" s="246"/>
      <c r="BY12" s="246"/>
      <c r="BZ12" s="238"/>
      <c r="CA12" s="238"/>
      <c r="CB12" s="238"/>
      <c r="CC12" s="238"/>
      <c r="CD12" s="238"/>
      <c r="CE12" s="238"/>
      <c r="CF12" s="238"/>
      <c r="CG12" s="238"/>
    </row>
    <row r="13" spans="1:85" x14ac:dyDescent="0.25">
      <c r="A13" s="439"/>
      <c r="B13" s="243"/>
      <c r="C13" s="110" t="str">
        <f>Вводные!C104</f>
        <v>Себестоимость производства Электронный тренажер</v>
      </c>
      <c r="D13" s="132" t="s">
        <v>355</v>
      </c>
      <c r="E13" s="99"/>
      <c r="F13" s="538">
        <f ca="1">SUMIF(Вводные!$I$4:$N$4,F$8,Вводные!$I104:$N104)*SUMIF(Вводные!$I$4:$N$4,Затраты!F$8,Вводные!$I$18:$N$18)*Выручка!F19/1000</f>
        <v>0</v>
      </c>
      <c r="G13" s="538">
        <f ca="1">SUMIF(Вводные!$I$4:$N$4,G$8,Вводные!$I104:$N104)*SUMIF(Вводные!$I$4:$N$4,Затраты!G$8,Вводные!$I$18:$N$18)*Выручка!G19/1000</f>
        <v>0</v>
      </c>
      <c r="H13" s="538">
        <f ca="1">SUMIF(Вводные!$I$4:$N$4,H$8,Вводные!$I104:$N104)*SUMIF(Вводные!$I$4:$N$4,Затраты!H$8,Вводные!$I$18:$N$18)*Выручка!H19/1000</f>
        <v>0</v>
      </c>
      <c r="I13" s="538">
        <f ca="1">SUMIF(Вводные!$I$4:$N$4,I$8,Вводные!$I104:$N104)*SUMIF(Вводные!$I$4:$N$4,Затраты!I$8,Вводные!$I$18:$N$18)*Выручка!I19/1000</f>
        <v>0</v>
      </c>
      <c r="J13" s="538">
        <f ca="1">SUMIF(Вводные!$I$4:$N$4,J$8,Вводные!$I104:$N104)*SUMIF(Вводные!$I$4:$N$4,Затраты!J$8,Вводные!$I$18:$N$18)*Выручка!J19/1000</f>
        <v>0</v>
      </c>
      <c r="K13" s="538">
        <f ca="1">SUMIF(Вводные!$I$4:$N$4,K$8,Вводные!$I104:$N104)*SUMIF(Вводные!$I$4:$N$4,Затраты!K$8,Вводные!$I$18:$N$18)*Выручка!K19/1000</f>
        <v>8.8364583333333329</v>
      </c>
      <c r="L13" s="538">
        <f ca="1">SUMIF(Вводные!$I$4:$N$4,L$8,Вводные!$I104:$N104)*SUMIF(Вводные!$I$4:$N$4,Затраты!L$8,Вводные!$I$18:$N$18)*Выручка!L19/1000</f>
        <v>8.8364583333333329</v>
      </c>
      <c r="M13" s="538">
        <f ca="1">SUMIF(Вводные!$I$4:$N$4,M$8,Вводные!$I104:$N104)*SUMIF(Вводные!$I$4:$N$4,Затраты!M$8,Вводные!$I$18:$N$18)*Выручка!M19/1000</f>
        <v>8.8364583333333329</v>
      </c>
      <c r="N13" s="538">
        <f ca="1">SUMIF(Вводные!$I$4:$N$4,N$8,Вводные!$I104:$N104)*SUMIF(Вводные!$I$4:$N$4,Затраты!N$8,Вводные!$I$18:$N$18)*Выручка!N19/1000</f>
        <v>8.8364583333333329</v>
      </c>
      <c r="O13" s="538">
        <f ca="1">SUMIF(Вводные!$I$4:$N$4,O$8,Вводные!$I104:$N104)*SUMIF(Вводные!$I$4:$N$4,Затраты!O$8,Вводные!$I$18:$N$18)*Выручка!O19/1000</f>
        <v>8.8364583333333329</v>
      </c>
      <c r="P13" s="538">
        <f ca="1">SUMIF(Вводные!$I$4:$N$4,P$8,Вводные!$I104:$N104)*SUMIF(Вводные!$I$4:$N$4,Затраты!P$8,Вводные!$I$18:$N$18)*Выручка!P19/1000</f>
        <v>8.8364583333333329</v>
      </c>
      <c r="Q13" s="538">
        <f ca="1">SUMIF(Вводные!$I$4:$N$4,Q$8,Вводные!$I104:$N104)*SUMIF(Вводные!$I$4:$N$4,Затраты!Q$8,Вводные!$I$18:$N$18)*Выручка!Q19/1000</f>
        <v>8.8364583333333329</v>
      </c>
      <c r="R13" s="538">
        <f ca="1">SUMIF(Вводные!$I$4:$N$4,R$8,Вводные!$I104:$N104)*SUMIF(Вводные!$I$4:$N$4,Затраты!R$8,Вводные!$I$18:$N$18)*Выручка!R19/1000</f>
        <v>9.1015520833333348</v>
      </c>
      <c r="S13" s="538">
        <f ca="1">SUMIF(Вводные!$I$4:$N$4,S$8,Вводные!$I104:$N104)*SUMIF(Вводные!$I$4:$N$4,Затраты!S$8,Вводные!$I$18:$N$18)*Выручка!S19/1000</f>
        <v>9.1015520833333348</v>
      </c>
      <c r="T13" s="538">
        <f ca="1">SUMIF(Вводные!$I$4:$N$4,T$8,Вводные!$I104:$N104)*SUMIF(Вводные!$I$4:$N$4,Затраты!T$8,Вводные!$I$18:$N$18)*Выручка!T19/1000</f>
        <v>9.1015520833333348</v>
      </c>
      <c r="U13" s="538">
        <f ca="1">SUMIF(Вводные!$I$4:$N$4,U$8,Вводные!$I104:$N104)*SUMIF(Вводные!$I$4:$N$4,Затраты!U$8,Вводные!$I$18:$N$18)*Выручка!U19/1000</f>
        <v>9.1015520833333348</v>
      </c>
      <c r="V13" s="538">
        <f ca="1">SUMIF(Вводные!$I$4:$N$4,V$8,Вводные!$I104:$N104)*SUMIF(Вводные!$I$4:$N$4,Затраты!V$8,Вводные!$I$18:$N$18)*Выручка!V19/1000</f>
        <v>9.1015520833333348</v>
      </c>
      <c r="W13" s="538">
        <f ca="1">SUMIF(Вводные!$I$4:$N$4,W$8,Вводные!$I104:$N104)*SUMIF(Вводные!$I$4:$N$4,Затраты!W$8,Вводные!$I$18:$N$18)*Выручка!W19/1000</f>
        <v>18.20310416666667</v>
      </c>
      <c r="X13" s="538">
        <f ca="1">SUMIF(Вводные!$I$4:$N$4,X$8,Вводные!$I104:$N104)*SUMIF(Вводные!$I$4:$N$4,Затраты!X$8,Вводные!$I$18:$N$18)*Выручка!X19/1000</f>
        <v>18.20310416666667</v>
      </c>
      <c r="Y13" s="538">
        <f ca="1">SUMIF(Вводные!$I$4:$N$4,Y$8,Вводные!$I104:$N104)*SUMIF(Вводные!$I$4:$N$4,Затраты!Y$8,Вводные!$I$18:$N$18)*Выручка!Y19/1000</f>
        <v>18.20310416666667</v>
      </c>
      <c r="Z13" s="538">
        <f ca="1">SUMIF(Вводные!$I$4:$N$4,Z$8,Вводные!$I104:$N104)*SUMIF(Вводные!$I$4:$N$4,Затраты!Z$8,Вводные!$I$18:$N$18)*Выручка!Z19/1000</f>
        <v>18.20310416666667</v>
      </c>
      <c r="AA13" s="538">
        <f ca="1">SUMIF(Вводные!$I$4:$N$4,AA$8,Вводные!$I104:$N104)*SUMIF(Вводные!$I$4:$N$4,Затраты!AA$8,Вводные!$I$18:$N$18)*Выручка!AA19/1000</f>
        <v>18.20310416666667</v>
      </c>
      <c r="AB13" s="538">
        <f ca="1">SUMIF(Вводные!$I$4:$N$4,AB$8,Вводные!$I104:$N104)*SUMIF(Вводные!$I$4:$N$4,Затраты!AB$8,Вводные!$I$18:$N$18)*Выручка!AB19/1000</f>
        <v>18.20310416666667</v>
      </c>
      <c r="AC13" s="538">
        <f ca="1">SUMIF(Вводные!$I$4:$N$4,AC$8,Вводные!$I104:$N104)*SUMIF(Вводные!$I$4:$N$4,Затраты!AC$8,Вводные!$I$18:$N$18)*Выручка!AC19/1000</f>
        <v>18.20310416666667</v>
      </c>
      <c r="AD13" s="538">
        <f ca="1">SUMIF(Вводные!$I$4:$N$4,AD$8,Вводные!$I104:$N104)*SUMIF(Вводные!$I$4:$N$4,Затраты!AD$8,Вводные!$I$18:$N$18)*Выручка!AD19/1000</f>
        <v>18.621775562499995</v>
      </c>
      <c r="AE13" s="538">
        <f ca="1">SUMIF(Вводные!$I$4:$N$4,AE$8,Вводные!$I104:$N104)*SUMIF(Вводные!$I$4:$N$4,Затраты!AE$8,Вводные!$I$18:$N$18)*Выручка!AE19/1000</f>
        <v>18.621775562499995</v>
      </c>
      <c r="AF13" s="538">
        <f ca="1">SUMIF(Вводные!$I$4:$N$4,AF$8,Вводные!$I104:$N104)*SUMIF(Вводные!$I$4:$N$4,Затраты!AF$8,Вводные!$I$18:$N$18)*Выручка!AF19/1000</f>
        <v>18.621775562499995</v>
      </c>
      <c r="AG13" s="538">
        <f ca="1">SUMIF(Вводные!$I$4:$N$4,AG$8,Вводные!$I104:$N104)*SUMIF(Вводные!$I$4:$N$4,Затраты!AG$8,Вводные!$I$18:$N$18)*Выручка!AG19/1000</f>
        <v>18.621775562499995</v>
      </c>
      <c r="AH13" s="538">
        <f ca="1">SUMIF(Вводные!$I$4:$N$4,AH$8,Вводные!$I104:$N104)*SUMIF(Вводные!$I$4:$N$4,Затраты!AH$8,Вводные!$I$18:$N$18)*Выручка!AH19/1000</f>
        <v>18.621775562499995</v>
      </c>
      <c r="AI13" s="538">
        <f ca="1">SUMIF(Вводные!$I$4:$N$4,AI$8,Вводные!$I104:$N104)*SUMIF(Вводные!$I$4:$N$4,Затраты!AI$8,Вводные!$I$18:$N$18)*Выручка!AI19/1000</f>
        <v>67.038392024999993</v>
      </c>
      <c r="AJ13" s="538">
        <f ca="1">SUMIF(Вводные!$I$4:$N$4,AJ$8,Вводные!$I104:$N104)*SUMIF(Вводные!$I$4:$N$4,Затраты!AJ$8,Вводные!$I$18:$N$18)*Выручка!AJ19/1000</f>
        <v>67.038392024999993</v>
      </c>
      <c r="AK13" s="538">
        <f ca="1">SUMIF(Вводные!$I$4:$N$4,AK$8,Вводные!$I104:$N104)*SUMIF(Вводные!$I$4:$N$4,Затраты!AK$8,Вводные!$I$18:$N$18)*Выручка!AK19/1000</f>
        <v>67.038392024999993</v>
      </c>
      <c r="AL13" s="538">
        <f ca="1">SUMIF(Вводные!$I$4:$N$4,AL$8,Вводные!$I104:$N104)*SUMIF(Вводные!$I$4:$N$4,Затраты!AL$8,Вводные!$I$18:$N$18)*Выручка!AL19/1000</f>
        <v>67.038392024999993</v>
      </c>
      <c r="AM13" s="538">
        <f ca="1">SUMIF(Вводные!$I$4:$N$4,AM$8,Вводные!$I104:$N104)*SUMIF(Вводные!$I$4:$N$4,Затраты!AM$8,Вводные!$I$18:$N$18)*Выручка!AM19/1000</f>
        <v>67.038392024999993</v>
      </c>
      <c r="AN13" s="538">
        <f ca="1">SUMIF(Вводные!$I$4:$N$4,AN$8,Вводные!$I104:$N104)*SUMIF(Вводные!$I$4:$N$4,Затраты!AN$8,Вводные!$I$18:$N$18)*Выручка!AN19/1000</f>
        <v>67.038392024999993</v>
      </c>
      <c r="AO13" s="538">
        <f ca="1">SUMIF(Вводные!$I$4:$N$4,AO$8,Вводные!$I104:$N104)*SUMIF(Вводные!$I$4:$N$4,Затраты!AO$8,Вводные!$I$18:$N$18)*Выручка!AO19/1000</f>
        <v>67.038392024999993</v>
      </c>
      <c r="AP13" s="538">
        <f ca="1">SUMIF(Вводные!$I$4:$N$4,AP$8,Вводные!$I104:$N104)*SUMIF(Вводные!$I$4:$N$4,Затраты!AP$8,Вводные!$I$18:$N$18)*Выручка!AP19/1000</f>
        <v>68.580275041574993</v>
      </c>
      <c r="AQ13" s="538">
        <f ca="1">SUMIF(Вводные!$I$4:$N$4,AQ$8,Вводные!$I104:$N104)*SUMIF(Вводные!$I$4:$N$4,Затраты!AQ$8,Вводные!$I$18:$N$18)*Выручка!AQ19/1000</f>
        <v>68.580275041574993</v>
      </c>
      <c r="AR13" s="538">
        <f ca="1">SUMIF(Вводные!$I$4:$N$4,AR$8,Вводные!$I104:$N104)*SUMIF(Вводные!$I$4:$N$4,Затраты!AR$8,Вводные!$I$18:$N$18)*Выручка!AR19/1000</f>
        <v>68.580275041574993</v>
      </c>
      <c r="AS13" s="538">
        <f ca="1">SUMIF(Вводные!$I$4:$N$4,AS$8,Вводные!$I104:$N104)*SUMIF(Вводные!$I$4:$N$4,Затраты!AS$8,Вводные!$I$18:$N$18)*Выручка!AS19/1000</f>
        <v>68.580275041574993</v>
      </c>
      <c r="AT13" s="538">
        <f ca="1">SUMIF(Вводные!$I$4:$N$4,AT$8,Вводные!$I104:$N104)*SUMIF(Вводные!$I$4:$N$4,Затраты!AT$8,Вводные!$I$18:$N$18)*Выручка!AT19/1000</f>
        <v>68.580275041574993</v>
      </c>
      <c r="AU13" s="538">
        <f ca="1">SUMIF(Вводные!$I$4:$N$4,AU$8,Вводные!$I104:$N104)*SUMIF(Вводные!$I$4:$N$4,Затраты!AU$8,Вводные!$I$18:$N$18)*Выручка!AU19/1000</f>
        <v>266.70106960612497</v>
      </c>
      <c r="AV13" s="538">
        <f ca="1">SUMIF(Вводные!$I$4:$N$4,AV$8,Вводные!$I104:$N104)*SUMIF(Вводные!$I$4:$N$4,Затраты!AV$8,Вводные!$I$18:$N$18)*Выручка!AV19/1000</f>
        <v>266.70106960612497</v>
      </c>
      <c r="AW13" s="538">
        <f ca="1">SUMIF(Вводные!$I$4:$N$4,AW$8,Вводные!$I104:$N104)*SUMIF(Вводные!$I$4:$N$4,Затраты!AW$8,Вводные!$I$18:$N$18)*Выручка!AW19/1000</f>
        <v>266.70106960612497</v>
      </c>
      <c r="AX13" s="538">
        <f ca="1">SUMIF(Вводные!$I$4:$N$4,AX$8,Вводные!$I104:$N104)*SUMIF(Вводные!$I$4:$N$4,Затраты!AX$8,Вводные!$I$18:$N$18)*Выручка!AX19/1000</f>
        <v>266.70106960612497</v>
      </c>
      <c r="AY13" s="538">
        <f ca="1">SUMIF(Вводные!$I$4:$N$4,AY$8,Вводные!$I104:$N104)*SUMIF(Вводные!$I$4:$N$4,Затраты!AY$8,Вводные!$I$18:$N$18)*Выручка!AY19/1000</f>
        <v>266.70106960612497</v>
      </c>
      <c r="AZ13" s="538">
        <f ca="1">SUMIF(Вводные!$I$4:$N$4,AZ$8,Вводные!$I104:$N104)*SUMIF(Вводные!$I$4:$N$4,Затраты!AZ$8,Вводные!$I$18:$N$18)*Выручка!AZ19/1000</f>
        <v>266.70106960612497</v>
      </c>
      <c r="BA13" s="538">
        <f ca="1">SUMIF(Вводные!$I$4:$N$4,BA$8,Вводные!$I104:$N104)*SUMIF(Вводные!$I$4:$N$4,Затраты!BA$8,Вводные!$I$18:$N$18)*Выручка!BA19/1000</f>
        <v>266.70106960612497</v>
      </c>
      <c r="BB13" s="538">
        <f ca="1">SUMIF(Вводные!$I$4:$N$4,BB$8,Вводные!$I104:$N104)*SUMIF(Вводные!$I$4:$N$4,Затраты!BB$8,Вводные!$I$18:$N$18)*Выручка!BB19/1000</f>
        <v>272.8351942070658</v>
      </c>
      <c r="BC13" s="538">
        <f ca="1">SUMIF(Вводные!$I$4:$N$4,BC$8,Вводные!$I104:$N104)*SUMIF(Вводные!$I$4:$N$4,Затраты!BC$8,Вводные!$I$18:$N$18)*Выручка!BC19/1000</f>
        <v>272.8351942070658</v>
      </c>
      <c r="BD13" s="538">
        <f ca="1">SUMIF(Вводные!$I$4:$N$4,BD$8,Вводные!$I104:$N104)*SUMIF(Вводные!$I$4:$N$4,Затраты!BD$8,Вводные!$I$18:$N$18)*Выручка!BD19/1000</f>
        <v>272.8351942070658</v>
      </c>
      <c r="BE13" s="538">
        <f ca="1">SUMIF(Вводные!$I$4:$N$4,BE$8,Вводные!$I104:$N104)*SUMIF(Вводные!$I$4:$N$4,Затраты!BE$8,Вводные!$I$18:$N$18)*Выручка!BE19/1000</f>
        <v>272.8351942070658</v>
      </c>
      <c r="BF13" s="538">
        <f ca="1">SUMIF(Вводные!$I$4:$N$4,BF$8,Вводные!$I104:$N104)*SUMIF(Вводные!$I$4:$N$4,Затраты!BF$8,Вводные!$I$18:$N$18)*Выручка!BF19/1000</f>
        <v>272.8351942070658</v>
      </c>
      <c r="BG13" s="538">
        <f ca="1">SUMIF(Вводные!$I$4:$N$4,BG$8,Вводные!$I104:$N104)*SUMIF(Вводные!$I$4:$N$4,Затраты!BG$8,Вводные!$I$18:$N$18)*Выручка!BG19/1000</f>
        <v>341.43375732198524</v>
      </c>
      <c r="BH13" s="538">
        <f ca="1">SUMIF(Вводные!$I$4:$N$4,BH$8,Вводные!$I104:$N104)*SUMIF(Вводные!$I$4:$N$4,Затраты!BH$8,Вводные!$I$18:$N$18)*Выручка!BH19/1000</f>
        <v>341.43375732198524</v>
      </c>
      <c r="BI13" s="538">
        <f ca="1">SUMIF(Вводные!$I$4:$N$4,BI$8,Вводные!$I104:$N104)*SUMIF(Вводные!$I$4:$N$4,Затраты!BI$8,Вводные!$I$18:$N$18)*Выручка!BI19/1000</f>
        <v>341.43375732198524</v>
      </c>
      <c r="BJ13" s="538">
        <f ca="1">SUMIF(Вводные!$I$4:$N$4,BJ$8,Вводные!$I104:$N104)*SUMIF(Вводные!$I$4:$N$4,Затраты!BJ$8,Вводные!$I$18:$N$18)*Выручка!BJ19/1000</f>
        <v>341.43375732198524</v>
      </c>
      <c r="BK13" s="538">
        <f ca="1">SUMIF(Вводные!$I$4:$N$4,BK$8,Вводные!$I104:$N104)*SUMIF(Вводные!$I$4:$N$4,Затраты!BK$8,Вводные!$I$18:$N$18)*Выручка!BK19/1000</f>
        <v>341.43375732198524</v>
      </c>
      <c r="BL13" s="538">
        <f ca="1">SUMIF(Вводные!$I$4:$N$4,BL$8,Вводные!$I104:$N104)*SUMIF(Вводные!$I$4:$N$4,Затраты!BL$8,Вводные!$I$18:$N$18)*Выручка!BL19/1000</f>
        <v>341.43375732198524</v>
      </c>
      <c r="BM13" s="538">
        <f ca="1">SUMIF(Вводные!$I$4:$N$4,BM$8,Вводные!$I104:$N104)*SUMIF(Вводные!$I$4:$N$4,Затраты!BM$8,Вводные!$I$18:$N$18)*Выручка!BM19/1000</f>
        <v>341.43375732198524</v>
      </c>
      <c r="BN13" s="538">
        <f ca="1">SUMIF(Вводные!$I$4:$N$4,BN$8,Вводные!$I104:$N104)*SUMIF(Вводные!$I$4:$N$4,Затраты!BN$8,Вводные!$I$18:$N$18)*Выручка!BN19/1000</f>
        <v>349.28673374039084</v>
      </c>
      <c r="BO13" s="538">
        <f ca="1">SUMIF(Вводные!$I$4:$N$4,BO$8,Вводные!$I104:$N104)*SUMIF(Вводные!$I$4:$N$4,Затраты!BO$8,Вводные!$I$18:$N$18)*Выручка!BO19/1000</f>
        <v>349.28673374039084</v>
      </c>
      <c r="BP13" s="538">
        <f ca="1">SUMIF(Вводные!$I$4:$N$4,BP$8,Вводные!$I104:$N104)*SUMIF(Вводные!$I$4:$N$4,Затраты!BP$8,Вводные!$I$18:$N$18)*Выручка!BP19/1000</f>
        <v>349.28673374039084</v>
      </c>
      <c r="BQ13" s="538">
        <f ca="1">SUMIF(Вводные!$I$4:$N$4,BQ$8,Вводные!$I104:$N104)*SUMIF(Вводные!$I$4:$N$4,Затраты!BQ$8,Вводные!$I$18:$N$18)*Выручка!BQ19/1000</f>
        <v>349.28673374039084</v>
      </c>
      <c r="BR13" s="538">
        <f ca="1">SUMIF(Вводные!$I$4:$N$4,BR$8,Вводные!$I104:$N104)*SUMIF(Вводные!$I$4:$N$4,Затраты!BR$8,Вводные!$I$18:$N$18)*Выручка!BR19/1000</f>
        <v>349.28673374039084</v>
      </c>
      <c r="BS13" s="538">
        <f ca="1">SUMIF(Вводные!$I$4:$N$4,BS$8,Вводные!$I104:$N104)*SUMIF(Вводные!$I$4:$N$4,Затраты!BS$8,Вводные!$I$18:$N$18)*Выручка!BS19/1000</f>
        <v>467.31056157960973</v>
      </c>
      <c r="BT13" s="538">
        <f ca="1">SUMIF(Вводные!$I$4:$N$4,BT$8,Вводные!$I104:$N104)*SUMIF(Вводные!$I$4:$N$4,Затраты!BT$8,Вводные!$I$18:$N$18)*Выручка!BT19/1000</f>
        <v>467.31056157960973</v>
      </c>
      <c r="BU13" s="538">
        <f ca="1">SUMIF(Вводные!$I$4:$N$4,BU$8,Вводные!$I104:$N104)*SUMIF(Вводные!$I$4:$N$4,Затраты!BU$8,Вводные!$I$18:$N$18)*Выручка!BU19/1000</f>
        <v>467.31056157960973</v>
      </c>
      <c r="BV13" s="538">
        <f ca="1">SUMIF(Вводные!$I$4:$N$4,BV$8,Вводные!$I104:$N104)*SUMIF(Вводные!$I$4:$N$4,Затраты!BV$8,Вводные!$I$18:$N$18)*Выручка!BV19/1000</f>
        <v>467.31056157960973</v>
      </c>
      <c r="BW13" s="538">
        <f ca="1">SUMIF(Вводные!$I$4:$N$4,BW$8,Вводные!$I104:$N104)*SUMIF(Вводные!$I$4:$N$4,Затраты!BW$8,Вводные!$I$18:$N$18)*Выручка!BW19/1000</f>
        <v>467.31056157960973</v>
      </c>
      <c r="BX13" s="538">
        <f ca="1">SUMIF(Вводные!$I$4:$N$4,BX$8,Вводные!$I104:$N104)*SUMIF(Вводные!$I$4:$N$4,Затраты!BX$8,Вводные!$I$18:$N$18)*Выручка!BX19/1000</f>
        <v>467.31056157960973</v>
      </c>
      <c r="BY13" s="538">
        <f ca="1">SUMIF(Вводные!$I$4:$N$4,BY$8,Вводные!$I104:$N104)*SUMIF(Вводные!$I$4:$N$4,Затраты!BY$8,Вводные!$I$18:$N$18)*Выручка!BY19/1000</f>
        <v>467.31056157960973</v>
      </c>
      <c r="BZ13" s="238"/>
      <c r="CA13" s="238"/>
      <c r="CB13" s="238"/>
      <c r="CC13" s="238"/>
      <c r="CD13" s="238"/>
      <c r="CE13" s="238"/>
      <c r="CF13" s="238"/>
      <c r="CG13" s="238"/>
    </row>
    <row r="14" spans="1:85" x14ac:dyDescent="0.25">
      <c r="A14" s="440"/>
      <c r="B14" s="243"/>
      <c r="C14" s="110" t="str">
        <f>Вводные!C106</f>
        <v>Аренда складских помещений</v>
      </c>
      <c r="D14" s="132" t="s">
        <v>355</v>
      </c>
      <c r="E14" s="99"/>
      <c r="F14" s="538">
        <f>SUMIF(Вводные!$I$4:$N$4,F$8,Вводные!$I106:$N106)*SUMIF(Вводные!$I$4:$N$4,Затраты!F$8,Вводные!$I$18:$N$18)*Выручка!F10/1000</f>
        <v>0</v>
      </c>
      <c r="G14" s="538">
        <f>SUMIF(Вводные!$I$4:$N$4,G$8,Вводные!$I106:$N106)*SUMIF(Вводные!$I$4:$N$4,Затраты!G$8,Вводные!$I$18:$N$18)*Выручка!G10/1000</f>
        <v>0</v>
      </c>
      <c r="H14" s="538">
        <f>SUMIF(Вводные!$I$4:$N$4,H$8,Вводные!$I106:$N106)*SUMIF(Вводные!$I$4:$N$4,Затраты!H$8,Вводные!$I$18:$N$18)*Выручка!H10/1000</f>
        <v>0</v>
      </c>
      <c r="I14" s="538">
        <f>SUMIF(Вводные!$I$4:$N$4,I$8,Вводные!$I106:$N106)*SUMIF(Вводные!$I$4:$N$4,Затраты!I$8,Вводные!$I$18:$N$18)*Выручка!I10/1000</f>
        <v>0</v>
      </c>
      <c r="J14" s="538">
        <f>SUMIF(Вводные!$I$4:$N$4,J$8,Вводные!$I106:$N106)*SUMIF(Вводные!$I$4:$N$4,Затраты!J$8,Вводные!$I$18:$N$18)*Выручка!J10/1000</f>
        <v>0</v>
      </c>
      <c r="K14" s="538">
        <f>SUMIF(Вводные!$I$4:$N$4,K$8,Вводные!$I106:$N106)*SUMIF(Вводные!$I$4:$N$4,Затраты!K$8,Вводные!$I$18:$N$18)*Выручка!K10/1000</f>
        <v>1</v>
      </c>
      <c r="L14" s="538">
        <f>SUMIF(Вводные!$I$4:$N$4,L$8,Вводные!$I106:$N106)*SUMIF(Вводные!$I$4:$N$4,Затраты!L$8,Вводные!$I$18:$N$18)*Выручка!L10/1000</f>
        <v>1</v>
      </c>
      <c r="M14" s="538">
        <f>SUMIF(Вводные!$I$4:$N$4,M$8,Вводные!$I106:$N106)*SUMIF(Вводные!$I$4:$N$4,Затраты!M$8,Вводные!$I$18:$N$18)*Выручка!M10/1000</f>
        <v>1</v>
      </c>
      <c r="N14" s="538">
        <f>SUMIF(Вводные!$I$4:$N$4,N$8,Вводные!$I106:$N106)*SUMIF(Вводные!$I$4:$N$4,Затраты!N$8,Вводные!$I$18:$N$18)*Выручка!N10/1000</f>
        <v>1</v>
      </c>
      <c r="O14" s="538">
        <f>SUMIF(Вводные!$I$4:$N$4,O$8,Вводные!$I106:$N106)*SUMIF(Вводные!$I$4:$N$4,Затраты!O$8,Вводные!$I$18:$N$18)*Выручка!O10/1000</f>
        <v>1</v>
      </c>
      <c r="P14" s="538">
        <f>SUMIF(Вводные!$I$4:$N$4,P$8,Вводные!$I106:$N106)*SUMIF(Вводные!$I$4:$N$4,Затраты!P$8,Вводные!$I$18:$N$18)*Выручка!P10/1000</f>
        <v>1</v>
      </c>
      <c r="Q14" s="538">
        <f>SUMIF(Вводные!$I$4:$N$4,Q$8,Вводные!$I106:$N106)*SUMIF(Вводные!$I$4:$N$4,Затраты!Q$8,Вводные!$I$18:$N$18)*Выручка!Q10/1000</f>
        <v>1</v>
      </c>
      <c r="R14" s="538">
        <f>SUMIF(Вводные!$I$4:$N$4,R$8,Вводные!$I106:$N106)*SUMIF(Вводные!$I$4:$N$4,Затраты!R$8,Вводные!$I$18:$N$18)*Выручка!R10/1000</f>
        <v>1.03</v>
      </c>
      <c r="S14" s="538">
        <f>SUMIF(Вводные!$I$4:$N$4,S$8,Вводные!$I106:$N106)*SUMIF(Вводные!$I$4:$N$4,Затраты!S$8,Вводные!$I$18:$N$18)*Выручка!S10/1000</f>
        <v>1.03</v>
      </c>
      <c r="T14" s="538">
        <f>SUMIF(Вводные!$I$4:$N$4,T$8,Вводные!$I106:$N106)*SUMIF(Вводные!$I$4:$N$4,Затраты!T$8,Вводные!$I$18:$N$18)*Выручка!T10/1000</f>
        <v>1.03</v>
      </c>
      <c r="U14" s="538">
        <f>SUMIF(Вводные!$I$4:$N$4,U$8,Вводные!$I106:$N106)*SUMIF(Вводные!$I$4:$N$4,Затраты!U$8,Вводные!$I$18:$N$18)*Выручка!U10/1000</f>
        <v>1.03</v>
      </c>
      <c r="V14" s="538">
        <f>SUMIF(Вводные!$I$4:$N$4,V$8,Вводные!$I106:$N106)*SUMIF(Вводные!$I$4:$N$4,Затраты!V$8,Вводные!$I$18:$N$18)*Выручка!V10/1000</f>
        <v>1.03</v>
      </c>
      <c r="W14" s="538">
        <f>SUMIF(Вводные!$I$4:$N$4,W$8,Вводные!$I106:$N106)*SUMIF(Вводные!$I$4:$N$4,Затраты!W$8,Вводные!$I$18:$N$18)*Выручка!W10/1000</f>
        <v>1.03</v>
      </c>
      <c r="X14" s="538">
        <f>SUMIF(Вводные!$I$4:$N$4,X$8,Вводные!$I106:$N106)*SUMIF(Вводные!$I$4:$N$4,Затраты!X$8,Вводные!$I$18:$N$18)*Выручка!X10/1000</f>
        <v>1.03</v>
      </c>
      <c r="Y14" s="538">
        <f>SUMIF(Вводные!$I$4:$N$4,Y$8,Вводные!$I106:$N106)*SUMIF(Вводные!$I$4:$N$4,Затраты!Y$8,Вводные!$I$18:$N$18)*Выручка!Y10/1000</f>
        <v>1.03</v>
      </c>
      <c r="Z14" s="538">
        <f>SUMIF(Вводные!$I$4:$N$4,Z$8,Вводные!$I106:$N106)*SUMIF(Вводные!$I$4:$N$4,Затраты!Z$8,Вводные!$I$18:$N$18)*Выручка!Z10/1000</f>
        <v>1.03</v>
      </c>
      <c r="AA14" s="538">
        <f>SUMIF(Вводные!$I$4:$N$4,AA$8,Вводные!$I106:$N106)*SUMIF(Вводные!$I$4:$N$4,Затраты!AA$8,Вводные!$I$18:$N$18)*Выручка!AA10/1000</f>
        <v>1.03</v>
      </c>
      <c r="AB14" s="538">
        <f>SUMIF(Вводные!$I$4:$N$4,AB$8,Вводные!$I106:$N106)*SUMIF(Вводные!$I$4:$N$4,Затраты!AB$8,Вводные!$I$18:$N$18)*Выручка!AB10/1000</f>
        <v>1.03</v>
      </c>
      <c r="AC14" s="538">
        <f>SUMIF(Вводные!$I$4:$N$4,AC$8,Вводные!$I106:$N106)*SUMIF(Вводные!$I$4:$N$4,Затраты!AC$8,Вводные!$I$18:$N$18)*Выручка!AC10/1000</f>
        <v>1.03</v>
      </c>
      <c r="AD14" s="538">
        <f>SUMIF(Вводные!$I$4:$N$4,AD$8,Вводные!$I106:$N106)*SUMIF(Вводные!$I$4:$N$4,Затраты!AD$8,Вводные!$I$18:$N$18)*Выручка!AD10/1000</f>
        <v>1.580535</v>
      </c>
      <c r="AE14" s="538">
        <f>SUMIF(Вводные!$I$4:$N$4,AE$8,Вводные!$I106:$N106)*SUMIF(Вводные!$I$4:$N$4,Затраты!AE$8,Вводные!$I$18:$N$18)*Выручка!AE10/1000</f>
        <v>1.580535</v>
      </c>
      <c r="AF14" s="538">
        <f>SUMIF(Вводные!$I$4:$N$4,AF$8,Вводные!$I106:$N106)*SUMIF(Вводные!$I$4:$N$4,Затраты!AF$8,Вводные!$I$18:$N$18)*Выручка!AF10/1000</f>
        <v>1.580535</v>
      </c>
      <c r="AG14" s="538">
        <f>SUMIF(Вводные!$I$4:$N$4,AG$8,Вводные!$I106:$N106)*SUMIF(Вводные!$I$4:$N$4,Затраты!AG$8,Вводные!$I$18:$N$18)*Выручка!AG10/1000</f>
        <v>1.580535</v>
      </c>
      <c r="AH14" s="538">
        <f>SUMIF(Вводные!$I$4:$N$4,AH$8,Вводные!$I106:$N106)*SUMIF(Вводные!$I$4:$N$4,Затраты!AH$8,Вводные!$I$18:$N$18)*Выручка!AH10/1000</f>
        <v>1.580535</v>
      </c>
      <c r="AI14" s="538">
        <f>SUMIF(Вводные!$I$4:$N$4,AI$8,Вводные!$I106:$N106)*SUMIF(Вводные!$I$4:$N$4,Затраты!AI$8,Вводные!$I$18:$N$18)*Выручка!AI10/1000</f>
        <v>1.580535</v>
      </c>
      <c r="AJ14" s="538">
        <f>SUMIF(Вводные!$I$4:$N$4,AJ$8,Вводные!$I106:$N106)*SUMIF(Вводные!$I$4:$N$4,Затраты!AJ$8,Вводные!$I$18:$N$18)*Выручка!AJ10/1000</f>
        <v>1.580535</v>
      </c>
      <c r="AK14" s="538">
        <f>SUMIF(Вводные!$I$4:$N$4,AK$8,Вводные!$I106:$N106)*SUMIF(Вводные!$I$4:$N$4,Затраты!AK$8,Вводные!$I$18:$N$18)*Выручка!AK10/1000</f>
        <v>1.580535</v>
      </c>
      <c r="AL14" s="538">
        <f>SUMIF(Вводные!$I$4:$N$4,AL$8,Вводные!$I106:$N106)*SUMIF(Вводные!$I$4:$N$4,Затраты!AL$8,Вводные!$I$18:$N$18)*Выручка!AL10/1000</f>
        <v>1.580535</v>
      </c>
      <c r="AM14" s="538">
        <f>SUMIF(Вводные!$I$4:$N$4,AM$8,Вводные!$I106:$N106)*SUMIF(Вводные!$I$4:$N$4,Затраты!AM$8,Вводные!$I$18:$N$18)*Выручка!AM10/1000</f>
        <v>1.580535</v>
      </c>
      <c r="AN14" s="538">
        <f>SUMIF(Вводные!$I$4:$N$4,AN$8,Вводные!$I106:$N106)*SUMIF(Вводные!$I$4:$N$4,Затраты!AN$8,Вводные!$I$18:$N$18)*Выручка!AN10/1000</f>
        <v>1.580535</v>
      </c>
      <c r="AO14" s="538">
        <f>SUMIF(Вводные!$I$4:$N$4,AO$8,Вводные!$I106:$N106)*SUMIF(Вводные!$I$4:$N$4,Затраты!AO$8,Вводные!$I$18:$N$18)*Выручка!AO10/1000</f>
        <v>1.580535</v>
      </c>
      <c r="AP14" s="538">
        <f>SUMIF(Вводные!$I$4:$N$4,AP$8,Вводные!$I106:$N106)*SUMIF(Вводные!$I$4:$N$4,Затраты!AP$8,Вводные!$I$18:$N$18)*Выручка!AP10/1000</f>
        <v>2.1558497399999998</v>
      </c>
      <c r="AQ14" s="538">
        <f>SUMIF(Вводные!$I$4:$N$4,AQ$8,Вводные!$I106:$N106)*SUMIF(Вводные!$I$4:$N$4,Затраты!AQ$8,Вводные!$I$18:$N$18)*Выручка!AQ10/1000</f>
        <v>2.1558497399999998</v>
      </c>
      <c r="AR14" s="538">
        <f>SUMIF(Вводные!$I$4:$N$4,AR$8,Вводные!$I106:$N106)*SUMIF(Вводные!$I$4:$N$4,Затраты!AR$8,Вводные!$I$18:$N$18)*Выручка!AR10/1000</f>
        <v>2.1558497399999998</v>
      </c>
      <c r="AS14" s="538">
        <f>SUMIF(Вводные!$I$4:$N$4,AS$8,Вводные!$I106:$N106)*SUMIF(Вводные!$I$4:$N$4,Затраты!AS$8,Вводные!$I$18:$N$18)*Выручка!AS10/1000</f>
        <v>2.1558497399999998</v>
      </c>
      <c r="AT14" s="538">
        <f>SUMIF(Вводные!$I$4:$N$4,AT$8,Вводные!$I106:$N106)*SUMIF(Вводные!$I$4:$N$4,Затраты!AT$8,Вводные!$I$18:$N$18)*Выручка!AT10/1000</f>
        <v>2.1558497399999998</v>
      </c>
      <c r="AU14" s="538">
        <f>SUMIF(Вводные!$I$4:$N$4,AU$8,Вводные!$I106:$N106)*SUMIF(Вводные!$I$4:$N$4,Затраты!AU$8,Вводные!$I$18:$N$18)*Выручка!AU10/1000</f>
        <v>2.1558497399999998</v>
      </c>
      <c r="AV14" s="538">
        <f>SUMIF(Вводные!$I$4:$N$4,AV$8,Вводные!$I106:$N106)*SUMIF(Вводные!$I$4:$N$4,Затраты!AV$8,Вводные!$I$18:$N$18)*Выручка!AV10/1000</f>
        <v>2.1558497399999998</v>
      </c>
      <c r="AW14" s="538">
        <f>SUMIF(Вводные!$I$4:$N$4,AW$8,Вводные!$I106:$N106)*SUMIF(Вводные!$I$4:$N$4,Затраты!AW$8,Вводные!$I$18:$N$18)*Выручка!AW10/1000</f>
        <v>2.1558497399999998</v>
      </c>
      <c r="AX14" s="538">
        <f>SUMIF(Вводные!$I$4:$N$4,AX$8,Вводные!$I106:$N106)*SUMIF(Вводные!$I$4:$N$4,Затраты!AX$8,Вводные!$I$18:$N$18)*Выручка!AX10/1000</f>
        <v>2.1558497399999998</v>
      </c>
      <c r="AY14" s="538">
        <f>SUMIF(Вводные!$I$4:$N$4,AY$8,Вводные!$I106:$N106)*SUMIF(Вводные!$I$4:$N$4,Затраты!AY$8,Вводные!$I$18:$N$18)*Выручка!AY10/1000</f>
        <v>2.1558497399999998</v>
      </c>
      <c r="AZ14" s="538">
        <f>SUMIF(Вводные!$I$4:$N$4,AZ$8,Вводные!$I106:$N106)*SUMIF(Вводные!$I$4:$N$4,Затраты!AZ$8,Вводные!$I$18:$N$18)*Выручка!AZ10/1000</f>
        <v>2.1558497399999998</v>
      </c>
      <c r="BA14" s="538">
        <f>SUMIF(Вводные!$I$4:$N$4,BA$8,Вводные!$I106:$N106)*SUMIF(Вводные!$I$4:$N$4,Затраты!BA$8,Вводные!$I$18:$N$18)*Выручка!BA10/1000</f>
        <v>2.1558497399999998</v>
      </c>
      <c r="BB14" s="538">
        <f>SUMIF(Вводные!$I$4:$N$4,BB$8,Вводные!$I106:$N106)*SUMIF(Вводные!$I$4:$N$4,Затраты!BB$8,Вводные!$I$18:$N$18)*Выручка!BB10/1000</f>
        <v>2.756792855025</v>
      </c>
      <c r="BC14" s="538">
        <f>SUMIF(Вводные!$I$4:$N$4,BC$8,Вводные!$I106:$N106)*SUMIF(Вводные!$I$4:$N$4,Затраты!BC$8,Вводные!$I$18:$N$18)*Выручка!BC10/1000</f>
        <v>2.756792855025</v>
      </c>
      <c r="BD14" s="538">
        <f>SUMIF(Вводные!$I$4:$N$4,BD$8,Вводные!$I106:$N106)*SUMIF(Вводные!$I$4:$N$4,Затраты!BD$8,Вводные!$I$18:$N$18)*Выручка!BD10/1000</f>
        <v>2.756792855025</v>
      </c>
      <c r="BE14" s="538">
        <f>SUMIF(Вводные!$I$4:$N$4,BE$8,Вводные!$I106:$N106)*SUMIF(Вводные!$I$4:$N$4,Затраты!BE$8,Вводные!$I$18:$N$18)*Выручка!BE10/1000</f>
        <v>2.756792855025</v>
      </c>
      <c r="BF14" s="538">
        <f>SUMIF(Вводные!$I$4:$N$4,BF$8,Вводные!$I106:$N106)*SUMIF(Вводные!$I$4:$N$4,Затраты!BF$8,Вводные!$I$18:$N$18)*Выручка!BF10/1000</f>
        <v>2.756792855025</v>
      </c>
      <c r="BG14" s="538">
        <f>SUMIF(Вводные!$I$4:$N$4,BG$8,Вводные!$I106:$N106)*SUMIF(Вводные!$I$4:$N$4,Затраты!BG$8,Вводные!$I$18:$N$18)*Выручка!BG10/1000</f>
        <v>2.756792855025</v>
      </c>
      <c r="BH14" s="538">
        <f>SUMIF(Вводные!$I$4:$N$4,BH$8,Вводные!$I106:$N106)*SUMIF(Вводные!$I$4:$N$4,Затраты!BH$8,Вводные!$I$18:$N$18)*Выручка!BH10/1000</f>
        <v>2.756792855025</v>
      </c>
      <c r="BI14" s="538">
        <f>SUMIF(Вводные!$I$4:$N$4,BI$8,Вводные!$I106:$N106)*SUMIF(Вводные!$I$4:$N$4,Затраты!BI$8,Вводные!$I$18:$N$18)*Выручка!BI10/1000</f>
        <v>2.756792855025</v>
      </c>
      <c r="BJ14" s="538">
        <f>SUMIF(Вводные!$I$4:$N$4,BJ$8,Вводные!$I106:$N106)*SUMIF(Вводные!$I$4:$N$4,Затраты!BJ$8,Вводные!$I$18:$N$18)*Выручка!BJ10/1000</f>
        <v>2.756792855025</v>
      </c>
      <c r="BK14" s="538">
        <f>SUMIF(Вводные!$I$4:$N$4,BK$8,Вводные!$I106:$N106)*SUMIF(Вводные!$I$4:$N$4,Затраты!BK$8,Вводные!$I$18:$N$18)*Выручка!BK10/1000</f>
        <v>2.756792855025</v>
      </c>
      <c r="BL14" s="538">
        <f>SUMIF(Вводные!$I$4:$N$4,BL$8,Вводные!$I106:$N106)*SUMIF(Вводные!$I$4:$N$4,Затраты!BL$8,Вводные!$I$18:$N$18)*Выручка!BL10/1000</f>
        <v>2.756792855025</v>
      </c>
      <c r="BM14" s="538">
        <f>SUMIF(Вводные!$I$4:$N$4,BM$8,Вводные!$I106:$N106)*SUMIF(Вводные!$I$4:$N$4,Затраты!BM$8,Вводные!$I$18:$N$18)*Выручка!BM10/1000</f>
        <v>2.756792855025</v>
      </c>
      <c r="BN14" s="538">
        <f>SUMIF(Вводные!$I$4:$N$4,BN$8,Вводные!$I106:$N106)*SUMIF(Вводные!$I$4:$N$4,Затраты!BN$8,Вводные!$I$18:$N$18)*Выручка!BN10/1000</f>
        <v>3.3842389088286891</v>
      </c>
      <c r="BO14" s="538">
        <f>SUMIF(Вводные!$I$4:$N$4,BO$8,Вводные!$I106:$N106)*SUMIF(Вводные!$I$4:$N$4,Затраты!BO$8,Вводные!$I$18:$N$18)*Выручка!BO10/1000</f>
        <v>3.3842389088286891</v>
      </c>
      <c r="BP14" s="538">
        <f>SUMIF(Вводные!$I$4:$N$4,BP$8,Вводные!$I106:$N106)*SUMIF(Вводные!$I$4:$N$4,Затраты!BP$8,Вводные!$I$18:$N$18)*Выручка!BP10/1000</f>
        <v>3.3842389088286891</v>
      </c>
      <c r="BQ14" s="538">
        <f>SUMIF(Вводные!$I$4:$N$4,BQ$8,Вводные!$I106:$N106)*SUMIF(Вводные!$I$4:$N$4,Затраты!BQ$8,Вводные!$I$18:$N$18)*Выручка!BQ10/1000</f>
        <v>3.3842389088286891</v>
      </c>
      <c r="BR14" s="538">
        <f>SUMIF(Вводные!$I$4:$N$4,BR$8,Вводные!$I106:$N106)*SUMIF(Вводные!$I$4:$N$4,Затраты!BR$8,Вводные!$I$18:$N$18)*Выручка!BR10/1000</f>
        <v>3.3842389088286891</v>
      </c>
      <c r="BS14" s="538">
        <f>SUMIF(Вводные!$I$4:$N$4,BS$8,Вводные!$I106:$N106)*SUMIF(Вводные!$I$4:$N$4,Затраты!BS$8,Вводные!$I$18:$N$18)*Выручка!BS10/1000</f>
        <v>3.3842389088286891</v>
      </c>
      <c r="BT14" s="538">
        <f>SUMIF(Вводные!$I$4:$N$4,BT$8,Вводные!$I106:$N106)*SUMIF(Вводные!$I$4:$N$4,Затраты!BT$8,Вводные!$I$18:$N$18)*Выручка!BT10/1000</f>
        <v>3.3842389088286891</v>
      </c>
      <c r="BU14" s="538">
        <f>SUMIF(Вводные!$I$4:$N$4,BU$8,Вводные!$I106:$N106)*SUMIF(Вводные!$I$4:$N$4,Затраты!BU$8,Вводные!$I$18:$N$18)*Выручка!BU10/1000</f>
        <v>3.3842389088286891</v>
      </c>
      <c r="BV14" s="538">
        <f>SUMIF(Вводные!$I$4:$N$4,BV$8,Вводные!$I106:$N106)*SUMIF(Вводные!$I$4:$N$4,Затраты!BV$8,Вводные!$I$18:$N$18)*Выручка!BV10/1000</f>
        <v>3.3842389088286891</v>
      </c>
      <c r="BW14" s="538">
        <f>SUMIF(Вводные!$I$4:$N$4,BW$8,Вводные!$I106:$N106)*SUMIF(Вводные!$I$4:$N$4,Затраты!BW$8,Вводные!$I$18:$N$18)*Выручка!BW10/1000</f>
        <v>3.3842389088286891</v>
      </c>
      <c r="BX14" s="538">
        <f>SUMIF(Вводные!$I$4:$N$4,BX$8,Вводные!$I106:$N106)*SUMIF(Вводные!$I$4:$N$4,Затраты!BX$8,Вводные!$I$18:$N$18)*Выручка!BX10/1000</f>
        <v>3.3842389088286891</v>
      </c>
      <c r="BY14" s="538">
        <f>SUMIF(Вводные!$I$4:$N$4,BY$8,Вводные!$I106:$N106)*SUMIF(Вводные!$I$4:$N$4,Затраты!BY$8,Вводные!$I$18:$N$18)*Выручка!BY10/1000</f>
        <v>3.3842389088286891</v>
      </c>
      <c r="BZ14" s="238"/>
      <c r="CA14" s="238"/>
      <c r="CB14" s="238"/>
      <c r="CC14" s="238"/>
      <c r="CD14" s="238"/>
      <c r="CE14" s="238"/>
      <c r="CF14" s="238"/>
      <c r="CG14" s="238"/>
    </row>
    <row r="15" spans="1:85" x14ac:dyDescent="0.25">
      <c r="A15" s="440"/>
      <c r="B15" s="243"/>
      <c r="C15" s="110" t="str">
        <f>Вводные!C107</f>
        <v>Логистика</v>
      </c>
      <c r="D15" s="132" t="s">
        <v>355</v>
      </c>
      <c r="E15" s="99"/>
      <c r="F15" s="538">
        <f ca="1">SUMIF(Вводные!$I$4:$N$4,F$8,Вводные!$I107:$N107)*Выручка!F$29</f>
        <v>0</v>
      </c>
      <c r="G15" s="538">
        <f ca="1">SUMIF(Вводные!$I$4:$N$4,G$8,Вводные!$I107:$N107)*Выручка!G$29</f>
        <v>0</v>
      </c>
      <c r="H15" s="538">
        <f ca="1">SUMIF(Вводные!$I$4:$N$4,H$8,Вводные!$I107:$N107)*Выручка!H$29</f>
        <v>0</v>
      </c>
      <c r="I15" s="538">
        <f ca="1">SUMIF(Вводные!$I$4:$N$4,I$8,Вводные!$I107:$N107)*Выручка!I$29</f>
        <v>0</v>
      </c>
      <c r="J15" s="538">
        <f ca="1">SUMIF(Вводные!$I$4:$N$4,J$8,Вводные!$I107:$N107)*Выручка!J$29</f>
        <v>0</v>
      </c>
      <c r="K15" s="538">
        <f ca="1">SUMIF(Вводные!$I$4:$N$4,K$8,Вводные!$I107:$N107)*Выручка!K$29</f>
        <v>0</v>
      </c>
      <c r="L15" s="538">
        <f ca="1">SUMIF(Вводные!$I$4:$N$4,L$8,Вводные!$I107:$N107)*Выручка!L$29</f>
        <v>0</v>
      </c>
      <c r="M15" s="538">
        <f ca="1">SUMIF(Вводные!$I$4:$N$4,M$8,Вводные!$I107:$N107)*Выручка!M$29</f>
        <v>0</v>
      </c>
      <c r="N15" s="538">
        <f ca="1">SUMIF(Вводные!$I$4:$N$4,N$8,Вводные!$I107:$N107)*Выручка!N$29</f>
        <v>0</v>
      </c>
      <c r="O15" s="538">
        <f ca="1">SUMIF(Вводные!$I$4:$N$4,O$8,Вводные!$I107:$N107)*Выручка!O$29</f>
        <v>0</v>
      </c>
      <c r="P15" s="538">
        <f ca="1">SUMIF(Вводные!$I$4:$N$4,P$8,Вводные!$I107:$N107)*Выручка!P$29</f>
        <v>0</v>
      </c>
      <c r="Q15" s="538">
        <f ca="1">SUMIF(Вводные!$I$4:$N$4,Q$8,Вводные!$I107:$N107)*Выручка!Q$29</f>
        <v>0</v>
      </c>
      <c r="R15" s="538">
        <f ca="1">SUMIF(Вводные!$I$4:$N$4,R$8,Вводные!$I107:$N107)*Выручка!R$29</f>
        <v>0</v>
      </c>
      <c r="S15" s="538">
        <f ca="1">SUMIF(Вводные!$I$4:$N$4,S$8,Вводные!$I107:$N107)*Выручка!S$29</f>
        <v>0</v>
      </c>
      <c r="T15" s="538">
        <f ca="1">SUMIF(Вводные!$I$4:$N$4,T$8,Вводные!$I107:$N107)*Выручка!T$29</f>
        <v>0</v>
      </c>
      <c r="U15" s="538">
        <f ca="1">SUMIF(Вводные!$I$4:$N$4,U$8,Вводные!$I107:$N107)*Выручка!U$29</f>
        <v>0</v>
      </c>
      <c r="V15" s="538">
        <f ca="1">SUMIF(Вводные!$I$4:$N$4,V$8,Вводные!$I107:$N107)*Выручка!V$29</f>
        <v>0</v>
      </c>
      <c r="W15" s="538">
        <f ca="1">SUMIF(Вводные!$I$4:$N$4,W$8,Вводные!$I107:$N107)*Выручка!W$29</f>
        <v>0</v>
      </c>
      <c r="X15" s="538">
        <f ca="1">SUMIF(Вводные!$I$4:$N$4,X$8,Вводные!$I107:$N107)*Выручка!X$29</f>
        <v>0</v>
      </c>
      <c r="Y15" s="538">
        <f ca="1">SUMIF(Вводные!$I$4:$N$4,Y$8,Вводные!$I107:$N107)*Выручка!Y$29</f>
        <v>0</v>
      </c>
      <c r="Z15" s="538">
        <f ca="1">SUMIF(Вводные!$I$4:$N$4,Z$8,Вводные!$I107:$N107)*Выручка!Z$29</f>
        <v>0</v>
      </c>
      <c r="AA15" s="538">
        <f ca="1">SUMIF(Вводные!$I$4:$N$4,AA$8,Вводные!$I107:$N107)*Выручка!AA$29</f>
        <v>0</v>
      </c>
      <c r="AB15" s="538">
        <f ca="1">SUMIF(Вводные!$I$4:$N$4,AB$8,Вводные!$I107:$N107)*Выручка!AB$29</f>
        <v>0</v>
      </c>
      <c r="AC15" s="538">
        <f ca="1">SUMIF(Вводные!$I$4:$N$4,AC$8,Вводные!$I107:$N107)*Выручка!AC$29</f>
        <v>0</v>
      </c>
      <c r="AD15" s="538">
        <f ca="1">SUMIF(Вводные!$I$4:$N$4,AD$8,Вводные!$I107:$N107)*Выручка!AD$29</f>
        <v>0</v>
      </c>
      <c r="AE15" s="538">
        <f ca="1">SUMIF(Вводные!$I$4:$N$4,AE$8,Вводные!$I107:$N107)*Выручка!AE$29</f>
        <v>0</v>
      </c>
      <c r="AF15" s="538">
        <f ca="1">SUMIF(Вводные!$I$4:$N$4,AF$8,Вводные!$I107:$N107)*Выручка!AF$29</f>
        <v>0</v>
      </c>
      <c r="AG15" s="538">
        <f ca="1">SUMIF(Вводные!$I$4:$N$4,AG$8,Вводные!$I107:$N107)*Выручка!AG$29</f>
        <v>0</v>
      </c>
      <c r="AH15" s="538">
        <f ca="1">SUMIF(Вводные!$I$4:$N$4,AH$8,Вводные!$I107:$N107)*Выручка!AH$29</f>
        <v>0</v>
      </c>
      <c r="AI15" s="538">
        <f ca="1">SUMIF(Вводные!$I$4:$N$4,AI$8,Вводные!$I107:$N107)*Выручка!AI$29</f>
        <v>0</v>
      </c>
      <c r="AJ15" s="538">
        <f ca="1">SUMIF(Вводные!$I$4:$N$4,AJ$8,Вводные!$I107:$N107)*Выручка!AJ$29</f>
        <v>0</v>
      </c>
      <c r="AK15" s="538">
        <f ca="1">SUMIF(Вводные!$I$4:$N$4,AK$8,Вводные!$I107:$N107)*Выручка!AK$29</f>
        <v>0</v>
      </c>
      <c r="AL15" s="538">
        <f ca="1">SUMIF(Вводные!$I$4:$N$4,AL$8,Вводные!$I107:$N107)*Выручка!AL$29</f>
        <v>0</v>
      </c>
      <c r="AM15" s="538">
        <f ca="1">SUMIF(Вводные!$I$4:$N$4,AM$8,Вводные!$I107:$N107)*Выручка!AM$29</f>
        <v>0</v>
      </c>
      <c r="AN15" s="538">
        <f ca="1">SUMIF(Вводные!$I$4:$N$4,AN$8,Вводные!$I107:$N107)*Выручка!AN$29</f>
        <v>0</v>
      </c>
      <c r="AO15" s="538">
        <f ca="1">SUMIF(Вводные!$I$4:$N$4,AO$8,Вводные!$I107:$N107)*Выручка!AO$29</f>
        <v>0</v>
      </c>
      <c r="AP15" s="538">
        <f ca="1">SUMIF(Вводные!$I$4:$N$4,AP$8,Вводные!$I107:$N107)*Выручка!AP$29</f>
        <v>0</v>
      </c>
      <c r="AQ15" s="538">
        <f ca="1">SUMIF(Вводные!$I$4:$N$4,AQ$8,Вводные!$I107:$N107)*Выручка!AQ$29</f>
        <v>0</v>
      </c>
      <c r="AR15" s="538">
        <f ca="1">SUMIF(Вводные!$I$4:$N$4,AR$8,Вводные!$I107:$N107)*Выручка!AR$29</f>
        <v>0</v>
      </c>
      <c r="AS15" s="538">
        <f ca="1">SUMIF(Вводные!$I$4:$N$4,AS$8,Вводные!$I107:$N107)*Выручка!AS$29</f>
        <v>0</v>
      </c>
      <c r="AT15" s="538">
        <f ca="1">SUMIF(Вводные!$I$4:$N$4,AT$8,Вводные!$I107:$N107)*Выручка!AT$29</f>
        <v>0</v>
      </c>
      <c r="AU15" s="538">
        <f ca="1">SUMIF(Вводные!$I$4:$N$4,AU$8,Вводные!$I107:$N107)*Выручка!AU$29</f>
        <v>0</v>
      </c>
      <c r="AV15" s="538">
        <f ca="1">SUMIF(Вводные!$I$4:$N$4,AV$8,Вводные!$I107:$N107)*Выручка!AV$29</f>
        <v>0</v>
      </c>
      <c r="AW15" s="538">
        <f ca="1">SUMIF(Вводные!$I$4:$N$4,AW$8,Вводные!$I107:$N107)*Выручка!AW$29</f>
        <v>0</v>
      </c>
      <c r="AX15" s="538">
        <f ca="1">SUMIF(Вводные!$I$4:$N$4,AX$8,Вводные!$I107:$N107)*Выручка!AX$29</f>
        <v>0</v>
      </c>
      <c r="AY15" s="538">
        <f ca="1">SUMIF(Вводные!$I$4:$N$4,AY$8,Вводные!$I107:$N107)*Выручка!AY$29</f>
        <v>0</v>
      </c>
      <c r="AZ15" s="538">
        <f ca="1">SUMIF(Вводные!$I$4:$N$4,AZ$8,Вводные!$I107:$N107)*Выручка!AZ$29</f>
        <v>0</v>
      </c>
      <c r="BA15" s="538">
        <f ca="1">SUMIF(Вводные!$I$4:$N$4,BA$8,Вводные!$I107:$N107)*Выручка!BA$29</f>
        <v>0</v>
      </c>
      <c r="BB15" s="538">
        <f ca="1">SUMIF(Вводные!$I$4:$N$4,BB$8,Вводные!$I107:$N107)*Выручка!BB$29</f>
        <v>0</v>
      </c>
      <c r="BC15" s="538">
        <f ca="1">SUMIF(Вводные!$I$4:$N$4,BC$8,Вводные!$I107:$N107)*Выручка!BC$29</f>
        <v>0</v>
      </c>
      <c r="BD15" s="538">
        <f ca="1">SUMIF(Вводные!$I$4:$N$4,BD$8,Вводные!$I107:$N107)*Выручка!BD$29</f>
        <v>0</v>
      </c>
      <c r="BE15" s="538">
        <f ca="1">SUMIF(Вводные!$I$4:$N$4,BE$8,Вводные!$I107:$N107)*Выручка!BE$29</f>
        <v>0</v>
      </c>
      <c r="BF15" s="538">
        <f ca="1">SUMIF(Вводные!$I$4:$N$4,BF$8,Вводные!$I107:$N107)*Выручка!BF$29</f>
        <v>0</v>
      </c>
      <c r="BG15" s="538">
        <f ca="1">SUMIF(Вводные!$I$4:$N$4,BG$8,Вводные!$I107:$N107)*Выручка!BG$29</f>
        <v>0</v>
      </c>
      <c r="BH15" s="538">
        <f ca="1">SUMIF(Вводные!$I$4:$N$4,BH$8,Вводные!$I107:$N107)*Выручка!BH$29</f>
        <v>0</v>
      </c>
      <c r="BI15" s="538">
        <f ca="1">SUMIF(Вводные!$I$4:$N$4,BI$8,Вводные!$I107:$N107)*Выручка!BI$29</f>
        <v>0</v>
      </c>
      <c r="BJ15" s="538">
        <f ca="1">SUMIF(Вводные!$I$4:$N$4,BJ$8,Вводные!$I107:$N107)*Выручка!BJ$29</f>
        <v>0</v>
      </c>
      <c r="BK15" s="538">
        <f ca="1">SUMIF(Вводные!$I$4:$N$4,BK$8,Вводные!$I107:$N107)*Выручка!BK$29</f>
        <v>0</v>
      </c>
      <c r="BL15" s="538">
        <f ca="1">SUMIF(Вводные!$I$4:$N$4,BL$8,Вводные!$I107:$N107)*Выручка!BL$29</f>
        <v>0</v>
      </c>
      <c r="BM15" s="538">
        <f ca="1">SUMIF(Вводные!$I$4:$N$4,BM$8,Вводные!$I107:$N107)*Выручка!BM$29</f>
        <v>0</v>
      </c>
      <c r="BN15" s="538">
        <f ca="1">SUMIF(Вводные!$I$4:$N$4,BN$8,Вводные!$I107:$N107)*Выручка!BN$29</f>
        <v>0</v>
      </c>
      <c r="BO15" s="538">
        <f ca="1">SUMIF(Вводные!$I$4:$N$4,BO$8,Вводные!$I107:$N107)*Выручка!BO$29</f>
        <v>0</v>
      </c>
      <c r="BP15" s="538">
        <f ca="1">SUMIF(Вводные!$I$4:$N$4,BP$8,Вводные!$I107:$N107)*Выручка!BP$29</f>
        <v>0</v>
      </c>
      <c r="BQ15" s="538">
        <f ca="1">SUMIF(Вводные!$I$4:$N$4,BQ$8,Вводные!$I107:$N107)*Выручка!BQ$29</f>
        <v>0</v>
      </c>
      <c r="BR15" s="538">
        <f ca="1">SUMIF(Вводные!$I$4:$N$4,BR$8,Вводные!$I107:$N107)*Выручка!BR$29</f>
        <v>0</v>
      </c>
      <c r="BS15" s="538">
        <f ca="1">SUMIF(Вводные!$I$4:$N$4,BS$8,Вводные!$I107:$N107)*Выручка!BS$29</f>
        <v>0</v>
      </c>
      <c r="BT15" s="538">
        <f ca="1">SUMIF(Вводные!$I$4:$N$4,BT$8,Вводные!$I107:$N107)*Выручка!BT$29</f>
        <v>0</v>
      </c>
      <c r="BU15" s="538">
        <f ca="1">SUMIF(Вводные!$I$4:$N$4,BU$8,Вводные!$I107:$N107)*Выручка!BU$29</f>
        <v>0</v>
      </c>
      <c r="BV15" s="538">
        <f ca="1">SUMIF(Вводные!$I$4:$N$4,BV$8,Вводные!$I107:$N107)*Выручка!BV$29</f>
        <v>0</v>
      </c>
      <c r="BW15" s="538">
        <f ca="1">SUMIF(Вводные!$I$4:$N$4,BW$8,Вводные!$I107:$N107)*Выручка!BW$29</f>
        <v>0</v>
      </c>
      <c r="BX15" s="538">
        <f ca="1">SUMIF(Вводные!$I$4:$N$4,BX$8,Вводные!$I107:$N107)*Выручка!BX$29</f>
        <v>0</v>
      </c>
      <c r="BY15" s="538">
        <f ca="1">SUMIF(Вводные!$I$4:$N$4,BY$8,Вводные!$I107:$N107)*Выручка!BY$29</f>
        <v>0</v>
      </c>
      <c r="BZ15" s="238"/>
      <c r="CA15" s="238"/>
      <c r="CB15" s="238"/>
      <c r="CC15" s="238"/>
      <c r="CD15" s="238"/>
      <c r="CE15" s="238"/>
      <c r="CF15" s="238"/>
      <c r="CG15" s="238"/>
    </row>
    <row r="16" spans="1:85" x14ac:dyDescent="0.25">
      <c r="A16" s="440"/>
      <c r="B16" s="243"/>
      <c r="C16" s="110" t="str">
        <f>Вводные!C108</f>
        <v>% брака</v>
      </c>
      <c r="D16" s="132" t="s">
        <v>355</v>
      </c>
      <c r="E16" s="99"/>
      <c r="F16" s="538">
        <f ca="1">SUMIF(Вводные!$I$4:$N$4,F$8,Вводные!$I108:$N108)*Выручка!F$29</f>
        <v>0</v>
      </c>
      <c r="G16" s="538">
        <f ca="1">SUMIF(Вводные!$I$4:$N$4,G$8,Вводные!$I108:$N108)*Выручка!G$29</f>
        <v>0</v>
      </c>
      <c r="H16" s="538">
        <f ca="1">SUMIF(Вводные!$I$4:$N$4,H$8,Вводные!$I108:$N108)*Выручка!H$29</f>
        <v>0</v>
      </c>
      <c r="I16" s="538">
        <f ca="1">SUMIF(Вводные!$I$4:$N$4,I$8,Вводные!$I108:$N108)*Выручка!I$29</f>
        <v>0</v>
      </c>
      <c r="J16" s="538">
        <f ca="1">SUMIF(Вводные!$I$4:$N$4,J$8,Вводные!$I108:$N108)*Выручка!J$29</f>
        <v>0</v>
      </c>
      <c r="K16" s="538">
        <f ca="1">SUMIF(Вводные!$I$4:$N$4,K$8,Вводные!$I108:$N108)*Выручка!K$29</f>
        <v>0</v>
      </c>
      <c r="L16" s="538">
        <f ca="1">SUMIF(Вводные!$I$4:$N$4,L$8,Вводные!$I108:$N108)*Выручка!L$29</f>
        <v>0</v>
      </c>
      <c r="M16" s="538">
        <f ca="1">SUMIF(Вводные!$I$4:$N$4,M$8,Вводные!$I108:$N108)*Выручка!M$29</f>
        <v>0</v>
      </c>
      <c r="N16" s="538">
        <f ca="1">SUMIF(Вводные!$I$4:$N$4,N$8,Вводные!$I108:$N108)*Выручка!N$29</f>
        <v>0</v>
      </c>
      <c r="O16" s="538">
        <f ca="1">SUMIF(Вводные!$I$4:$N$4,O$8,Вводные!$I108:$N108)*Выручка!O$29</f>
        <v>0</v>
      </c>
      <c r="P16" s="538">
        <f ca="1">SUMIF(Вводные!$I$4:$N$4,P$8,Вводные!$I108:$N108)*Выручка!P$29</f>
        <v>0</v>
      </c>
      <c r="Q16" s="538">
        <f ca="1">SUMIF(Вводные!$I$4:$N$4,Q$8,Вводные!$I108:$N108)*Выручка!Q$29</f>
        <v>0</v>
      </c>
      <c r="R16" s="538">
        <f ca="1">SUMIF(Вводные!$I$4:$N$4,R$8,Вводные!$I108:$N108)*Выручка!R$29</f>
        <v>0</v>
      </c>
      <c r="S16" s="538">
        <f ca="1">SUMIF(Вводные!$I$4:$N$4,S$8,Вводные!$I108:$N108)*Выручка!S$29</f>
        <v>0</v>
      </c>
      <c r="T16" s="538">
        <f ca="1">SUMIF(Вводные!$I$4:$N$4,T$8,Вводные!$I108:$N108)*Выручка!T$29</f>
        <v>0</v>
      </c>
      <c r="U16" s="538">
        <f ca="1">SUMIF(Вводные!$I$4:$N$4,U$8,Вводные!$I108:$N108)*Выручка!U$29</f>
        <v>0</v>
      </c>
      <c r="V16" s="538">
        <f ca="1">SUMIF(Вводные!$I$4:$N$4,V$8,Вводные!$I108:$N108)*Выручка!V$29</f>
        <v>0</v>
      </c>
      <c r="W16" s="538">
        <f ca="1">SUMIF(Вводные!$I$4:$N$4,W$8,Вводные!$I108:$N108)*Выручка!W$29</f>
        <v>0</v>
      </c>
      <c r="X16" s="538">
        <f ca="1">SUMIF(Вводные!$I$4:$N$4,X$8,Вводные!$I108:$N108)*Выручка!X$29</f>
        <v>0</v>
      </c>
      <c r="Y16" s="538">
        <f ca="1">SUMIF(Вводные!$I$4:$N$4,Y$8,Вводные!$I108:$N108)*Выручка!Y$29</f>
        <v>0</v>
      </c>
      <c r="Z16" s="538">
        <f ca="1">SUMIF(Вводные!$I$4:$N$4,Z$8,Вводные!$I108:$N108)*Выручка!Z$29</f>
        <v>0</v>
      </c>
      <c r="AA16" s="538">
        <f ca="1">SUMIF(Вводные!$I$4:$N$4,AA$8,Вводные!$I108:$N108)*Выручка!AA$29</f>
        <v>0</v>
      </c>
      <c r="AB16" s="538">
        <f ca="1">SUMIF(Вводные!$I$4:$N$4,AB$8,Вводные!$I108:$N108)*Выручка!AB$29</f>
        <v>0</v>
      </c>
      <c r="AC16" s="538">
        <f ca="1">SUMIF(Вводные!$I$4:$N$4,AC$8,Вводные!$I108:$N108)*Выручка!AC$29</f>
        <v>0</v>
      </c>
      <c r="AD16" s="538">
        <f ca="1">SUMIF(Вводные!$I$4:$N$4,AD$8,Вводные!$I108:$N108)*Выручка!AD$29</f>
        <v>0</v>
      </c>
      <c r="AE16" s="538">
        <f ca="1">SUMIF(Вводные!$I$4:$N$4,AE$8,Вводные!$I108:$N108)*Выручка!AE$29</f>
        <v>0</v>
      </c>
      <c r="AF16" s="538">
        <f ca="1">SUMIF(Вводные!$I$4:$N$4,AF$8,Вводные!$I108:$N108)*Выручка!AF$29</f>
        <v>0</v>
      </c>
      <c r="AG16" s="538">
        <f ca="1">SUMIF(Вводные!$I$4:$N$4,AG$8,Вводные!$I108:$N108)*Выручка!AG$29</f>
        <v>0</v>
      </c>
      <c r="AH16" s="538">
        <f ca="1">SUMIF(Вводные!$I$4:$N$4,AH$8,Вводные!$I108:$N108)*Выручка!AH$29</f>
        <v>0</v>
      </c>
      <c r="AI16" s="538">
        <f ca="1">SUMIF(Вводные!$I$4:$N$4,AI$8,Вводные!$I108:$N108)*Выручка!AI$29</f>
        <v>0</v>
      </c>
      <c r="AJ16" s="538">
        <f ca="1">SUMIF(Вводные!$I$4:$N$4,AJ$8,Вводные!$I108:$N108)*Выручка!AJ$29</f>
        <v>0</v>
      </c>
      <c r="AK16" s="538">
        <f ca="1">SUMIF(Вводные!$I$4:$N$4,AK$8,Вводные!$I108:$N108)*Выручка!AK$29</f>
        <v>0</v>
      </c>
      <c r="AL16" s="538">
        <f ca="1">SUMIF(Вводные!$I$4:$N$4,AL$8,Вводные!$I108:$N108)*Выручка!AL$29</f>
        <v>0</v>
      </c>
      <c r="AM16" s="538">
        <f ca="1">SUMIF(Вводные!$I$4:$N$4,AM$8,Вводные!$I108:$N108)*Выручка!AM$29</f>
        <v>0</v>
      </c>
      <c r="AN16" s="538">
        <f ca="1">SUMIF(Вводные!$I$4:$N$4,AN$8,Вводные!$I108:$N108)*Выручка!AN$29</f>
        <v>0</v>
      </c>
      <c r="AO16" s="538">
        <f ca="1">SUMIF(Вводные!$I$4:$N$4,AO$8,Вводные!$I108:$N108)*Выручка!AO$29</f>
        <v>0</v>
      </c>
      <c r="AP16" s="538">
        <f ca="1">SUMIF(Вводные!$I$4:$N$4,AP$8,Вводные!$I108:$N108)*Выручка!AP$29</f>
        <v>0</v>
      </c>
      <c r="AQ16" s="538">
        <f ca="1">SUMIF(Вводные!$I$4:$N$4,AQ$8,Вводные!$I108:$N108)*Выручка!AQ$29</f>
        <v>0</v>
      </c>
      <c r="AR16" s="538">
        <f ca="1">SUMIF(Вводные!$I$4:$N$4,AR$8,Вводные!$I108:$N108)*Выручка!AR$29</f>
        <v>0</v>
      </c>
      <c r="AS16" s="538">
        <f ca="1">SUMIF(Вводные!$I$4:$N$4,AS$8,Вводные!$I108:$N108)*Выручка!AS$29</f>
        <v>0</v>
      </c>
      <c r="AT16" s="538">
        <f ca="1">SUMIF(Вводные!$I$4:$N$4,AT$8,Вводные!$I108:$N108)*Выручка!AT$29</f>
        <v>0</v>
      </c>
      <c r="AU16" s="538">
        <f ca="1">SUMIF(Вводные!$I$4:$N$4,AU$8,Вводные!$I108:$N108)*Выручка!AU$29</f>
        <v>0</v>
      </c>
      <c r="AV16" s="538">
        <f ca="1">SUMIF(Вводные!$I$4:$N$4,AV$8,Вводные!$I108:$N108)*Выручка!AV$29</f>
        <v>0</v>
      </c>
      <c r="AW16" s="538">
        <f ca="1">SUMIF(Вводные!$I$4:$N$4,AW$8,Вводные!$I108:$N108)*Выручка!AW$29</f>
        <v>0</v>
      </c>
      <c r="AX16" s="538">
        <f ca="1">SUMIF(Вводные!$I$4:$N$4,AX$8,Вводные!$I108:$N108)*Выручка!AX$29</f>
        <v>0</v>
      </c>
      <c r="AY16" s="538">
        <f ca="1">SUMIF(Вводные!$I$4:$N$4,AY$8,Вводные!$I108:$N108)*Выручка!AY$29</f>
        <v>0</v>
      </c>
      <c r="AZ16" s="538">
        <f ca="1">SUMIF(Вводные!$I$4:$N$4,AZ$8,Вводные!$I108:$N108)*Выручка!AZ$29</f>
        <v>0</v>
      </c>
      <c r="BA16" s="538">
        <f ca="1">SUMIF(Вводные!$I$4:$N$4,BA$8,Вводные!$I108:$N108)*Выручка!BA$29</f>
        <v>0</v>
      </c>
      <c r="BB16" s="538">
        <f ca="1">SUMIF(Вводные!$I$4:$N$4,BB$8,Вводные!$I108:$N108)*Выручка!BB$29</f>
        <v>0</v>
      </c>
      <c r="BC16" s="538">
        <f ca="1">SUMIF(Вводные!$I$4:$N$4,BC$8,Вводные!$I108:$N108)*Выручка!BC$29</f>
        <v>0</v>
      </c>
      <c r="BD16" s="538">
        <f ca="1">SUMIF(Вводные!$I$4:$N$4,BD$8,Вводные!$I108:$N108)*Выручка!BD$29</f>
        <v>0</v>
      </c>
      <c r="BE16" s="538">
        <f ca="1">SUMIF(Вводные!$I$4:$N$4,BE$8,Вводные!$I108:$N108)*Выручка!BE$29</f>
        <v>0</v>
      </c>
      <c r="BF16" s="538">
        <f ca="1">SUMIF(Вводные!$I$4:$N$4,BF$8,Вводные!$I108:$N108)*Выручка!BF$29</f>
        <v>0</v>
      </c>
      <c r="BG16" s="538">
        <f ca="1">SUMIF(Вводные!$I$4:$N$4,BG$8,Вводные!$I108:$N108)*Выручка!BG$29</f>
        <v>0</v>
      </c>
      <c r="BH16" s="538">
        <f ca="1">SUMIF(Вводные!$I$4:$N$4,BH$8,Вводные!$I108:$N108)*Выручка!BH$29</f>
        <v>0</v>
      </c>
      <c r="BI16" s="538">
        <f ca="1">SUMIF(Вводные!$I$4:$N$4,BI$8,Вводные!$I108:$N108)*Выручка!BI$29</f>
        <v>0</v>
      </c>
      <c r="BJ16" s="538">
        <f ca="1">SUMIF(Вводные!$I$4:$N$4,BJ$8,Вводные!$I108:$N108)*Выручка!BJ$29</f>
        <v>0</v>
      </c>
      <c r="BK16" s="538">
        <f ca="1">SUMIF(Вводные!$I$4:$N$4,BK$8,Вводные!$I108:$N108)*Выручка!BK$29</f>
        <v>0</v>
      </c>
      <c r="BL16" s="538">
        <f ca="1">SUMIF(Вводные!$I$4:$N$4,BL$8,Вводные!$I108:$N108)*Выручка!BL$29</f>
        <v>0</v>
      </c>
      <c r="BM16" s="538">
        <f ca="1">SUMIF(Вводные!$I$4:$N$4,BM$8,Вводные!$I108:$N108)*Выручка!BM$29</f>
        <v>0</v>
      </c>
      <c r="BN16" s="538">
        <f ca="1">SUMIF(Вводные!$I$4:$N$4,BN$8,Вводные!$I108:$N108)*Выручка!BN$29</f>
        <v>0</v>
      </c>
      <c r="BO16" s="538">
        <f ca="1">SUMIF(Вводные!$I$4:$N$4,BO$8,Вводные!$I108:$N108)*Выручка!BO$29</f>
        <v>0</v>
      </c>
      <c r="BP16" s="538">
        <f ca="1">SUMIF(Вводные!$I$4:$N$4,BP$8,Вводные!$I108:$N108)*Выручка!BP$29</f>
        <v>0</v>
      </c>
      <c r="BQ16" s="538">
        <f ca="1">SUMIF(Вводные!$I$4:$N$4,BQ$8,Вводные!$I108:$N108)*Выручка!BQ$29</f>
        <v>0</v>
      </c>
      <c r="BR16" s="538">
        <f ca="1">SUMIF(Вводные!$I$4:$N$4,BR$8,Вводные!$I108:$N108)*Выручка!BR$29</f>
        <v>0</v>
      </c>
      <c r="BS16" s="538">
        <f ca="1">SUMIF(Вводные!$I$4:$N$4,BS$8,Вводные!$I108:$N108)*Выручка!BS$29</f>
        <v>0</v>
      </c>
      <c r="BT16" s="538">
        <f ca="1">SUMIF(Вводные!$I$4:$N$4,BT$8,Вводные!$I108:$N108)*Выручка!BT$29</f>
        <v>0</v>
      </c>
      <c r="BU16" s="538">
        <f ca="1">SUMIF(Вводные!$I$4:$N$4,BU$8,Вводные!$I108:$N108)*Выручка!BU$29</f>
        <v>0</v>
      </c>
      <c r="BV16" s="538">
        <f ca="1">SUMIF(Вводные!$I$4:$N$4,BV$8,Вводные!$I108:$N108)*Выручка!BV$29</f>
        <v>0</v>
      </c>
      <c r="BW16" s="538">
        <f ca="1">SUMIF(Вводные!$I$4:$N$4,BW$8,Вводные!$I108:$N108)*Выручка!BW$29</f>
        <v>0</v>
      </c>
      <c r="BX16" s="538">
        <f ca="1">SUMIF(Вводные!$I$4:$N$4,BX$8,Вводные!$I108:$N108)*Выручка!BX$29</f>
        <v>0</v>
      </c>
      <c r="BY16" s="538">
        <f ca="1">SUMIF(Вводные!$I$4:$N$4,BY$8,Вводные!$I108:$N108)*Выручка!BY$29</f>
        <v>0</v>
      </c>
      <c r="BZ16" s="238"/>
      <c r="CA16" s="238"/>
      <c r="CB16" s="238"/>
      <c r="CC16" s="238"/>
      <c r="CD16" s="238"/>
      <c r="CE16" s="238"/>
      <c r="CF16" s="238"/>
      <c r="CG16" s="238"/>
    </row>
    <row r="17" spans="1:85" x14ac:dyDescent="0.25">
      <c r="A17" s="440"/>
      <c r="B17" s="243"/>
      <c r="C17" s="110" t="str">
        <f>Вводные!C109</f>
        <v>Гарантийное обслуживание</v>
      </c>
      <c r="D17" s="132" t="s">
        <v>355</v>
      </c>
      <c r="E17" s="99"/>
      <c r="F17" s="538">
        <f ca="1">SUMIF(Вводные!$I$4:$N$4,F$8,Вводные!$I109:$N109)*Выручка!F$29</f>
        <v>0</v>
      </c>
      <c r="G17" s="538">
        <f ca="1">SUMIF(Вводные!$I$4:$N$4,G$8,Вводные!$I109:$N109)*Выручка!G$29</f>
        <v>0</v>
      </c>
      <c r="H17" s="538">
        <f ca="1">SUMIF(Вводные!$I$4:$N$4,H$8,Вводные!$I109:$N109)*Выручка!H$29</f>
        <v>0</v>
      </c>
      <c r="I17" s="538">
        <f ca="1">SUMIF(Вводные!$I$4:$N$4,I$8,Вводные!$I109:$N109)*Выручка!I$29</f>
        <v>0</v>
      </c>
      <c r="J17" s="538">
        <f ca="1">SUMIF(Вводные!$I$4:$N$4,J$8,Вводные!$I109:$N109)*Выручка!J$29</f>
        <v>0</v>
      </c>
      <c r="K17" s="538">
        <f ca="1">SUMIF(Вводные!$I$4:$N$4,K$8,Вводные!$I109:$N109)*Выручка!K$29</f>
        <v>0</v>
      </c>
      <c r="L17" s="538">
        <f ca="1">SUMIF(Вводные!$I$4:$N$4,L$8,Вводные!$I109:$N109)*Выручка!L$29</f>
        <v>0</v>
      </c>
      <c r="M17" s="538">
        <f ca="1">SUMIF(Вводные!$I$4:$N$4,M$8,Вводные!$I109:$N109)*Выручка!M$29</f>
        <v>0</v>
      </c>
      <c r="N17" s="538">
        <f ca="1">SUMIF(Вводные!$I$4:$N$4,N$8,Вводные!$I109:$N109)*Выручка!N$29</f>
        <v>0</v>
      </c>
      <c r="O17" s="538">
        <f ca="1">SUMIF(Вводные!$I$4:$N$4,O$8,Вводные!$I109:$N109)*Выручка!O$29</f>
        <v>0</v>
      </c>
      <c r="P17" s="538">
        <f ca="1">SUMIF(Вводные!$I$4:$N$4,P$8,Вводные!$I109:$N109)*Выручка!P$29</f>
        <v>0</v>
      </c>
      <c r="Q17" s="538">
        <f ca="1">SUMIF(Вводные!$I$4:$N$4,Q$8,Вводные!$I109:$N109)*Выручка!Q$29</f>
        <v>0</v>
      </c>
      <c r="R17" s="538">
        <f ca="1">SUMIF(Вводные!$I$4:$N$4,R$8,Вводные!$I109:$N109)*Выручка!R$29</f>
        <v>0</v>
      </c>
      <c r="S17" s="538">
        <f ca="1">SUMIF(Вводные!$I$4:$N$4,S$8,Вводные!$I109:$N109)*Выручка!S$29</f>
        <v>0</v>
      </c>
      <c r="T17" s="538">
        <f ca="1">SUMIF(Вводные!$I$4:$N$4,T$8,Вводные!$I109:$N109)*Выручка!T$29</f>
        <v>0</v>
      </c>
      <c r="U17" s="538">
        <f ca="1">SUMIF(Вводные!$I$4:$N$4,U$8,Вводные!$I109:$N109)*Выручка!U$29</f>
        <v>0</v>
      </c>
      <c r="V17" s="538">
        <f ca="1">SUMIF(Вводные!$I$4:$N$4,V$8,Вводные!$I109:$N109)*Выручка!V$29</f>
        <v>0</v>
      </c>
      <c r="W17" s="538">
        <f ca="1">SUMIF(Вводные!$I$4:$N$4,W$8,Вводные!$I109:$N109)*Выручка!W$29</f>
        <v>0</v>
      </c>
      <c r="X17" s="538">
        <f ca="1">SUMIF(Вводные!$I$4:$N$4,X$8,Вводные!$I109:$N109)*Выручка!X$29</f>
        <v>0</v>
      </c>
      <c r="Y17" s="538">
        <f ca="1">SUMIF(Вводные!$I$4:$N$4,Y$8,Вводные!$I109:$N109)*Выручка!Y$29</f>
        <v>0</v>
      </c>
      <c r="Z17" s="538">
        <f ca="1">SUMIF(Вводные!$I$4:$N$4,Z$8,Вводные!$I109:$N109)*Выручка!Z$29</f>
        <v>0</v>
      </c>
      <c r="AA17" s="538">
        <f ca="1">SUMIF(Вводные!$I$4:$N$4,AA$8,Вводные!$I109:$N109)*Выручка!AA$29</f>
        <v>0</v>
      </c>
      <c r="AB17" s="538">
        <f ca="1">SUMIF(Вводные!$I$4:$N$4,AB$8,Вводные!$I109:$N109)*Выручка!AB$29</f>
        <v>0</v>
      </c>
      <c r="AC17" s="538">
        <f ca="1">SUMIF(Вводные!$I$4:$N$4,AC$8,Вводные!$I109:$N109)*Выручка!AC$29</f>
        <v>0</v>
      </c>
      <c r="AD17" s="538">
        <f ca="1">SUMIF(Вводные!$I$4:$N$4,AD$8,Вводные!$I109:$N109)*Выручка!AD$29</f>
        <v>0</v>
      </c>
      <c r="AE17" s="538">
        <f ca="1">SUMIF(Вводные!$I$4:$N$4,AE$8,Вводные!$I109:$N109)*Выручка!AE$29</f>
        <v>0</v>
      </c>
      <c r="AF17" s="538">
        <f ca="1">SUMIF(Вводные!$I$4:$N$4,AF$8,Вводные!$I109:$N109)*Выручка!AF$29</f>
        <v>0</v>
      </c>
      <c r="AG17" s="538">
        <f ca="1">SUMIF(Вводные!$I$4:$N$4,AG$8,Вводные!$I109:$N109)*Выручка!AG$29</f>
        <v>0</v>
      </c>
      <c r="AH17" s="538">
        <f ca="1">SUMIF(Вводные!$I$4:$N$4,AH$8,Вводные!$I109:$N109)*Выручка!AH$29</f>
        <v>0</v>
      </c>
      <c r="AI17" s="538">
        <f ca="1">SUMIF(Вводные!$I$4:$N$4,AI$8,Вводные!$I109:$N109)*Выручка!AI$29</f>
        <v>0</v>
      </c>
      <c r="AJ17" s="538">
        <f ca="1">SUMIF(Вводные!$I$4:$N$4,AJ$8,Вводные!$I109:$N109)*Выручка!AJ$29</f>
        <v>0</v>
      </c>
      <c r="AK17" s="538">
        <f ca="1">SUMIF(Вводные!$I$4:$N$4,AK$8,Вводные!$I109:$N109)*Выручка!AK$29</f>
        <v>0</v>
      </c>
      <c r="AL17" s="538">
        <f ca="1">SUMIF(Вводные!$I$4:$N$4,AL$8,Вводные!$I109:$N109)*Выручка!AL$29</f>
        <v>0</v>
      </c>
      <c r="AM17" s="538">
        <f ca="1">SUMIF(Вводные!$I$4:$N$4,AM$8,Вводные!$I109:$N109)*Выручка!AM$29</f>
        <v>0</v>
      </c>
      <c r="AN17" s="538">
        <f ca="1">SUMIF(Вводные!$I$4:$N$4,AN$8,Вводные!$I109:$N109)*Выручка!AN$29</f>
        <v>0</v>
      </c>
      <c r="AO17" s="538">
        <f ca="1">SUMIF(Вводные!$I$4:$N$4,AO$8,Вводные!$I109:$N109)*Выручка!AO$29</f>
        <v>0</v>
      </c>
      <c r="AP17" s="538">
        <f ca="1">SUMIF(Вводные!$I$4:$N$4,AP$8,Вводные!$I109:$N109)*Выручка!AP$29</f>
        <v>0</v>
      </c>
      <c r="AQ17" s="538">
        <f ca="1">SUMIF(Вводные!$I$4:$N$4,AQ$8,Вводные!$I109:$N109)*Выручка!AQ$29</f>
        <v>0</v>
      </c>
      <c r="AR17" s="538">
        <f ca="1">SUMIF(Вводные!$I$4:$N$4,AR$8,Вводные!$I109:$N109)*Выручка!AR$29</f>
        <v>0</v>
      </c>
      <c r="AS17" s="538">
        <f ca="1">SUMIF(Вводные!$I$4:$N$4,AS$8,Вводные!$I109:$N109)*Выручка!AS$29</f>
        <v>0</v>
      </c>
      <c r="AT17" s="538">
        <f ca="1">SUMIF(Вводные!$I$4:$N$4,AT$8,Вводные!$I109:$N109)*Выручка!AT$29</f>
        <v>0</v>
      </c>
      <c r="AU17" s="538">
        <f ca="1">SUMIF(Вводные!$I$4:$N$4,AU$8,Вводные!$I109:$N109)*Выручка!AU$29</f>
        <v>0</v>
      </c>
      <c r="AV17" s="538">
        <f ca="1">SUMIF(Вводные!$I$4:$N$4,AV$8,Вводные!$I109:$N109)*Выручка!AV$29</f>
        <v>0</v>
      </c>
      <c r="AW17" s="538">
        <f ca="1">SUMIF(Вводные!$I$4:$N$4,AW$8,Вводные!$I109:$N109)*Выручка!AW$29</f>
        <v>0</v>
      </c>
      <c r="AX17" s="538">
        <f ca="1">SUMIF(Вводные!$I$4:$N$4,AX$8,Вводные!$I109:$N109)*Выручка!AX$29</f>
        <v>0</v>
      </c>
      <c r="AY17" s="538">
        <f ca="1">SUMIF(Вводные!$I$4:$N$4,AY$8,Вводные!$I109:$N109)*Выручка!AY$29</f>
        <v>0</v>
      </c>
      <c r="AZ17" s="538">
        <f ca="1">SUMIF(Вводные!$I$4:$N$4,AZ$8,Вводные!$I109:$N109)*Выручка!AZ$29</f>
        <v>0</v>
      </c>
      <c r="BA17" s="538">
        <f ca="1">SUMIF(Вводные!$I$4:$N$4,BA$8,Вводные!$I109:$N109)*Выручка!BA$29</f>
        <v>0</v>
      </c>
      <c r="BB17" s="538">
        <f ca="1">SUMIF(Вводные!$I$4:$N$4,BB$8,Вводные!$I109:$N109)*Выручка!BB$29</f>
        <v>0</v>
      </c>
      <c r="BC17" s="538">
        <f ca="1">SUMIF(Вводные!$I$4:$N$4,BC$8,Вводные!$I109:$N109)*Выручка!BC$29</f>
        <v>0</v>
      </c>
      <c r="BD17" s="538">
        <f ca="1">SUMIF(Вводные!$I$4:$N$4,BD$8,Вводные!$I109:$N109)*Выручка!BD$29</f>
        <v>0</v>
      </c>
      <c r="BE17" s="538">
        <f ca="1">SUMIF(Вводные!$I$4:$N$4,BE$8,Вводные!$I109:$N109)*Выручка!BE$29</f>
        <v>0</v>
      </c>
      <c r="BF17" s="538">
        <f ca="1">SUMIF(Вводные!$I$4:$N$4,BF$8,Вводные!$I109:$N109)*Выручка!BF$29</f>
        <v>0</v>
      </c>
      <c r="BG17" s="538">
        <f ca="1">SUMIF(Вводные!$I$4:$N$4,BG$8,Вводные!$I109:$N109)*Выручка!BG$29</f>
        <v>0</v>
      </c>
      <c r="BH17" s="538">
        <f ca="1">SUMIF(Вводные!$I$4:$N$4,BH$8,Вводные!$I109:$N109)*Выручка!BH$29</f>
        <v>0</v>
      </c>
      <c r="BI17" s="538">
        <f ca="1">SUMIF(Вводные!$I$4:$N$4,BI$8,Вводные!$I109:$N109)*Выручка!BI$29</f>
        <v>0</v>
      </c>
      <c r="BJ17" s="538">
        <f ca="1">SUMIF(Вводные!$I$4:$N$4,BJ$8,Вводные!$I109:$N109)*Выручка!BJ$29</f>
        <v>0</v>
      </c>
      <c r="BK17" s="538">
        <f ca="1">SUMIF(Вводные!$I$4:$N$4,BK$8,Вводные!$I109:$N109)*Выручка!BK$29</f>
        <v>0</v>
      </c>
      <c r="BL17" s="538">
        <f ca="1">SUMIF(Вводные!$I$4:$N$4,BL$8,Вводные!$I109:$N109)*Выручка!BL$29</f>
        <v>0</v>
      </c>
      <c r="BM17" s="538">
        <f ca="1">SUMIF(Вводные!$I$4:$N$4,BM$8,Вводные!$I109:$N109)*Выручка!BM$29</f>
        <v>0</v>
      </c>
      <c r="BN17" s="538">
        <f ca="1">SUMIF(Вводные!$I$4:$N$4,BN$8,Вводные!$I109:$N109)*Выручка!BN$29</f>
        <v>0</v>
      </c>
      <c r="BO17" s="538">
        <f ca="1">SUMIF(Вводные!$I$4:$N$4,BO$8,Вводные!$I109:$N109)*Выручка!BO$29</f>
        <v>0</v>
      </c>
      <c r="BP17" s="538">
        <f ca="1">SUMIF(Вводные!$I$4:$N$4,BP$8,Вводные!$I109:$N109)*Выручка!BP$29</f>
        <v>0</v>
      </c>
      <c r="BQ17" s="538">
        <f ca="1">SUMIF(Вводные!$I$4:$N$4,BQ$8,Вводные!$I109:$N109)*Выручка!BQ$29</f>
        <v>0</v>
      </c>
      <c r="BR17" s="538">
        <f ca="1">SUMIF(Вводные!$I$4:$N$4,BR$8,Вводные!$I109:$N109)*Выручка!BR$29</f>
        <v>0</v>
      </c>
      <c r="BS17" s="538">
        <f ca="1">SUMIF(Вводные!$I$4:$N$4,BS$8,Вводные!$I109:$N109)*Выручка!BS$29</f>
        <v>0</v>
      </c>
      <c r="BT17" s="538">
        <f ca="1">SUMIF(Вводные!$I$4:$N$4,BT$8,Вводные!$I109:$N109)*Выручка!BT$29</f>
        <v>0</v>
      </c>
      <c r="BU17" s="538">
        <f ca="1">SUMIF(Вводные!$I$4:$N$4,BU$8,Вводные!$I109:$N109)*Выручка!BU$29</f>
        <v>0</v>
      </c>
      <c r="BV17" s="538">
        <f ca="1">SUMIF(Вводные!$I$4:$N$4,BV$8,Вводные!$I109:$N109)*Выручка!BV$29</f>
        <v>0</v>
      </c>
      <c r="BW17" s="538">
        <f ca="1">SUMIF(Вводные!$I$4:$N$4,BW$8,Вводные!$I109:$N109)*Выручка!BW$29</f>
        <v>0</v>
      </c>
      <c r="BX17" s="538">
        <f ca="1">SUMIF(Вводные!$I$4:$N$4,BX$8,Вводные!$I109:$N109)*Выручка!BX$29</f>
        <v>0</v>
      </c>
      <c r="BY17" s="538">
        <f ca="1">SUMIF(Вводные!$I$4:$N$4,BY$8,Вводные!$I109:$N109)*Выручка!BY$29</f>
        <v>0</v>
      </c>
      <c r="BZ17" s="238"/>
      <c r="CA17" s="238"/>
      <c r="CB17" s="238"/>
      <c r="CC17" s="238"/>
      <c r="CD17" s="238"/>
      <c r="CE17" s="238"/>
      <c r="CF17" s="238"/>
      <c r="CG17" s="238"/>
    </row>
    <row r="18" spans="1:85" x14ac:dyDescent="0.25">
      <c r="A18" s="440"/>
      <c r="B18" s="243"/>
      <c r="C18" s="110" t="str">
        <f>Вводные!C110</f>
        <v>Прочая себестоимость</v>
      </c>
      <c r="D18" s="132" t="s">
        <v>355</v>
      </c>
      <c r="E18" s="99"/>
      <c r="F18" s="538">
        <f ca="1">SUMIF(Вводные!$I$4:$N$4,F$8,Вводные!$I110:$N110)*Выручка!F$31</f>
        <v>0</v>
      </c>
      <c r="G18" s="538">
        <f ca="1">SUMIF(Вводные!$I$4:$N$4,G$8,Вводные!$I110:$N110)*Выручка!G$31</f>
        <v>0</v>
      </c>
      <c r="H18" s="538">
        <f ca="1">SUMIF(Вводные!$I$4:$N$4,H$8,Вводные!$I110:$N110)*Выручка!H$31</f>
        <v>0</v>
      </c>
      <c r="I18" s="538">
        <f ca="1">SUMIF(Вводные!$I$4:$N$4,I$8,Вводные!$I110:$N110)*Выручка!I$31</f>
        <v>0</v>
      </c>
      <c r="J18" s="538">
        <f ca="1">SUMIF(Вводные!$I$4:$N$4,J$8,Вводные!$I110:$N110)*Выручка!J$31</f>
        <v>0</v>
      </c>
      <c r="K18" s="538">
        <f ca="1">SUMIF(Вводные!$I$4:$N$4,K$8,Вводные!$I110:$N110)*Выручка!K$31</f>
        <v>0</v>
      </c>
      <c r="L18" s="538">
        <f ca="1">SUMIF(Вводные!$I$4:$N$4,L$8,Вводные!$I110:$N110)*Выручка!L$31</f>
        <v>0</v>
      </c>
      <c r="M18" s="538">
        <f ca="1">SUMIF(Вводные!$I$4:$N$4,M$8,Вводные!$I110:$N110)*Выручка!M$31</f>
        <v>0</v>
      </c>
      <c r="N18" s="538">
        <f ca="1">SUMIF(Вводные!$I$4:$N$4,N$8,Вводные!$I110:$N110)*Выручка!N$31</f>
        <v>0</v>
      </c>
      <c r="O18" s="538">
        <f ca="1">SUMIF(Вводные!$I$4:$N$4,O$8,Вводные!$I110:$N110)*Выручка!O$31</f>
        <v>0</v>
      </c>
      <c r="P18" s="538">
        <f ca="1">SUMIF(Вводные!$I$4:$N$4,P$8,Вводные!$I110:$N110)*Выручка!P$31</f>
        <v>0</v>
      </c>
      <c r="Q18" s="538">
        <f ca="1">SUMIF(Вводные!$I$4:$N$4,Q$8,Вводные!$I110:$N110)*Выручка!Q$31</f>
        <v>0</v>
      </c>
      <c r="R18" s="538">
        <f ca="1">SUMIF(Вводные!$I$4:$N$4,R$8,Вводные!$I110:$N110)*Выручка!R$31</f>
        <v>0</v>
      </c>
      <c r="S18" s="538">
        <f ca="1">SUMIF(Вводные!$I$4:$N$4,S$8,Вводные!$I110:$N110)*Выручка!S$31</f>
        <v>0</v>
      </c>
      <c r="T18" s="538">
        <f ca="1">SUMIF(Вводные!$I$4:$N$4,T$8,Вводные!$I110:$N110)*Выручка!T$31</f>
        <v>0</v>
      </c>
      <c r="U18" s="538">
        <f ca="1">SUMIF(Вводные!$I$4:$N$4,U$8,Вводные!$I110:$N110)*Выручка!U$31</f>
        <v>0</v>
      </c>
      <c r="V18" s="538">
        <f ca="1">SUMIF(Вводные!$I$4:$N$4,V$8,Вводные!$I110:$N110)*Выручка!V$31</f>
        <v>0</v>
      </c>
      <c r="W18" s="538">
        <f ca="1">SUMIF(Вводные!$I$4:$N$4,W$8,Вводные!$I110:$N110)*Выручка!W$31</f>
        <v>0</v>
      </c>
      <c r="X18" s="538">
        <f ca="1">SUMIF(Вводные!$I$4:$N$4,X$8,Вводные!$I110:$N110)*Выручка!X$31</f>
        <v>0</v>
      </c>
      <c r="Y18" s="538">
        <f ca="1">SUMIF(Вводные!$I$4:$N$4,Y$8,Вводные!$I110:$N110)*Выручка!Y$31</f>
        <v>0</v>
      </c>
      <c r="Z18" s="538">
        <f ca="1">SUMIF(Вводные!$I$4:$N$4,Z$8,Вводные!$I110:$N110)*Выручка!Z$31</f>
        <v>0</v>
      </c>
      <c r="AA18" s="538">
        <f ca="1">SUMIF(Вводные!$I$4:$N$4,AA$8,Вводные!$I110:$N110)*Выручка!AA$31</f>
        <v>0</v>
      </c>
      <c r="AB18" s="538">
        <f ca="1">SUMIF(Вводные!$I$4:$N$4,AB$8,Вводные!$I110:$N110)*Выручка!AB$31</f>
        <v>0</v>
      </c>
      <c r="AC18" s="538">
        <f ca="1">SUMIF(Вводные!$I$4:$N$4,AC$8,Вводные!$I110:$N110)*Выручка!AC$31</f>
        <v>0</v>
      </c>
      <c r="AD18" s="538">
        <f ca="1">SUMIF(Вводные!$I$4:$N$4,AD$8,Вводные!$I110:$N110)*Выручка!AD$31</f>
        <v>0</v>
      </c>
      <c r="AE18" s="538">
        <f ca="1">SUMIF(Вводные!$I$4:$N$4,AE$8,Вводные!$I110:$N110)*Выручка!AE$31</f>
        <v>0</v>
      </c>
      <c r="AF18" s="538">
        <f ca="1">SUMIF(Вводные!$I$4:$N$4,AF$8,Вводные!$I110:$N110)*Выручка!AF$31</f>
        <v>0</v>
      </c>
      <c r="AG18" s="538">
        <f ca="1">SUMIF(Вводные!$I$4:$N$4,AG$8,Вводные!$I110:$N110)*Выручка!AG$31</f>
        <v>0</v>
      </c>
      <c r="AH18" s="538">
        <f ca="1">SUMIF(Вводные!$I$4:$N$4,AH$8,Вводные!$I110:$N110)*Выручка!AH$31</f>
        <v>0</v>
      </c>
      <c r="AI18" s="538">
        <f ca="1">SUMIF(Вводные!$I$4:$N$4,AI$8,Вводные!$I110:$N110)*Выручка!AI$31</f>
        <v>0</v>
      </c>
      <c r="AJ18" s="538">
        <f ca="1">SUMIF(Вводные!$I$4:$N$4,AJ$8,Вводные!$I110:$N110)*Выручка!AJ$31</f>
        <v>0</v>
      </c>
      <c r="AK18" s="538">
        <f ca="1">SUMIF(Вводные!$I$4:$N$4,AK$8,Вводные!$I110:$N110)*Выручка!AK$31</f>
        <v>0</v>
      </c>
      <c r="AL18" s="538">
        <f ca="1">SUMIF(Вводные!$I$4:$N$4,AL$8,Вводные!$I110:$N110)*Выручка!AL$31</f>
        <v>0</v>
      </c>
      <c r="AM18" s="538">
        <f ca="1">SUMIF(Вводные!$I$4:$N$4,AM$8,Вводные!$I110:$N110)*Выручка!AM$31</f>
        <v>0</v>
      </c>
      <c r="AN18" s="538">
        <f ca="1">SUMIF(Вводные!$I$4:$N$4,AN$8,Вводные!$I110:$N110)*Выручка!AN$31</f>
        <v>0</v>
      </c>
      <c r="AO18" s="538">
        <f ca="1">SUMIF(Вводные!$I$4:$N$4,AO$8,Вводные!$I110:$N110)*Выручка!AO$31</f>
        <v>0</v>
      </c>
      <c r="AP18" s="538">
        <f ca="1">SUMIF(Вводные!$I$4:$N$4,AP$8,Вводные!$I110:$N110)*Выручка!AP$31</f>
        <v>0</v>
      </c>
      <c r="AQ18" s="538">
        <f ca="1">SUMIF(Вводные!$I$4:$N$4,AQ$8,Вводные!$I110:$N110)*Выручка!AQ$31</f>
        <v>0</v>
      </c>
      <c r="AR18" s="538">
        <f ca="1">SUMIF(Вводные!$I$4:$N$4,AR$8,Вводные!$I110:$N110)*Выручка!AR$31</f>
        <v>0</v>
      </c>
      <c r="AS18" s="538">
        <f ca="1">SUMIF(Вводные!$I$4:$N$4,AS$8,Вводные!$I110:$N110)*Выручка!AS$31</f>
        <v>0</v>
      </c>
      <c r="AT18" s="538">
        <f ca="1">SUMIF(Вводные!$I$4:$N$4,AT$8,Вводные!$I110:$N110)*Выручка!AT$31</f>
        <v>0</v>
      </c>
      <c r="AU18" s="538">
        <f ca="1">SUMIF(Вводные!$I$4:$N$4,AU$8,Вводные!$I110:$N110)*Выручка!AU$31</f>
        <v>0</v>
      </c>
      <c r="AV18" s="538">
        <f ca="1">SUMIF(Вводные!$I$4:$N$4,AV$8,Вводные!$I110:$N110)*Выручка!AV$31</f>
        <v>0</v>
      </c>
      <c r="AW18" s="538">
        <f ca="1">SUMIF(Вводные!$I$4:$N$4,AW$8,Вводные!$I110:$N110)*Выручка!AW$31</f>
        <v>0</v>
      </c>
      <c r="AX18" s="538">
        <f ca="1">SUMIF(Вводные!$I$4:$N$4,AX$8,Вводные!$I110:$N110)*Выручка!AX$31</f>
        <v>0</v>
      </c>
      <c r="AY18" s="538">
        <f ca="1">SUMIF(Вводные!$I$4:$N$4,AY$8,Вводные!$I110:$N110)*Выручка!AY$31</f>
        <v>0</v>
      </c>
      <c r="AZ18" s="538">
        <f ca="1">SUMIF(Вводные!$I$4:$N$4,AZ$8,Вводные!$I110:$N110)*Выручка!AZ$31</f>
        <v>0</v>
      </c>
      <c r="BA18" s="538">
        <f ca="1">SUMIF(Вводные!$I$4:$N$4,BA$8,Вводные!$I110:$N110)*Выручка!BA$31</f>
        <v>0</v>
      </c>
      <c r="BB18" s="538">
        <f ca="1">SUMIF(Вводные!$I$4:$N$4,BB$8,Вводные!$I110:$N110)*Выручка!BB$31</f>
        <v>0</v>
      </c>
      <c r="BC18" s="538">
        <f ca="1">SUMIF(Вводные!$I$4:$N$4,BC$8,Вводные!$I110:$N110)*Выручка!BC$31</f>
        <v>0</v>
      </c>
      <c r="BD18" s="538">
        <f ca="1">SUMIF(Вводные!$I$4:$N$4,BD$8,Вводные!$I110:$N110)*Выручка!BD$31</f>
        <v>0</v>
      </c>
      <c r="BE18" s="538">
        <f ca="1">SUMIF(Вводные!$I$4:$N$4,BE$8,Вводные!$I110:$N110)*Выручка!BE$31</f>
        <v>0</v>
      </c>
      <c r="BF18" s="538">
        <f ca="1">SUMIF(Вводные!$I$4:$N$4,BF$8,Вводные!$I110:$N110)*Выручка!BF$31</f>
        <v>0</v>
      </c>
      <c r="BG18" s="538">
        <f ca="1">SUMIF(Вводные!$I$4:$N$4,BG$8,Вводные!$I110:$N110)*Выручка!BG$31</f>
        <v>0</v>
      </c>
      <c r="BH18" s="538">
        <f ca="1">SUMIF(Вводные!$I$4:$N$4,BH$8,Вводные!$I110:$N110)*Выручка!BH$31</f>
        <v>0</v>
      </c>
      <c r="BI18" s="538">
        <f ca="1">SUMIF(Вводные!$I$4:$N$4,BI$8,Вводные!$I110:$N110)*Выручка!BI$31</f>
        <v>0</v>
      </c>
      <c r="BJ18" s="538">
        <f ca="1">SUMIF(Вводные!$I$4:$N$4,BJ$8,Вводные!$I110:$N110)*Выручка!BJ$31</f>
        <v>0</v>
      </c>
      <c r="BK18" s="538">
        <f ca="1">SUMIF(Вводные!$I$4:$N$4,BK$8,Вводные!$I110:$N110)*Выручка!BK$31</f>
        <v>0</v>
      </c>
      <c r="BL18" s="538">
        <f ca="1">SUMIF(Вводные!$I$4:$N$4,BL$8,Вводные!$I110:$N110)*Выручка!BL$31</f>
        <v>0</v>
      </c>
      <c r="BM18" s="538">
        <f ca="1">SUMIF(Вводные!$I$4:$N$4,BM$8,Вводные!$I110:$N110)*Выручка!BM$31</f>
        <v>0</v>
      </c>
      <c r="BN18" s="538">
        <f ca="1">SUMIF(Вводные!$I$4:$N$4,BN$8,Вводные!$I110:$N110)*Выручка!BN$31</f>
        <v>0</v>
      </c>
      <c r="BO18" s="538">
        <f ca="1">SUMIF(Вводные!$I$4:$N$4,BO$8,Вводные!$I110:$N110)*Выручка!BO$31</f>
        <v>0</v>
      </c>
      <c r="BP18" s="538">
        <f ca="1">SUMIF(Вводные!$I$4:$N$4,BP$8,Вводные!$I110:$N110)*Выручка!BP$31</f>
        <v>0</v>
      </c>
      <c r="BQ18" s="538">
        <f ca="1">SUMIF(Вводные!$I$4:$N$4,BQ$8,Вводные!$I110:$N110)*Выручка!BQ$31</f>
        <v>0</v>
      </c>
      <c r="BR18" s="538">
        <f ca="1">SUMIF(Вводные!$I$4:$N$4,BR$8,Вводные!$I110:$N110)*Выручка!BR$31</f>
        <v>0</v>
      </c>
      <c r="BS18" s="538">
        <f ca="1">SUMIF(Вводные!$I$4:$N$4,BS$8,Вводные!$I110:$N110)*Выручка!BS$31</f>
        <v>0</v>
      </c>
      <c r="BT18" s="538">
        <f ca="1">SUMIF(Вводные!$I$4:$N$4,BT$8,Вводные!$I110:$N110)*Выручка!BT$31</f>
        <v>0</v>
      </c>
      <c r="BU18" s="538">
        <f ca="1">SUMIF(Вводные!$I$4:$N$4,BU$8,Вводные!$I110:$N110)*Выручка!BU$31</f>
        <v>0</v>
      </c>
      <c r="BV18" s="538">
        <f ca="1">SUMIF(Вводные!$I$4:$N$4,BV$8,Вводные!$I110:$N110)*Выручка!BV$31</f>
        <v>0</v>
      </c>
      <c r="BW18" s="538">
        <f ca="1">SUMIF(Вводные!$I$4:$N$4,BW$8,Вводные!$I110:$N110)*Выручка!BW$31</f>
        <v>0</v>
      </c>
      <c r="BX18" s="538">
        <f ca="1">SUMIF(Вводные!$I$4:$N$4,BX$8,Вводные!$I110:$N110)*Выручка!BX$31</f>
        <v>0</v>
      </c>
      <c r="BY18" s="538">
        <f ca="1">SUMIF(Вводные!$I$4:$N$4,BY$8,Вводные!$I110:$N110)*Выручка!BY$31</f>
        <v>0</v>
      </c>
      <c r="BZ18" s="238"/>
      <c r="CA18" s="238"/>
      <c r="CB18" s="238"/>
      <c r="CC18" s="238"/>
      <c r="CD18" s="238"/>
      <c r="CE18" s="238"/>
      <c r="CF18" s="238"/>
      <c r="CG18" s="238"/>
    </row>
    <row r="19" spans="1:85" x14ac:dyDescent="0.25">
      <c r="A19" s="441" t="s">
        <v>33</v>
      </c>
      <c r="B19" s="243"/>
      <c r="C19" s="110" t="s">
        <v>345</v>
      </c>
      <c r="D19" s="132" t="s">
        <v>355</v>
      </c>
      <c r="E19" s="99"/>
      <c r="F19" s="538">
        <f ca="1">SUMIF(Штат!$A$43:$A$53,Затраты!$A$19,Штат!H$43:H$53)</f>
        <v>2.5</v>
      </c>
      <c r="G19" s="538">
        <f ca="1">SUMIF(Штат!$A$43:$A$53,Затраты!$A$19,Штат!I$43:I$53)</f>
        <v>2.5</v>
      </c>
      <c r="H19" s="538">
        <f ca="1">SUMIF(Штат!$A$43:$A$53,Затраты!$A$19,Штат!J$43:J$53)</f>
        <v>2.5</v>
      </c>
      <c r="I19" s="538">
        <f ca="1">SUMIF(Штат!$A$43:$A$53,Затраты!$A$19,Штат!K$43:K$53)</f>
        <v>2.5</v>
      </c>
      <c r="J19" s="538">
        <f ca="1">SUMIF(Штат!$A$43:$A$53,Затраты!$A$19,Штат!L$43:L$53)</f>
        <v>2.5</v>
      </c>
      <c r="K19" s="538">
        <f ca="1">SUMIF(Штат!$A$43:$A$53,Затраты!$A$19,Штат!M$43:M$53)</f>
        <v>7</v>
      </c>
      <c r="L19" s="538">
        <f ca="1">SUMIF(Штат!$A$43:$A$53,Затраты!$A$19,Штат!N$43:N$53)</f>
        <v>7</v>
      </c>
      <c r="M19" s="538">
        <f ca="1">SUMIF(Штат!$A$43:$A$53,Затраты!$A$19,Штат!O$43:O$53)</f>
        <v>7</v>
      </c>
      <c r="N19" s="538">
        <f ca="1">SUMIF(Штат!$A$43:$A$53,Затраты!$A$19,Штат!P$43:P$53)</f>
        <v>7</v>
      </c>
      <c r="O19" s="538">
        <f ca="1">SUMIF(Штат!$A$43:$A$53,Затраты!$A$19,Штат!Q$43:Q$53)</f>
        <v>7</v>
      </c>
      <c r="P19" s="538">
        <f ca="1">SUMIF(Штат!$A$43:$A$53,Затраты!$A$19,Штат!R$43:R$53)</f>
        <v>7</v>
      </c>
      <c r="Q19" s="538">
        <f ca="1">SUMIF(Штат!$A$43:$A$53,Затраты!$A$19,Штат!S$43:S$53)</f>
        <v>7</v>
      </c>
      <c r="R19" s="538">
        <f ca="1">SUMIF(Штат!$A$43:$A$53,Затраты!$A$19,Штат!T$43:T$53)</f>
        <v>7.35</v>
      </c>
      <c r="S19" s="538">
        <f ca="1">SUMIF(Штат!$A$43:$A$53,Затраты!$A$19,Штат!U$43:U$53)</f>
        <v>7.35</v>
      </c>
      <c r="T19" s="538">
        <f ca="1">SUMIF(Штат!$A$43:$A$53,Затраты!$A$19,Штат!V$43:V$53)</f>
        <v>7.35</v>
      </c>
      <c r="U19" s="538">
        <f ca="1">SUMIF(Штат!$A$43:$A$53,Затраты!$A$19,Штат!W$43:W$53)</f>
        <v>9.9749999999999996</v>
      </c>
      <c r="V19" s="538">
        <f ca="1">SUMIF(Штат!$A$43:$A$53,Затраты!$A$19,Штат!X$43:X$53)</f>
        <v>9.9749999999999996</v>
      </c>
      <c r="W19" s="538">
        <f ca="1">SUMIF(Штат!$A$43:$A$53,Затраты!$A$19,Штат!Y$43:Y$53)</f>
        <v>9.9749999999999996</v>
      </c>
      <c r="X19" s="538">
        <f ca="1">SUMIF(Штат!$A$43:$A$53,Затраты!$A$19,Штат!Z$43:Z$53)</f>
        <v>9.9749999999999996</v>
      </c>
      <c r="Y19" s="538">
        <f ca="1">SUMIF(Штат!$A$43:$A$53,Затраты!$A$19,Штат!AA$43:AA$53)</f>
        <v>9.9749999999999996</v>
      </c>
      <c r="Z19" s="538">
        <f ca="1">SUMIF(Штат!$A$43:$A$53,Затраты!$A$19,Штат!AB$43:AB$53)</f>
        <v>9.9749999999999996</v>
      </c>
      <c r="AA19" s="538">
        <f ca="1">SUMIF(Штат!$A$43:$A$53,Затраты!$A$19,Штат!AC$43:AC$53)</f>
        <v>9.9749999999999996</v>
      </c>
      <c r="AB19" s="538">
        <f ca="1">SUMIF(Штат!$A$43:$A$53,Затраты!$A$19,Штат!AD$43:AD$53)</f>
        <v>9.9749999999999996</v>
      </c>
      <c r="AC19" s="538">
        <f ca="1">SUMIF(Штат!$A$43:$A$53,Затраты!$A$19,Штат!AE$43:AE$53)</f>
        <v>9.9749999999999996</v>
      </c>
      <c r="AD19" s="538">
        <f ca="1">SUMIF(Штат!$A$43:$A$53,Затраты!$A$19,Штат!AF$43:AF$53)</f>
        <v>10.473749999999999</v>
      </c>
      <c r="AE19" s="538">
        <f ca="1">SUMIF(Штат!$A$43:$A$53,Затраты!$A$19,Штат!AG$43:AG$53)</f>
        <v>10.473749999999999</v>
      </c>
      <c r="AF19" s="538">
        <f ca="1">SUMIF(Штат!$A$43:$A$53,Затраты!$A$19,Штат!AH$43:AH$53)</f>
        <v>10.473749999999999</v>
      </c>
      <c r="AG19" s="538">
        <f ca="1">SUMIF(Штат!$A$43:$A$53,Затраты!$A$19,Штат!AI$43:AI$53)</f>
        <v>13.23</v>
      </c>
      <c r="AH19" s="538">
        <f ca="1">SUMIF(Штат!$A$43:$A$53,Затраты!$A$19,Штат!AJ$43:AJ$53)</f>
        <v>13.23</v>
      </c>
      <c r="AI19" s="538">
        <f ca="1">SUMIF(Штат!$A$43:$A$53,Затраты!$A$19,Штат!AK$43:AK$53)</f>
        <v>23.1525</v>
      </c>
      <c r="AJ19" s="538">
        <f ca="1">SUMIF(Штат!$A$43:$A$53,Затраты!$A$19,Штат!AL$43:AL$53)</f>
        <v>23.1525</v>
      </c>
      <c r="AK19" s="538">
        <f ca="1">SUMIF(Штат!$A$43:$A$53,Затраты!$A$19,Штат!AM$43:AM$53)</f>
        <v>23.1525</v>
      </c>
      <c r="AL19" s="538">
        <f ca="1">SUMIF(Штат!$A$43:$A$53,Затраты!$A$19,Штат!AN$43:AN$53)</f>
        <v>23.1525</v>
      </c>
      <c r="AM19" s="538">
        <f ca="1">SUMIF(Штат!$A$43:$A$53,Затраты!$A$19,Штат!AO$43:AO$53)</f>
        <v>23.1525</v>
      </c>
      <c r="AN19" s="538">
        <f ca="1">SUMIF(Штат!$A$43:$A$53,Затраты!$A$19,Штат!AP$43:AP$53)</f>
        <v>23.1525</v>
      </c>
      <c r="AO19" s="538">
        <f ca="1">SUMIF(Штат!$A$43:$A$53,Затраты!$A$19,Штат!AQ$43:AQ$53)</f>
        <v>23.1525</v>
      </c>
      <c r="AP19" s="538">
        <f ca="1">SUMIF(Штат!$A$43:$A$53,Затраты!$A$19,Штат!AR$43:AR$53)</f>
        <v>24.310125000000006</v>
      </c>
      <c r="AQ19" s="538">
        <f ca="1">SUMIF(Штат!$A$43:$A$53,Затраты!$A$19,Штат!AS$43:AS$53)</f>
        <v>24.310125000000006</v>
      </c>
      <c r="AR19" s="538">
        <f ca="1">SUMIF(Штат!$A$43:$A$53,Затраты!$A$19,Штат!AT$43:AT$53)</f>
        <v>24.310125000000006</v>
      </c>
      <c r="AS19" s="538">
        <f ca="1">SUMIF(Штат!$A$43:$A$53,Затраты!$A$19,Штат!AU$43:AU$53)</f>
        <v>27.204187500000003</v>
      </c>
      <c r="AT19" s="538">
        <f ca="1">SUMIF(Штат!$A$43:$A$53,Затраты!$A$19,Штат!AV$43:AV$53)</f>
        <v>27.204187500000003</v>
      </c>
      <c r="AU19" s="538">
        <f ca="1">SUMIF(Штат!$A$43:$A$53,Затраты!$A$19,Штат!AW$43:AW$53)</f>
        <v>58.460062500000014</v>
      </c>
      <c r="AV19" s="538">
        <f ca="1">SUMIF(Штат!$A$43:$A$53,Затраты!$A$19,Штат!AX$43:AX$53)</f>
        <v>58.460062500000014</v>
      </c>
      <c r="AW19" s="538">
        <f ca="1">SUMIF(Штат!$A$43:$A$53,Затраты!$A$19,Штат!AY$43:AY$53)</f>
        <v>58.460062500000014</v>
      </c>
      <c r="AX19" s="538">
        <f ca="1">SUMIF(Штат!$A$43:$A$53,Затраты!$A$19,Штат!AZ$43:AZ$53)</f>
        <v>58.460062500000014</v>
      </c>
      <c r="AY19" s="538">
        <f ca="1">SUMIF(Штат!$A$43:$A$53,Затраты!$A$19,Штат!BA$43:BA$53)</f>
        <v>58.460062500000014</v>
      </c>
      <c r="AZ19" s="538">
        <f ca="1">SUMIF(Штат!$A$43:$A$53,Затраты!$A$19,Штат!BB$43:BB$53)</f>
        <v>58.460062500000014</v>
      </c>
      <c r="BA19" s="538">
        <f ca="1">SUMIF(Штат!$A$43:$A$53,Затраты!$A$19,Штат!BC$43:BC$53)</f>
        <v>58.460062500000014</v>
      </c>
      <c r="BB19" s="538">
        <f ca="1">SUMIF(Штат!$A$43:$A$53,Затраты!$A$19,Штат!BD$43:BD$53)</f>
        <v>61.383065625</v>
      </c>
      <c r="BC19" s="538">
        <f ca="1">SUMIF(Штат!$A$43:$A$53,Затраты!$A$19,Штат!BE$43:BE$53)</f>
        <v>61.383065625</v>
      </c>
      <c r="BD19" s="538">
        <f ca="1">SUMIF(Штат!$A$43:$A$53,Затраты!$A$19,Штат!BF$43:BF$53)</f>
        <v>61.383065625</v>
      </c>
      <c r="BE19" s="538">
        <f ca="1">SUMIF(Штат!$A$43:$A$53,Затраты!$A$19,Штат!BG$43:BG$53)</f>
        <v>67.460596875000007</v>
      </c>
      <c r="BF19" s="538">
        <f ca="1">SUMIF(Штат!$A$43:$A$53,Затраты!$A$19,Штат!BH$43:BH$53)</f>
        <v>67.460596875000007</v>
      </c>
      <c r="BG19" s="538">
        <f ca="1">SUMIF(Штат!$A$43:$A$53,Затраты!$A$19,Штат!BI$43:BI$53)</f>
        <v>78.400153125000003</v>
      </c>
      <c r="BH19" s="538">
        <f ca="1">SUMIF(Штат!$A$43:$A$53,Затраты!$A$19,Штат!BJ$43:BJ$53)</f>
        <v>78.400153125000003</v>
      </c>
      <c r="BI19" s="538">
        <f ca="1">SUMIF(Штат!$A$43:$A$53,Затраты!$A$19,Штат!BK$43:BK$53)</f>
        <v>78.400153125000003</v>
      </c>
      <c r="BJ19" s="538">
        <f ca="1">SUMIF(Штат!$A$43:$A$53,Затраты!$A$19,Штат!BL$43:BL$53)</f>
        <v>78.400153125000003</v>
      </c>
      <c r="BK19" s="538">
        <f ca="1">SUMIF(Штат!$A$43:$A$53,Затраты!$A$19,Штат!BM$43:BM$53)</f>
        <v>78.400153125000003</v>
      </c>
      <c r="BL19" s="538">
        <f ca="1">SUMIF(Штат!$A$43:$A$53,Затраты!$A$19,Штат!BN$43:BN$53)</f>
        <v>78.400153125000003</v>
      </c>
      <c r="BM19" s="538">
        <f ca="1">SUMIF(Штат!$A$43:$A$53,Затраты!$A$19,Штат!BO$43:BO$53)</f>
        <v>78.400153125000003</v>
      </c>
      <c r="BN19" s="538">
        <f ca="1">SUMIF(Штат!$A$43:$A$53,Затраты!$A$19,Штат!BP$43:BP$53)</f>
        <v>82.320160781250024</v>
      </c>
      <c r="BO19" s="538">
        <f ca="1">SUMIF(Штат!$A$43:$A$53,Затраты!$A$19,Штат!BQ$43:BQ$53)</f>
        <v>82.320160781250024</v>
      </c>
      <c r="BP19" s="538">
        <f ca="1">SUMIF(Штат!$A$43:$A$53,Затраты!$A$19,Штат!BR$43:BR$53)</f>
        <v>82.320160781250024</v>
      </c>
      <c r="BQ19" s="538">
        <f ca="1">SUMIF(Штат!$A$43:$A$53,Затраты!$A$19,Штат!BS$43:BS$53)</f>
        <v>82.320160781250024</v>
      </c>
      <c r="BR19" s="538">
        <f ca="1">SUMIF(Штат!$A$43:$A$53,Затраты!$A$19,Штат!BT$43:BT$53)</f>
        <v>82.320160781250024</v>
      </c>
      <c r="BS19" s="538">
        <f ca="1">SUMIF(Штат!$A$43:$A$53,Затраты!$A$19,Штат!BU$43:BU$53)</f>
        <v>99.549961875000022</v>
      </c>
      <c r="BT19" s="538">
        <f ca="1">SUMIF(Штат!$A$43:$A$53,Затраты!$A$19,Штат!BV$43:BV$53)</f>
        <v>99.549961875000022</v>
      </c>
      <c r="BU19" s="538">
        <f ca="1">SUMIF(Штат!$A$43:$A$53,Затраты!$A$19,Штат!BW$43:BW$53)</f>
        <v>99.549961875000022</v>
      </c>
      <c r="BV19" s="538">
        <f ca="1">SUMIF(Штат!$A$43:$A$53,Затраты!$A$19,Штат!BX$43:BX$53)</f>
        <v>99.549961875000022</v>
      </c>
      <c r="BW19" s="538">
        <f ca="1">SUMIF(Штат!$A$43:$A$53,Затраты!$A$19,Штат!BY$43:BY$53)</f>
        <v>99.549961875000022</v>
      </c>
      <c r="BX19" s="538">
        <f ca="1">SUMIF(Штат!$A$43:$A$53,Затраты!$A$19,Штат!BZ$43:BZ$53)</f>
        <v>99.549961875000022</v>
      </c>
      <c r="BY19" s="538">
        <f ca="1">SUMIF(Штат!$A$43:$A$53,Затраты!$A$19,Штат!CA$43:CA$53)</f>
        <v>99.549961875000022</v>
      </c>
      <c r="BZ19" s="238"/>
      <c r="CA19" s="238"/>
      <c r="CB19" s="238"/>
      <c r="CC19" s="238"/>
      <c r="CD19" s="238"/>
      <c r="CE19" s="238"/>
      <c r="CF19" s="238"/>
      <c r="CG19" s="238"/>
    </row>
    <row r="20" spans="1:85" x14ac:dyDescent="0.25">
      <c r="A20" s="440"/>
      <c r="B20" s="243"/>
      <c r="C20" s="247"/>
      <c r="D20" s="245"/>
      <c r="E20" s="99"/>
      <c r="F20" s="538"/>
      <c r="G20" s="538"/>
      <c r="H20" s="538"/>
      <c r="I20" s="538"/>
      <c r="J20" s="538"/>
      <c r="K20" s="538"/>
      <c r="L20" s="538"/>
      <c r="M20" s="538"/>
      <c r="N20" s="538"/>
      <c r="O20" s="538"/>
      <c r="P20" s="538"/>
      <c r="Q20" s="538"/>
      <c r="R20" s="538"/>
      <c r="S20" s="538"/>
      <c r="T20" s="538"/>
      <c r="U20" s="538"/>
      <c r="V20" s="538"/>
      <c r="W20" s="538"/>
      <c r="X20" s="538"/>
      <c r="Y20" s="538"/>
      <c r="Z20" s="538"/>
      <c r="AA20" s="538"/>
      <c r="AB20" s="538"/>
      <c r="AC20" s="538"/>
      <c r="AD20" s="538"/>
      <c r="AE20" s="538"/>
      <c r="AF20" s="538"/>
      <c r="AG20" s="538"/>
      <c r="AH20" s="538"/>
      <c r="AI20" s="538"/>
      <c r="AJ20" s="538"/>
      <c r="AK20" s="538"/>
      <c r="AL20" s="538"/>
      <c r="AM20" s="538"/>
      <c r="AN20" s="538"/>
      <c r="AO20" s="538"/>
      <c r="AP20" s="538"/>
      <c r="AQ20" s="538"/>
      <c r="AR20" s="538"/>
      <c r="AS20" s="538"/>
      <c r="AT20" s="538"/>
      <c r="AU20" s="538"/>
      <c r="AV20" s="538"/>
      <c r="AW20" s="538"/>
      <c r="AX20" s="538"/>
      <c r="AY20" s="538"/>
      <c r="AZ20" s="538"/>
      <c r="BA20" s="538"/>
      <c r="BB20" s="538"/>
      <c r="BC20" s="538"/>
      <c r="BD20" s="538"/>
      <c r="BE20" s="538"/>
      <c r="BF20" s="538"/>
      <c r="BG20" s="538"/>
      <c r="BH20" s="538"/>
      <c r="BI20" s="538"/>
      <c r="BJ20" s="538"/>
      <c r="BK20" s="538"/>
      <c r="BL20" s="538"/>
      <c r="BM20" s="538"/>
      <c r="BN20" s="538"/>
      <c r="BO20" s="538"/>
      <c r="BP20" s="538"/>
      <c r="BQ20" s="538"/>
      <c r="BR20" s="538"/>
      <c r="BS20" s="538"/>
      <c r="BT20" s="538"/>
      <c r="BU20" s="538"/>
      <c r="BV20" s="538"/>
      <c r="BW20" s="538"/>
      <c r="BX20" s="538"/>
      <c r="BY20" s="538"/>
      <c r="BZ20" s="238"/>
      <c r="CA20" s="238"/>
      <c r="CB20" s="238"/>
      <c r="CC20" s="238"/>
      <c r="CD20" s="238"/>
      <c r="CE20" s="238"/>
      <c r="CF20" s="238"/>
      <c r="CG20" s="238"/>
    </row>
    <row r="21" spans="1:85" x14ac:dyDescent="0.25">
      <c r="A21" s="440"/>
      <c r="B21" s="243"/>
      <c r="C21" s="81" t="s">
        <v>199</v>
      </c>
      <c r="D21" s="180" t="s">
        <v>355</v>
      </c>
      <c r="E21" s="99"/>
      <c r="F21" s="539">
        <f ca="1">SUM(F13:F20)</f>
        <v>2.5</v>
      </c>
      <c r="G21" s="539">
        <f t="shared" ref="G21:AK21" ca="1" si="53">SUM(G13:G20)</f>
        <v>2.5</v>
      </c>
      <c r="H21" s="539">
        <f t="shared" ca="1" si="53"/>
        <v>2.5</v>
      </c>
      <c r="I21" s="539">
        <f t="shared" ca="1" si="53"/>
        <v>2.5</v>
      </c>
      <c r="J21" s="539">
        <f t="shared" ca="1" si="53"/>
        <v>2.5</v>
      </c>
      <c r="K21" s="539">
        <f t="shared" ca="1" si="53"/>
        <v>16.836458333333333</v>
      </c>
      <c r="L21" s="539">
        <f t="shared" ca="1" si="53"/>
        <v>16.836458333333333</v>
      </c>
      <c r="M21" s="539">
        <f t="shared" ca="1" si="53"/>
        <v>16.836458333333333</v>
      </c>
      <c r="N21" s="539">
        <f t="shared" ca="1" si="53"/>
        <v>16.836458333333333</v>
      </c>
      <c r="O21" s="539">
        <f t="shared" ca="1" si="53"/>
        <v>16.836458333333333</v>
      </c>
      <c r="P21" s="539">
        <f t="shared" ca="1" si="53"/>
        <v>16.836458333333333</v>
      </c>
      <c r="Q21" s="539">
        <f t="shared" ca="1" si="53"/>
        <v>16.836458333333333</v>
      </c>
      <c r="R21" s="539">
        <f t="shared" ca="1" si="53"/>
        <v>17.481552083333334</v>
      </c>
      <c r="S21" s="539">
        <f t="shared" ca="1" si="53"/>
        <v>17.481552083333334</v>
      </c>
      <c r="T21" s="539">
        <f t="shared" ca="1" si="53"/>
        <v>17.481552083333334</v>
      </c>
      <c r="U21" s="539">
        <f t="shared" ca="1" si="53"/>
        <v>20.106552083333334</v>
      </c>
      <c r="V21" s="539">
        <f t="shared" ca="1" si="53"/>
        <v>20.106552083333334</v>
      </c>
      <c r="W21" s="539">
        <f t="shared" ca="1" si="53"/>
        <v>29.208104166666672</v>
      </c>
      <c r="X21" s="539">
        <f t="shared" ca="1" si="53"/>
        <v>29.208104166666672</v>
      </c>
      <c r="Y21" s="539">
        <f t="shared" ca="1" si="53"/>
        <v>29.208104166666672</v>
      </c>
      <c r="Z21" s="539">
        <f t="shared" ca="1" si="53"/>
        <v>29.208104166666672</v>
      </c>
      <c r="AA21" s="539">
        <f t="shared" ca="1" si="53"/>
        <v>29.208104166666672</v>
      </c>
      <c r="AB21" s="539">
        <f t="shared" ca="1" si="53"/>
        <v>29.208104166666672</v>
      </c>
      <c r="AC21" s="539">
        <f t="shared" ca="1" si="53"/>
        <v>29.208104166666672</v>
      </c>
      <c r="AD21" s="539">
        <f t="shared" ca="1" si="53"/>
        <v>30.676060562499995</v>
      </c>
      <c r="AE21" s="539">
        <f t="shared" ca="1" si="53"/>
        <v>30.676060562499995</v>
      </c>
      <c r="AF21" s="539">
        <f t="shared" ca="1" si="53"/>
        <v>30.676060562499995</v>
      </c>
      <c r="AG21" s="539">
        <f t="shared" ca="1" si="53"/>
        <v>33.432310562499993</v>
      </c>
      <c r="AH21" s="539">
        <f t="shared" ca="1" si="53"/>
        <v>33.432310562499993</v>
      </c>
      <c r="AI21" s="539">
        <f t="shared" ca="1" si="53"/>
        <v>91.771427024999994</v>
      </c>
      <c r="AJ21" s="539">
        <f t="shared" ca="1" si="53"/>
        <v>91.771427024999994</v>
      </c>
      <c r="AK21" s="539">
        <f t="shared" ca="1" si="53"/>
        <v>91.771427024999994</v>
      </c>
      <c r="AL21" s="539">
        <f t="shared" ref="AL21:BM21" ca="1" si="54">SUM(AL13:AL20)</f>
        <v>91.771427024999994</v>
      </c>
      <c r="AM21" s="539">
        <f t="shared" ca="1" si="54"/>
        <v>91.771427024999994</v>
      </c>
      <c r="AN21" s="539">
        <f t="shared" ca="1" si="54"/>
        <v>91.771427024999994</v>
      </c>
      <c r="AO21" s="539">
        <f t="shared" ca="1" si="54"/>
        <v>91.771427024999994</v>
      </c>
      <c r="AP21" s="539">
        <f t="shared" ca="1" si="54"/>
        <v>95.046249781575</v>
      </c>
      <c r="AQ21" s="539">
        <f t="shared" ca="1" si="54"/>
        <v>95.046249781575</v>
      </c>
      <c r="AR21" s="539">
        <f t="shared" ca="1" si="54"/>
        <v>95.046249781575</v>
      </c>
      <c r="AS21" s="539">
        <f t="shared" ca="1" si="54"/>
        <v>97.94031228157499</v>
      </c>
      <c r="AT21" s="539">
        <f t="shared" ca="1" si="54"/>
        <v>97.94031228157499</v>
      </c>
      <c r="AU21" s="539">
        <f t="shared" ca="1" si="54"/>
        <v>327.31698184612497</v>
      </c>
      <c r="AV21" s="539">
        <f t="shared" ca="1" si="54"/>
        <v>327.31698184612497</v>
      </c>
      <c r="AW21" s="539">
        <f t="shared" ca="1" si="54"/>
        <v>327.31698184612497</v>
      </c>
      <c r="AX21" s="539">
        <f t="shared" ca="1" si="54"/>
        <v>327.31698184612497</v>
      </c>
      <c r="AY21" s="539">
        <f t="shared" ca="1" si="54"/>
        <v>327.31698184612497</v>
      </c>
      <c r="AZ21" s="539">
        <f t="shared" ca="1" si="54"/>
        <v>327.31698184612497</v>
      </c>
      <c r="BA21" s="539">
        <f t="shared" ca="1" si="54"/>
        <v>327.31698184612497</v>
      </c>
      <c r="BB21" s="539">
        <f t="shared" ca="1" si="54"/>
        <v>336.97505268709085</v>
      </c>
      <c r="BC21" s="539">
        <f t="shared" ca="1" si="54"/>
        <v>336.97505268709085</v>
      </c>
      <c r="BD21" s="539">
        <f t="shared" ca="1" si="54"/>
        <v>336.97505268709085</v>
      </c>
      <c r="BE21" s="539">
        <f t="shared" ca="1" si="54"/>
        <v>343.05258393709084</v>
      </c>
      <c r="BF21" s="539">
        <f t="shared" ca="1" si="54"/>
        <v>343.05258393709084</v>
      </c>
      <c r="BG21" s="539">
        <f t="shared" ca="1" si="54"/>
        <v>422.5907033020103</v>
      </c>
      <c r="BH21" s="539">
        <f t="shared" ca="1" si="54"/>
        <v>422.5907033020103</v>
      </c>
      <c r="BI21" s="539">
        <f t="shared" ca="1" si="54"/>
        <v>422.5907033020103</v>
      </c>
      <c r="BJ21" s="539">
        <f t="shared" ca="1" si="54"/>
        <v>422.5907033020103</v>
      </c>
      <c r="BK21" s="539">
        <f t="shared" ca="1" si="54"/>
        <v>422.5907033020103</v>
      </c>
      <c r="BL21" s="539">
        <f t="shared" ca="1" si="54"/>
        <v>422.5907033020103</v>
      </c>
      <c r="BM21" s="539">
        <f t="shared" ca="1" si="54"/>
        <v>422.5907033020103</v>
      </c>
      <c r="BN21" s="539">
        <f t="shared" ref="BN21:BY21" ca="1" si="55">SUM(BN13:BN20)</f>
        <v>434.99113343046957</v>
      </c>
      <c r="BO21" s="539">
        <f t="shared" ca="1" si="55"/>
        <v>434.99113343046957</v>
      </c>
      <c r="BP21" s="539">
        <f t="shared" ca="1" si="55"/>
        <v>434.99113343046957</v>
      </c>
      <c r="BQ21" s="539">
        <f t="shared" ca="1" si="55"/>
        <v>434.99113343046957</v>
      </c>
      <c r="BR21" s="539">
        <f t="shared" ca="1" si="55"/>
        <v>434.99113343046957</v>
      </c>
      <c r="BS21" s="539">
        <f t="shared" ca="1" si="55"/>
        <v>570.24476236343844</v>
      </c>
      <c r="BT21" s="539">
        <f t="shared" ca="1" si="55"/>
        <v>570.24476236343844</v>
      </c>
      <c r="BU21" s="539">
        <f t="shared" ca="1" si="55"/>
        <v>570.24476236343844</v>
      </c>
      <c r="BV21" s="539">
        <f t="shared" ca="1" si="55"/>
        <v>570.24476236343844</v>
      </c>
      <c r="BW21" s="539">
        <f t="shared" ca="1" si="55"/>
        <v>570.24476236343844</v>
      </c>
      <c r="BX21" s="539">
        <f t="shared" ca="1" si="55"/>
        <v>570.24476236343844</v>
      </c>
      <c r="BY21" s="539">
        <f t="shared" ca="1" si="55"/>
        <v>570.24476236343844</v>
      </c>
      <c r="BZ21" s="238"/>
      <c r="CA21" s="238"/>
      <c r="CB21" s="238"/>
      <c r="CC21" s="238"/>
      <c r="CD21" s="238"/>
      <c r="CE21" s="238"/>
      <c r="CF21" s="238"/>
      <c r="CG21" s="238"/>
    </row>
    <row r="22" spans="1:85" x14ac:dyDescent="0.25">
      <c r="A22" s="440"/>
      <c r="B22" s="243"/>
      <c r="C22" s="244"/>
      <c r="D22" s="245"/>
      <c r="E22" s="99"/>
      <c r="F22" s="539"/>
      <c r="G22" s="539"/>
      <c r="H22" s="539"/>
      <c r="I22" s="539"/>
      <c r="J22" s="539"/>
      <c r="K22" s="539"/>
      <c r="L22" s="539"/>
      <c r="M22" s="539"/>
      <c r="N22" s="539"/>
      <c r="O22" s="539"/>
      <c r="P22" s="539"/>
      <c r="Q22" s="539"/>
      <c r="R22" s="539"/>
      <c r="S22" s="539"/>
      <c r="T22" s="539"/>
      <c r="U22" s="539"/>
      <c r="V22" s="539"/>
      <c r="W22" s="539"/>
      <c r="X22" s="539"/>
      <c r="Y22" s="539"/>
      <c r="Z22" s="539"/>
      <c r="AA22" s="539"/>
      <c r="AB22" s="539"/>
      <c r="AC22" s="539"/>
      <c r="AD22" s="539"/>
      <c r="AE22" s="539"/>
      <c r="AF22" s="539"/>
      <c r="AG22" s="539"/>
      <c r="AH22" s="539"/>
      <c r="AI22" s="539"/>
      <c r="AJ22" s="539"/>
      <c r="AK22" s="539"/>
      <c r="AL22" s="539"/>
      <c r="AM22" s="539"/>
      <c r="AN22" s="539"/>
      <c r="AO22" s="539"/>
      <c r="AP22" s="539"/>
      <c r="AQ22" s="539"/>
      <c r="AR22" s="539"/>
      <c r="AS22" s="539"/>
      <c r="AT22" s="539"/>
      <c r="AU22" s="539"/>
      <c r="AV22" s="539"/>
      <c r="AW22" s="539"/>
      <c r="AX22" s="539"/>
      <c r="AY22" s="539"/>
      <c r="AZ22" s="539"/>
      <c r="BA22" s="539"/>
      <c r="BB22" s="539"/>
      <c r="BC22" s="539"/>
      <c r="BD22" s="539"/>
      <c r="BE22" s="539"/>
      <c r="BF22" s="539"/>
      <c r="BG22" s="539"/>
      <c r="BH22" s="539"/>
      <c r="BI22" s="539"/>
      <c r="BJ22" s="539"/>
      <c r="BK22" s="539"/>
      <c r="BL22" s="539"/>
      <c r="BM22" s="539"/>
      <c r="BN22" s="539"/>
      <c r="BO22" s="539"/>
      <c r="BP22" s="539"/>
      <c r="BQ22" s="539"/>
      <c r="BR22" s="539"/>
      <c r="BS22" s="539"/>
      <c r="BT22" s="539"/>
      <c r="BU22" s="539"/>
      <c r="BV22" s="539"/>
      <c r="BW22" s="539"/>
      <c r="BX22" s="539"/>
      <c r="BY22" s="539"/>
      <c r="BZ22" s="238"/>
      <c r="CA22" s="238"/>
      <c r="CB22" s="238"/>
      <c r="CC22" s="238"/>
      <c r="CD22" s="238"/>
      <c r="CE22" s="238"/>
      <c r="CF22" s="238"/>
      <c r="CG22" s="238"/>
    </row>
    <row r="23" spans="1:85" s="186" customFormat="1" ht="12.75" x14ac:dyDescent="0.2">
      <c r="A23" s="440"/>
      <c r="B23" s="56" t="s">
        <v>200</v>
      </c>
      <c r="C23" s="57"/>
      <c r="D23" s="130"/>
      <c r="E23" s="99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40"/>
      <c r="U23" s="540"/>
      <c r="V23" s="540"/>
      <c r="W23" s="540"/>
      <c r="X23" s="540"/>
      <c r="Y23" s="540"/>
      <c r="Z23" s="540"/>
      <c r="AA23" s="540"/>
      <c r="AB23" s="540"/>
      <c r="AC23" s="540"/>
      <c r="AD23" s="540"/>
      <c r="AE23" s="540"/>
      <c r="AF23" s="540"/>
      <c r="AG23" s="540"/>
      <c r="AH23" s="540"/>
      <c r="AI23" s="540"/>
      <c r="AJ23" s="540"/>
      <c r="AK23" s="540"/>
      <c r="AL23" s="540"/>
      <c r="AM23" s="540"/>
      <c r="AN23" s="540"/>
      <c r="AO23" s="540"/>
      <c r="AP23" s="540"/>
      <c r="AQ23" s="540"/>
      <c r="AR23" s="540"/>
      <c r="AS23" s="540"/>
      <c r="AT23" s="540"/>
      <c r="AU23" s="540"/>
      <c r="AV23" s="540"/>
      <c r="AW23" s="540"/>
      <c r="AX23" s="540"/>
      <c r="AY23" s="540"/>
      <c r="AZ23" s="540"/>
      <c r="BA23" s="540"/>
      <c r="BB23" s="540"/>
      <c r="BC23" s="540"/>
      <c r="BD23" s="540"/>
      <c r="BE23" s="540"/>
      <c r="BF23" s="540"/>
      <c r="BG23" s="540"/>
      <c r="BH23" s="540"/>
      <c r="BI23" s="540"/>
      <c r="BJ23" s="540"/>
      <c r="BK23" s="540"/>
      <c r="BL23" s="540"/>
      <c r="BM23" s="540"/>
      <c r="BN23" s="540"/>
      <c r="BO23" s="540"/>
      <c r="BP23" s="540"/>
      <c r="BQ23" s="540"/>
      <c r="BR23" s="540"/>
      <c r="BS23" s="540"/>
      <c r="BT23" s="540"/>
      <c r="BU23" s="540"/>
      <c r="BV23" s="540"/>
      <c r="BW23" s="540"/>
      <c r="BX23" s="540"/>
      <c r="BY23" s="540"/>
    </row>
    <row r="24" spans="1:85" x14ac:dyDescent="0.25">
      <c r="A24" s="440"/>
      <c r="B24" s="55"/>
      <c r="C24" s="73"/>
      <c r="D24" s="53"/>
      <c r="E24" s="31"/>
      <c r="F24" s="538"/>
      <c r="G24" s="538"/>
      <c r="H24" s="538"/>
      <c r="I24" s="538"/>
      <c r="J24" s="538"/>
      <c r="K24" s="538"/>
      <c r="L24" s="538"/>
      <c r="M24" s="538"/>
      <c r="N24" s="538"/>
      <c r="O24" s="538"/>
      <c r="P24" s="538"/>
      <c r="Q24" s="538"/>
      <c r="R24" s="538"/>
      <c r="S24" s="538"/>
      <c r="T24" s="538"/>
      <c r="U24" s="538"/>
      <c r="V24" s="538"/>
      <c r="W24" s="538"/>
      <c r="X24" s="538"/>
      <c r="Y24" s="538"/>
      <c r="Z24" s="538"/>
      <c r="AA24" s="538"/>
      <c r="AB24" s="538"/>
      <c r="AC24" s="538"/>
      <c r="AD24" s="538"/>
      <c r="AE24" s="538"/>
      <c r="AF24" s="538"/>
      <c r="AG24" s="538"/>
      <c r="AH24" s="538"/>
      <c r="AI24" s="538"/>
      <c r="AJ24" s="538"/>
      <c r="AK24" s="538"/>
      <c r="AL24" s="538"/>
      <c r="AM24" s="538"/>
      <c r="AN24" s="538"/>
      <c r="AO24" s="538"/>
      <c r="AP24" s="538"/>
      <c r="AQ24" s="538"/>
      <c r="AR24" s="538"/>
      <c r="AS24" s="538"/>
      <c r="AT24" s="538"/>
      <c r="AU24" s="538"/>
      <c r="AV24" s="538"/>
      <c r="AW24" s="538"/>
      <c r="AX24" s="538"/>
      <c r="AY24" s="538"/>
      <c r="AZ24" s="538"/>
      <c r="BA24" s="538"/>
      <c r="BB24" s="538"/>
      <c r="BC24" s="538"/>
      <c r="BD24" s="538"/>
      <c r="BE24" s="538"/>
      <c r="BF24" s="538"/>
      <c r="BG24" s="538"/>
      <c r="BH24" s="538"/>
      <c r="BI24" s="538"/>
      <c r="BJ24" s="538"/>
      <c r="BK24" s="538"/>
      <c r="BL24" s="538"/>
      <c r="BM24" s="538"/>
      <c r="BN24" s="538"/>
      <c r="BO24" s="538"/>
      <c r="BP24" s="538"/>
      <c r="BQ24" s="538"/>
      <c r="BR24" s="538"/>
      <c r="BS24" s="538"/>
      <c r="BT24" s="538"/>
      <c r="BU24" s="538"/>
      <c r="BV24" s="538"/>
      <c r="BW24" s="538"/>
      <c r="BX24" s="538"/>
      <c r="BY24" s="538"/>
      <c r="BZ24" s="191"/>
      <c r="CA24" s="191"/>
      <c r="CB24" s="191"/>
      <c r="CC24" s="191"/>
      <c r="CD24" s="191"/>
      <c r="CE24" s="191"/>
      <c r="CF24" s="191"/>
      <c r="CG24" s="191"/>
    </row>
    <row r="25" spans="1:85" x14ac:dyDescent="0.25">
      <c r="A25" s="440"/>
      <c r="B25" s="55"/>
      <c r="C25" s="63" t="s">
        <v>351</v>
      </c>
      <c r="D25" s="180" t="s">
        <v>355</v>
      </c>
      <c r="E25" s="81"/>
      <c r="F25" s="539">
        <f>SUMIF(Штат!$A$44:$A$53,Затраты!$C$25,Штат!H$44:H$53)</f>
        <v>34</v>
      </c>
      <c r="G25" s="539">
        <f>SUMIF(Штат!$A$44:$A$53,Затраты!$C$25,Штат!I$44:I$53)</f>
        <v>34</v>
      </c>
      <c r="H25" s="539">
        <f>SUMIF(Штат!$A$44:$A$53,Затраты!$C$25,Штат!J$44:J$53)</f>
        <v>34</v>
      </c>
      <c r="I25" s="539">
        <f>SUMIF(Штат!$A$44:$A$53,Затраты!$C$25,Штат!K$44:K$53)</f>
        <v>34</v>
      </c>
      <c r="J25" s="539">
        <f>SUMIF(Штат!$A$44:$A$53,Затраты!$C$25,Штат!L$44:L$53)</f>
        <v>34</v>
      </c>
      <c r="K25" s="539">
        <f>SUMIF(Штат!$A$44:$A$53,Затраты!$C$25,Штат!M$44:M$53)</f>
        <v>34</v>
      </c>
      <c r="L25" s="539">
        <f>SUMIF(Штат!$A$44:$A$53,Затраты!$C$25,Штат!N$44:N$53)</f>
        <v>34</v>
      </c>
      <c r="M25" s="539">
        <f>SUMIF(Штат!$A$44:$A$53,Затраты!$C$25,Штат!O$44:O$53)</f>
        <v>34</v>
      </c>
      <c r="N25" s="539">
        <f>SUMIF(Штат!$A$44:$A$53,Затраты!$C$25,Штат!P$44:P$53)</f>
        <v>34</v>
      </c>
      <c r="O25" s="539">
        <f>SUMIF(Штат!$A$44:$A$53,Затраты!$C$25,Штат!Q$44:Q$53)</f>
        <v>34</v>
      </c>
      <c r="P25" s="539">
        <f>SUMIF(Штат!$A$44:$A$53,Затраты!$C$25,Штат!R$44:R$53)</f>
        <v>34</v>
      </c>
      <c r="Q25" s="539">
        <f>SUMIF(Штат!$A$44:$A$53,Затраты!$C$25,Штат!S$44:S$53)</f>
        <v>34</v>
      </c>
      <c r="R25" s="539">
        <f>SUMIF(Штат!$A$44:$A$53,Затраты!$C$25,Штат!T$44:T$53)</f>
        <v>35.700000000000003</v>
      </c>
      <c r="S25" s="539">
        <f>SUMIF(Штат!$A$44:$A$53,Затраты!$C$25,Штат!U$44:U$53)</f>
        <v>35.700000000000003</v>
      </c>
      <c r="T25" s="539">
        <f>SUMIF(Штат!$A$44:$A$53,Затраты!$C$25,Штат!V$44:V$53)</f>
        <v>35.700000000000003</v>
      </c>
      <c r="U25" s="539">
        <f>SUMIF(Штат!$A$44:$A$53,Затраты!$C$25,Штат!W$44:W$53)</f>
        <v>35.700000000000003</v>
      </c>
      <c r="V25" s="539">
        <f>SUMIF(Штат!$A$44:$A$53,Затраты!$C$25,Штат!X$44:X$53)</f>
        <v>35.700000000000003</v>
      </c>
      <c r="W25" s="539">
        <f>SUMIF(Штат!$A$44:$A$53,Затраты!$C$25,Штат!Y$44:Y$53)</f>
        <v>35.700000000000003</v>
      </c>
      <c r="X25" s="539">
        <f>SUMIF(Штат!$A$44:$A$53,Затраты!$C$25,Штат!Z$44:Z$53)</f>
        <v>35.700000000000003</v>
      </c>
      <c r="Y25" s="539">
        <f>SUMIF(Штат!$A$44:$A$53,Затраты!$C$25,Штат!AA$44:AA$53)</f>
        <v>35.700000000000003</v>
      </c>
      <c r="Z25" s="539">
        <f>SUMIF(Штат!$A$44:$A$53,Затраты!$C$25,Штат!AB$44:AB$53)</f>
        <v>35.700000000000003</v>
      </c>
      <c r="AA25" s="539">
        <f>SUMIF(Штат!$A$44:$A$53,Затраты!$C$25,Штат!AC$44:AC$53)</f>
        <v>35.700000000000003</v>
      </c>
      <c r="AB25" s="539">
        <f>SUMIF(Штат!$A$44:$A$53,Затраты!$C$25,Штат!AD$44:AD$53)</f>
        <v>35.700000000000003</v>
      </c>
      <c r="AC25" s="539">
        <f>SUMIF(Штат!$A$44:$A$53,Затраты!$C$25,Штат!AE$44:AE$53)</f>
        <v>35.700000000000003</v>
      </c>
      <c r="AD25" s="539">
        <f>SUMIF(Штат!$A$44:$A$53,Затраты!$C$25,Штат!AF$44:AF$53)</f>
        <v>37.484999999999999</v>
      </c>
      <c r="AE25" s="539">
        <f>SUMIF(Штат!$A$44:$A$53,Затраты!$C$25,Штат!AG$44:AG$53)</f>
        <v>37.484999999999999</v>
      </c>
      <c r="AF25" s="539">
        <f>SUMIF(Штат!$A$44:$A$53,Затраты!$C$25,Штат!AH$44:AH$53)</f>
        <v>37.484999999999999</v>
      </c>
      <c r="AG25" s="539">
        <f>SUMIF(Штат!$A$44:$A$53,Затраты!$C$25,Штат!AI$44:AI$53)</f>
        <v>56.227499999999999</v>
      </c>
      <c r="AH25" s="539">
        <f>SUMIF(Штат!$A$44:$A$53,Затраты!$C$25,Штат!AJ$44:AJ$53)</f>
        <v>56.227499999999999</v>
      </c>
      <c r="AI25" s="539">
        <f>SUMIF(Штат!$A$44:$A$53,Затраты!$C$25,Штат!AK$44:AK$53)</f>
        <v>56.227499999999999</v>
      </c>
      <c r="AJ25" s="539">
        <f>SUMIF(Штат!$A$44:$A$53,Затраты!$C$25,Штат!AL$44:AL$53)</f>
        <v>56.227499999999999</v>
      </c>
      <c r="AK25" s="539">
        <f>SUMIF(Штат!$A$44:$A$53,Затраты!$C$25,Штат!AM$44:AM$53)</f>
        <v>56.227499999999999</v>
      </c>
      <c r="AL25" s="539">
        <f>SUMIF(Штат!$A$44:$A$53,Затраты!$C$25,Штат!AN$44:AN$53)</f>
        <v>56.227499999999999</v>
      </c>
      <c r="AM25" s="539">
        <f>SUMIF(Штат!$A$44:$A$53,Затраты!$C$25,Штат!AO$44:AO$53)</f>
        <v>56.227499999999999</v>
      </c>
      <c r="AN25" s="539">
        <f>SUMIF(Штат!$A$44:$A$53,Затраты!$C$25,Штат!AP$44:AP$53)</f>
        <v>56.227499999999999</v>
      </c>
      <c r="AO25" s="539">
        <f>SUMIF(Штат!$A$44:$A$53,Затраты!$C$25,Штат!AQ$44:AQ$53)</f>
        <v>56.227499999999999</v>
      </c>
      <c r="AP25" s="539">
        <f>SUMIF(Штат!$A$44:$A$53,Затраты!$C$25,Штат!AR$44:AR$53)</f>
        <v>59.038875000000019</v>
      </c>
      <c r="AQ25" s="539">
        <f>SUMIF(Штат!$A$44:$A$53,Затраты!$C$25,Штат!AS$44:AS$53)</f>
        <v>59.038875000000019</v>
      </c>
      <c r="AR25" s="539">
        <f>SUMIF(Штат!$A$44:$A$53,Затраты!$C$25,Штат!AT$44:AT$53)</f>
        <v>59.038875000000019</v>
      </c>
      <c r="AS25" s="539">
        <f>SUMIF(Штат!$A$44:$A$53,Затраты!$C$25,Штат!AU$44:AU$53)</f>
        <v>59.038875000000019</v>
      </c>
      <c r="AT25" s="539">
        <f>SUMIF(Штат!$A$44:$A$53,Затраты!$C$25,Штат!AV$44:AV$53)</f>
        <v>59.038875000000019</v>
      </c>
      <c r="AU25" s="539">
        <f>SUMIF(Штат!$A$44:$A$53,Затраты!$C$25,Штат!AW$44:AW$53)</f>
        <v>59.038875000000019</v>
      </c>
      <c r="AV25" s="539">
        <f>SUMIF(Штат!$A$44:$A$53,Затраты!$C$25,Штат!AX$44:AX$53)</f>
        <v>59.038875000000019</v>
      </c>
      <c r="AW25" s="539">
        <f>SUMIF(Штат!$A$44:$A$53,Затраты!$C$25,Штат!AY$44:AY$53)</f>
        <v>59.038875000000019</v>
      </c>
      <c r="AX25" s="539">
        <f>SUMIF(Штат!$A$44:$A$53,Затраты!$C$25,Штат!AZ$44:AZ$53)</f>
        <v>59.038875000000019</v>
      </c>
      <c r="AY25" s="539">
        <f>SUMIF(Штат!$A$44:$A$53,Затраты!$C$25,Штат!BA$44:BA$53)</f>
        <v>59.038875000000019</v>
      </c>
      <c r="AZ25" s="539">
        <f>SUMIF(Штат!$A$44:$A$53,Затраты!$C$25,Штат!BB$44:BB$53)</f>
        <v>59.038875000000019</v>
      </c>
      <c r="BA25" s="539">
        <f>SUMIF(Штат!$A$44:$A$53,Затраты!$C$25,Штат!BC$44:BC$53)</f>
        <v>59.038875000000019</v>
      </c>
      <c r="BB25" s="539">
        <f>SUMIF(Штат!$A$44:$A$53,Затраты!$C$25,Штат!BD$44:BD$53)</f>
        <v>61.990818750000017</v>
      </c>
      <c r="BC25" s="539">
        <f>SUMIF(Штат!$A$44:$A$53,Затраты!$C$25,Штат!BE$44:BE$53)</f>
        <v>61.990818750000017</v>
      </c>
      <c r="BD25" s="539">
        <f>SUMIF(Штат!$A$44:$A$53,Затраты!$C$25,Штат!BF$44:BF$53)</f>
        <v>61.990818750000017</v>
      </c>
      <c r="BE25" s="539">
        <f>SUMIF(Штат!$A$44:$A$53,Затраты!$C$25,Штат!BG$44:BG$53)</f>
        <v>61.990818750000017</v>
      </c>
      <c r="BF25" s="539">
        <f>SUMIF(Штат!$A$44:$A$53,Затраты!$C$25,Штат!BH$44:BH$53)</f>
        <v>61.990818750000017</v>
      </c>
      <c r="BG25" s="539">
        <f>SUMIF(Штат!$A$44:$A$53,Затраты!$C$25,Штат!BI$44:BI$53)</f>
        <v>61.990818750000017</v>
      </c>
      <c r="BH25" s="539">
        <f>SUMIF(Штат!$A$44:$A$53,Затраты!$C$25,Штат!BJ$44:BJ$53)</f>
        <v>61.990818750000017</v>
      </c>
      <c r="BI25" s="539">
        <f>SUMIF(Штат!$A$44:$A$53,Затраты!$C$25,Штат!BK$44:BK$53)</f>
        <v>61.990818750000017</v>
      </c>
      <c r="BJ25" s="539">
        <f>SUMIF(Штат!$A$44:$A$53,Затраты!$C$25,Штат!BL$44:BL$53)</f>
        <v>61.990818750000017</v>
      </c>
      <c r="BK25" s="539">
        <f>SUMIF(Штат!$A$44:$A$53,Затраты!$C$25,Штат!BM$44:BM$53)</f>
        <v>61.990818750000017</v>
      </c>
      <c r="BL25" s="539">
        <f>SUMIF(Штат!$A$44:$A$53,Затраты!$C$25,Штат!BN$44:BN$53)</f>
        <v>61.990818750000017</v>
      </c>
      <c r="BM25" s="539">
        <f>SUMIF(Штат!$A$44:$A$53,Затраты!$C$25,Штат!BO$44:BO$53)</f>
        <v>61.990818750000017</v>
      </c>
      <c r="BN25" s="539">
        <f>SUMIF(Штат!$A$44:$A$53,Затраты!$C$25,Штат!BP$44:BP$53)</f>
        <v>65.090359687500012</v>
      </c>
      <c r="BO25" s="539">
        <f>SUMIF(Штат!$A$44:$A$53,Затраты!$C$25,Штат!BQ$44:BQ$53)</f>
        <v>65.090359687500012</v>
      </c>
      <c r="BP25" s="539">
        <f>SUMIF(Штат!$A$44:$A$53,Затраты!$C$25,Штат!BR$44:BR$53)</f>
        <v>65.090359687500012</v>
      </c>
      <c r="BQ25" s="539">
        <f>SUMIF(Штат!$A$44:$A$53,Затраты!$C$25,Штат!BS$44:BS$53)</f>
        <v>65.090359687500012</v>
      </c>
      <c r="BR25" s="539">
        <f>SUMIF(Штат!$A$44:$A$53,Затраты!$C$25,Штат!BT$44:BT$53)</f>
        <v>65.090359687500012</v>
      </c>
      <c r="BS25" s="539">
        <f>SUMIF(Штат!$A$44:$A$53,Затраты!$C$25,Штат!BU$44:BU$53)</f>
        <v>65.090359687500012</v>
      </c>
      <c r="BT25" s="539">
        <f>SUMIF(Штат!$A$44:$A$53,Затраты!$C$25,Штат!BV$44:BV$53)</f>
        <v>65.090359687500012</v>
      </c>
      <c r="BU25" s="539">
        <f>SUMIF(Штат!$A$44:$A$53,Затраты!$C$25,Штат!BW$44:BW$53)</f>
        <v>65.090359687500012</v>
      </c>
      <c r="BV25" s="539">
        <f>SUMIF(Штат!$A$44:$A$53,Затраты!$C$25,Штат!BX$44:BX$53)</f>
        <v>65.090359687500012</v>
      </c>
      <c r="BW25" s="539">
        <f>SUMIF(Штат!$A$44:$A$53,Затраты!$C$25,Штат!BY$44:BY$53)</f>
        <v>65.090359687500012</v>
      </c>
      <c r="BX25" s="539">
        <f>SUMIF(Штат!$A$44:$A$53,Затраты!$C$25,Штат!BZ$44:BZ$53)</f>
        <v>65.090359687500012</v>
      </c>
      <c r="BY25" s="539">
        <f>SUMIF(Штат!$A$44:$A$53,Затраты!$C$25,Штат!CA$44:CA$53)</f>
        <v>65.090359687500012</v>
      </c>
      <c r="BZ25" s="191"/>
      <c r="CA25" s="191"/>
      <c r="CB25" s="191"/>
      <c r="CC25" s="191"/>
      <c r="CD25" s="191"/>
      <c r="CE25" s="191"/>
      <c r="CF25" s="191"/>
      <c r="CG25" s="191"/>
    </row>
    <row r="26" spans="1:85" x14ac:dyDescent="0.25">
      <c r="A26" s="440"/>
      <c r="B26" s="55"/>
      <c r="C26" s="73"/>
      <c r="D26" s="53"/>
      <c r="E26" s="31"/>
      <c r="F26" s="538"/>
      <c r="G26" s="538"/>
      <c r="H26" s="538"/>
      <c r="I26" s="538"/>
      <c r="J26" s="538"/>
      <c r="K26" s="538"/>
      <c r="L26" s="538"/>
      <c r="M26" s="538"/>
      <c r="N26" s="538"/>
      <c r="O26" s="538"/>
      <c r="P26" s="538"/>
      <c r="Q26" s="538"/>
      <c r="R26" s="538"/>
      <c r="S26" s="538"/>
      <c r="T26" s="538"/>
      <c r="U26" s="538"/>
      <c r="V26" s="538"/>
      <c r="W26" s="538"/>
      <c r="X26" s="538"/>
      <c r="Y26" s="538"/>
      <c r="Z26" s="538"/>
      <c r="AA26" s="538"/>
      <c r="AB26" s="538"/>
      <c r="AC26" s="538"/>
      <c r="AD26" s="538"/>
      <c r="AE26" s="538"/>
      <c r="AF26" s="538"/>
      <c r="AG26" s="538"/>
      <c r="AH26" s="538"/>
      <c r="AI26" s="538"/>
      <c r="AJ26" s="538"/>
      <c r="AK26" s="538"/>
      <c r="AL26" s="538"/>
      <c r="AM26" s="538"/>
      <c r="AN26" s="538"/>
      <c r="AO26" s="538"/>
      <c r="AP26" s="538"/>
      <c r="AQ26" s="538"/>
      <c r="AR26" s="538"/>
      <c r="AS26" s="538"/>
      <c r="AT26" s="538"/>
      <c r="AU26" s="538"/>
      <c r="AV26" s="538"/>
      <c r="AW26" s="538"/>
      <c r="AX26" s="538"/>
      <c r="AY26" s="538"/>
      <c r="AZ26" s="538"/>
      <c r="BA26" s="538"/>
      <c r="BB26" s="538"/>
      <c r="BC26" s="538"/>
      <c r="BD26" s="538"/>
      <c r="BE26" s="538"/>
      <c r="BF26" s="538"/>
      <c r="BG26" s="538"/>
      <c r="BH26" s="538"/>
      <c r="BI26" s="538"/>
      <c r="BJ26" s="538"/>
      <c r="BK26" s="538"/>
      <c r="BL26" s="538"/>
      <c r="BM26" s="538"/>
      <c r="BN26" s="538"/>
      <c r="BO26" s="538"/>
      <c r="BP26" s="538"/>
      <c r="BQ26" s="538"/>
      <c r="BR26" s="538"/>
      <c r="BS26" s="538"/>
      <c r="BT26" s="538"/>
      <c r="BU26" s="538"/>
      <c r="BV26" s="538"/>
      <c r="BW26" s="538"/>
      <c r="BX26" s="538"/>
      <c r="BY26" s="538"/>
      <c r="BZ26" s="191"/>
      <c r="CA26" s="191"/>
      <c r="CB26" s="191"/>
      <c r="CC26" s="191"/>
      <c r="CD26" s="191"/>
      <c r="CE26" s="191"/>
      <c r="CF26" s="191"/>
      <c r="CG26" s="191"/>
    </row>
    <row r="27" spans="1:85" x14ac:dyDescent="0.25">
      <c r="A27" s="440"/>
      <c r="B27" s="55"/>
      <c r="C27" s="63" t="s">
        <v>106</v>
      </c>
      <c r="D27" s="180" t="s">
        <v>355</v>
      </c>
      <c r="E27" s="81"/>
      <c r="F27" s="539">
        <f ca="1">SUM(F29:F32)</f>
        <v>4.5</v>
      </c>
      <c r="G27" s="539">
        <f t="shared" ref="G27:BM27" ca="1" si="56">SUM(G29:G32)</f>
        <v>4.5</v>
      </c>
      <c r="H27" s="539">
        <f t="shared" ca="1" si="56"/>
        <v>4.5</v>
      </c>
      <c r="I27" s="539">
        <f t="shared" ca="1" si="56"/>
        <v>4.5</v>
      </c>
      <c r="J27" s="539">
        <f t="shared" ca="1" si="56"/>
        <v>4.5</v>
      </c>
      <c r="K27" s="539">
        <f t="shared" ca="1" si="56"/>
        <v>11.299375</v>
      </c>
      <c r="L27" s="539">
        <f t="shared" ca="1" si="56"/>
        <v>11.299375</v>
      </c>
      <c r="M27" s="539">
        <f t="shared" ca="1" si="56"/>
        <v>11.299375</v>
      </c>
      <c r="N27" s="539">
        <f t="shared" ca="1" si="56"/>
        <v>11.299375</v>
      </c>
      <c r="O27" s="539">
        <f t="shared" ca="1" si="56"/>
        <v>11.299375</v>
      </c>
      <c r="P27" s="539">
        <f t="shared" ca="1" si="56"/>
        <v>11.299375</v>
      </c>
      <c r="Q27" s="539">
        <f t="shared" ca="1" si="56"/>
        <v>11.299375</v>
      </c>
      <c r="R27" s="539">
        <f t="shared" ca="1" si="56"/>
        <v>11.887106249999999</v>
      </c>
      <c r="S27" s="539">
        <f t="shared" ca="1" si="56"/>
        <v>11.887106249999999</v>
      </c>
      <c r="T27" s="539">
        <f t="shared" ca="1" si="56"/>
        <v>11.887106249999999</v>
      </c>
      <c r="U27" s="539">
        <f t="shared" ca="1" si="56"/>
        <v>11.887106249999999</v>
      </c>
      <c r="V27" s="539">
        <f t="shared" ca="1" si="56"/>
        <v>11.887106249999999</v>
      </c>
      <c r="W27" s="539">
        <f t="shared" ca="1" si="56"/>
        <v>19.139212499999999</v>
      </c>
      <c r="X27" s="539">
        <f t="shared" ca="1" si="56"/>
        <v>19.139212499999999</v>
      </c>
      <c r="Y27" s="539">
        <f t="shared" ca="1" si="56"/>
        <v>19.139212499999999</v>
      </c>
      <c r="Z27" s="539">
        <f t="shared" ca="1" si="56"/>
        <v>19.139212499999999</v>
      </c>
      <c r="AA27" s="539">
        <f t="shared" ca="1" si="56"/>
        <v>19.139212499999999</v>
      </c>
      <c r="AB27" s="539">
        <f t="shared" ca="1" si="56"/>
        <v>19.139212499999999</v>
      </c>
      <c r="AC27" s="539">
        <f t="shared" ca="1" si="56"/>
        <v>19.139212499999999</v>
      </c>
      <c r="AD27" s="539">
        <f t="shared" ca="1" si="56"/>
        <v>23.870951887499999</v>
      </c>
      <c r="AE27" s="539">
        <f t="shared" ca="1" si="56"/>
        <v>23.870951887499999</v>
      </c>
      <c r="AF27" s="539">
        <f t="shared" ca="1" si="56"/>
        <v>23.870951887499999</v>
      </c>
      <c r="AG27" s="539">
        <f t="shared" ca="1" si="56"/>
        <v>23.870951887499999</v>
      </c>
      <c r="AH27" s="539">
        <f t="shared" ca="1" si="56"/>
        <v>23.870951887499999</v>
      </c>
      <c r="AI27" s="539">
        <f t="shared" ca="1" si="56"/>
        <v>42.850674794999996</v>
      </c>
      <c r="AJ27" s="539">
        <f t="shared" ca="1" si="56"/>
        <v>42.850674794999996</v>
      </c>
      <c r="AK27" s="539">
        <f t="shared" ca="1" si="56"/>
        <v>42.850674794999996</v>
      </c>
      <c r="AL27" s="539">
        <f t="shared" ca="1" si="56"/>
        <v>42.850674794999996</v>
      </c>
      <c r="AM27" s="539">
        <f t="shared" ca="1" si="56"/>
        <v>42.850674794999996</v>
      </c>
      <c r="AN27" s="539">
        <f t="shared" ca="1" si="56"/>
        <v>42.850674794999996</v>
      </c>
      <c r="AO27" s="539">
        <f t="shared" ca="1" si="56"/>
        <v>42.850674794999996</v>
      </c>
      <c r="AP27" s="539">
        <f t="shared" ca="1" si="56"/>
        <v>47.676642438285</v>
      </c>
      <c r="AQ27" s="539">
        <f t="shared" ca="1" si="56"/>
        <v>47.676642438285</v>
      </c>
      <c r="AR27" s="539">
        <f t="shared" ca="1" si="56"/>
        <v>47.676642438285</v>
      </c>
      <c r="AS27" s="539">
        <f t="shared" ca="1" si="56"/>
        <v>47.676642438285</v>
      </c>
      <c r="AT27" s="539">
        <f t="shared" ca="1" si="56"/>
        <v>47.676642438285</v>
      </c>
      <c r="AU27" s="539">
        <f t="shared" ca="1" si="56"/>
        <v>150.41036323777502</v>
      </c>
      <c r="AV27" s="539">
        <f t="shared" ca="1" si="56"/>
        <v>150.41036323777502</v>
      </c>
      <c r="AW27" s="539">
        <f t="shared" ca="1" si="56"/>
        <v>150.41036323777502</v>
      </c>
      <c r="AX27" s="539">
        <f t="shared" ca="1" si="56"/>
        <v>150.41036323777502</v>
      </c>
      <c r="AY27" s="539">
        <f t="shared" ca="1" si="56"/>
        <v>150.41036323777502</v>
      </c>
      <c r="AZ27" s="539">
        <f t="shared" ca="1" si="56"/>
        <v>150.41036323777502</v>
      </c>
      <c r="BA27" s="539">
        <f t="shared" ca="1" si="56"/>
        <v>150.41036323777502</v>
      </c>
      <c r="BB27" s="539">
        <f t="shared" ca="1" si="56"/>
        <v>163.29913319430383</v>
      </c>
      <c r="BC27" s="539">
        <f t="shared" ca="1" si="56"/>
        <v>163.29913319430383</v>
      </c>
      <c r="BD27" s="539">
        <f t="shared" ca="1" si="56"/>
        <v>163.29913319430383</v>
      </c>
      <c r="BE27" s="539">
        <f t="shared" ca="1" si="56"/>
        <v>163.29913319430383</v>
      </c>
      <c r="BF27" s="539">
        <f t="shared" ca="1" si="56"/>
        <v>163.29913319430383</v>
      </c>
      <c r="BG27" s="539">
        <f t="shared" ca="1" si="56"/>
        <v>202.55849852255452</v>
      </c>
      <c r="BH27" s="539">
        <f t="shared" ca="1" si="56"/>
        <v>202.55849852255452</v>
      </c>
      <c r="BI27" s="539">
        <f t="shared" ca="1" si="56"/>
        <v>202.55849852255452</v>
      </c>
      <c r="BJ27" s="539">
        <f t="shared" ca="1" si="56"/>
        <v>202.55849852255452</v>
      </c>
      <c r="BK27" s="539">
        <f t="shared" ca="1" si="56"/>
        <v>202.55849852255452</v>
      </c>
      <c r="BL27" s="539">
        <f t="shared" ca="1" si="56"/>
        <v>202.55849852255452</v>
      </c>
      <c r="BM27" s="539">
        <f t="shared" ca="1" si="56"/>
        <v>202.55849852255452</v>
      </c>
      <c r="BN27" s="539">
        <f t="shared" ref="BN27:BY27" ca="1" si="57">SUM(BN29:BN32)</f>
        <v>221.5400592143443</v>
      </c>
      <c r="BO27" s="539">
        <f t="shared" ca="1" si="57"/>
        <v>221.5400592143443</v>
      </c>
      <c r="BP27" s="539">
        <f t="shared" ca="1" si="57"/>
        <v>221.5400592143443</v>
      </c>
      <c r="BQ27" s="539">
        <f t="shared" ca="1" si="57"/>
        <v>221.5400592143443</v>
      </c>
      <c r="BR27" s="539">
        <f t="shared" ca="1" si="57"/>
        <v>221.5400592143443</v>
      </c>
      <c r="BS27" s="539">
        <f t="shared" ca="1" si="57"/>
        <v>286.5108072982884</v>
      </c>
      <c r="BT27" s="539">
        <f t="shared" ca="1" si="57"/>
        <v>286.5108072982884</v>
      </c>
      <c r="BU27" s="539">
        <f t="shared" ca="1" si="57"/>
        <v>286.5108072982884</v>
      </c>
      <c r="BV27" s="539">
        <f t="shared" ca="1" si="57"/>
        <v>286.5108072982884</v>
      </c>
      <c r="BW27" s="539">
        <f t="shared" ca="1" si="57"/>
        <v>286.5108072982884</v>
      </c>
      <c r="BX27" s="539">
        <f t="shared" ca="1" si="57"/>
        <v>286.5108072982884</v>
      </c>
      <c r="BY27" s="539">
        <f t="shared" ca="1" si="57"/>
        <v>286.5108072982884</v>
      </c>
      <c r="BZ27" s="238"/>
      <c r="CA27" s="238"/>
      <c r="CB27" s="238"/>
      <c r="CC27" s="238"/>
      <c r="CD27" s="238"/>
      <c r="CE27" s="238"/>
      <c r="CF27" s="238"/>
      <c r="CG27" s="238"/>
    </row>
    <row r="28" spans="1:85" x14ac:dyDescent="0.25">
      <c r="A28" s="440"/>
      <c r="B28" s="55"/>
      <c r="C28" s="63"/>
      <c r="D28" s="53"/>
      <c r="E28" s="81"/>
      <c r="F28" s="539"/>
      <c r="G28" s="539"/>
      <c r="H28" s="539"/>
      <c r="I28" s="539"/>
      <c r="J28" s="539"/>
      <c r="K28" s="539"/>
      <c r="L28" s="539"/>
      <c r="M28" s="539"/>
      <c r="N28" s="539"/>
      <c r="O28" s="539"/>
      <c r="P28" s="539"/>
      <c r="Q28" s="539"/>
      <c r="R28" s="539"/>
      <c r="S28" s="539"/>
      <c r="T28" s="539"/>
      <c r="U28" s="539"/>
      <c r="V28" s="539"/>
      <c r="W28" s="539"/>
      <c r="X28" s="539"/>
      <c r="Y28" s="539"/>
      <c r="Z28" s="539"/>
      <c r="AA28" s="539"/>
      <c r="AB28" s="539"/>
      <c r="AC28" s="539"/>
      <c r="AD28" s="539"/>
      <c r="AE28" s="539"/>
      <c r="AF28" s="539"/>
      <c r="AG28" s="539"/>
      <c r="AH28" s="539"/>
      <c r="AI28" s="539"/>
      <c r="AJ28" s="539"/>
      <c r="AK28" s="539"/>
      <c r="AL28" s="539"/>
      <c r="AM28" s="539"/>
      <c r="AN28" s="539"/>
      <c r="AO28" s="539"/>
      <c r="AP28" s="539"/>
      <c r="AQ28" s="539"/>
      <c r="AR28" s="539"/>
      <c r="AS28" s="539"/>
      <c r="AT28" s="539"/>
      <c r="AU28" s="539"/>
      <c r="AV28" s="539"/>
      <c r="AW28" s="539"/>
      <c r="AX28" s="539"/>
      <c r="AY28" s="539"/>
      <c r="AZ28" s="539"/>
      <c r="BA28" s="539"/>
      <c r="BB28" s="539"/>
      <c r="BC28" s="539"/>
      <c r="BD28" s="539"/>
      <c r="BE28" s="539"/>
      <c r="BF28" s="539"/>
      <c r="BG28" s="539"/>
      <c r="BH28" s="539"/>
      <c r="BI28" s="539"/>
      <c r="BJ28" s="539"/>
      <c r="BK28" s="539"/>
      <c r="BL28" s="539"/>
      <c r="BM28" s="539"/>
      <c r="BN28" s="539"/>
      <c r="BO28" s="539"/>
      <c r="BP28" s="539"/>
      <c r="BQ28" s="539"/>
      <c r="BR28" s="539"/>
      <c r="BS28" s="539"/>
      <c r="BT28" s="539"/>
      <c r="BU28" s="539"/>
      <c r="BV28" s="539"/>
      <c r="BW28" s="539"/>
      <c r="BX28" s="539"/>
      <c r="BY28" s="539"/>
      <c r="BZ28" s="238"/>
      <c r="CA28" s="238"/>
      <c r="CB28" s="238"/>
      <c r="CC28" s="238"/>
      <c r="CD28" s="238"/>
      <c r="CE28" s="238"/>
      <c r="CF28" s="238"/>
      <c r="CG28" s="238"/>
    </row>
    <row r="29" spans="1:85" s="221" customFormat="1" ht="12.75" x14ac:dyDescent="0.2">
      <c r="A29" s="440" t="s">
        <v>31</v>
      </c>
      <c r="B29" s="55"/>
      <c r="C29" s="110" t="str">
        <f>Штат!B41&amp;" Коммерческий"</f>
        <v>ФОТ Коммерческий</v>
      </c>
      <c r="D29" s="132" t="s">
        <v>355</v>
      </c>
      <c r="E29" s="31"/>
      <c r="F29" s="538">
        <f ca="1">SUMIF(Штат!$A$44:$A$53,Затраты!$A$29,Штат!H$44:H$53)</f>
        <v>0</v>
      </c>
      <c r="G29" s="538">
        <f ca="1">SUMIF(Штат!$A$44:$A$53,Затраты!$A$29,Штат!I$44:I$53)</f>
        <v>0</v>
      </c>
      <c r="H29" s="538">
        <f ca="1">SUMIF(Штат!$A$44:$A$53,Затраты!$A$29,Штат!J$44:J$53)</f>
        <v>0</v>
      </c>
      <c r="I29" s="538">
        <f ca="1">SUMIF(Штат!$A$44:$A$53,Затраты!$A$29,Штат!K$44:K$53)</f>
        <v>0</v>
      </c>
      <c r="J29" s="538">
        <f ca="1">SUMIF(Штат!$A$44:$A$53,Затраты!$A$29,Штат!L$44:L$53)</f>
        <v>0</v>
      </c>
      <c r="K29" s="538">
        <f ca="1">SUMIF(Штат!$A$44:$A$53,Затраты!$A$29,Штат!M$44:M$53)</f>
        <v>6</v>
      </c>
      <c r="L29" s="538">
        <f ca="1">SUMIF(Штат!$A$44:$A$53,Затраты!$A$29,Штат!N$44:N$53)</f>
        <v>6</v>
      </c>
      <c r="M29" s="538">
        <f ca="1">SUMIF(Штат!$A$44:$A$53,Затраты!$A$29,Штат!O$44:O$53)</f>
        <v>6</v>
      </c>
      <c r="N29" s="538">
        <f ca="1">SUMIF(Штат!$A$44:$A$53,Затраты!$A$29,Штат!P$44:P$53)</f>
        <v>6</v>
      </c>
      <c r="O29" s="538">
        <f ca="1">SUMIF(Штат!$A$44:$A$53,Затраты!$A$29,Штат!Q$44:Q$53)</f>
        <v>6</v>
      </c>
      <c r="P29" s="538">
        <f ca="1">SUMIF(Штат!$A$44:$A$53,Затраты!$A$29,Штат!R$44:R$53)</f>
        <v>6</v>
      </c>
      <c r="Q29" s="538">
        <f ca="1">SUMIF(Штат!$A$44:$A$53,Затраты!$A$29,Штат!S$44:S$53)</f>
        <v>6</v>
      </c>
      <c r="R29" s="538">
        <f ca="1">SUMIF(Штат!$A$44:$A$53,Затраты!$A$29,Штат!T$44:T$53)</f>
        <v>6.3</v>
      </c>
      <c r="S29" s="538">
        <f ca="1">SUMIF(Штат!$A$44:$A$53,Затраты!$A$29,Штат!U$44:U$53)</f>
        <v>6.3</v>
      </c>
      <c r="T29" s="538">
        <f ca="1">SUMIF(Штат!$A$44:$A$53,Затраты!$A$29,Штат!V$44:V$53)</f>
        <v>6.3</v>
      </c>
      <c r="U29" s="538">
        <f ca="1">SUMIF(Штат!$A$44:$A$53,Затраты!$A$29,Штат!W$44:W$53)</f>
        <v>6.3</v>
      </c>
      <c r="V29" s="538">
        <f ca="1">SUMIF(Штат!$A$44:$A$53,Затраты!$A$29,Штат!X$44:X$53)</f>
        <v>6.3</v>
      </c>
      <c r="W29" s="538">
        <f ca="1">SUMIF(Штат!$A$44:$A$53,Затраты!$A$29,Штат!Y$44:Y$53)</f>
        <v>12.6</v>
      </c>
      <c r="X29" s="538">
        <f ca="1">SUMIF(Штат!$A$44:$A$53,Затраты!$A$29,Штат!Z$44:Z$53)</f>
        <v>12.6</v>
      </c>
      <c r="Y29" s="538">
        <f ca="1">SUMIF(Штат!$A$44:$A$53,Затраты!$A$29,Штат!AA$44:AA$53)</f>
        <v>12.6</v>
      </c>
      <c r="Z29" s="538">
        <f ca="1">SUMIF(Штат!$A$44:$A$53,Затраты!$A$29,Штат!AB$44:AB$53)</f>
        <v>12.6</v>
      </c>
      <c r="AA29" s="538">
        <f ca="1">SUMIF(Штат!$A$44:$A$53,Затраты!$A$29,Штат!AC$44:AC$53)</f>
        <v>12.6</v>
      </c>
      <c r="AB29" s="538">
        <f ca="1">SUMIF(Штат!$A$44:$A$53,Затраты!$A$29,Штат!AD$44:AD$53)</f>
        <v>12.6</v>
      </c>
      <c r="AC29" s="538">
        <f ca="1">SUMIF(Штат!$A$44:$A$53,Затраты!$A$29,Штат!AE$44:AE$53)</f>
        <v>12.6</v>
      </c>
      <c r="AD29" s="538">
        <f ca="1">SUMIF(Штат!$A$44:$A$53,Затраты!$A$29,Штат!AF$44:AF$53)</f>
        <v>13.23</v>
      </c>
      <c r="AE29" s="538">
        <f ca="1">SUMIF(Штат!$A$44:$A$53,Затраты!$A$29,Штат!AG$44:AG$53)</f>
        <v>13.23</v>
      </c>
      <c r="AF29" s="538">
        <f ca="1">SUMIF(Штат!$A$44:$A$53,Затраты!$A$29,Штат!AH$44:AH$53)</f>
        <v>13.23</v>
      </c>
      <c r="AG29" s="538">
        <f ca="1">SUMIF(Штат!$A$44:$A$53,Затраты!$A$29,Штат!AI$44:AI$53)</f>
        <v>13.23</v>
      </c>
      <c r="AH29" s="538">
        <f ca="1">SUMIF(Штат!$A$44:$A$53,Затраты!$A$29,Штат!AJ$44:AJ$53)</f>
        <v>13.23</v>
      </c>
      <c r="AI29" s="538">
        <f ca="1">SUMIF(Штат!$A$44:$A$53,Затраты!$A$29,Штат!AK$44:AK$53)</f>
        <v>26.46</v>
      </c>
      <c r="AJ29" s="538">
        <f ca="1">SUMIF(Штат!$A$44:$A$53,Затраты!$A$29,Штат!AL$44:AL$53)</f>
        <v>26.46</v>
      </c>
      <c r="AK29" s="538">
        <f ca="1">SUMIF(Штат!$A$44:$A$53,Затраты!$A$29,Штат!AM$44:AM$53)</f>
        <v>26.46</v>
      </c>
      <c r="AL29" s="538">
        <f ca="1">SUMIF(Штат!$A$44:$A$53,Затраты!$A$29,Штат!AN$44:AN$53)</f>
        <v>26.46</v>
      </c>
      <c r="AM29" s="538">
        <f ca="1">SUMIF(Штат!$A$44:$A$53,Затраты!$A$29,Штат!AO$44:AO$53)</f>
        <v>26.46</v>
      </c>
      <c r="AN29" s="538">
        <f ca="1">SUMIF(Штат!$A$44:$A$53,Затраты!$A$29,Штат!AP$44:AP$53)</f>
        <v>26.46</v>
      </c>
      <c r="AO29" s="538">
        <f ca="1">SUMIF(Штат!$A$44:$A$53,Затраты!$A$29,Штат!AQ$44:AQ$53)</f>
        <v>26.46</v>
      </c>
      <c r="AP29" s="538">
        <f ca="1">SUMIF(Штат!$A$44:$A$53,Затраты!$A$29,Штат!AR$44:AR$53)</f>
        <v>27.783000000000005</v>
      </c>
      <c r="AQ29" s="538">
        <f ca="1">SUMIF(Штат!$A$44:$A$53,Затраты!$A$29,Штат!AS$44:AS$53)</f>
        <v>27.783000000000005</v>
      </c>
      <c r="AR29" s="538">
        <f ca="1">SUMIF(Штат!$A$44:$A$53,Затраты!$A$29,Штат!AT$44:AT$53)</f>
        <v>27.783000000000005</v>
      </c>
      <c r="AS29" s="538">
        <f ca="1">SUMIF(Штат!$A$44:$A$53,Затраты!$A$29,Штат!AU$44:AU$53)</f>
        <v>27.783000000000005</v>
      </c>
      <c r="AT29" s="538">
        <f ca="1">SUMIF(Штат!$A$44:$A$53,Затраты!$A$29,Штат!AV$44:AV$53)</f>
        <v>27.783000000000005</v>
      </c>
      <c r="AU29" s="538">
        <f ca="1">SUMIF(Штат!$A$44:$A$53,Затраты!$A$29,Штат!AW$44:AW$53)</f>
        <v>104.18625000000002</v>
      </c>
      <c r="AV29" s="538">
        <f ca="1">SUMIF(Штат!$A$44:$A$53,Затраты!$A$29,Штат!AX$44:AX$53)</f>
        <v>104.18625000000002</v>
      </c>
      <c r="AW29" s="538">
        <f ca="1">SUMIF(Штат!$A$44:$A$53,Затраты!$A$29,Штат!AY$44:AY$53)</f>
        <v>104.18625000000002</v>
      </c>
      <c r="AX29" s="538">
        <f ca="1">SUMIF(Штат!$A$44:$A$53,Затраты!$A$29,Штат!AZ$44:AZ$53)</f>
        <v>104.18625000000002</v>
      </c>
      <c r="AY29" s="538">
        <f ca="1">SUMIF(Штат!$A$44:$A$53,Затраты!$A$29,Штат!BA$44:BA$53)</f>
        <v>104.18625000000002</v>
      </c>
      <c r="AZ29" s="538">
        <f ca="1">SUMIF(Штат!$A$44:$A$53,Затраты!$A$29,Штат!BB$44:BB$53)</f>
        <v>104.18625000000002</v>
      </c>
      <c r="BA29" s="538">
        <f ca="1">SUMIF(Штат!$A$44:$A$53,Затраты!$A$29,Штат!BC$44:BC$53)</f>
        <v>104.18625000000002</v>
      </c>
      <c r="BB29" s="538">
        <f ca="1">SUMIF(Штат!$A$44:$A$53,Затраты!$A$29,Штат!BD$44:BD$53)</f>
        <v>109.39556250000003</v>
      </c>
      <c r="BC29" s="538">
        <f ca="1">SUMIF(Штат!$A$44:$A$53,Затраты!$A$29,Штат!BE$44:BE$53)</f>
        <v>109.39556250000003</v>
      </c>
      <c r="BD29" s="538">
        <f ca="1">SUMIF(Штат!$A$44:$A$53,Затраты!$A$29,Штат!BF$44:BF$53)</f>
        <v>109.39556250000003</v>
      </c>
      <c r="BE29" s="538">
        <f ca="1">SUMIF(Штат!$A$44:$A$53,Затраты!$A$29,Штат!BG$44:BG$53)</f>
        <v>109.39556250000003</v>
      </c>
      <c r="BF29" s="538">
        <f ca="1">SUMIF(Штат!$A$44:$A$53,Затраты!$A$29,Штат!BH$44:BH$53)</f>
        <v>109.39556250000003</v>
      </c>
      <c r="BG29" s="538">
        <f ca="1">SUMIF(Штат!$A$44:$A$53,Затраты!$A$29,Штат!BI$44:BI$53)</f>
        <v>138.56771250000003</v>
      </c>
      <c r="BH29" s="538">
        <f ca="1">SUMIF(Штат!$A$44:$A$53,Затраты!$A$29,Штат!BJ$44:BJ$53)</f>
        <v>138.56771250000003</v>
      </c>
      <c r="BI29" s="538">
        <f ca="1">SUMIF(Штат!$A$44:$A$53,Затраты!$A$29,Штат!BK$44:BK$53)</f>
        <v>138.56771250000003</v>
      </c>
      <c r="BJ29" s="538">
        <f ca="1">SUMIF(Штат!$A$44:$A$53,Затраты!$A$29,Штат!BL$44:BL$53)</f>
        <v>138.56771250000003</v>
      </c>
      <c r="BK29" s="538">
        <f ca="1">SUMIF(Штат!$A$44:$A$53,Затраты!$A$29,Штат!BM$44:BM$53)</f>
        <v>138.56771250000003</v>
      </c>
      <c r="BL29" s="538">
        <f ca="1">SUMIF(Штат!$A$44:$A$53,Затраты!$A$29,Штат!BN$44:BN$53)</f>
        <v>138.56771250000003</v>
      </c>
      <c r="BM29" s="538">
        <f ca="1">SUMIF(Штат!$A$44:$A$53,Затраты!$A$29,Штат!BO$44:BO$53)</f>
        <v>138.56771250000003</v>
      </c>
      <c r="BN29" s="538">
        <f ca="1">SUMIF(Штат!$A$44:$A$53,Затраты!$A$29,Штат!BP$44:BP$53)</f>
        <v>145.49609812500003</v>
      </c>
      <c r="BO29" s="538">
        <f ca="1">SUMIF(Штат!$A$44:$A$53,Затраты!$A$29,Штат!BQ$44:BQ$53)</f>
        <v>145.49609812500003</v>
      </c>
      <c r="BP29" s="538">
        <f ca="1">SUMIF(Штат!$A$44:$A$53,Затраты!$A$29,Штат!BR$44:BR$53)</f>
        <v>145.49609812500003</v>
      </c>
      <c r="BQ29" s="538">
        <f ca="1">SUMIF(Штат!$A$44:$A$53,Затраты!$A$29,Штат!BS$44:BS$53)</f>
        <v>145.49609812500003</v>
      </c>
      <c r="BR29" s="538">
        <f ca="1">SUMIF(Штат!$A$44:$A$53,Затраты!$A$29,Штат!BT$44:BT$53)</f>
        <v>145.49609812500003</v>
      </c>
      <c r="BS29" s="538">
        <f ca="1">SUMIF(Штат!$A$44:$A$53,Затраты!$A$29,Штат!BU$44:BU$53)</f>
        <v>191.44223437500006</v>
      </c>
      <c r="BT29" s="538">
        <f ca="1">SUMIF(Штат!$A$44:$A$53,Затраты!$A$29,Штат!BV$44:BV$53)</f>
        <v>191.44223437500006</v>
      </c>
      <c r="BU29" s="538">
        <f ca="1">SUMIF(Штат!$A$44:$A$53,Затраты!$A$29,Штат!BW$44:BW$53)</f>
        <v>191.44223437500006</v>
      </c>
      <c r="BV29" s="538">
        <f ca="1">SUMIF(Штат!$A$44:$A$53,Затраты!$A$29,Штат!BX$44:BX$53)</f>
        <v>191.44223437500006</v>
      </c>
      <c r="BW29" s="538">
        <f ca="1">SUMIF(Штат!$A$44:$A$53,Затраты!$A$29,Штат!BY$44:BY$53)</f>
        <v>191.44223437500006</v>
      </c>
      <c r="BX29" s="538">
        <f ca="1">SUMIF(Штат!$A$44:$A$53,Затраты!$A$29,Штат!BZ$44:BZ$53)</f>
        <v>191.44223437500006</v>
      </c>
      <c r="BY29" s="538">
        <f ca="1">SUMIF(Штат!$A$44:$A$53,Затраты!$A$29,Штат!CA$44:CA$53)</f>
        <v>191.44223437500006</v>
      </c>
      <c r="BZ29" s="238"/>
      <c r="CA29" s="238"/>
      <c r="CB29" s="238"/>
      <c r="CC29" s="238"/>
      <c r="CD29" s="238"/>
      <c r="CE29" s="238"/>
      <c r="CF29" s="238"/>
      <c r="CG29" s="238"/>
    </row>
    <row r="30" spans="1:85" s="186" customFormat="1" ht="12.75" x14ac:dyDescent="0.2">
      <c r="A30" s="440"/>
      <c r="B30" s="31"/>
      <c r="C30" s="110" t="str">
        <f>Вводные!C115</f>
        <v>Реклама и маркетинг</v>
      </c>
      <c r="D30" s="132" t="s">
        <v>355</v>
      </c>
      <c r="E30" s="31"/>
      <c r="F30" s="538">
        <f>SUMIF(Вводные!$I$4:$N$4,Затраты!F$8,Вводные!$I115:$N115)*SUMIF(Вводные!$I$4:$N$4,Затраты!F$8,Вводные!$I$18:$N$18)/1000</f>
        <v>2</v>
      </c>
      <c r="G30" s="538">
        <f>SUMIF(Вводные!$I$4:$N$4,Затраты!G$8,Вводные!$I115:$N115)*SUMIF(Вводные!$I$4:$N$4,Затраты!G$8,Вводные!$I$18:$N$18)/1000</f>
        <v>2</v>
      </c>
      <c r="H30" s="538">
        <f>SUMIF(Вводные!$I$4:$N$4,Затраты!H$8,Вводные!$I115:$N115)*SUMIF(Вводные!$I$4:$N$4,Затраты!H$8,Вводные!$I$18:$N$18)/1000</f>
        <v>2</v>
      </c>
      <c r="I30" s="538">
        <f>SUMIF(Вводные!$I$4:$N$4,Затраты!I$8,Вводные!$I115:$N115)*SUMIF(Вводные!$I$4:$N$4,Затраты!I$8,Вводные!$I$18:$N$18)/1000</f>
        <v>2</v>
      </c>
      <c r="J30" s="538">
        <f>SUMIF(Вводные!$I$4:$N$4,Затраты!J$8,Вводные!$I115:$N115)*SUMIF(Вводные!$I$4:$N$4,Затраты!J$8,Вводные!$I$18:$N$18)/1000</f>
        <v>2</v>
      </c>
      <c r="K30" s="538">
        <f>SUMIF(Вводные!$I$4:$N$4,Затраты!K$8,Вводные!$I115:$N115)*SUMIF(Вводные!$I$4:$N$4,Затраты!K$8,Вводные!$I$18:$N$18)/1000</f>
        <v>2</v>
      </c>
      <c r="L30" s="538">
        <f>SUMIF(Вводные!$I$4:$N$4,Затраты!L$8,Вводные!$I115:$N115)*SUMIF(Вводные!$I$4:$N$4,Затраты!L$8,Вводные!$I$18:$N$18)/1000</f>
        <v>2</v>
      </c>
      <c r="M30" s="538">
        <f>SUMIF(Вводные!$I$4:$N$4,Затраты!M$8,Вводные!$I115:$N115)*SUMIF(Вводные!$I$4:$N$4,Затраты!M$8,Вводные!$I$18:$N$18)/1000</f>
        <v>2</v>
      </c>
      <c r="N30" s="538">
        <f>SUMIF(Вводные!$I$4:$N$4,Затраты!N$8,Вводные!$I115:$N115)*SUMIF(Вводные!$I$4:$N$4,Затраты!N$8,Вводные!$I$18:$N$18)/1000</f>
        <v>2</v>
      </c>
      <c r="O30" s="538">
        <f>SUMIF(Вводные!$I$4:$N$4,Затраты!O$8,Вводные!$I115:$N115)*SUMIF(Вводные!$I$4:$N$4,Затраты!O$8,Вводные!$I$18:$N$18)/1000</f>
        <v>2</v>
      </c>
      <c r="P30" s="538">
        <f>SUMIF(Вводные!$I$4:$N$4,Затраты!P$8,Вводные!$I115:$N115)*SUMIF(Вводные!$I$4:$N$4,Затраты!P$8,Вводные!$I$18:$N$18)/1000</f>
        <v>2</v>
      </c>
      <c r="Q30" s="538">
        <f>SUMIF(Вводные!$I$4:$N$4,Затраты!Q$8,Вводные!$I115:$N115)*SUMIF(Вводные!$I$4:$N$4,Затраты!Q$8,Вводные!$I$18:$N$18)/1000</f>
        <v>2</v>
      </c>
      <c r="R30" s="538">
        <f>SUMIF(Вводные!$I$4:$N$4,Затраты!R$8,Вводные!$I115:$N115)*SUMIF(Вводные!$I$4:$N$4,Затраты!R$8,Вводные!$I$18:$N$18)/1000</f>
        <v>2.06</v>
      </c>
      <c r="S30" s="538">
        <f>SUMIF(Вводные!$I$4:$N$4,Затраты!S$8,Вводные!$I115:$N115)*SUMIF(Вводные!$I$4:$N$4,Затраты!S$8,Вводные!$I$18:$N$18)/1000</f>
        <v>2.06</v>
      </c>
      <c r="T30" s="538">
        <f>SUMIF(Вводные!$I$4:$N$4,Затраты!T$8,Вводные!$I115:$N115)*SUMIF(Вводные!$I$4:$N$4,Затраты!T$8,Вводные!$I$18:$N$18)/1000</f>
        <v>2.06</v>
      </c>
      <c r="U30" s="538">
        <f>SUMIF(Вводные!$I$4:$N$4,Затраты!U$8,Вводные!$I115:$N115)*SUMIF(Вводные!$I$4:$N$4,Затраты!U$8,Вводные!$I$18:$N$18)/1000</f>
        <v>2.06</v>
      </c>
      <c r="V30" s="538">
        <f>SUMIF(Вводные!$I$4:$N$4,Затраты!V$8,Вводные!$I115:$N115)*SUMIF(Вводные!$I$4:$N$4,Затраты!V$8,Вводные!$I$18:$N$18)/1000</f>
        <v>2.06</v>
      </c>
      <c r="W30" s="538">
        <f>SUMIF(Вводные!$I$4:$N$4,Затраты!W$8,Вводные!$I115:$N115)*SUMIF(Вводные!$I$4:$N$4,Затраты!W$8,Вводные!$I$18:$N$18)/1000</f>
        <v>2.06</v>
      </c>
      <c r="X30" s="538">
        <f>SUMIF(Вводные!$I$4:$N$4,Затраты!X$8,Вводные!$I115:$N115)*SUMIF(Вводные!$I$4:$N$4,Затраты!X$8,Вводные!$I$18:$N$18)/1000</f>
        <v>2.06</v>
      </c>
      <c r="Y30" s="538">
        <f>SUMIF(Вводные!$I$4:$N$4,Затраты!Y$8,Вводные!$I115:$N115)*SUMIF(Вводные!$I$4:$N$4,Затраты!Y$8,Вводные!$I$18:$N$18)/1000</f>
        <v>2.06</v>
      </c>
      <c r="Z30" s="538">
        <f>SUMIF(Вводные!$I$4:$N$4,Затраты!Z$8,Вводные!$I115:$N115)*SUMIF(Вводные!$I$4:$N$4,Затраты!Z$8,Вводные!$I$18:$N$18)/1000</f>
        <v>2.06</v>
      </c>
      <c r="AA30" s="538">
        <f>SUMIF(Вводные!$I$4:$N$4,Затраты!AA$8,Вводные!$I115:$N115)*SUMIF(Вводные!$I$4:$N$4,Затраты!AA$8,Вводные!$I$18:$N$18)/1000</f>
        <v>2.06</v>
      </c>
      <c r="AB30" s="538">
        <f>SUMIF(Вводные!$I$4:$N$4,Затраты!AB$8,Вводные!$I115:$N115)*SUMIF(Вводные!$I$4:$N$4,Затраты!AB$8,Вводные!$I$18:$N$18)/1000</f>
        <v>2.06</v>
      </c>
      <c r="AC30" s="538">
        <f>SUMIF(Вводные!$I$4:$N$4,Затраты!AC$8,Вводные!$I115:$N115)*SUMIF(Вводные!$I$4:$N$4,Затраты!AC$8,Вводные!$I$18:$N$18)/1000</f>
        <v>2.06</v>
      </c>
      <c r="AD30" s="538">
        <f>SUMIF(Вводные!$I$4:$N$4,Затраты!AD$8,Вводные!$I115:$N115)*SUMIF(Вводные!$I$4:$N$4,Затраты!AD$8,Вводные!$I$18:$N$18)/1000</f>
        <v>3.16107</v>
      </c>
      <c r="AE30" s="538">
        <f>SUMIF(Вводные!$I$4:$N$4,Затраты!AE$8,Вводные!$I115:$N115)*SUMIF(Вводные!$I$4:$N$4,Затраты!AE$8,Вводные!$I$18:$N$18)/1000</f>
        <v>3.16107</v>
      </c>
      <c r="AF30" s="538">
        <f>SUMIF(Вводные!$I$4:$N$4,Затраты!AF$8,Вводные!$I115:$N115)*SUMIF(Вводные!$I$4:$N$4,Затраты!AF$8,Вводные!$I$18:$N$18)/1000</f>
        <v>3.16107</v>
      </c>
      <c r="AG30" s="538">
        <f>SUMIF(Вводные!$I$4:$N$4,Затраты!AG$8,Вводные!$I115:$N115)*SUMIF(Вводные!$I$4:$N$4,Затраты!AG$8,Вводные!$I$18:$N$18)/1000</f>
        <v>3.16107</v>
      </c>
      <c r="AH30" s="538">
        <f>SUMIF(Вводные!$I$4:$N$4,Затраты!AH$8,Вводные!$I115:$N115)*SUMIF(Вводные!$I$4:$N$4,Затраты!AH$8,Вводные!$I$18:$N$18)/1000</f>
        <v>3.16107</v>
      </c>
      <c r="AI30" s="538">
        <f>SUMIF(Вводные!$I$4:$N$4,Затраты!AI$8,Вводные!$I115:$N115)*SUMIF(Вводные!$I$4:$N$4,Затраты!AI$8,Вводные!$I$18:$N$18)/1000</f>
        <v>3.16107</v>
      </c>
      <c r="AJ30" s="538">
        <f>SUMIF(Вводные!$I$4:$N$4,Затраты!AJ$8,Вводные!$I115:$N115)*SUMIF(Вводные!$I$4:$N$4,Затраты!AJ$8,Вводные!$I$18:$N$18)/1000</f>
        <v>3.16107</v>
      </c>
      <c r="AK30" s="538">
        <f>SUMIF(Вводные!$I$4:$N$4,Затраты!AK$8,Вводные!$I115:$N115)*SUMIF(Вводные!$I$4:$N$4,Затраты!AK$8,Вводные!$I$18:$N$18)/1000</f>
        <v>3.16107</v>
      </c>
      <c r="AL30" s="538">
        <f>SUMIF(Вводные!$I$4:$N$4,Затраты!AL$8,Вводные!$I115:$N115)*SUMIF(Вводные!$I$4:$N$4,Затраты!AL$8,Вводные!$I$18:$N$18)/1000</f>
        <v>3.16107</v>
      </c>
      <c r="AM30" s="538">
        <f>SUMIF(Вводные!$I$4:$N$4,Затраты!AM$8,Вводные!$I115:$N115)*SUMIF(Вводные!$I$4:$N$4,Затраты!AM$8,Вводные!$I$18:$N$18)/1000</f>
        <v>3.16107</v>
      </c>
      <c r="AN30" s="538">
        <f>SUMIF(Вводные!$I$4:$N$4,Затраты!AN$8,Вводные!$I115:$N115)*SUMIF(Вводные!$I$4:$N$4,Затраты!AN$8,Вводные!$I$18:$N$18)/1000</f>
        <v>3.16107</v>
      </c>
      <c r="AO30" s="538">
        <f>SUMIF(Вводные!$I$4:$N$4,Затраты!AO$8,Вводные!$I115:$N115)*SUMIF(Вводные!$I$4:$N$4,Затраты!AO$8,Вводные!$I$18:$N$18)/1000</f>
        <v>3.16107</v>
      </c>
      <c r="AP30" s="538">
        <f>SUMIF(Вводные!$I$4:$N$4,Затраты!AP$8,Вводные!$I115:$N115)*SUMIF(Вводные!$I$4:$N$4,Затраты!AP$8,Вводные!$I$18:$N$18)/1000</f>
        <v>5.3896243500000001</v>
      </c>
      <c r="AQ30" s="538">
        <f>SUMIF(Вводные!$I$4:$N$4,Затраты!AQ$8,Вводные!$I115:$N115)*SUMIF(Вводные!$I$4:$N$4,Затраты!AQ$8,Вводные!$I$18:$N$18)/1000</f>
        <v>5.3896243500000001</v>
      </c>
      <c r="AR30" s="538">
        <f>SUMIF(Вводные!$I$4:$N$4,Затраты!AR$8,Вводные!$I115:$N115)*SUMIF(Вводные!$I$4:$N$4,Затраты!AR$8,Вводные!$I$18:$N$18)/1000</f>
        <v>5.3896243500000001</v>
      </c>
      <c r="AS30" s="538">
        <f>SUMIF(Вводные!$I$4:$N$4,Затраты!AS$8,Вводные!$I115:$N115)*SUMIF(Вводные!$I$4:$N$4,Затраты!AS$8,Вводные!$I$18:$N$18)/1000</f>
        <v>5.3896243500000001</v>
      </c>
      <c r="AT30" s="538">
        <f>SUMIF(Вводные!$I$4:$N$4,Затраты!AT$8,Вводные!$I115:$N115)*SUMIF(Вводные!$I$4:$N$4,Затраты!AT$8,Вводные!$I$18:$N$18)/1000</f>
        <v>5.3896243500000001</v>
      </c>
      <c r="AU30" s="538">
        <f>SUMIF(Вводные!$I$4:$N$4,Затраты!AU$8,Вводные!$I115:$N115)*SUMIF(Вводные!$I$4:$N$4,Затраты!AU$8,Вводные!$I$18:$N$18)/1000</f>
        <v>5.3896243500000001</v>
      </c>
      <c r="AV30" s="538">
        <f>SUMIF(Вводные!$I$4:$N$4,Затраты!AV$8,Вводные!$I115:$N115)*SUMIF(Вводные!$I$4:$N$4,Затраты!AV$8,Вводные!$I$18:$N$18)/1000</f>
        <v>5.3896243500000001</v>
      </c>
      <c r="AW30" s="538">
        <f>SUMIF(Вводные!$I$4:$N$4,Затраты!AW$8,Вводные!$I115:$N115)*SUMIF(Вводные!$I$4:$N$4,Затраты!AW$8,Вводные!$I$18:$N$18)/1000</f>
        <v>5.3896243500000001</v>
      </c>
      <c r="AX30" s="538">
        <f>SUMIF(Вводные!$I$4:$N$4,Затраты!AX$8,Вводные!$I115:$N115)*SUMIF(Вводные!$I$4:$N$4,Затраты!AX$8,Вводные!$I$18:$N$18)/1000</f>
        <v>5.3896243500000001</v>
      </c>
      <c r="AY30" s="538">
        <f>SUMIF(Вводные!$I$4:$N$4,Затраты!AY$8,Вводные!$I115:$N115)*SUMIF(Вводные!$I$4:$N$4,Затраты!AY$8,Вводные!$I$18:$N$18)/1000</f>
        <v>5.3896243500000001</v>
      </c>
      <c r="AZ30" s="538">
        <f>SUMIF(Вводные!$I$4:$N$4,Затраты!AZ$8,Вводные!$I115:$N115)*SUMIF(Вводные!$I$4:$N$4,Затраты!AZ$8,Вводные!$I$18:$N$18)/1000</f>
        <v>5.3896243500000001</v>
      </c>
      <c r="BA30" s="538">
        <f>SUMIF(Вводные!$I$4:$N$4,Затраты!BA$8,Вводные!$I115:$N115)*SUMIF(Вводные!$I$4:$N$4,Затраты!BA$8,Вводные!$I$18:$N$18)/1000</f>
        <v>5.3896243500000001</v>
      </c>
      <c r="BB30" s="538">
        <f>SUMIF(Вводные!$I$4:$N$4,Затраты!BB$8,Вводные!$I115:$N115)*SUMIF(Вводные!$I$4:$N$4,Затраты!BB$8,Вводные!$I$18:$N$18)/1000</f>
        <v>5.5135857100500001</v>
      </c>
      <c r="BC30" s="538">
        <f>SUMIF(Вводные!$I$4:$N$4,Затраты!BC$8,Вводные!$I115:$N115)*SUMIF(Вводные!$I$4:$N$4,Затраты!BC$8,Вводные!$I$18:$N$18)/1000</f>
        <v>5.5135857100500001</v>
      </c>
      <c r="BD30" s="538">
        <f>SUMIF(Вводные!$I$4:$N$4,Затраты!BD$8,Вводные!$I115:$N115)*SUMIF(Вводные!$I$4:$N$4,Затраты!BD$8,Вводные!$I$18:$N$18)/1000</f>
        <v>5.5135857100500001</v>
      </c>
      <c r="BE30" s="538">
        <f>SUMIF(Вводные!$I$4:$N$4,Затраты!BE$8,Вводные!$I115:$N115)*SUMIF(Вводные!$I$4:$N$4,Затраты!BE$8,Вводные!$I$18:$N$18)/1000</f>
        <v>5.5135857100500001</v>
      </c>
      <c r="BF30" s="538">
        <f>SUMIF(Вводные!$I$4:$N$4,Затраты!BF$8,Вводные!$I115:$N115)*SUMIF(Вводные!$I$4:$N$4,Затраты!BF$8,Вводные!$I$18:$N$18)/1000</f>
        <v>5.5135857100500001</v>
      </c>
      <c r="BG30" s="538">
        <f>SUMIF(Вводные!$I$4:$N$4,Затраты!BG$8,Вводные!$I115:$N115)*SUMIF(Вводные!$I$4:$N$4,Затраты!BG$8,Вводные!$I$18:$N$18)/1000</f>
        <v>5.5135857100500001</v>
      </c>
      <c r="BH30" s="538">
        <f>SUMIF(Вводные!$I$4:$N$4,Затраты!BH$8,Вводные!$I115:$N115)*SUMIF(Вводные!$I$4:$N$4,Затраты!BH$8,Вводные!$I$18:$N$18)/1000</f>
        <v>5.5135857100500001</v>
      </c>
      <c r="BI30" s="538">
        <f>SUMIF(Вводные!$I$4:$N$4,Затраты!BI$8,Вводные!$I115:$N115)*SUMIF(Вводные!$I$4:$N$4,Затраты!BI$8,Вводные!$I$18:$N$18)/1000</f>
        <v>5.5135857100500001</v>
      </c>
      <c r="BJ30" s="538">
        <f>SUMIF(Вводные!$I$4:$N$4,Затраты!BJ$8,Вводные!$I115:$N115)*SUMIF(Вводные!$I$4:$N$4,Затраты!BJ$8,Вводные!$I$18:$N$18)/1000</f>
        <v>5.5135857100500001</v>
      </c>
      <c r="BK30" s="538">
        <f>SUMIF(Вводные!$I$4:$N$4,Затраты!BK$8,Вводные!$I115:$N115)*SUMIF(Вводные!$I$4:$N$4,Затраты!BK$8,Вводные!$I$18:$N$18)/1000</f>
        <v>5.5135857100500001</v>
      </c>
      <c r="BL30" s="538">
        <f>SUMIF(Вводные!$I$4:$N$4,Затраты!BL$8,Вводные!$I115:$N115)*SUMIF(Вводные!$I$4:$N$4,Затраты!BL$8,Вводные!$I$18:$N$18)/1000</f>
        <v>5.5135857100500001</v>
      </c>
      <c r="BM30" s="538">
        <f>SUMIF(Вводные!$I$4:$N$4,Затраты!BM$8,Вводные!$I115:$N115)*SUMIF(Вводные!$I$4:$N$4,Затраты!BM$8,Вводные!$I$18:$N$18)/1000</f>
        <v>5.5135857100500001</v>
      </c>
      <c r="BN30" s="538">
        <f>SUMIF(Вводные!$I$4:$N$4,Затраты!BN$8,Вводные!$I115:$N115)*SUMIF(Вводные!$I$4:$N$4,Затраты!BN$8,Вводные!$I$18:$N$18)/1000</f>
        <v>8.4605972720717233</v>
      </c>
      <c r="BO30" s="538">
        <f>SUMIF(Вводные!$I$4:$N$4,Затраты!BO$8,Вводные!$I115:$N115)*SUMIF(Вводные!$I$4:$N$4,Затраты!BO$8,Вводные!$I$18:$N$18)/1000</f>
        <v>8.4605972720717233</v>
      </c>
      <c r="BP30" s="538">
        <f>SUMIF(Вводные!$I$4:$N$4,Затраты!BP$8,Вводные!$I115:$N115)*SUMIF(Вводные!$I$4:$N$4,Затраты!BP$8,Вводные!$I$18:$N$18)/1000</f>
        <v>8.4605972720717233</v>
      </c>
      <c r="BQ30" s="538">
        <f>SUMIF(Вводные!$I$4:$N$4,Затраты!BQ$8,Вводные!$I115:$N115)*SUMIF(Вводные!$I$4:$N$4,Затраты!BQ$8,Вводные!$I$18:$N$18)/1000</f>
        <v>8.4605972720717233</v>
      </c>
      <c r="BR30" s="538">
        <f>SUMIF(Вводные!$I$4:$N$4,Затраты!BR$8,Вводные!$I115:$N115)*SUMIF(Вводные!$I$4:$N$4,Затраты!BR$8,Вводные!$I$18:$N$18)/1000</f>
        <v>8.4605972720717233</v>
      </c>
      <c r="BS30" s="538">
        <f>SUMIF(Вводные!$I$4:$N$4,Затраты!BS$8,Вводные!$I115:$N115)*SUMIF(Вводные!$I$4:$N$4,Затраты!BS$8,Вводные!$I$18:$N$18)/1000</f>
        <v>8.4605972720717233</v>
      </c>
      <c r="BT30" s="538">
        <f>SUMIF(Вводные!$I$4:$N$4,Затраты!BT$8,Вводные!$I115:$N115)*SUMIF(Вводные!$I$4:$N$4,Затраты!BT$8,Вводные!$I$18:$N$18)/1000</f>
        <v>8.4605972720717233</v>
      </c>
      <c r="BU30" s="538">
        <f>SUMIF(Вводные!$I$4:$N$4,Затраты!BU$8,Вводные!$I115:$N115)*SUMIF(Вводные!$I$4:$N$4,Затраты!BU$8,Вводные!$I$18:$N$18)/1000</f>
        <v>8.4605972720717233</v>
      </c>
      <c r="BV30" s="538">
        <f>SUMIF(Вводные!$I$4:$N$4,Затраты!BV$8,Вводные!$I115:$N115)*SUMIF(Вводные!$I$4:$N$4,Затраты!BV$8,Вводные!$I$18:$N$18)/1000</f>
        <v>8.4605972720717233</v>
      </c>
      <c r="BW30" s="538">
        <f>SUMIF(Вводные!$I$4:$N$4,Затраты!BW$8,Вводные!$I115:$N115)*SUMIF(Вводные!$I$4:$N$4,Затраты!BW$8,Вводные!$I$18:$N$18)/1000</f>
        <v>8.4605972720717233</v>
      </c>
      <c r="BX30" s="538">
        <f>SUMIF(Вводные!$I$4:$N$4,Затраты!BX$8,Вводные!$I115:$N115)*SUMIF(Вводные!$I$4:$N$4,Затраты!BX$8,Вводные!$I$18:$N$18)/1000</f>
        <v>8.4605972720717233</v>
      </c>
      <c r="BY30" s="538">
        <f>SUMIF(Вводные!$I$4:$N$4,Затраты!BY$8,Вводные!$I115:$N115)*SUMIF(Вводные!$I$4:$N$4,Затраты!BY$8,Вводные!$I$18:$N$18)/1000</f>
        <v>8.4605972720717233</v>
      </c>
    </row>
    <row r="31" spans="1:85" s="186" customFormat="1" ht="12.75" x14ac:dyDescent="0.2">
      <c r="A31" s="440"/>
      <c r="B31" s="31"/>
      <c r="C31" s="110" t="str">
        <f>Вводные!C116</f>
        <v>Участие в выставках</v>
      </c>
      <c r="D31" s="132" t="s">
        <v>355</v>
      </c>
      <c r="E31" s="31"/>
      <c r="F31" s="538">
        <f>SUMIF(Вводные!$I$4:$N$4,Затраты!F$8,Вводные!$I116:$N116)*SUMIF(Вводные!$I$4:$N$4,Затраты!F$8,Вводные!$I$18:$N$18)/1000</f>
        <v>2.5</v>
      </c>
      <c r="G31" s="538">
        <f>SUMIF(Вводные!$I$4:$N$4,Затраты!G$8,Вводные!$I116:$N116)*SUMIF(Вводные!$I$4:$N$4,Затраты!G$8,Вводные!$I$18:$N$18)/1000</f>
        <v>2.5</v>
      </c>
      <c r="H31" s="538">
        <f>SUMIF(Вводные!$I$4:$N$4,Затраты!H$8,Вводные!$I116:$N116)*SUMIF(Вводные!$I$4:$N$4,Затраты!H$8,Вводные!$I$18:$N$18)/1000</f>
        <v>2.5</v>
      </c>
      <c r="I31" s="538">
        <f>SUMIF(Вводные!$I$4:$N$4,Затраты!I$8,Вводные!$I116:$N116)*SUMIF(Вводные!$I$4:$N$4,Затраты!I$8,Вводные!$I$18:$N$18)/1000</f>
        <v>2.5</v>
      </c>
      <c r="J31" s="538">
        <f>SUMIF(Вводные!$I$4:$N$4,Затраты!J$8,Вводные!$I116:$N116)*SUMIF(Вводные!$I$4:$N$4,Затраты!J$8,Вводные!$I$18:$N$18)/1000</f>
        <v>2.5</v>
      </c>
      <c r="K31" s="538">
        <f>SUMIF(Вводные!$I$4:$N$4,Затраты!K$8,Вводные!$I116:$N116)*SUMIF(Вводные!$I$4:$N$4,Затраты!K$8,Вводные!$I$18:$N$18)/1000</f>
        <v>2.5</v>
      </c>
      <c r="L31" s="538">
        <f>SUMIF(Вводные!$I$4:$N$4,Затраты!L$8,Вводные!$I116:$N116)*SUMIF(Вводные!$I$4:$N$4,Затраты!L$8,Вводные!$I$18:$N$18)/1000</f>
        <v>2.5</v>
      </c>
      <c r="M31" s="538">
        <f>SUMIF(Вводные!$I$4:$N$4,Затраты!M$8,Вводные!$I116:$N116)*SUMIF(Вводные!$I$4:$N$4,Затраты!M$8,Вводные!$I$18:$N$18)/1000</f>
        <v>2.5</v>
      </c>
      <c r="N31" s="538">
        <f>SUMIF(Вводные!$I$4:$N$4,Затраты!N$8,Вводные!$I116:$N116)*SUMIF(Вводные!$I$4:$N$4,Затраты!N$8,Вводные!$I$18:$N$18)/1000</f>
        <v>2.5</v>
      </c>
      <c r="O31" s="538">
        <f>SUMIF(Вводные!$I$4:$N$4,Затраты!O$8,Вводные!$I116:$N116)*SUMIF(Вводные!$I$4:$N$4,Затраты!O$8,Вводные!$I$18:$N$18)/1000</f>
        <v>2.5</v>
      </c>
      <c r="P31" s="538">
        <f>SUMIF(Вводные!$I$4:$N$4,Затраты!P$8,Вводные!$I116:$N116)*SUMIF(Вводные!$I$4:$N$4,Затраты!P$8,Вводные!$I$18:$N$18)/1000</f>
        <v>2.5</v>
      </c>
      <c r="Q31" s="538">
        <f>SUMIF(Вводные!$I$4:$N$4,Затраты!Q$8,Вводные!$I116:$N116)*SUMIF(Вводные!$I$4:$N$4,Затраты!Q$8,Вводные!$I$18:$N$18)/1000</f>
        <v>2.5</v>
      </c>
      <c r="R31" s="538">
        <f>SUMIF(Вводные!$I$4:$N$4,Затраты!R$8,Вводные!$I116:$N116)*SUMIF(Вводные!$I$4:$N$4,Затраты!R$8,Вводные!$I$18:$N$18)/1000</f>
        <v>2.5750000000000002</v>
      </c>
      <c r="S31" s="538">
        <f>SUMIF(Вводные!$I$4:$N$4,Затраты!S$8,Вводные!$I116:$N116)*SUMIF(Вводные!$I$4:$N$4,Затраты!S$8,Вводные!$I$18:$N$18)/1000</f>
        <v>2.5750000000000002</v>
      </c>
      <c r="T31" s="538">
        <f>SUMIF(Вводные!$I$4:$N$4,Затраты!T$8,Вводные!$I116:$N116)*SUMIF(Вводные!$I$4:$N$4,Затраты!T$8,Вводные!$I$18:$N$18)/1000</f>
        <v>2.5750000000000002</v>
      </c>
      <c r="U31" s="538">
        <f>SUMIF(Вводные!$I$4:$N$4,Затраты!U$8,Вводные!$I116:$N116)*SUMIF(Вводные!$I$4:$N$4,Затраты!U$8,Вводные!$I$18:$N$18)/1000</f>
        <v>2.5750000000000002</v>
      </c>
      <c r="V31" s="538">
        <f>SUMIF(Вводные!$I$4:$N$4,Затраты!V$8,Вводные!$I116:$N116)*SUMIF(Вводные!$I$4:$N$4,Затраты!V$8,Вводные!$I$18:$N$18)/1000</f>
        <v>2.5750000000000002</v>
      </c>
      <c r="W31" s="538">
        <f>SUMIF(Вводные!$I$4:$N$4,Затраты!W$8,Вводные!$I116:$N116)*SUMIF(Вводные!$I$4:$N$4,Затраты!W$8,Вводные!$I$18:$N$18)/1000</f>
        <v>2.5750000000000002</v>
      </c>
      <c r="X31" s="538">
        <f>SUMIF(Вводные!$I$4:$N$4,Затраты!X$8,Вводные!$I116:$N116)*SUMIF(Вводные!$I$4:$N$4,Затраты!X$8,Вводные!$I$18:$N$18)/1000</f>
        <v>2.5750000000000002</v>
      </c>
      <c r="Y31" s="538">
        <f>SUMIF(Вводные!$I$4:$N$4,Затраты!Y$8,Вводные!$I116:$N116)*SUMIF(Вводные!$I$4:$N$4,Затраты!Y$8,Вводные!$I$18:$N$18)/1000</f>
        <v>2.5750000000000002</v>
      </c>
      <c r="Z31" s="538">
        <f>SUMIF(Вводные!$I$4:$N$4,Затраты!Z$8,Вводные!$I116:$N116)*SUMIF(Вводные!$I$4:$N$4,Затраты!Z$8,Вводные!$I$18:$N$18)/1000</f>
        <v>2.5750000000000002</v>
      </c>
      <c r="AA31" s="538">
        <f>SUMIF(Вводные!$I$4:$N$4,Затраты!AA$8,Вводные!$I116:$N116)*SUMIF(Вводные!$I$4:$N$4,Затраты!AA$8,Вводные!$I$18:$N$18)/1000</f>
        <v>2.5750000000000002</v>
      </c>
      <c r="AB31" s="538">
        <f>SUMIF(Вводные!$I$4:$N$4,Затраты!AB$8,Вводные!$I116:$N116)*SUMIF(Вводные!$I$4:$N$4,Затраты!AB$8,Вводные!$I$18:$N$18)/1000</f>
        <v>2.5750000000000002</v>
      </c>
      <c r="AC31" s="538">
        <f>SUMIF(Вводные!$I$4:$N$4,Затраты!AC$8,Вводные!$I116:$N116)*SUMIF(Вводные!$I$4:$N$4,Затраты!AC$8,Вводные!$I$18:$N$18)/1000</f>
        <v>2.5750000000000002</v>
      </c>
      <c r="AD31" s="538">
        <f>SUMIF(Вводные!$I$4:$N$4,Затраты!AD$8,Вводные!$I116:$N116)*SUMIF(Вводные!$I$4:$N$4,Затраты!AD$8,Вводные!$I$18:$N$18)/1000</f>
        <v>5.2684499999999996</v>
      </c>
      <c r="AE31" s="538">
        <f>SUMIF(Вводные!$I$4:$N$4,Затраты!AE$8,Вводные!$I116:$N116)*SUMIF(Вводные!$I$4:$N$4,Затраты!AE$8,Вводные!$I$18:$N$18)/1000</f>
        <v>5.2684499999999996</v>
      </c>
      <c r="AF31" s="538">
        <f>SUMIF(Вводные!$I$4:$N$4,Затраты!AF$8,Вводные!$I116:$N116)*SUMIF(Вводные!$I$4:$N$4,Затраты!AF$8,Вводные!$I$18:$N$18)/1000</f>
        <v>5.2684499999999996</v>
      </c>
      <c r="AG31" s="538">
        <f>SUMIF(Вводные!$I$4:$N$4,Затраты!AG$8,Вводные!$I116:$N116)*SUMIF(Вводные!$I$4:$N$4,Затраты!AG$8,Вводные!$I$18:$N$18)/1000</f>
        <v>5.2684499999999996</v>
      </c>
      <c r="AH31" s="538">
        <f>SUMIF(Вводные!$I$4:$N$4,Затраты!AH$8,Вводные!$I116:$N116)*SUMIF(Вводные!$I$4:$N$4,Затраты!AH$8,Вводные!$I$18:$N$18)/1000</f>
        <v>5.2684499999999996</v>
      </c>
      <c r="AI31" s="538">
        <f>SUMIF(Вводные!$I$4:$N$4,Затраты!AI$8,Вводные!$I116:$N116)*SUMIF(Вводные!$I$4:$N$4,Затраты!AI$8,Вводные!$I$18:$N$18)/1000</f>
        <v>5.2684499999999996</v>
      </c>
      <c r="AJ31" s="538">
        <f>SUMIF(Вводные!$I$4:$N$4,Затраты!AJ$8,Вводные!$I116:$N116)*SUMIF(Вводные!$I$4:$N$4,Затраты!AJ$8,Вводные!$I$18:$N$18)/1000</f>
        <v>5.2684499999999996</v>
      </c>
      <c r="AK31" s="538">
        <f>SUMIF(Вводные!$I$4:$N$4,Затраты!AK$8,Вводные!$I116:$N116)*SUMIF(Вводные!$I$4:$N$4,Затраты!AK$8,Вводные!$I$18:$N$18)/1000</f>
        <v>5.2684499999999996</v>
      </c>
      <c r="AL31" s="538">
        <f>SUMIF(Вводные!$I$4:$N$4,Затраты!AL$8,Вводные!$I116:$N116)*SUMIF(Вводные!$I$4:$N$4,Затраты!AL$8,Вводные!$I$18:$N$18)/1000</f>
        <v>5.2684499999999996</v>
      </c>
      <c r="AM31" s="538">
        <f>SUMIF(Вводные!$I$4:$N$4,Затраты!AM$8,Вводные!$I116:$N116)*SUMIF(Вводные!$I$4:$N$4,Затраты!AM$8,Вводные!$I$18:$N$18)/1000</f>
        <v>5.2684499999999996</v>
      </c>
      <c r="AN31" s="538">
        <f>SUMIF(Вводные!$I$4:$N$4,Затраты!AN$8,Вводные!$I116:$N116)*SUMIF(Вводные!$I$4:$N$4,Затраты!AN$8,Вводные!$I$18:$N$18)/1000</f>
        <v>5.2684499999999996</v>
      </c>
      <c r="AO31" s="538">
        <f>SUMIF(Вводные!$I$4:$N$4,Затраты!AO$8,Вводные!$I116:$N116)*SUMIF(Вводные!$I$4:$N$4,Затраты!AO$8,Вводные!$I$18:$N$18)/1000</f>
        <v>5.2684499999999996</v>
      </c>
      <c r="AP31" s="538">
        <f>SUMIF(Вводные!$I$4:$N$4,Затраты!AP$8,Вводные!$I116:$N116)*SUMIF(Вводные!$I$4:$N$4,Затраты!AP$8,Вводные!$I$18:$N$18)/1000</f>
        <v>5.3896243500000001</v>
      </c>
      <c r="AQ31" s="538">
        <f>SUMIF(Вводные!$I$4:$N$4,Затраты!AQ$8,Вводные!$I116:$N116)*SUMIF(Вводные!$I$4:$N$4,Затраты!AQ$8,Вводные!$I$18:$N$18)/1000</f>
        <v>5.3896243500000001</v>
      </c>
      <c r="AR31" s="538">
        <f>SUMIF(Вводные!$I$4:$N$4,Затраты!AR$8,Вводные!$I116:$N116)*SUMIF(Вводные!$I$4:$N$4,Затраты!AR$8,Вводные!$I$18:$N$18)/1000</f>
        <v>5.3896243500000001</v>
      </c>
      <c r="AS31" s="538">
        <f>SUMIF(Вводные!$I$4:$N$4,Затраты!AS$8,Вводные!$I116:$N116)*SUMIF(Вводные!$I$4:$N$4,Затраты!AS$8,Вводные!$I$18:$N$18)/1000</f>
        <v>5.3896243500000001</v>
      </c>
      <c r="AT31" s="538">
        <f>SUMIF(Вводные!$I$4:$N$4,Затраты!AT$8,Вводные!$I116:$N116)*SUMIF(Вводные!$I$4:$N$4,Затраты!AT$8,Вводные!$I$18:$N$18)/1000</f>
        <v>5.3896243500000001</v>
      </c>
      <c r="AU31" s="538">
        <f>SUMIF(Вводные!$I$4:$N$4,Затраты!AU$8,Вводные!$I116:$N116)*SUMIF(Вводные!$I$4:$N$4,Затраты!AU$8,Вводные!$I$18:$N$18)/1000</f>
        <v>5.3896243500000001</v>
      </c>
      <c r="AV31" s="538">
        <f>SUMIF(Вводные!$I$4:$N$4,Затраты!AV$8,Вводные!$I116:$N116)*SUMIF(Вводные!$I$4:$N$4,Затраты!AV$8,Вводные!$I$18:$N$18)/1000</f>
        <v>5.3896243500000001</v>
      </c>
      <c r="AW31" s="538">
        <f>SUMIF(Вводные!$I$4:$N$4,Затраты!AW$8,Вводные!$I116:$N116)*SUMIF(Вводные!$I$4:$N$4,Затраты!AW$8,Вводные!$I$18:$N$18)/1000</f>
        <v>5.3896243500000001</v>
      </c>
      <c r="AX31" s="538">
        <f>SUMIF(Вводные!$I$4:$N$4,Затраты!AX$8,Вводные!$I116:$N116)*SUMIF(Вводные!$I$4:$N$4,Затраты!AX$8,Вводные!$I$18:$N$18)/1000</f>
        <v>5.3896243500000001</v>
      </c>
      <c r="AY31" s="538">
        <f>SUMIF(Вводные!$I$4:$N$4,Затраты!AY$8,Вводные!$I116:$N116)*SUMIF(Вводные!$I$4:$N$4,Затраты!AY$8,Вводные!$I$18:$N$18)/1000</f>
        <v>5.3896243500000001</v>
      </c>
      <c r="AZ31" s="538">
        <f>SUMIF(Вводные!$I$4:$N$4,Затраты!AZ$8,Вводные!$I116:$N116)*SUMIF(Вводные!$I$4:$N$4,Затраты!AZ$8,Вводные!$I$18:$N$18)/1000</f>
        <v>5.3896243500000001</v>
      </c>
      <c r="BA31" s="538">
        <f>SUMIF(Вводные!$I$4:$N$4,Затраты!BA$8,Вводные!$I116:$N116)*SUMIF(Вводные!$I$4:$N$4,Затраты!BA$8,Вводные!$I$18:$N$18)/1000</f>
        <v>5.3896243500000001</v>
      </c>
      <c r="BB31" s="538">
        <f>SUMIF(Вводные!$I$4:$N$4,Затраты!BB$8,Вводные!$I116:$N116)*SUMIF(Вводные!$I$4:$N$4,Затраты!BB$8,Вводные!$I$18:$N$18)/1000</f>
        <v>8.2703785650749992</v>
      </c>
      <c r="BC31" s="538">
        <f>SUMIF(Вводные!$I$4:$N$4,Затраты!BC$8,Вводные!$I116:$N116)*SUMIF(Вводные!$I$4:$N$4,Затраты!BC$8,Вводные!$I$18:$N$18)/1000</f>
        <v>8.2703785650749992</v>
      </c>
      <c r="BD31" s="538">
        <f>SUMIF(Вводные!$I$4:$N$4,Затраты!BD$8,Вводные!$I116:$N116)*SUMIF(Вводные!$I$4:$N$4,Затраты!BD$8,Вводные!$I$18:$N$18)/1000</f>
        <v>8.2703785650749992</v>
      </c>
      <c r="BE31" s="538">
        <f>SUMIF(Вводные!$I$4:$N$4,Затраты!BE$8,Вводные!$I116:$N116)*SUMIF(Вводные!$I$4:$N$4,Затраты!BE$8,Вводные!$I$18:$N$18)/1000</f>
        <v>8.2703785650749992</v>
      </c>
      <c r="BF31" s="538">
        <f>SUMIF(Вводные!$I$4:$N$4,Затраты!BF$8,Вводные!$I116:$N116)*SUMIF(Вводные!$I$4:$N$4,Затраты!BF$8,Вводные!$I$18:$N$18)/1000</f>
        <v>8.2703785650749992</v>
      </c>
      <c r="BG31" s="538">
        <f>SUMIF(Вводные!$I$4:$N$4,Затраты!BG$8,Вводные!$I116:$N116)*SUMIF(Вводные!$I$4:$N$4,Затраты!BG$8,Вводные!$I$18:$N$18)/1000</f>
        <v>8.2703785650749992</v>
      </c>
      <c r="BH31" s="538">
        <f>SUMIF(Вводные!$I$4:$N$4,Затраты!BH$8,Вводные!$I116:$N116)*SUMIF(Вводные!$I$4:$N$4,Затраты!BH$8,Вводные!$I$18:$N$18)/1000</f>
        <v>8.2703785650749992</v>
      </c>
      <c r="BI31" s="538">
        <f>SUMIF(Вводные!$I$4:$N$4,Затраты!BI$8,Вводные!$I116:$N116)*SUMIF(Вводные!$I$4:$N$4,Затраты!BI$8,Вводные!$I$18:$N$18)/1000</f>
        <v>8.2703785650749992</v>
      </c>
      <c r="BJ31" s="538">
        <f>SUMIF(Вводные!$I$4:$N$4,Затраты!BJ$8,Вводные!$I116:$N116)*SUMIF(Вводные!$I$4:$N$4,Затраты!BJ$8,Вводные!$I$18:$N$18)/1000</f>
        <v>8.2703785650749992</v>
      </c>
      <c r="BK31" s="538">
        <f>SUMIF(Вводные!$I$4:$N$4,Затраты!BK$8,Вводные!$I116:$N116)*SUMIF(Вводные!$I$4:$N$4,Затраты!BK$8,Вводные!$I$18:$N$18)/1000</f>
        <v>8.2703785650749992</v>
      </c>
      <c r="BL31" s="538">
        <f>SUMIF(Вводные!$I$4:$N$4,Затраты!BL$8,Вводные!$I116:$N116)*SUMIF(Вводные!$I$4:$N$4,Затраты!BL$8,Вводные!$I$18:$N$18)/1000</f>
        <v>8.2703785650749992</v>
      </c>
      <c r="BM31" s="538">
        <f>SUMIF(Вводные!$I$4:$N$4,Затраты!BM$8,Вводные!$I116:$N116)*SUMIF(Вводные!$I$4:$N$4,Затраты!BM$8,Вводные!$I$18:$N$18)/1000</f>
        <v>8.2703785650749992</v>
      </c>
      <c r="BN31" s="538">
        <f>SUMIF(Вводные!$I$4:$N$4,Затраты!BN$8,Вводные!$I116:$N116)*SUMIF(Вводные!$I$4:$N$4,Затраты!BN$8,Вводные!$I$18:$N$18)/1000</f>
        <v>11.280796362762297</v>
      </c>
      <c r="BO31" s="538">
        <f>SUMIF(Вводные!$I$4:$N$4,Затраты!BO$8,Вводные!$I116:$N116)*SUMIF(Вводные!$I$4:$N$4,Затраты!BO$8,Вводные!$I$18:$N$18)/1000</f>
        <v>11.280796362762297</v>
      </c>
      <c r="BP31" s="538">
        <f>SUMIF(Вводные!$I$4:$N$4,Затраты!BP$8,Вводные!$I116:$N116)*SUMIF(Вводные!$I$4:$N$4,Затраты!BP$8,Вводные!$I$18:$N$18)/1000</f>
        <v>11.280796362762297</v>
      </c>
      <c r="BQ31" s="538">
        <f>SUMIF(Вводные!$I$4:$N$4,Затраты!BQ$8,Вводные!$I116:$N116)*SUMIF(Вводные!$I$4:$N$4,Затраты!BQ$8,Вводные!$I$18:$N$18)/1000</f>
        <v>11.280796362762297</v>
      </c>
      <c r="BR31" s="538">
        <f>SUMIF(Вводные!$I$4:$N$4,Затраты!BR$8,Вводные!$I116:$N116)*SUMIF(Вводные!$I$4:$N$4,Затраты!BR$8,Вводные!$I$18:$N$18)/1000</f>
        <v>11.280796362762297</v>
      </c>
      <c r="BS31" s="538">
        <f>SUMIF(Вводные!$I$4:$N$4,Затраты!BS$8,Вводные!$I116:$N116)*SUMIF(Вводные!$I$4:$N$4,Затраты!BS$8,Вводные!$I$18:$N$18)/1000</f>
        <v>11.280796362762297</v>
      </c>
      <c r="BT31" s="538">
        <f>SUMIF(Вводные!$I$4:$N$4,Затраты!BT$8,Вводные!$I116:$N116)*SUMIF(Вводные!$I$4:$N$4,Затраты!BT$8,Вводные!$I$18:$N$18)/1000</f>
        <v>11.280796362762297</v>
      </c>
      <c r="BU31" s="538">
        <f>SUMIF(Вводные!$I$4:$N$4,Затраты!BU$8,Вводные!$I116:$N116)*SUMIF(Вводные!$I$4:$N$4,Затраты!BU$8,Вводные!$I$18:$N$18)/1000</f>
        <v>11.280796362762297</v>
      </c>
      <c r="BV31" s="538">
        <f>SUMIF(Вводные!$I$4:$N$4,Затраты!BV$8,Вводные!$I116:$N116)*SUMIF(Вводные!$I$4:$N$4,Затраты!BV$8,Вводные!$I$18:$N$18)/1000</f>
        <v>11.280796362762297</v>
      </c>
      <c r="BW31" s="538">
        <f>SUMIF(Вводные!$I$4:$N$4,Затраты!BW$8,Вводные!$I116:$N116)*SUMIF(Вводные!$I$4:$N$4,Затраты!BW$8,Вводные!$I$18:$N$18)/1000</f>
        <v>11.280796362762297</v>
      </c>
      <c r="BX31" s="538">
        <f>SUMIF(Вводные!$I$4:$N$4,Затраты!BX$8,Вводные!$I116:$N116)*SUMIF(Вводные!$I$4:$N$4,Затраты!BX$8,Вводные!$I$18:$N$18)/1000</f>
        <v>11.280796362762297</v>
      </c>
      <c r="BY31" s="538">
        <f>SUMIF(Вводные!$I$4:$N$4,Затраты!BY$8,Вводные!$I116:$N116)*SUMIF(Вводные!$I$4:$N$4,Затраты!BY$8,Вводные!$I$18:$N$18)/1000</f>
        <v>11.280796362762297</v>
      </c>
    </row>
    <row r="32" spans="1:85" x14ac:dyDescent="0.25">
      <c r="A32" s="440"/>
      <c r="B32" s="81"/>
      <c r="C32" s="110" t="str">
        <f>Вводные!C117</f>
        <v>Представительские расходы</v>
      </c>
      <c r="D32" s="132" t="s">
        <v>355</v>
      </c>
      <c r="E32" s="81"/>
      <c r="F32" s="538">
        <f ca="1">SUMIF(Вводные!$I$4:$N$4,Затраты!F$8,Вводные!$I117:$N117)*Выручка!F$31</f>
        <v>0</v>
      </c>
      <c r="G32" s="538">
        <f ca="1">SUMIF(Вводные!$I$4:$N$4,Затраты!G$8,Вводные!$I117:$N117)*Выручка!G$31</f>
        <v>0</v>
      </c>
      <c r="H32" s="538">
        <f ca="1">SUMIF(Вводные!$I$4:$N$4,Затраты!H$8,Вводные!$I117:$N117)*Выручка!H$31</f>
        <v>0</v>
      </c>
      <c r="I32" s="538">
        <f ca="1">SUMIF(Вводные!$I$4:$N$4,Затраты!I$8,Вводные!$I117:$N117)*Выручка!I$31</f>
        <v>0</v>
      </c>
      <c r="J32" s="538">
        <f ca="1">SUMIF(Вводные!$I$4:$N$4,Затраты!J$8,Вводные!$I117:$N117)*Выручка!J$31</f>
        <v>0</v>
      </c>
      <c r="K32" s="538">
        <f ca="1">SUMIF(Вводные!$I$4:$N$4,Затраты!K$8,Вводные!$I117:$N117)*Выручка!K$31</f>
        <v>0.79937499999999984</v>
      </c>
      <c r="L32" s="538">
        <f ca="1">SUMIF(Вводные!$I$4:$N$4,Затраты!L$8,Вводные!$I117:$N117)*Выручка!L$31</f>
        <v>0.79937499999999984</v>
      </c>
      <c r="M32" s="538">
        <f ca="1">SUMIF(Вводные!$I$4:$N$4,Затраты!M$8,Вводные!$I117:$N117)*Выручка!M$31</f>
        <v>0.79937499999999984</v>
      </c>
      <c r="N32" s="538">
        <f ca="1">SUMIF(Вводные!$I$4:$N$4,Затраты!N$8,Вводные!$I117:$N117)*Выручка!N$31</f>
        <v>0.79937499999999984</v>
      </c>
      <c r="O32" s="538">
        <f ca="1">SUMIF(Вводные!$I$4:$N$4,Затраты!O$8,Вводные!$I117:$N117)*Выручка!O$31</f>
        <v>0.79937499999999984</v>
      </c>
      <c r="P32" s="538">
        <f ca="1">SUMIF(Вводные!$I$4:$N$4,Затраты!P$8,Вводные!$I117:$N117)*Выручка!P$31</f>
        <v>0.79937499999999984</v>
      </c>
      <c r="Q32" s="538">
        <f ca="1">SUMIF(Вводные!$I$4:$N$4,Затраты!Q$8,Вводные!$I117:$N117)*Выручка!Q$31</f>
        <v>0.79937499999999984</v>
      </c>
      <c r="R32" s="538">
        <f ca="1">SUMIF(Вводные!$I$4:$N$4,Затраты!R$8,Вводные!$I117:$N117)*Выручка!R$31</f>
        <v>0.95210624999999993</v>
      </c>
      <c r="S32" s="538">
        <f ca="1">SUMIF(Вводные!$I$4:$N$4,Затраты!S$8,Вводные!$I117:$N117)*Выручка!S$31</f>
        <v>0.95210624999999993</v>
      </c>
      <c r="T32" s="538">
        <f ca="1">SUMIF(Вводные!$I$4:$N$4,Затраты!T$8,Вводные!$I117:$N117)*Выручка!T$31</f>
        <v>0.95210624999999993</v>
      </c>
      <c r="U32" s="538">
        <f ca="1">SUMIF(Вводные!$I$4:$N$4,Затраты!U$8,Вводные!$I117:$N117)*Выручка!U$31</f>
        <v>0.95210624999999993</v>
      </c>
      <c r="V32" s="538">
        <f ca="1">SUMIF(Вводные!$I$4:$N$4,Затраты!V$8,Вводные!$I117:$N117)*Выручка!V$31</f>
        <v>0.95210624999999993</v>
      </c>
      <c r="W32" s="538">
        <f ca="1">SUMIF(Вводные!$I$4:$N$4,Затраты!W$8,Вводные!$I117:$N117)*Выручка!W$31</f>
        <v>1.9042124999999999</v>
      </c>
      <c r="X32" s="538">
        <f ca="1">SUMIF(Вводные!$I$4:$N$4,Затраты!X$8,Вводные!$I117:$N117)*Выручка!X$31</f>
        <v>1.9042124999999999</v>
      </c>
      <c r="Y32" s="538">
        <f ca="1">SUMIF(Вводные!$I$4:$N$4,Затраты!Y$8,Вводные!$I117:$N117)*Выручка!Y$31</f>
        <v>1.9042124999999999</v>
      </c>
      <c r="Z32" s="538">
        <f ca="1">SUMIF(Вводные!$I$4:$N$4,Затраты!Z$8,Вводные!$I117:$N117)*Выручка!Z$31</f>
        <v>1.9042124999999999</v>
      </c>
      <c r="AA32" s="538">
        <f ca="1">SUMIF(Вводные!$I$4:$N$4,Затраты!AA$8,Вводные!$I117:$N117)*Выручка!AA$31</f>
        <v>1.9042124999999999</v>
      </c>
      <c r="AB32" s="538">
        <f ca="1">SUMIF(Вводные!$I$4:$N$4,Затраты!AB$8,Вводные!$I117:$N117)*Выручка!AB$31</f>
        <v>1.9042124999999999</v>
      </c>
      <c r="AC32" s="538">
        <f ca="1">SUMIF(Вводные!$I$4:$N$4,Затраты!AC$8,Вводные!$I117:$N117)*Выручка!AC$31</f>
        <v>1.9042124999999999</v>
      </c>
      <c r="AD32" s="538">
        <f ca="1">SUMIF(Вводные!$I$4:$N$4,Затраты!AD$8,Вводные!$I117:$N117)*Выручка!AD$31</f>
        <v>2.2114318874999999</v>
      </c>
      <c r="AE32" s="538">
        <f ca="1">SUMIF(Вводные!$I$4:$N$4,Затраты!AE$8,Вводные!$I117:$N117)*Выручка!AE$31</f>
        <v>2.2114318874999999</v>
      </c>
      <c r="AF32" s="538">
        <f ca="1">SUMIF(Вводные!$I$4:$N$4,Затраты!AF$8,Вводные!$I117:$N117)*Выручка!AF$31</f>
        <v>2.2114318874999999</v>
      </c>
      <c r="AG32" s="538">
        <f ca="1">SUMIF(Вводные!$I$4:$N$4,Затраты!AG$8,Вводные!$I117:$N117)*Выручка!AG$31</f>
        <v>2.2114318874999999</v>
      </c>
      <c r="AH32" s="538">
        <f ca="1">SUMIF(Вводные!$I$4:$N$4,Затраты!AH$8,Вводные!$I117:$N117)*Выручка!AH$31</f>
        <v>2.2114318874999999</v>
      </c>
      <c r="AI32" s="538">
        <f ca="1">SUMIF(Вводные!$I$4:$N$4,Затраты!AI$8,Вводные!$I117:$N117)*Выручка!AI$31</f>
        <v>7.9611547949999997</v>
      </c>
      <c r="AJ32" s="538">
        <f ca="1">SUMIF(Вводные!$I$4:$N$4,Затраты!AJ$8,Вводные!$I117:$N117)*Выручка!AJ$31</f>
        <v>7.9611547949999997</v>
      </c>
      <c r="AK32" s="538">
        <f ca="1">SUMIF(Вводные!$I$4:$N$4,Затраты!AK$8,Вводные!$I117:$N117)*Выручка!AK$31</f>
        <v>7.9611547949999997</v>
      </c>
      <c r="AL32" s="538">
        <f ca="1">SUMIF(Вводные!$I$4:$N$4,Затраты!AL$8,Вводные!$I117:$N117)*Выручка!AL$31</f>
        <v>7.9611547949999997</v>
      </c>
      <c r="AM32" s="538">
        <f ca="1">SUMIF(Вводные!$I$4:$N$4,Затраты!AM$8,Вводные!$I117:$N117)*Выручка!AM$31</f>
        <v>7.9611547949999997</v>
      </c>
      <c r="AN32" s="538">
        <f ca="1">SUMIF(Вводные!$I$4:$N$4,Затраты!AN$8,Вводные!$I117:$N117)*Выручка!AN$31</f>
        <v>7.9611547949999997</v>
      </c>
      <c r="AO32" s="538">
        <f ca="1">SUMIF(Вводные!$I$4:$N$4,Затраты!AO$8,Вводные!$I117:$N117)*Выручка!AO$31</f>
        <v>7.9611547949999997</v>
      </c>
      <c r="AP32" s="538">
        <f ca="1">SUMIF(Вводные!$I$4:$N$4,Затраты!AP$8,Вводные!$I117:$N117)*Выручка!AP$31</f>
        <v>9.1143937382849991</v>
      </c>
      <c r="AQ32" s="538">
        <f ca="1">SUMIF(Вводные!$I$4:$N$4,Затраты!AQ$8,Вводные!$I117:$N117)*Выручка!AQ$31</f>
        <v>9.1143937382849991</v>
      </c>
      <c r="AR32" s="538">
        <f ca="1">SUMIF(Вводные!$I$4:$N$4,Затраты!AR$8,Вводные!$I117:$N117)*Выручка!AR$31</f>
        <v>9.1143937382849991</v>
      </c>
      <c r="AS32" s="538">
        <f ca="1">SUMIF(Вводные!$I$4:$N$4,Затраты!AS$8,Вводные!$I117:$N117)*Выручка!AS$31</f>
        <v>9.1143937382849991</v>
      </c>
      <c r="AT32" s="538">
        <f ca="1">SUMIF(Вводные!$I$4:$N$4,Затраты!AT$8,Вводные!$I117:$N117)*Выручка!AT$31</f>
        <v>9.1143937382849991</v>
      </c>
      <c r="AU32" s="538">
        <f ca="1">SUMIF(Вводные!$I$4:$N$4,Затраты!AU$8,Вводные!$I117:$N117)*Выручка!AU$31</f>
        <v>35.444864537774997</v>
      </c>
      <c r="AV32" s="538">
        <f ca="1">SUMIF(Вводные!$I$4:$N$4,Затраты!AV$8,Вводные!$I117:$N117)*Выручка!AV$31</f>
        <v>35.444864537774997</v>
      </c>
      <c r="AW32" s="538">
        <f ca="1">SUMIF(Вводные!$I$4:$N$4,Затраты!AW$8,Вводные!$I117:$N117)*Выручка!AW$31</f>
        <v>35.444864537774997</v>
      </c>
      <c r="AX32" s="538">
        <f ca="1">SUMIF(Вводные!$I$4:$N$4,Затраты!AX$8,Вводные!$I117:$N117)*Выручка!AX$31</f>
        <v>35.444864537774997</v>
      </c>
      <c r="AY32" s="538">
        <f ca="1">SUMIF(Вводные!$I$4:$N$4,Затраты!AY$8,Вводные!$I117:$N117)*Выручка!AY$31</f>
        <v>35.444864537774997</v>
      </c>
      <c r="AZ32" s="538">
        <f ca="1">SUMIF(Вводные!$I$4:$N$4,Затраты!AZ$8,Вводные!$I117:$N117)*Выручка!AZ$31</f>
        <v>35.444864537774997</v>
      </c>
      <c r="BA32" s="538">
        <f ca="1">SUMIF(Вводные!$I$4:$N$4,Затраты!BA$8,Вводные!$I117:$N117)*Выручка!BA$31</f>
        <v>35.444864537774997</v>
      </c>
      <c r="BB32" s="538">
        <f ca="1">SUMIF(Вводные!$I$4:$N$4,Затраты!BB$8,Вводные!$I117:$N117)*Выручка!BB$31</f>
        <v>40.119606419178815</v>
      </c>
      <c r="BC32" s="538">
        <f ca="1">SUMIF(Вводные!$I$4:$N$4,Затраты!BC$8,Вводные!$I117:$N117)*Выручка!BC$31</f>
        <v>40.119606419178815</v>
      </c>
      <c r="BD32" s="538">
        <f ca="1">SUMIF(Вводные!$I$4:$N$4,Затраты!BD$8,Вводные!$I117:$N117)*Выручка!BD$31</f>
        <v>40.119606419178815</v>
      </c>
      <c r="BE32" s="538">
        <f ca="1">SUMIF(Вводные!$I$4:$N$4,Затраты!BE$8,Вводные!$I117:$N117)*Выручка!BE$31</f>
        <v>40.119606419178815</v>
      </c>
      <c r="BF32" s="538">
        <f ca="1">SUMIF(Вводные!$I$4:$N$4,Затраты!BF$8,Вводные!$I117:$N117)*Выручка!BF$31</f>
        <v>40.119606419178815</v>
      </c>
      <c r="BG32" s="538">
        <f ca="1">SUMIF(Вводные!$I$4:$N$4,Затраты!BG$8,Вводные!$I117:$N117)*Выручка!BG$31</f>
        <v>50.206821747429494</v>
      </c>
      <c r="BH32" s="538">
        <f ca="1">SUMIF(Вводные!$I$4:$N$4,Затраты!BH$8,Вводные!$I117:$N117)*Выручка!BH$31</f>
        <v>50.206821747429494</v>
      </c>
      <c r="BI32" s="538">
        <f ca="1">SUMIF(Вводные!$I$4:$N$4,Затраты!BI$8,Вводные!$I117:$N117)*Выручка!BI$31</f>
        <v>50.206821747429494</v>
      </c>
      <c r="BJ32" s="538">
        <f ca="1">SUMIF(Вводные!$I$4:$N$4,Затраты!BJ$8,Вводные!$I117:$N117)*Выручка!BJ$31</f>
        <v>50.206821747429494</v>
      </c>
      <c r="BK32" s="538">
        <f ca="1">SUMIF(Вводные!$I$4:$N$4,Затраты!BK$8,Вводные!$I117:$N117)*Выручка!BK$31</f>
        <v>50.206821747429494</v>
      </c>
      <c r="BL32" s="538">
        <f ca="1">SUMIF(Вводные!$I$4:$N$4,Затраты!BL$8,Вводные!$I117:$N117)*Выручка!BL$31</f>
        <v>50.206821747429494</v>
      </c>
      <c r="BM32" s="538">
        <f ca="1">SUMIF(Вводные!$I$4:$N$4,Затраты!BM$8,Вводные!$I117:$N117)*Выручка!BM$31</f>
        <v>50.206821747429494</v>
      </c>
      <c r="BN32" s="538">
        <f ca="1">SUMIF(Вводные!$I$4:$N$4,Затраты!BN$8,Вводные!$I117:$N117)*Выручка!BN$31</f>
        <v>56.302567454510253</v>
      </c>
      <c r="BO32" s="538">
        <f ca="1">SUMIF(Вводные!$I$4:$N$4,Затраты!BO$8,Вводные!$I117:$N117)*Выручка!BO$31</f>
        <v>56.302567454510253</v>
      </c>
      <c r="BP32" s="538">
        <f ca="1">SUMIF(Вводные!$I$4:$N$4,Затраты!BP$8,Вводные!$I117:$N117)*Выручка!BP$31</f>
        <v>56.302567454510253</v>
      </c>
      <c r="BQ32" s="538">
        <f ca="1">SUMIF(Вводные!$I$4:$N$4,Затраты!BQ$8,Вводные!$I117:$N117)*Выручка!BQ$31</f>
        <v>56.302567454510253</v>
      </c>
      <c r="BR32" s="538">
        <f ca="1">SUMIF(Вводные!$I$4:$N$4,Затраты!BR$8,Вводные!$I117:$N117)*Выручка!BR$31</f>
        <v>56.302567454510253</v>
      </c>
      <c r="BS32" s="538">
        <f ca="1">SUMIF(Вводные!$I$4:$N$4,Затраты!BS$8,Вводные!$I117:$N117)*Выручка!BS$31</f>
        <v>75.32717928845436</v>
      </c>
      <c r="BT32" s="538">
        <f ca="1">SUMIF(Вводные!$I$4:$N$4,Затраты!BT$8,Вводные!$I117:$N117)*Выручка!BT$31</f>
        <v>75.32717928845436</v>
      </c>
      <c r="BU32" s="538">
        <f ca="1">SUMIF(Вводные!$I$4:$N$4,Затраты!BU$8,Вводные!$I117:$N117)*Выручка!BU$31</f>
        <v>75.32717928845436</v>
      </c>
      <c r="BV32" s="538">
        <f ca="1">SUMIF(Вводные!$I$4:$N$4,Затраты!BV$8,Вводные!$I117:$N117)*Выручка!BV$31</f>
        <v>75.32717928845436</v>
      </c>
      <c r="BW32" s="538">
        <f ca="1">SUMIF(Вводные!$I$4:$N$4,Затраты!BW$8,Вводные!$I117:$N117)*Выручка!BW$31</f>
        <v>75.32717928845436</v>
      </c>
      <c r="BX32" s="538">
        <f ca="1">SUMIF(Вводные!$I$4:$N$4,Затраты!BX$8,Вводные!$I117:$N117)*Выручка!BX$31</f>
        <v>75.32717928845436</v>
      </c>
      <c r="BY32" s="538">
        <f ca="1">SUMIF(Вводные!$I$4:$N$4,Затраты!BY$8,Вводные!$I117:$N117)*Выручка!BY$31</f>
        <v>75.32717928845436</v>
      </c>
      <c r="BZ32" s="221"/>
      <c r="CA32" s="221"/>
      <c r="CB32" s="221"/>
      <c r="CC32" s="221"/>
      <c r="CD32" s="221"/>
      <c r="CE32" s="221"/>
      <c r="CF32" s="221"/>
      <c r="CG32" s="221"/>
    </row>
    <row r="33" spans="1:85" x14ac:dyDescent="0.25">
      <c r="A33" s="440"/>
      <c r="B33" s="243"/>
      <c r="C33" s="116"/>
      <c r="D33" s="132"/>
      <c r="E33" s="99"/>
      <c r="F33" s="538"/>
      <c r="G33" s="538"/>
      <c r="H33" s="538"/>
      <c r="I33" s="538"/>
      <c r="J33" s="538"/>
      <c r="K33" s="538"/>
      <c r="L33" s="538"/>
      <c r="M33" s="538"/>
      <c r="N33" s="538"/>
      <c r="O33" s="538"/>
      <c r="P33" s="538"/>
      <c r="Q33" s="538"/>
      <c r="R33" s="538"/>
      <c r="S33" s="538"/>
      <c r="T33" s="538"/>
      <c r="U33" s="538"/>
      <c r="V33" s="538"/>
      <c r="W33" s="538"/>
      <c r="X33" s="538"/>
      <c r="Y33" s="538"/>
      <c r="Z33" s="538"/>
      <c r="AA33" s="538"/>
      <c r="AB33" s="538"/>
      <c r="AC33" s="538"/>
      <c r="AD33" s="538"/>
      <c r="AE33" s="538"/>
      <c r="AF33" s="538"/>
      <c r="AG33" s="538"/>
      <c r="AH33" s="538"/>
      <c r="AI33" s="538"/>
      <c r="AJ33" s="538"/>
      <c r="AK33" s="538"/>
      <c r="AL33" s="538"/>
      <c r="AM33" s="538"/>
      <c r="AN33" s="538"/>
      <c r="AO33" s="538"/>
      <c r="AP33" s="538"/>
      <c r="AQ33" s="538"/>
      <c r="AR33" s="538"/>
      <c r="AS33" s="538"/>
      <c r="AT33" s="538"/>
      <c r="AU33" s="538"/>
      <c r="AV33" s="538"/>
      <c r="AW33" s="538"/>
      <c r="AX33" s="538"/>
      <c r="AY33" s="538"/>
      <c r="AZ33" s="538"/>
      <c r="BA33" s="538"/>
      <c r="BB33" s="538"/>
      <c r="BC33" s="538"/>
      <c r="BD33" s="538"/>
      <c r="BE33" s="538"/>
      <c r="BF33" s="538"/>
      <c r="BG33" s="538"/>
      <c r="BH33" s="538"/>
      <c r="BI33" s="538"/>
      <c r="BJ33" s="538"/>
      <c r="BK33" s="538"/>
      <c r="BL33" s="538"/>
      <c r="BM33" s="538"/>
      <c r="BN33" s="538"/>
      <c r="BO33" s="538"/>
      <c r="BP33" s="538"/>
      <c r="BQ33" s="538"/>
      <c r="BR33" s="538"/>
      <c r="BS33" s="538"/>
      <c r="BT33" s="538"/>
      <c r="BU33" s="538"/>
      <c r="BV33" s="538"/>
      <c r="BW33" s="538"/>
      <c r="BX33" s="538"/>
      <c r="BY33" s="538"/>
      <c r="BZ33" s="248"/>
      <c r="CA33" s="248"/>
      <c r="CB33" s="248"/>
      <c r="CC33" s="248"/>
      <c r="CD33" s="248"/>
      <c r="CE33" s="248"/>
      <c r="CF33" s="248"/>
      <c r="CG33" s="248"/>
    </row>
    <row r="34" spans="1:85" s="186" customFormat="1" ht="12.75" x14ac:dyDescent="0.2">
      <c r="A34" s="440"/>
      <c r="B34" s="31"/>
      <c r="C34" s="81" t="s">
        <v>107</v>
      </c>
      <c r="D34" s="180" t="s">
        <v>355</v>
      </c>
      <c r="E34" s="31"/>
      <c r="F34" s="539">
        <f ca="1">SUM(F35:F41)</f>
        <v>20</v>
      </c>
      <c r="G34" s="539">
        <f t="shared" ref="G34:AK34" ca="1" si="58">SUM(G35:G41)</f>
        <v>20</v>
      </c>
      <c r="H34" s="539">
        <f t="shared" ca="1" si="58"/>
        <v>20</v>
      </c>
      <c r="I34" s="539">
        <f t="shared" ca="1" si="58"/>
        <v>20</v>
      </c>
      <c r="J34" s="539">
        <f t="shared" ca="1" si="58"/>
        <v>20</v>
      </c>
      <c r="K34" s="539">
        <f t="shared" ca="1" si="58"/>
        <v>30.276132751468896</v>
      </c>
      <c r="L34" s="539">
        <f t="shared" ca="1" si="58"/>
        <v>30.276132751468896</v>
      </c>
      <c r="M34" s="539">
        <f t="shared" ca="1" si="58"/>
        <v>30.276132751468896</v>
      </c>
      <c r="N34" s="539">
        <f t="shared" ca="1" si="58"/>
        <v>30.276132751468896</v>
      </c>
      <c r="O34" s="539">
        <f t="shared" ca="1" si="58"/>
        <v>30.276132751468896</v>
      </c>
      <c r="P34" s="539">
        <f t="shared" ca="1" si="58"/>
        <v>30.276132751468896</v>
      </c>
      <c r="Q34" s="539">
        <f t="shared" ca="1" si="58"/>
        <v>30.276132751468896</v>
      </c>
      <c r="R34" s="539">
        <f t="shared" ca="1" si="58"/>
        <v>32.285353805626201</v>
      </c>
      <c r="S34" s="539">
        <f t="shared" ca="1" si="58"/>
        <v>32.285353805626201</v>
      </c>
      <c r="T34" s="539">
        <f t="shared" ca="1" si="58"/>
        <v>32.285353805626201</v>
      </c>
      <c r="U34" s="539">
        <f t="shared" ca="1" si="58"/>
        <v>32.285353805626201</v>
      </c>
      <c r="V34" s="539">
        <f t="shared" ca="1" si="58"/>
        <v>32.285353805626201</v>
      </c>
      <c r="W34" s="539">
        <f t="shared" ca="1" si="58"/>
        <v>32.615707611252404</v>
      </c>
      <c r="X34" s="539">
        <f t="shared" ca="1" si="58"/>
        <v>32.615707611252404</v>
      </c>
      <c r="Y34" s="539">
        <f t="shared" ca="1" si="58"/>
        <v>32.615707611252404</v>
      </c>
      <c r="Z34" s="539">
        <f t="shared" ca="1" si="58"/>
        <v>32.615707611252404</v>
      </c>
      <c r="AA34" s="539">
        <f t="shared" ca="1" si="58"/>
        <v>32.615707611252404</v>
      </c>
      <c r="AB34" s="539">
        <f t="shared" ca="1" si="58"/>
        <v>32.615707611252404</v>
      </c>
      <c r="AC34" s="539">
        <f t="shared" ca="1" si="58"/>
        <v>32.615707611252404</v>
      </c>
      <c r="AD34" s="539">
        <f t="shared" ca="1" si="58"/>
        <v>36.849871780547637</v>
      </c>
      <c r="AE34" s="539">
        <f t="shared" ca="1" si="58"/>
        <v>36.849871780547637</v>
      </c>
      <c r="AF34" s="539">
        <f t="shared" ca="1" si="58"/>
        <v>36.849871780547637</v>
      </c>
      <c r="AG34" s="539">
        <f t="shared" ca="1" si="58"/>
        <v>36.849871780547637</v>
      </c>
      <c r="AH34" s="539">
        <f t="shared" ca="1" si="58"/>
        <v>36.849871780547637</v>
      </c>
      <c r="AI34" s="539">
        <f t="shared" ca="1" si="58"/>
        <v>49.851474409971516</v>
      </c>
      <c r="AJ34" s="539">
        <f t="shared" ca="1" si="58"/>
        <v>49.851474409971516</v>
      </c>
      <c r="AK34" s="539">
        <f t="shared" ca="1" si="58"/>
        <v>49.851474409971516</v>
      </c>
      <c r="AL34" s="539">
        <f t="shared" ref="AL34:BM34" ca="1" si="59">SUM(AL35:AL41)</f>
        <v>49.851474409971516</v>
      </c>
      <c r="AM34" s="539">
        <f t="shared" ca="1" si="59"/>
        <v>49.851474409971516</v>
      </c>
      <c r="AN34" s="539">
        <f t="shared" ca="1" si="59"/>
        <v>49.851474409971516</v>
      </c>
      <c r="AO34" s="539">
        <f t="shared" ca="1" si="59"/>
        <v>49.851474409971516</v>
      </c>
      <c r="AP34" s="539">
        <f t="shared" ca="1" si="59"/>
        <v>54.580143950266773</v>
      </c>
      <c r="AQ34" s="539">
        <f t="shared" ca="1" si="59"/>
        <v>54.580143950266773</v>
      </c>
      <c r="AR34" s="539">
        <f t="shared" ca="1" si="59"/>
        <v>54.580143950266773</v>
      </c>
      <c r="AS34" s="539">
        <f t="shared" ca="1" si="59"/>
        <v>54.580143950266773</v>
      </c>
      <c r="AT34" s="539">
        <f t="shared" ca="1" si="59"/>
        <v>54.580143950266773</v>
      </c>
      <c r="AU34" s="539">
        <f t="shared" ca="1" si="59"/>
        <v>133.06432392214859</v>
      </c>
      <c r="AV34" s="539">
        <f t="shared" ca="1" si="59"/>
        <v>133.06432392214859</v>
      </c>
      <c r="AW34" s="539">
        <f t="shared" ca="1" si="59"/>
        <v>133.06432392214859</v>
      </c>
      <c r="AX34" s="539">
        <f t="shared" ca="1" si="59"/>
        <v>133.06432392214859</v>
      </c>
      <c r="AY34" s="539">
        <f t="shared" ca="1" si="59"/>
        <v>133.06432392214859</v>
      </c>
      <c r="AZ34" s="539">
        <f t="shared" ca="1" si="59"/>
        <v>133.06432392214859</v>
      </c>
      <c r="BA34" s="539">
        <f t="shared" ca="1" si="59"/>
        <v>133.06432392214859</v>
      </c>
      <c r="BB34" s="539">
        <f t="shared" ca="1" si="59"/>
        <v>145.91601467099147</v>
      </c>
      <c r="BC34" s="539">
        <f t="shared" ca="1" si="59"/>
        <v>145.91601467099147</v>
      </c>
      <c r="BD34" s="539">
        <f t="shared" ca="1" si="59"/>
        <v>145.91601467099147</v>
      </c>
      <c r="BE34" s="539">
        <f t="shared" ca="1" si="59"/>
        <v>145.91601467099147</v>
      </c>
      <c r="BF34" s="539">
        <f t="shared" ca="1" si="59"/>
        <v>145.91601467099147</v>
      </c>
      <c r="BG34" s="539">
        <f t="shared" ca="1" si="59"/>
        <v>173.6648240440995</v>
      </c>
      <c r="BH34" s="539">
        <f t="shared" ca="1" si="59"/>
        <v>173.6648240440995</v>
      </c>
      <c r="BI34" s="539">
        <f t="shared" ca="1" si="59"/>
        <v>173.6648240440995</v>
      </c>
      <c r="BJ34" s="539">
        <f t="shared" ca="1" si="59"/>
        <v>173.6648240440995</v>
      </c>
      <c r="BK34" s="539">
        <f t="shared" ca="1" si="59"/>
        <v>173.6648240440995</v>
      </c>
      <c r="BL34" s="539">
        <f t="shared" ca="1" si="59"/>
        <v>173.6648240440995</v>
      </c>
      <c r="BM34" s="539">
        <f t="shared" ca="1" si="59"/>
        <v>173.6648240440995</v>
      </c>
      <c r="BN34" s="539">
        <f t="shared" ref="BN34:BY34" ca="1" si="60">SUM(BN35:BN41)</f>
        <v>183.18325914050527</v>
      </c>
      <c r="BO34" s="539">
        <f t="shared" ca="1" si="60"/>
        <v>183.18325914050527</v>
      </c>
      <c r="BP34" s="539">
        <f t="shared" ca="1" si="60"/>
        <v>183.18325914050527</v>
      </c>
      <c r="BQ34" s="539">
        <f t="shared" ca="1" si="60"/>
        <v>183.18325914050527</v>
      </c>
      <c r="BR34" s="539">
        <f t="shared" ca="1" si="60"/>
        <v>183.18325914050527</v>
      </c>
      <c r="BS34" s="539">
        <f t="shared" ca="1" si="60"/>
        <v>227.95710692041234</v>
      </c>
      <c r="BT34" s="539">
        <f t="shared" ca="1" si="60"/>
        <v>227.95710692041234</v>
      </c>
      <c r="BU34" s="539">
        <f t="shared" ca="1" si="60"/>
        <v>227.95710692041234</v>
      </c>
      <c r="BV34" s="539">
        <f t="shared" ca="1" si="60"/>
        <v>227.95710692041234</v>
      </c>
      <c r="BW34" s="539">
        <f t="shared" ca="1" si="60"/>
        <v>227.95710692041234</v>
      </c>
      <c r="BX34" s="539">
        <f t="shared" ca="1" si="60"/>
        <v>227.95710692041234</v>
      </c>
      <c r="BY34" s="539">
        <f t="shared" ca="1" si="60"/>
        <v>227.95710692041234</v>
      </c>
    </row>
    <row r="35" spans="1:85" s="186" customFormat="1" x14ac:dyDescent="0.25">
      <c r="A35" s="440" t="s">
        <v>27</v>
      </c>
      <c r="B35" s="249"/>
      <c r="C35" s="110" t="str">
        <f>Штат!B41 &amp;" АУП "</f>
        <v xml:space="preserve">ФОТ АУП </v>
      </c>
      <c r="D35" s="132" t="s">
        <v>355</v>
      </c>
      <c r="E35" s="31"/>
      <c r="F35" s="538">
        <f ca="1">SUMIF(Штат!$A$43:$A$53,Затраты!$A$35,Штат!H$43:H$53)</f>
        <v>17</v>
      </c>
      <c r="G35" s="538">
        <f ca="1">SUMIF(Штат!$A$43:$A$53,Затраты!$A$35,Штат!I$43:I$53)</f>
        <v>17</v>
      </c>
      <c r="H35" s="538">
        <f ca="1">SUMIF(Штат!$A$43:$A$53,Затраты!$A$35,Штат!J$43:J$53)</f>
        <v>17</v>
      </c>
      <c r="I35" s="538">
        <f ca="1">SUMIF(Штат!$A$43:$A$53,Затраты!$A$35,Штат!K$43:K$53)</f>
        <v>17</v>
      </c>
      <c r="J35" s="538">
        <f ca="1">SUMIF(Штат!$A$43:$A$53,Затраты!$A$35,Штат!L$43:L$53)</f>
        <v>17</v>
      </c>
      <c r="K35" s="538">
        <f ca="1">SUMIF(Штат!$A$43:$A$53,Затраты!$A$35,Штат!M$43:M$53)</f>
        <v>27</v>
      </c>
      <c r="L35" s="538">
        <f ca="1">SUMIF(Штат!$A$43:$A$53,Затраты!$A$35,Штат!N$43:N$53)</f>
        <v>27</v>
      </c>
      <c r="M35" s="538">
        <f ca="1">SUMIF(Штат!$A$43:$A$53,Затраты!$A$35,Штат!O$43:O$53)</f>
        <v>27</v>
      </c>
      <c r="N35" s="538">
        <f ca="1">SUMIF(Штат!$A$43:$A$53,Затраты!$A$35,Штат!P$43:P$53)</f>
        <v>27</v>
      </c>
      <c r="O35" s="538">
        <f ca="1">SUMIF(Штат!$A$43:$A$53,Затраты!$A$35,Штат!Q$43:Q$53)</f>
        <v>27</v>
      </c>
      <c r="P35" s="538">
        <f ca="1">SUMIF(Штат!$A$43:$A$53,Затраты!$A$35,Штат!R$43:R$53)</f>
        <v>27</v>
      </c>
      <c r="Q35" s="538">
        <f ca="1">SUMIF(Штат!$A$43:$A$53,Затраты!$A$35,Штат!S$43:S$53)</f>
        <v>27</v>
      </c>
      <c r="R35" s="538">
        <f ca="1">SUMIF(Штат!$A$43:$A$53,Затраты!$A$35,Штат!T$43:T$53)</f>
        <v>28.35</v>
      </c>
      <c r="S35" s="538">
        <f ca="1">SUMIF(Штат!$A$43:$A$53,Затраты!$A$35,Штат!U$43:U$53)</f>
        <v>28.35</v>
      </c>
      <c r="T35" s="538">
        <f ca="1">SUMIF(Штат!$A$43:$A$53,Затраты!$A$35,Штат!V$43:V$53)</f>
        <v>28.35</v>
      </c>
      <c r="U35" s="538">
        <f ca="1">SUMIF(Штат!$A$43:$A$53,Затраты!$A$35,Штат!W$43:W$53)</f>
        <v>28.35</v>
      </c>
      <c r="V35" s="538">
        <f ca="1">SUMIF(Штат!$A$43:$A$53,Затраты!$A$35,Штат!X$43:X$53)</f>
        <v>28.35</v>
      </c>
      <c r="W35" s="538">
        <f ca="1">SUMIF(Штат!$A$43:$A$53,Затраты!$A$35,Штат!Y$43:Y$53)</f>
        <v>28.35</v>
      </c>
      <c r="X35" s="538">
        <f ca="1">SUMIF(Штат!$A$43:$A$53,Затраты!$A$35,Штат!Z$43:Z$53)</f>
        <v>28.35</v>
      </c>
      <c r="Y35" s="538">
        <f ca="1">SUMIF(Штат!$A$43:$A$53,Затраты!$A$35,Штат!AA$43:AA$53)</f>
        <v>28.35</v>
      </c>
      <c r="Z35" s="538">
        <f ca="1">SUMIF(Штат!$A$43:$A$53,Затраты!$A$35,Штат!AB$43:AB$53)</f>
        <v>28.35</v>
      </c>
      <c r="AA35" s="538">
        <f ca="1">SUMIF(Штат!$A$43:$A$53,Затраты!$A$35,Штат!AC$43:AC$53)</f>
        <v>28.35</v>
      </c>
      <c r="AB35" s="538">
        <f ca="1">SUMIF(Штат!$A$43:$A$53,Затраты!$A$35,Штат!AD$43:AD$53)</f>
        <v>28.35</v>
      </c>
      <c r="AC35" s="538">
        <f ca="1">SUMIF(Штат!$A$43:$A$53,Затраты!$A$35,Штат!AE$43:AE$53)</f>
        <v>28.35</v>
      </c>
      <c r="AD35" s="538">
        <f ca="1">SUMIF(Штат!$A$43:$A$53,Затраты!$A$35,Штат!AF$43:AF$53)</f>
        <v>29.767499999999998</v>
      </c>
      <c r="AE35" s="538">
        <f ca="1">SUMIF(Штат!$A$43:$A$53,Затраты!$A$35,Штат!AG$43:AG$53)</f>
        <v>29.767499999999998</v>
      </c>
      <c r="AF35" s="538">
        <f ca="1">SUMIF(Штат!$A$43:$A$53,Затраты!$A$35,Штат!AH$43:AH$53)</f>
        <v>29.767499999999998</v>
      </c>
      <c r="AG35" s="538">
        <f ca="1">SUMIF(Штат!$A$43:$A$53,Затраты!$A$35,Штат!AI$43:AI$53)</f>
        <v>29.767499999999998</v>
      </c>
      <c r="AH35" s="538">
        <f ca="1">SUMIF(Штат!$A$43:$A$53,Затраты!$A$35,Штат!AJ$43:AJ$53)</f>
        <v>29.767499999999998</v>
      </c>
      <c r="AI35" s="538">
        <f ca="1">SUMIF(Штат!$A$43:$A$53,Затраты!$A$35,Штат!AK$43:AK$53)</f>
        <v>40.792500000000004</v>
      </c>
      <c r="AJ35" s="538">
        <f ca="1">SUMIF(Штат!$A$43:$A$53,Затраты!$A$35,Штат!AL$43:AL$53)</f>
        <v>40.792500000000004</v>
      </c>
      <c r="AK35" s="538">
        <f ca="1">SUMIF(Штат!$A$43:$A$53,Затраты!$A$35,Штат!AM$43:AM$53)</f>
        <v>40.792500000000004</v>
      </c>
      <c r="AL35" s="538">
        <f ca="1">SUMIF(Штат!$A$43:$A$53,Затраты!$A$35,Штат!AN$43:AN$53)</f>
        <v>40.792500000000004</v>
      </c>
      <c r="AM35" s="538">
        <f ca="1">SUMIF(Штат!$A$43:$A$53,Затраты!$A$35,Штат!AO$43:AO$53)</f>
        <v>40.792500000000004</v>
      </c>
      <c r="AN35" s="538">
        <f ca="1">SUMIF(Штат!$A$43:$A$53,Затраты!$A$35,Штат!AP$43:AP$53)</f>
        <v>40.792500000000004</v>
      </c>
      <c r="AO35" s="538">
        <f ca="1">SUMIF(Штат!$A$43:$A$53,Затраты!$A$35,Штат!AQ$43:AQ$53)</f>
        <v>40.792500000000004</v>
      </c>
      <c r="AP35" s="538">
        <f ca="1">SUMIF(Штат!$A$43:$A$53,Затраты!$A$35,Штат!AR$43:AR$53)</f>
        <v>42.832125000000005</v>
      </c>
      <c r="AQ35" s="538">
        <f ca="1">SUMIF(Штат!$A$43:$A$53,Затраты!$A$35,Штат!AS$43:AS$53)</f>
        <v>42.832125000000005</v>
      </c>
      <c r="AR35" s="538">
        <f ca="1">SUMIF(Штат!$A$43:$A$53,Затраты!$A$35,Штат!AT$43:AT$53)</f>
        <v>42.832125000000005</v>
      </c>
      <c r="AS35" s="538">
        <f ca="1">SUMIF(Штат!$A$43:$A$53,Затраты!$A$35,Штат!AU$43:AU$53)</f>
        <v>42.832125000000005</v>
      </c>
      <c r="AT35" s="538">
        <f ca="1">SUMIF(Штат!$A$43:$A$53,Затраты!$A$35,Штат!AV$43:AV$53)</f>
        <v>42.832125000000005</v>
      </c>
      <c r="AU35" s="538">
        <f ca="1">SUMIF(Штат!$A$43:$A$53,Затраты!$A$35,Штат!AW$43:AW$53)</f>
        <v>112.28962500000002</v>
      </c>
      <c r="AV35" s="538">
        <f ca="1">SUMIF(Штат!$A$43:$A$53,Затраты!$A$35,Штат!AX$43:AX$53)</f>
        <v>112.28962500000002</v>
      </c>
      <c r="AW35" s="538">
        <f ca="1">SUMIF(Штат!$A$43:$A$53,Затраты!$A$35,Штат!AY$43:AY$53)</f>
        <v>112.28962500000002</v>
      </c>
      <c r="AX35" s="538">
        <f ca="1">SUMIF(Штат!$A$43:$A$53,Затраты!$A$35,Штат!AZ$43:AZ$53)</f>
        <v>112.28962500000002</v>
      </c>
      <c r="AY35" s="538">
        <f ca="1">SUMIF(Штат!$A$43:$A$53,Затраты!$A$35,Штат!BA$43:BA$53)</f>
        <v>112.28962500000002</v>
      </c>
      <c r="AZ35" s="538">
        <f ca="1">SUMIF(Штат!$A$43:$A$53,Затраты!$A$35,Штат!BB$43:BB$53)</f>
        <v>112.28962500000002</v>
      </c>
      <c r="BA35" s="538">
        <f ca="1">SUMIF(Штат!$A$43:$A$53,Затраты!$A$35,Штат!BC$43:BC$53)</f>
        <v>112.28962500000002</v>
      </c>
      <c r="BB35" s="538">
        <f ca="1">SUMIF(Штат!$A$43:$A$53,Затраты!$A$35,Штат!BD$43:BD$53)</f>
        <v>117.90410625000001</v>
      </c>
      <c r="BC35" s="538">
        <f ca="1">SUMIF(Штат!$A$43:$A$53,Затраты!$A$35,Штат!BE$43:BE$53)</f>
        <v>117.90410625000001</v>
      </c>
      <c r="BD35" s="538">
        <f ca="1">SUMIF(Штат!$A$43:$A$53,Затраты!$A$35,Штат!BF$43:BF$53)</f>
        <v>117.90410625000001</v>
      </c>
      <c r="BE35" s="538">
        <f ca="1">SUMIF(Штат!$A$43:$A$53,Затраты!$A$35,Штат!BG$43:BG$53)</f>
        <v>117.90410625000001</v>
      </c>
      <c r="BF35" s="538">
        <f ca="1">SUMIF(Штат!$A$43:$A$53,Затраты!$A$35,Штат!BH$43:BH$53)</f>
        <v>117.90410625000001</v>
      </c>
      <c r="BG35" s="538">
        <f ca="1">SUMIF(Штат!$A$43:$A$53,Затраты!$A$35,Штат!BI$43:BI$53)</f>
        <v>142.21423125000001</v>
      </c>
      <c r="BH35" s="538">
        <f ca="1">SUMIF(Штат!$A$43:$A$53,Затраты!$A$35,Штат!BJ$43:BJ$53)</f>
        <v>142.21423125000001</v>
      </c>
      <c r="BI35" s="538">
        <f ca="1">SUMIF(Штат!$A$43:$A$53,Затраты!$A$35,Штат!BK$43:BK$53)</f>
        <v>142.21423125000001</v>
      </c>
      <c r="BJ35" s="538">
        <f ca="1">SUMIF(Штат!$A$43:$A$53,Затраты!$A$35,Штат!BL$43:BL$53)</f>
        <v>142.21423125000001</v>
      </c>
      <c r="BK35" s="538">
        <f ca="1">SUMIF(Штат!$A$43:$A$53,Затраты!$A$35,Штат!BM$43:BM$53)</f>
        <v>142.21423125000001</v>
      </c>
      <c r="BL35" s="538">
        <f ca="1">SUMIF(Штат!$A$43:$A$53,Затраты!$A$35,Штат!BN$43:BN$53)</f>
        <v>142.21423125000001</v>
      </c>
      <c r="BM35" s="538">
        <f ca="1">SUMIF(Штат!$A$43:$A$53,Затраты!$A$35,Штат!BO$43:BO$53)</f>
        <v>142.21423125000001</v>
      </c>
      <c r="BN35" s="538">
        <f ca="1">SUMIF(Штат!$A$43:$A$53,Затраты!$A$35,Штат!BP$43:BP$53)</f>
        <v>149.32494281250004</v>
      </c>
      <c r="BO35" s="538">
        <f ca="1">SUMIF(Штат!$A$43:$A$53,Затраты!$A$35,Штат!BQ$43:BQ$53)</f>
        <v>149.32494281250004</v>
      </c>
      <c r="BP35" s="538">
        <f ca="1">SUMIF(Штат!$A$43:$A$53,Затраты!$A$35,Штат!BR$43:BR$53)</f>
        <v>149.32494281250004</v>
      </c>
      <c r="BQ35" s="538">
        <f ca="1">SUMIF(Штат!$A$43:$A$53,Затраты!$A$35,Штат!BS$43:BS$53)</f>
        <v>149.32494281250004</v>
      </c>
      <c r="BR35" s="538">
        <f ca="1">SUMIF(Штат!$A$43:$A$53,Затраты!$A$35,Штат!BT$43:BT$53)</f>
        <v>149.32494281250004</v>
      </c>
      <c r="BS35" s="538">
        <f ca="1">SUMIF(Штат!$A$43:$A$53,Затраты!$A$35,Штат!BU$43:BU$53)</f>
        <v>187.61338968750005</v>
      </c>
      <c r="BT35" s="538">
        <f ca="1">SUMIF(Штат!$A$43:$A$53,Затраты!$A$35,Штат!BV$43:BV$53)</f>
        <v>187.61338968750005</v>
      </c>
      <c r="BU35" s="538">
        <f ca="1">SUMIF(Штат!$A$43:$A$53,Затраты!$A$35,Штат!BW$43:BW$53)</f>
        <v>187.61338968750005</v>
      </c>
      <c r="BV35" s="538">
        <f ca="1">SUMIF(Штат!$A$43:$A$53,Затраты!$A$35,Штат!BX$43:BX$53)</f>
        <v>187.61338968750005</v>
      </c>
      <c r="BW35" s="538">
        <f ca="1">SUMIF(Штат!$A$43:$A$53,Затраты!$A$35,Штат!BY$43:BY$53)</f>
        <v>187.61338968750005</v>
      </c>
      <c r="BX35" s="538">
        <f ca="1">SUMIF(Штат!$A$43:$A$53,Затраты!$A$35,Штат!BZ$43:BZ$53)</f>
        <v>187.61338968750005</v>
      </c>
      <c r="BY35" s="538">
        <f ca="1">SUMIF(Штат!$A$43:$A$53,Затраты!$A$35,Штат!CA$43:CA$53)</f>
        <v>187.61338968750005</v>
      </c>
    </row>
    <row r="36" spans="1:85" s="186" customFormat="1" ht="12.75" x14ac:dyDescent="0.2">
      <c r="A36" s="440"/>
      <c r="B36" s="31"/>
      <c r="C36" s="110" t="str">
        <f>Вводные!C120</f>
        <v>Аренда помещения</v>
      </c>
      <c r="D36" s="132" t="s">
        <v>355</v>
      </c>
      <c r="E36" s="31"/>
      <c r="F36" s="538">
        <f>SUMIF(Вводные!$I$4:$N$4,F$8,Вводные!$I120:$N120)*SUMIF(Вводные!$I$4:$N$4,Затраты!F$8,Вводные!$I$18:$N$18)/1000</f>
        <v>1</v>
      </c>
      <c r="G36" s="538">
        <f>SUMIF(Вводные!$I$4:$N$4,G$8,Вводные!$I120:$N120)*SUMIF(Вводные!$I$4:$N$4,Затраты!G$8,Вводные!$I$18:$N$18)/1000</f>
        <v>1</v>
      </c>
      <c r="H36" s="538">
        <f>SUMIF(Вводные!$I$4:$N$4,H$8,Вводные!$I120:$N120)*SUMIF(Вводные!$I$4:$N$4,Затраты!H$8,Вводные!$I$18:$N$18)/1000</f>
        <v>1</v>
      </c>
      <c r="I36" s="538">
        <f>SUMIF(Вводные!$I$4:$N$4,I$8,Вводные!$I120:$N120)*SUMIF(Вводные!$I$4:$N$4,Затраты!I$8,Вводные!$I$18:$N$18)/1000</f>
        <v>1</v>
      </c>
      <c r="J36" s="538">
        <f>SUMIF(Вводные!$I$4:$N$4,J$8,Вводные!$I120:$N120)*SUMIF(Вводные!$I$4:$N$4,Затраты!J$8,Вводные!$I$18:$N$18)/1000</f>
        <v>1</v>
      </c>
      <c r="K36" s="538">
        <f>SUMIF(Вводные!$I$4:$N$4,K$8,Вводные!$I120:$N120)*SUMIF(Вводные!$I$4:$N$4,Затраты!K$8,Вводные!$I$18:$N$18)/1000</f>
        <v>1</v>
      </c>
      <c r="L36" s="538">
        <f>SUMIF(Вводные!$I$4:$N$4,L$8,Вводные!$I120:$N120)*SUMIF(Вводные!$I$4:$N$4,Затраты!L$8,Вводные!$I$18:$N$18)/1000</f>
        <v>1</v>
      </c>
      <c r="M36" s="538">
        <f>SUMIF(Вводные!$I$4:$N$4,M$8,Вводные!$I120:$N120)*SUMIF(Вводные!$I$4:$N$4,Затраты!M$8,Вводные!$I$18:$N$18)/1000</f>
        <v>1</v>
      </c>
      <c r="N36" s="538">
        <f>SUMIF(Вводные!$I$4:$N$4,N$8,Вводные!$I120:$N120)*SUMIF(Вводные!$I$4:$N$4,Затраты!N$8,Вводные!$I$18:$N$18)/1000</f>
        <v>1</v>
      </c>
      <c r="O36" s="538">
        <f>SUMIF(Вводные!$I$4:$N$4,O$8,Вводные!$I120:$N120)*SUMIF(Вводные!$I$4:$N$4,Затраты!O$8,Вводные!$I$18:$N$18)/1000</f>
        <v>1</v>
      </c>
      <c r="P36" s="538">
        <f>SUMIF(Вводные!$I$4:$N$4,P$8,Вводные!$I120:$N120)*SUMIF(Вводные!$I$4:$N$4,Затраты!P$8,Вводные!$I$18:$N$18)/1000</f>
        <v>1</v>
      </c>
      <c r="Q36" s="538">
        <f>SUMIF(Вводные!$I$4:$N$4,Q$8,Вводные!$I120:$N120)*SUMIF(Вводные!$I$4:$N$4,Затраты!Q$8,Вводные!$I$18:$N$18)/1000</f>
        <v>1</v>
      </c>
      <c r="R36" s="538">
        <f>SUMIF(Вводные!$I$4:$N$4,R$8,Вводные!$I120:$N120)*SUMIF(Вводные!$I$4:$N$4,Затраты!R$8,Вводные!$I$18:$N$18)/1000</f>
        <v>1.03</v>
      </c>
      <c r="S36" s="538">
        <f>SUMIF(Вводные!$I$4:$N$4,S$8,Вводные!$I120:$N120)*SUMIF(Вводные!$I$4:$N$4,Затраты!S$8,Вводные!$I$18:$N$18)/1000</f>
        <v>1.03</v>
      </c>
      <c r="T36" s="538">
        <f>SUMIF(Вводные!$I$4:$N$4,T$8,Вводные!$I120:$N120)*SUMIF(Вводные!$I$4:$N$4,Затраты!T$8,Вводные!$I$18:$N$18)/1000</f>
        <v>1.03</v>
      </c>
      <c r="U36" s="538">
        <f>SUMIF(Вводные!$I$4:$N$4,U$8,Вводные!$I120:$N120)*SUMIF(Вводные!$I$4:$N$4,Затраты!U$8,Вводные!$I$18:$N$18)/1000</f>
        <v>1.03</v>
      </c>
      <c r="V36" s="538">
        <f>SUMIF(Вводные!$I$4:$N$4,V$8,Вводные!$I120:$N120)*SUMIF(Вводные!$I$4:$N$4,Затраты!V$8,Вводные!$I$18:$N$18)/1000</f>
        <v>1.03</v>
      </c>
      <c r="W36" s="538">
        <f>SUMIF(Вводные!$I$4:$N$4,W$8,Вводные!$I120:$N120)*SUMIF(Вводные!$I$4:$N$4,Затраты!W$8,Вводные!$I$18:$N$18)/1000</f>
        <v>1.03</v>
      </c>
      <c r="X36" s="538">
        <f>SUMIF(Вводные!$I$4:$N$4,X$8,Вводные!$I120:$N120)*SUMIF(Вводные!$I$4:$N$4,Затраты!X$8,Вводные!$I$18:$N$18)/1000</f>
        <v>1.03</v>
      </c>
      <c r="Y36" s="538">
        <f>SUMIF(Вводные!$I$4:$N$4,Y$8,Вводные!$I120:$N120)*SUMIF(Вводные!$I$4:$N$4,Затраты!Y$8,Вводные!$I$18:$N$18)/1000</f>
        <v>1.03</v>
      </c>
      <c r="Z36" s="538">
        <f>SUMIF(Вводные!$I$4:$N$4,Z$8,Вводные!$I120:$N120)*SUMIF(Вводные!$I$4:$N$4,Затраты!Z$8,Вводные!$I$18:$N$18)/1000</f>
        <v>1.03</v>
      </c>
      <c r="AA36" s="538">
        <f>SUMIF(Вводные!$I$4:$N$4,AA$8,Вводные!$I120:$N120)*SUMIF(Вводные!$I$4:$N$4,Затраты!AA$8,Вводные!$I$18:$N$18)/1000</f>
        <v>1.03</v>
      </c>
      <c r="AB36" s="538">
        <f>SUMIF(Вводные!$I$4:$N$4,AB$8,Вводные!$I120:$N120)*SUMIF(Вводные!$I$4:$N$4,Затраты!AB$8,Вводные!$I$18:$N$18)/1000</f>
        <v>1.03</v>
      </c>
      <c r="AC36" s="538">
        <f>SUMIF(Вводные!$I$4:$N$4,AC$8,Вводные!$I120:$N120)*SUMIF(Вводные!$I$4:$N$4,Затраты!AC$8,Вводные!$I$18:$N$18)/1000</f>
        <v>1.03</v>
      </c>
      <c r="AD36" s="538">
        <f>SUMIF(Вводные!$I$4:$N$4,AD$8,Вводные!$I120:$N120)*SUMIF(Вводные!$I$4:$N$4,Затраты!AD$8,Вводные!$I$18:$N$18)/1000</f>
        <v>3.16107</v>
      </c>
      <c r="AE36" s="538">
        <f>SUMIF(Вводные!$I$4:$N$4,AE$8,Вводные!$I120:$N120)*SUMIF(Вводные!$I$4:$N$4,Затраты!AE$8,Вводные!$I$18:$N$18)/1000</f>
        <v>3.16107</v>
      </c>
      <c r="AF36" s="538">
        <f>SUMIF(Вводные!$I$4:$N$4,AF$8,Вводные!$I120:$N120)*SUMIF(Вводные!$I$4:$N$4,Затраты!AF$8,Вводные!$I$18:$N$18)/1000</f>
        <v>3.16107</v>
      </c>
      <c r="AG36" s="538">
        <f>SUMIF(Вводные!$I$4:$N$4,AG$8,Вводные!$I120:$N120)*SUMIF(Вводные!$I$4:$N$4,Затраты!AG$8,Вводные!$I$18:$N$18)/1000</f>
        <v>3.16107</v>
      </c>
      <c r="AH36" s="538">
        <f>SUMIF(Вводные!$I$4:$N$4,AH$8,Вводные!$I120:$N120)*SUMIF(Вводные!$I$4:$N$4,Затраты!AH$8,Вводные!$I$18:$N$18)/1000</f>
        <v>3.16107</v>
      </c>
      <c r="AI36" s="538">
        <f>SUMIF(Вводные!$I$4:$N$4,AI$8,Вводные!$I120:$N120)*SUMIF(Вводные!$I$4:$N$4,Затраты!AI$8,Вводные!$I$18:$N$18)/1000</f>
        <v>3.16107</v>
      </c>
      <c r="AJ36" s="538">
        <f>SUMIF(Вводные!$I$4:$N$4,AJ$8,Вводные!$I120:$N120)*SUMIF(Вводные!$I$4:$N$4,Затраты!AJ$8,Вводные!$I$18:$N$18)/1000</f>
        <v>3.16107</v>
      </c>
      <c r="AK36" s="538">
        <f>SUMIF(Вводные!$I$4:$N$4,AK$8,Вводные!$I120:$N120)*SUMIF(Вводные!$I$4:$N$4,Затраты!AK$8,Вводные!$I$18:$N$18)/1000</f>
        <v>3.16107</v>
      </c>
      <c r="AL36" s="538">
        <f>SUMIF(Вводные!$I$4:$N$4,AL$8,Вводные!$I120:$N120)*SUMIF(Вводные!$I$4:$N$4,Затраты!AL$8,Вводные!$I$18:$N$18)/1000</f>
        <v>3.16107</v>
      </c>
      <c r="AM36" s="538">
        <f>SUMIF(Вводные!$I$4:$N$4,AM$8,Вводные!$I120:$N120)*SUMIF(Вводные!$I$4:$N$4,Затраты!AM$8,Вводные!$I$18:$N$18)/1000</f>
        <v>3.16107</v>
      </c>
      <c r="AN36" s="538">
        <f>SUMIF(Вводные!$I$4:$N$4,AN$8,Вводные!$I120:$N120)*SUMIF(Вводные!$I$4:$N$4,Затраты!AN$8,Вводные!$I$18:$N$18)/1000</f>
        <v>3.16107</v>
      </c>
      <c r="AO36" s="538">
        <f>SUMIF(Вводные!$I$4:$N$4,AO$8,Вводные!$I120:$N120)*SUMIF(Вводные!$I$4:$N$4,Затраты!AO$8,Вводные!$I$18:$N$18)/1000</f>
        <v>3.16107</v>
      </c>
      <c r="AP36" s="538">
        <f>SUMIF(Вводные!$I$4:$N$4,AP$8,Вводные!$I120:$N120)*SUMIF(Вводные!$I$4:$N$4,Затраты!AP$8,Вводные!$I$18:$N$18)/1000</f>
        <v>5.3896243500000001</v>
      </c>
      <c r="AQ36" s="538">
        <f>SUMIF(Вводные!$I$4:$N$4,AQ$8,Вводные!$I120:$N120)*SUMIF(Вводные!$I$4:$N$4,Затраты!AQ$8,Вводные!$I$18:$N$18)/1000</f>
        <v>5.3896243500000001</v>
      </c>
      <c r="AR36" s="538">
        <f>SUMIF(Вводные!$I$4:$N$4,AR$8,Вводные!$I120:$N120)*SUMIF(Вводные!$I$4:$N$4,Затраты!AR$8,Вводные!$I$18:$N$18)/1000</f>
        <v>5.3896243500000001</v>
      </c>
      <c r="AS36" s="538">
        <f>SUMIF(Вводные!$I$4:$N$4,AS$8,Вводные!$I120:$N120)*SUMIF(Вводные!$I$4:$N$4,Затраты!AS$8,Вводные!$I$18:$N$18)/1000</f>
        <v>5.3896243500000001</v>
      </c>
      <c r="AT36" s="538">
        <f>SUMIF(Вводные!$I$4:$N$4,AT$8,Вводные!$I120:$N120)*SUMIF(Вводные!$I$4:$N$4,Затраты!AT$8,Вводные!$I$18:$N$18)/1000</f>
        <v>5.3896243500000001</v>
      </c>
      <c r="AU36" s="538">
        <f>SUMIF(Вводные!$I$4:$N$4,AU$8,Вводные!$I120:$N120)*SUMIF(Вводные!$I$4:$N$4,Затраты!AU$8,Вводные!$I$18:$N$18)/1000</f>
        <v>5.3896243500000001</v>
      </c>
      <c r="AV36" s="538">
        <f>SUMIF(Вводные!$I$4:$N$4,AV$8,Вводные!$I120:$N120)*SUMIF(Вводные!$I$4:$N$4,Затраты!AV$8,Вводные!$I$18:$N$18)/1000</f>
        <v>5.3896243500000001</v>
      </c>
      <c r="AW36" s="538">
        <f>SUMIF(Вводные!$I$4:$N$4,AW$8,Вводные!$I120:$N120)*SUMIF(Вводные!$I$4:$N$4,Затраты!AW$8,Вводные!$I$18:$N$18)/1000</f>
        <v>5.3896243500000001</v>
      </c>
      <c r="AX36" s="538">
        <f>SUMIF(Вводные!$I$4:$N$4,AX$8,Вводные!$I120:$N120)*SUMIF(Вводные!$I$4:$N$4,Затраты!AX$8,Вводные!$I$18:$N$18)/1000</f>
        <v>5.3896243500000001</v>
      </c>
      <c r="AY36" s="538">
        <f>SUMIF(Вводные!$I$4:$N$4,AY$8,Вводные!$I120:$N120)*SUMIF(Вводные!$I$4:$N$4,Затраты!AY$8,Вводные!$I$18:$N$18)/1000</f>
        <v>5.3896243500000001</v>
      </c>
      <c r="AZ36" s="538">
        <f>SUMIF(Вводные!$I$4:$N$4,AZ$8,Вводные!$I120:$N120)*SUMIF(Вводные!$I$4:$N$4,Затраты!AZ$8,Вводные!$I$18:$N$18)/1000</f>
        <v>5.3896243500000001</v>
      </c>
      <c r="BA36" s="538">
        <f>SUMIF(Вводные!$I$4:$N$4,BA$8,Вводные!$I120:$N120)*SUMIF(Вводные!$I$4:$N$4,Затраты!BA$8,Вводные!$I$18:$N$18)/1000</f>
        <v>5.3896243500000001</v>
      </c>
      <c r="BB36" s="538">
        <f>SUMIF(Вводные!$I$4:$N$4,BB$8,Вводные!$I120:$N120)*SUMIF(Вводные!$I$4:$N$4,Затраты!BB$8,Вводные!$I$18:$N$18)/1000</f>
        <v>11.0271714201</v>
      </c>
      <c r="BC36" s="538">
        <f>SUMIF(Вводные!$I$4:$N$4,BC$8,Вводные!$I120:$N120)*SUMIF(Вводные!$I$4:$N$4,Затраты!BC$8,Вводные!$I$18:$N$18)/1000</f>
        <v>11.0271714201</v>
      </c>
      <c r="BD36" s="538">
        <f>SUMIF(Вводные!$I$4:$N$4,BD$8,Вводные!$I120:$N120)*SUMIF(Вводные!$I$4:$N$4,Затраты!BD$8,Вводные!$I$18:$N$18)/1000</f>
        <v>11.0271714201</v>
      </c>
      <c r="BE36" s="538">
        <f>SUMIF(Вводные!$I$4:$N$4,BE$8,Вводные!$I120:$N120)*SUMIF(Вводные!$I$4:$N$4,Затраты!BE$8,Вводные!$I$18:$N$18)/1000</f>
        <v>11.0271714201</v>
      </c>
      <c r="BF36" s="538">
        <f>SUMIF(Вводные!$I$4:$N$4,BF$8,Вводные!$I120:$N120)*SUMIF(Вводные!$I$4:$N$4,Затраты!BF$8,Вводные!$I$18:$N$18)/1000</f>
        <v>11.0271714201</v>
      </c>
      <c r="BG36" s="538">
        <f>SUMIF(Вводные!$I$4:$N$4,BG$8,Вводные!$I120:$N120)*SUMIF(Вводные!$I$4:$N$4,Затраты!BG$8,Вводные!$I$18:$N$18)/1000</f>
        <v>11.0271714201</v>
      </c>
      <c r="BH36" s="538">
        <f>SUMIF(Вводные!$I$4:$N$4,BH$8,Вводные!$I120:$N120)*SUMIF(Вводные!$I$4:$N$4,Затраты!BH$8,Вводные!$I$18:$N$18)/1000</f>
        <v>11.0271714201</v>
      </c>
      <c r="BI36" s="538">
        <f>SUMIF(Вводные!$I$4:$N$4,BI$8,Вводные!$I120:$N120)*SUMIF(Вводные!$I$4:$N$4,Затраты!BI$8,Вводные!$I$18:$N$18)/1000</f>
        <v>11.0271714201</v>
      </c>
      <c r="BJ36" s="538">
        <f>SUMIF(Вводные!$I$4:$N$4,BJ$8,Вводные!$I120:$N120)*SUMIF(Вводные!$I$4:$N$4,Затраты!BJ$8,Вводные!$I$18:$N$18)/1000</f>
        <v>11.0271714201</v>
      </c>
      <c r="BK36" s="538">
        <f>SUMIF(Вводные!$I$4:$N$4,BK$8,Вводные!$I120:$N120)*SUMIF(Вводные!$I$4:$N$4,Затраты!BK$8,Вводные!$I$18:$N$18)/1000</f>
        <v>11.0271714201</v>
      </c>
      <c r="BL36" s="538">
        <f>SUMIF(Вводные!$I$4:$N$4,BL$8,Вводные!$I120:$N120)*SUMIF(Вводные!$I$4:$N$4,Затраты!BL$8,Вводные!$I$18:$N$18)/1000</f>
        <v>11.0271714201</v>
      </c>
      <c r="BM36" s="538">
        <f>SUMIF(Вводные!$I$4:$N$4,BM$8,Вводные!$I120:$N120)*SUMIF(Вводные!$I$4:$N$4,Затраты!BM$8,Вводные!$I$18:$N$18)/1000</f>
        <v>11.0271714201</v>
      </c>
      <c r="BN36" s="538">
        <f>SUMIF(Вводные!$I$4:$N$4,BN$8,Вводные!$I120:$N120)*SUMIF(Вводные!$I$4:$N$4,Затраты!BN$8,Вводные!$I$18:$N$18)/1000</f>
        <v>11.280796362762297</v>
      </c>
      <c r="BO36" s="538">
        <f>SUMIF(Вводные!$I$4:$N$4,BO$8,Вводные!$I120:$N120)*SUMIF(Вводные!$I$4:$N$4,Затраты!BO$8,Вводные!$I$18:$N$18)/1000</f>
        <v>11.280796362762297</v>
      </c>
      <c r="BP36" s="538">
        <f>SUMIF(Вводные!$I$4:$N$4,BP$8,Вводные!$I120:$N120)*SUMIF(Вводные!$I$4:$N$4,Затраты!BP$8,Вводные!$I$18:$N$18)/1000</f>
        <v>11.280796362762297</v>
      </c>
      <c r="BQ36" s="538">
        <f>SUMIF(Вводные!$I$4:$N$4,BQ$8,Вводные!$I120:$N120)*SUMIF(Вводные!$I$4:$N$4,Затраты!BQ$8,Вводные!$I$18:$N$18)/1000</f>
        <v>11.280796362762297</v>
      </c>
      <c r="BR36" s="538">
        <f>SUMIF(Вводные!$I$4:$N$4,BR$8,Вводные!$I120:$N120)*SUMIF(Вводные!$I$4:$N$4,Затраты!BR$8,Вводные!$I$18:$N$18)/1000</f>
        <v>11.280796362762297</v>
      </c>
      <c r="BS36" s="538">
        <f>SUMIF(Вводные!$I$4:$N$4,BS$8,Вводные!$I120:$N120)*SUMIF(Вводные!$I$4:$N$4,Затраты!BS$8,Вводные!$I$18:$N$18)/1000</f>
        <v>11.280796362762297</v>
      </c>
      <c r="BT36" s="538">
        <f>SUMIF(Вводные!$I$4:$N$4,BT$8,Вводные!$I120:$N120)*SUMIF(Вводные!$I$4:$N$4,Затраты!BT$8,Вводные!$I$18:$N$18)/1000</f>
        <v>11.280796362762297</v>
      </c>
      <c r="BU36" s="538">
        <f>SUMIF(Вводные!$I$4:$N$4,BU$8,Вводные!$I120:$N120)*SUMIF(Вводные!$I$4:$N$4,Затраты!BU$8,Вводные!$I$18:$N$18)/1000</f>
        <v>11.280796362762297</v>
      </c>
      <c r="BV36" s="538">
        <f>SUMIF(Вводные!$I$4:$N$4,BV$8,Вводные!$I120:$N120)*SUMIF(Вводные!$I$4:$N$4,Затраты!BV$8,Вводные!$I$18:$N$18)/1000</f>
        <v>11.280796362762297</v>
      </c>
      <c r="BW36" s="538">
        <f>SUMIF(Вводные!$I$4:$N$4,BW$8,Вводные!$I120:$N120)*SUMIF(Вводные!$I$4:$N$4,Затраты!BW$8,Вводные!$I$18:$N$18)/1000</f>
        <v>11.280796362762297</v>
      </c>
      <c r="BX36" s="538">
        <f>SUMIF(Вводные!$I$4:$N$4,BX$8,Вводные!$I120:$N120)*SUMIF(Вводные!$I$4:$N$4,Затраты!BX$8,Вводные!$I$18:$N$18)/1000</f>
        <v>11.280796362762297</v>
      </c>
      <c r="BY36" s="538">
        <f>SUMIF(Вводные!$I$4:$N$4,BY$8,Вводные!$I120:$N120)*SUMIF(Вводные!$I$4:$N$4,Затраты!BY$8,Вводные!$I$18:$N$18)/1000</f>
        <v>11.280796362762297</v>
      </c>
    </row>
    <row r="37" spans="1:85" s="186" customFormat="1" ht="12.75" x14ac:dyDescent="0.2">
      <c r="A37" s="442"/>
      <c r="B37" s="31"/>
      <c r="C37" s="110" t="str">
        <f>Вводные!C121</f>
        <v>Банковские комиссии</v>
      </c>
      <c r="D37" s="132" t="s">
        <v>355</v>
      </c>
      <c r="E37" s="31"/>
      <c r="F37" s="538">
        <f ca="1">SUMIF(Вводные!$I$4:$N$4,F$8,Вводные!$I121:$N121)*Выручка!F$31</f>
        <v>0</v>
      </c>
      <c r="G37" s="538">
        <f ca="1">SUMIF(Вводные!$I$4:$N$4,G$8,Вводные!$I121:$N121)*Выручка!G$31</f>
        <v>0</v>
      </c>
      <c r="H37" s="538">
        <f ca="1">SUMIF(Вводные!$I$4:$N$4,H$8,Вводные!$I121:$N121)*Выручка!H$31</f>
        <v>0</v>
      </c>
      <c r="I37" s="538">
        <f ca="1">SUMIF(Вводные!$I$4:$N$4,I$8,Вводные!$I121:$N121)*Выручка!I$31</f>
        <v>0</v>
      </c>
      <c r="J37" s="538">
        <f ca="1">SUMIF(Вводные!$I$4:$N$4,J$8,Вводные!$I121:$N121)*Выручка!J$31</f>
        <v>0</v>
      </c>
      <c r="K37" s="538">
        <f ca="1">SUMIF(Вводные!$I$4:$N$4,K$8,Вводные!$I121:$N121)*Выручка!K$31</f>
        <v>9.6744181355628775E-3</v>
      </c>
      <c r="L37" s="538">
        <f ca="1">SUMIF(Вводные!$I$4:$N$4,L$8,Вводные!$I121:$N121)*Выручка!L$31</f>
        <v>9.6744181355628775E-3</v>
      </c>
      <c r="M37" s="538">
        <f ca="1">SUMIF(Вводные!$I$4:$N$4,M$8,Вводные!$I121:$N121)*Выручка!M$31</f>
        <v>9.6744181355628775E-3</v>
      </c>
      <c r="N37" s="538">
        <f ca="1">SUMIF(Вводные!$I$4:$N$4,N$8,Вводные!$I121:$N121)*Выручка!N$31</f>
        <v>9.6744181355628775E-3</v>
      </c>
      <c r="O37" s="538">
        <f ca="1">SUMIF(Вводные!$I$4:$N$4,O$8,Вводные!$I121:$N121)*Выручка!O$31</f>
        <v>9.6744181355628775E-3</v>
      </c>
      <c r="P37" s="538">
        <f ca="1">SUMIF(Вводные!$I$4:$N$4,P$8,Вводные!$I121:$N121)*Выручка!P$31</f>
        <v>9.6744181355628775E-3</v>
      </c>
      <c r="Q37" s="538">
        <f ca="1">SUMIF(Вводные!$I$4:$N$4,Q$8,Вводные!$I121:$N121)*Выручка!Q$31</f>
        <v>9.6744181355628775E-3</v>
      </c>
      <c r="R37" s="538">
        <f ca="1">SUMIF(Вводные!$I$4:$N$4,R$8,Вводные!$I121:$N121)*Выручка!R$31</f>
        <v>1.2985055626198965E-2</v>
      </c>
      <c r="S37" s="538">
        <f ca="1">SUMIF(Вводные!$I$4:$N$4,S$8,Вводные!$I121:$N121)*Выручка!S$31</f>
        <v>1.2985055626198965E-2</v>
      </c>
      <c r="T37" s="538">
        <f ca="1">SUMIF(Вводные!$I$4:$N$4,T$8,Вводные!$I121:$N121)*Выручка!T$31</f>
        <v>1.2985055626198965E-2</v>
      </c>
      <c r="U37" s="538">
        <f ca="1">SUMIF(Вводные!$I$4:$N$4,U$8,Вводные!$I121:$N121)*Выручка!U$31</f>
        <v>1.2985055626198965E-2</v>
      </c>
      <c r="V37" s="538">
        <f ca="1">SUMIF(Вводные!$I$4:$N$4,V$8,Вводные!$I121:$N121)*Выручка!V$31</f>
        <v>1.2985055626198965E-2</v>
      </c>
      <c r="W37" s="538">
        <f ca="1">SUMIF(Вводные!$I$4:$N$4,W$8,Вводные!$I121:$N121)*Выручка!W$31</f>
        <v>2.597011125239793E-2</v>
      </c>
      <c r="X37" s="538">
        <f ca="1">SUMIF(Вводные!$I$4:$N$4,X$8,Вводные!$I121:$N121)*Выручка!X$31</f>
        <v>2.597011125239793E-2</v>
      </c>
      <c r="Y37" s="538">
        <f ca="1">SUMIF(Вводные!$I$4:$N$4,Y$8,Вводные!$I121:$N121)*Выручка!Y$31</f>
        <v>2.597011125239793E-2</v>
      </c>
      <c r="Z37" s="538">
        <f ca="1">SUMIF(Вводные!$I$4:$N$4,Z$8,Вводные!$I121:$N121)*Выручка!Z$31</f>
        <v>2.597011125239793E-2</v>
      </c>
      <c r="AA37" s="538">
        <f ca="1">SUMIF(Вводные!$I$4:$N$4,AA$8,Вводные!$I121:$N121)*Выручка!AA$31</f>
        <v>2.597011125239793E-2</v>
      </c>
      <c r="AB37" s="538">
        <f ca="1">SUMIF(Вводные!$I$4:$N$4,AB$8,Вводные!$I121:$N121)*Выручка!AB$31</f>
        <v>2.597011125239793E-2</v>
      </c>
      <c r="AC37" s="538">
        <f ca="1">SUMIF(Вводные!$I$4:$N$4,AC$8,Вводные!$I121:$N121)*Выручка!AC$31</f>
        <v>2.597011125239793E-2</v>
      </c>
      <c r="AD37" s="538">
        <f ca="1">SUMIF(Вводные!$I$4:$N$4,AD$8,Вводные!$I121:$N121)*Выручка!AD$31</f>
        <v>2.30878180476424E-2</v>
      </c>
      <c r="AE37" s="538">
        <f ca="1">SUMIF(Вводные!$I$4:$N$4,AE$8,Вводные!$I121:$N121)*Выручка!AE$31</f>
        <v>2.30878180476424E-2</v>
      </c>
      <c r="AF37" s="538">
        <f ca="1">SUMIF(Вводные!$I$4:$N$4,AF$8,Вводные!$I121:$N121)*Выручка!AF$31</f>
        <v>2.30878180476424E-2</v>
      </c>
      <c r="AG37" s="538">
        <f ca="1">SUMIF(Вводные!$I$4:$N$4,AG$8,Вводные!$I121:$N121)*Выручка!AG$31</f>
        <v>2.30878180476424E-2</v>
      </c>
      <c r="AH37" s="538">
        <f ca="1">SUMIF(Вводные!$I$4:$N$4,AH$8,Вводные!$I121:$N121)*Выручка!AH$31</f>
        <v>2.30878180476424E-2</v>
      </c>
      <c r="AI37" s="538">
        <f ca="1">SUMIF(Вводные!$I$4:$N$4,AI$8,Вводные!$I121:$N121)*Выручка!AI$31</f>
        <v>8.3116144971512637E-2</v>
      </c>
      <c r="AJ37" s="538">
        <f ca="1">SUMIF(Вводные!$I$4:$N$4,AJ$8,Вводные!$I121:$N121)*Выручка!AJ$31</f>
        <v>8.3116144971512637E-2</v>
      </c>
      <c r="AK37" s="538">
        <f ca="1">SUMIF(Вводные!$I$4:$N$4,AK$8,Вводные!$I121:$N121)*Выручка!AK$31</f>
        <v>8.3116144971512637E-2</v>
      </c>
      <c r="AL37" s="538">
        <f ca="1">SUMIF(Вводные!$I$4:$N$4,AL$8,Вводные!$I121:$N121)*Выручка!AL$31</f>
        <v>8.3116144971512637E-2</v>
      </c>
      <c r="AM37" s="538">
        <f ca="1">SUMIF(Вводные!$I$4:$N$4,AM$8,Вводные!$I121:$N121)*Выручка!AM$31</f>
        <v>8.3116144971512637E-2</v>
      </c>
      <c r="AN37" s="538">
        <f ca="1">SUMIF(Вводные!$I$4:$N$4,AN$8,Вводные!$I121:$N121)*Выручка!AN$31</f>
        <v>8.3116144971512637E-2</v>
      </c>
      <c r="AO37" s="538">
        <f ca="1">SUMIF(Вводные!$I$4:$N$4,AO$8,Вводные!$I121:$N121)*Выручка!AO$31</f>
        <v>8.3116144971512637E-2</v>
      </c>
      <c r="AP37" s="538">
        <f ca="1">SUMIF(Вводные!$I$4:$N$4,AP$8,Вводные!$I121:$N121)*Выручка!AP$31</f>
        <v>8.6488744171773935E-2</v>
      </c>
      <c r="AQ37" s="538">
        <f ca="1">SUMIF(Вводные!$I$4:$N$4,AQ$8,Вводные!$I121:$N121)*Выручка!AQ$31</f>
        <v>8.6488744171773935E-2</v>
      </c>
      <c r="AR37" s="538">
        <f ca="1">SUMIF(Вводные!$I$4:$N$4,AR$8,Вводные!$I121:$N121)*Выручка!AR$31</f>
        <v>8.6488744171773935E-2</v>
      </c>
      <c r="AS37" s="538">
        <f ca="1">SUMIF(Вводные!$I$4:$N$4,AS$8,Вводные!$I121:$N121)*Выручка!AS$31</f>
        <v>8.6488744171773935E-2</v>
      </c>
      <c r="AT37" s="538">
        <f ca="1">SUMIF(Вводные!$I$4:$N$4,AT$8,Вводные!$I121:$N121)*Выручка!AT$31</f>
        <v>8.6488744171773935E-2</v>
      </c>
      <c r="AU37" s="538">
        <f ca="1">SUMIF(Вводные!$I$4:$N$4,AU$8,Вводные!$I121:$N121)*Выручка!AU$31</f>
        <v>0.33634511622356528</v>
      </c>
      <c r="AV37" s="538">
        <f ca="1">SUMIF(Вводные!$I$4:$N$4,AV$8,Вводные!$I121:$N121)*Выручка!AV$31</f>
        <v>0.33634511622356528</v>
      </c>
      <c r="AW37" s="538">
        <f ca="1">SUMIF(Вводные!$I$4:$N$4,AW$8,Вводные!$I121:$N121)*Выручка!AW$31</f>
        <v>0.33634511622356528</v>
      </c>
      <c r="AX37" s="538">
        <f ca="1">SUMIF(Вводные!$I$4:$N$4,AX$8,Вводные!$I121:$N121)*Выручка!AX$31</f>
        <v>0.33634511622356528</v>
      </c>
      <c r="AY37" s="538">
        <f ca="1">SUMIF(Вводные!$I$4:$N$4,AY$8,Вводные!$I121:$N121)*Выручка!AY$31</f>
        <v>0.33634511622356528</v>
      </c>
      <c r="AZ37" s="538">
        <f ca="1">SUMIF(Вводные!$I$4:$N$4,AZ$8,Вводные!$I121:$N121)*Выручка!AZ$31</f>
        <v>0.33634511622356528</v>
      </c>
      <c r="BA37" s="538">
        <f ca="1">SUMIF(Вводные!$I$4:$N$4,BA$8,Вводные!$I121:$N121)*Выручка!BA$31</f>
        <v>0.33634511622356528</v>
      </c>
      <c r="BB37" s="538">
        <f ca="1">SUMIF(Вводные!$I$4:$N$4,BB$8,Вводные!$I121:$N121)*Выручка!BB$31</f>
        <v>0.30338343513519139</v>
      </c>
      <c r="BC37" s="538">
        <f ca="1">SUMIF(Вводные!$I$4:$N$4,BC$8,Вводные!$I121:$N121)*Выручка!BC$31</f>
        <v>0.30338343513519139</v>
      </c>
      <c r="BD37" s="538">
        <f ca="1">SUMIF(Вводные!$I$4:$N$4,BD$8,Вводные!$I121:$N121)*Выручка!BD$31</f>
        <v>0.30338343513519139</v>
      </c>
      <c r="BE37" s="538">
        <f ca="1">SUMIF(Вводные!$I$4:$N$4,BE$8,Вводные!$I121:$N121)*Выручка!BE$31</f>
        <v>0.30338343513519139</v>
      </c>
      <c r="BF37" s="538">
        <f ca="1">SUMIF(Вводные!$I$4:$N$4,BF$8,Вводные!$I121:$N121)*Выручка!BF$31</f>
        <v>0.30338343513519139</v>
      </c>
      <c r="BG37" s="538">
        <f ca="1">SUMIF(Вводные!$I$4:$N$4,BG$8,Вводные!$I121:$N121)*Выручка!BG$31</f>
        <v>0.37966269882632525</v>
      </c>
      <c r="BH37" s="538">
        <f ca="1">SUMIF(Вводные!$I$4:$N$4,BH$8,Вводные!$I121:$N121)*Выручка!BH$31</f>
        <v>0.37966269882632525</v>
      </c>
      <c r="BI37" s="538">
        <f ca="1">SUMIF(Вводные!$I$4:$N$4,BI$8,Вводные!$I121:$N121)*Выручка!BI$31</f>
        <v>0.37966269882632525</v>
      </c>
      <c r="BJ37" s="538">
        <f ca="1">SUMIF(Вводные!$I$4:$N$4,BJ$8,Вводные!$I121:$N121)*Выручка!BJ$31</f>
        <v>0.37966269882632525</v>
      </c>
      <c r="BK37" s="538">
        <f ca="1">SUMIF(Вводные!$I$4:$N$4,BK$8,Вводные!$I121:$N121)*Выручка!BK$31</f>
        <v>0.37966269882632525</v>
      </c>
      <c r="BL37" s="538">
        <f ca="1">SUMIF(Вводные!$I$4:$N$4,BL$8,Вводные!$I121:$N121)*Выручка!BL$31</f>
        <v>0.37966269882632525</v>
      </c>
      <c r="BM37" s="538">
        <f ca="1">SUMIF(Вводные!$I$4:$N$4,BM$8,Вводные!$I121:$N121)*Выручка!BM$31</f>
        <v>0.37966269882632525</v>
      </c>
      <c r="BN37" s="538">
        <f ca="1">SUMIF(Вводные!$I$4:$N$4,BN$8,Вводные!$I121:$N121)*Выручка!BN$31</f>
        <v>0.42575857157747699</v>
      </c>
      <c r="BO37" s="538">
        <f ca="1">SUMIF(Вводные!$I$4:$N$4,BO$8,Вводные!$I121:$N121)*Выручка!BO$31</f>
        <v>0.42575857157747699</v>
      </c>
      <c r="BP37" s="538">
        <f ca="1">SUMIF(Вводные!$I$4:$N$4,BP$8,Вводные!$I121:$N121)*Выручка!BP$31</f>
        <v>0.42575857157747699</v>
      </c>
      <c r="BQ37" s="538">
        <f ca="1">SUMIF(Вводные!$I$4:$N$4,BQ$8,Вводные!$I121:$N121)*Выручка!BQ$31</f>
        <v>0.42575857157747699</v>
      </c>
      <c r="BR37" s="538">
        <f ca="1">SUMIF(Вводные!$I$4:$N$4,BR$8,Вводные!$I121:$N121)*Выручка!BR$31</f>
        <v>0.42575857157747699</v>
      </c>
      <c r="BS37" s="538">
        <f ca="1">SUMIF(Вводные!$I$4:$N$4,BS$8,Вводные!$I121:$N121)*Выручка!BS$31</f>
        <v>0.56962219850319984</v>
      </c>
      <c r="BT37" s="538">
        <f ca="1">SUMIF(Вводные!$I$4:$N$4,BT$8,Вводные!$I121:$N121)*Выручка!BT$31</f>
        <v>0.56962219850319984</v>
      </c>
      <c r="BU37" s="538">
        <f ca="1">SUMIF(Вводные!$I$4:$N$4,BU$8,Вводные!$I121:$N121)*Выручка!BU$31</f>
        <v>0.56962219850319984</v>
      </c>
      <c r="BV37" s="538">
        <f ca="1">SUMIF(Вводные!$I$4:$N$4,BV$8,Вводные!$I121:$N121)*Выручка!BV$31</f>
        <v>0.56962219850319984</v>
      </c>
      <c r="BW37" s="538">
        <f ca="1">SUMIF(Вводные!$I$4:$N$4,BW$8,Вводные!$I121:$N121)*Выручка!BW$31</f>
        <v>0.56962219850319984</v>
      </c>
      <c r="BX37" s="538">
        <f ca="1">SUMIF(Вводные!$I$4:$N$4,BX$8,Вводные!$I121:$N121)*Выручка!BX$31</f>
        <v>0.56962219850319984</v>
      </c>
      <c r="BY37" s="538">
        <f ca="1">SUMIF(Вводные!$I$4:$N$4,BY$8,Вводные!$I121:$N121)*Выручка!BY$31</f>
        <v>0.56962219850319984</v>
      </c>
    </row>
    <row r="38" spans="1:85" s="186" customFormat="1" ht="12.75" x14ac:dyDescent="0.2">
      <c r="A38" s="250"/>
      <c r="B38" s="31"/>
      <c r="C38" s="110" t="str">
        <f>Вводные!C122</f>
        <v>Аутсорсинговые услуги</v>
      </c>
      <c r="D38" s="132" t="s">
        <v>355</v>
      </c>
      <c r="E38" s="31"/>
      <c r="F38" s="538">
        <f>SUMIF(Вводные!$I$4:$N$4,F$8,Вводные!$I122:$N122)*SUMIF(Вводные!$I$4:$N$4,Затраты!F$8,Вводные!$I$18:$N$18)/1000</f>
        <v>1.5</v>
      </c>
      <c r="G38" s="538">
        <f>SUMIF(Вводные!$I$4:$N$4,G$8,Вводные!$I122:$N122)*SUMIF(Вводные!$I$4:$N$4,Затраты!G$8,Вводные!$I$18:$N$18)/1000</f>
        <v>1.5</v>
      </c>
      <c r="H38" s="538">
        <f>SUMIF(Вводные!$I$4:$N$4,H$8,Вводные!$I122:$N122)*SUMIF(Вводные!$I$4:$N$4,Затраты!H$8,Вводные!$I$18:$N$18)/1000</f>
        <v>1.5</v>
      </c>
      <c r="I38" s="538">
        <f>SUMIF(Вводные!$I$4:$N$4,I$8,Вводные!$I122:$N122)*SUMIF(Вводные!$I$4:$N$4,Затраты!I$8,Вводные!$I$18:$N$18)/1000</f>
        <v>1.5</v>
      </c>
      <c r="J38" s="538">
        <f>SUMIF(Вводные!$I$4:$N$4,J$8,Вводные!$I122:$N122)*SUMIF(Вводные!$I$4:$N$4,Затраты!J$8,Вводные!$I$18:$N$18)/1000</f>
        <v>1.5</v>
      </c>
      <c r="K38" s="538">
        <f>SUMIF(Вводные!$I$4:$N$4,K$8,Вводные!$I122:$N122)*SUMIF(Вводные!$I$4:$N$4,Затраты!K$8,Вводные!$I$18:$N$18)/1000</f>
        <v>1.5</v>
      </c>
      <c r="L38" s="538">
        <f>SUMIF(Вводные!$I$4:$N$4,L$8,Вводные!$I122:$N122)*SUMIF(Вводные!$I$4:$N$4,Затраты!L$8,Вводные!$I$18:$N$18)/1000</f>
        <v>1.5</v>
      </c>
      <c r="M38" s="538">
        <f>SUMIF(Вводные!$I$4:$N$4,M$8,Вводные!$I122:$N122)*SUMIF(Вводные!$I$4:$N$4,Затраты!M$8,Вводные!$I$18:$N$18)/1000</f>
        <v>1.5</v>
      </c>
      <c r="N38" s="538">
        <f>SUMIF(Вводные!$I$4:$N$4,N$8,Вводные!$I122:$N122)*SUMIF(Вводные!$I$4:$N$4,Затраты!N$8,Вводные!$I$18:$N$18)/1000</f>
        <v>1.5</v>
      </c>
      <c r="O38" s="538">
        <f>SUMIF(Вводные!$I$4:$N$4,O$8,Вводные!$I122:$N122)*SUMIF(Вводные!$I$4:$N$4,Затраты!O$8,Вводные!$I$18:$N$18)/1000</f>
        <v>1.5</v>
      </c>
      <c r="P38" s="538">
        <f>SUMIF(Вводные!$I$4:$N$4,P$8,Вводные!$I122:$N122)*SUMIF(Вводные!$I$4:$N$4,Затраты!P$8,Вводные!$I$18:$N$18)/1000</f>
        <v>1.5</v>
      </c>
      <c r="Q38" s="538">
        <f>SUMIF(Вводные!$I$4:$N$4,Q$8,Вводные!$I122:$N122)*SUMIF(Вводные!$I$4:$N$4,Затраты!Q$8,Вводные!$I$18:$N$18)/1000</f>
        <v>1.5</v>
      </c>
      <c r="R38" s="538">
        <f>SUMIF(Вводные!$I$4:$N$4,R$8,Вводные!$I122:$N122)*SUMIF(Вводные!$I$4:$N$4,Затраты!R$8,Вводные!$I$18:$N$18)/1000</f>
        <v>1.5449999999999999</v>
      </c>
      <c r="S38" s="538">
        <f>SUMIF(Вводные!$I$4:$N$4,S$8,Вводные!$I122:$N122)*SUMIF(Вводные!$I$4:$N$4,Затраты!S$8,Вводные!$I$18:$N$18)/1000</f>
        <v>1.5449999999999999</v>
      </c>
      <c r="T38" s="538">
        <f>SUMIF(Вводные!$I$4:$N$4,T$8,Вводные!$I122:$N122)*SUMIF(Вводные!$I$4:$N$4,Затраты!T$8,Вводные!$I$18:$N$18)/1000</f>
        <v>1.5449999999999999</v>
      </c>
      <c r="U38" s="538">
        <f>SUMIF(Вводные!$I$4:$N$4,U$8,Вводные!$I122:$N122)*SUMIF(Вводные!$I$4:$N$4,Затраты!U$8,Вводные!$I$18:$N$18)/1000</f>
        <v>1.5449999999999999</v>
      </c>
      <c r="V38" s="538">
        <f>SUMIF(Вводные!$I$4:$N$4,V$8,Вводные!$I122:$N122)*SUMIF(Вводные!$I$4:$N$4,Затраты!V$8,Вводные!$I$18:$N$18)/1000</f>
        <v>1.5449999999999999</v>
      </c>
      <c r="W38" s="538">
        <f>SUMIF(Вводные!$I$4:$N$4,W$8,Вводные!$I122:$N122)*SUMIF(Вводные!$I$4:$N$4,Затраты!W$8,Вводные!$I$18:$N$18)/1000</f>
        <v>1.5449999999999999</v>
      </c>
      <c r="X38" s="538">
        <f>SUMIF(Вводные!$I$4:$N$4,X$8,Вводные!$I122:$N122)*SUMIF(Вводные!$I$4:$N$4,Затраты!X$8,Вводные!$I$18:$N$18)/1000</f>
        <v>1.5449999999999999</v>
      </c>
      <c r="Y38" s="538">
        <f>SUMIF(Вводные!$I$4:$N$4,Y$8,Вводные!$I122:$N122)*SUMIF(Вводные!$I$4:$N$4,Затраты!Y$8,Вводные!$I$18:$N$18)/1000</f>
        <v>1.5449999999999999</v>
      </c>
      <c r="Z38" s="538">
        <f>SUMIF(Вводные!$I$4:$N$4,Z$8,Вводные!$I122:$N122)*SUMIF(Вводные!$I$4:$N$4,Затраты!Z$8,Вводные!$I$18:$N$18)/1000</f>
        <v>1.5449999999999999</v>
      </c>
      <c r="AA38" s="538">
        <f>SUMIF(Вводные!$I$4:$N$4,AA$8,Вводные!$I122:$N122)*SUMIF(Вводные!$I$4:$N$4,Затраты!AA$8,Вводные!$I$18:$N$18)/1000</f>
        <v>1.5449999999999999</v>
      </c>
      <c r="AB38" s="538">
        <f>SUMIF(Вводные!$I$4:$N$4,AB$8,Вводные!$I122:$N122)*SUMIF(Вводные!$I$4:$N$4,Затраты!AB$8,Вводные!$I$18:$N$18)/1000</f>
        <v>1.5449999999999999</v>
      </c>
      <c r="AC38" s="538">
        <f>SUMIF(Вводные!$I$4:$N$4,AC$8,Вводные!$I122:$N122)*SUMIF(Вводные!$I$4:$N$4,Затраты!AC$8,Вводные!$I$18:$N$18)/1000</f>
        <v>1.5449999999999999</v>
      </c>
      <c r="AD38" s="538">
        <f>SUMIF(Вводные!$I$4:$N$4,AD$8,Вводные!$I122:$N122)*SUMIF(Вводные!$I$4:$N$4,Затраты!AD$8,Вводные!$I$18:$N$18)/1000</f>
        <v>1.580535</v>
      </c>
      <c r="AE38" s="538">
        <f>SUMIF(Вводные!$I$4:$N$4,AE$8,Вводные!$I122:$N122)*SUMIF(Вводные!$I$4:$N$4,Затраты!AE$8,Вводные!$I$18:$N$18)/1000</f>
        <v>1.580535</v>
      </c>
      <c r="AF38" s="538">
        <f>SUMIF(Вводные!$I$4:$N$4,AF$8,Вводные!$I122:$N122)*SUMIF(Вводные!$I$4:$N$4,Затраты!AF$8,Вводные!$I$18:$N$18)/1000</f>
        <v>1.580535</v>
      </c>
      <c r="AG38" s="538">
        <f>SUMIF(Вводные!$I$4:$N$4,AG$8,Вводные!$I122:$N122)*SUMIF(Вводные!$I$4:$N$4,Затраты!AG$8,Вводные!$I$18:$N$18)/1000</f>
        <v>1.580535</v>
      </c>
      <c r="AH38" s="538">
        <f>SUMIF(Вводные!$I$4:$N$4,AH$8,Вводные!$I122:$N122)*SUMIF(Вводные!$I$4:$N$4,Затраты!AH$8,Вводные!$I$18:$N$18)/1000</f>
        <v>1.580535</v>
      </c>
      <c r="AI38" s="538">
        <f>SUMIF(Вводные!$I$4:$N$4,AI$8,Вводные!$I122:$N122)*SUMIF(Вводные!$I$4:$N$4,Затраты!AI$8,Вводные!$I$18:$N$18)/1000</f>
        <v>1.580535</v>
      </c>
      <c r="AJ38" s="538">
        <f>SUMIF(Вводные!$I$4:$N$4,AJ$8,Вводные!$I122:$N122)*SUMIF(Вводные!$I$4:$N$4,Затраты!AJ$8,Вводные!$I$18:$N$18)/1000</f>
        <v>1.580535</v>
      </c>
      <c r="AK38" s="538">
        <f>SUMIF(Вводные!$I$4:$N$4,AK$8,Вводные!$I122:$N122)*SUMIF(Вводные!$I$4:$N$4,Затраты!AK$8,Вводные!$I$18:$N$18)/1000</f>
        <v>1.580535</v>
      </c>
      <c r="AL38" s="538">
        <f>SUMIF(Вводные!$I$4:$N$4,AL$8,Вводные!$I122:$N122)*SUMIF(Вводные!$I$4:$N$4,Затраты!AL$8,Вводные!$I$18:$N$18)/1000</f>
        <v>1.580535</v>
      </c>
      <c r="AM38" s="538">
        <f>SUMIF(Вводные!$I$4:$N$4,AM$8,Вводные!$I122:$N122)*SUMIF(Вводные!$I$4:$N$4,Затраты!AM$8,Вводные!$I$18:$N$18)/1000</f>
        <v>1.580535</v>
      </c>
      <c r="AN38" s="538">
        <f>SUMIF(Вводные!$I$4:$N$4,AN$8,Вводные!$I122:$N122)*SUMIF(Вводные!$I$4:$N$4,Затраты!AN$8,Вводные!$I$18:$N$18)/1000</f>
        <v>1.580535</v>
      </c>
      <c r="AO38" s="538">
        <f>SUMIF(Вводные!$I$4:$N$4,AO$8,Вводные!$I122:$N122)*SUMIF(Вводные!$I$4:$N$4,Затраты!AO$8,Вводные!$I$18:$N$18)/1000</f>
        <v>1.580535</v>
      </c>
      <c r="AP38" s="538">
        <f>SUMIF(Вводные!$I$4:$N$4,AP$8,Вводные!$I122:$N122)*SUMIF(Вводные!$I$4:$N$4,Затраты!AP$8,Вводные!$I$18:$N$18)/1000</f>
        <v>1.6168873049999999</v>
      </c>
      <c r="AQ38" s="538">
        <f>SUMIF(Вводные!$I$4:$N$4,AQ$8,Вводные!$I122:$N122)*SUMIF(Вводные!$I$4:$N$4,Затраты!AQ$8,Вводные!$I$18:$N$18)/1000</f>
        <v>1.6168873049999999</v>
      </c>
      <c r="AR38" s="538">
        <f>SUMIF(Вводные!$I$4:$N$4,AR$8,Вводные!$I122:$N122)*SUMIF(Вводные!$I$4:$N$4,Затраты!AR$8,Вводные!$I$18:$N$18)/1000</f>
        <v>1.6168873049999999</v>
      </c>
      <c r="AS38" s="538">
        <f>SUMIF(Вводные!$I$4:$N$4,AS$8,Вводные!$I122:$N122)*SUMIF(Вводные!$I$4:$N$4,Затраты!AS$8,Вводные!$I$18:$N$18)/1000</f>
        <v>1.6168873049999999</v>
      </c>
      <c r="AT38" s="538">
        <f>SUMIF(Вводные!$I$4:$N$4,AT$8,Вводные!$I122:$N122)*SUMIF(Вводные!$I$4:$N$4,Затраты!AT$8,Вводные!$I$18:$N$18)/1000</f>
        <v>1.6168873049999999</v>
      </c>
      <c r="AU38" s="538">
        <f>SUMIF(Вводные!$I$4:$N$4,AU$8,Вводные!$I122:$N122)*SUMIF(Вводные!$I$4:$N$4,Затраты!AU$8,Вводные!$I$18:$N$18)/1000</f>
        <v>1.6168873049999999</v>
      </c>
      <c r="AV38" s="538">
        <f>SUMIF(Вводные!$I$4:$N$4,AV$8,Вводные!$I122:$N122)*SUMIF(Вводные!$I$4:$N$4,Затраты!AV$8,Вводные!$I$18:$N$18)/1000</f>
        <v>1.6168873049999999</v>
      </c>
      <c r="AW38" s="538">
        <f>SUMIF(Вводные!$I$4:$N$4,AW$8,Вводные!$I122:$N122)*SUMIF(Вводные!$I$4:$N$4,Затраты!AW$8,Вводные!$I$18:$N$18)/1000</f>
        <v>1.6168873049999999</v>
      </c>
      <c r="AX38" s="538">
        <f>SUMIF(Вводные!$I$4:$N$4,AX$8,Вводные!$I122:$N122)*SUMIF(Вводные!$I$4:$N$4,Затраты!AX$8,Вводные!$I$18:$N$18)/1000</f>
        <v>1.6168873049999999</v>
      </c>
      <c r="AY38" s="538">
        <f>SUMIF(Вводные!$I$4:$N$4,AY$8,Вводные!$I122:$N122)*SUMIF(Вводные!$I$4:$N$4,Затраты!AY$8,Вводные!$I$18:$N$18)/1000</f>
        <v>1.6168873049999999</v>
      </c>
      <c r="AZ38" s="538">
        <f>SUMIF(Вводные!$I$4:$N$4,AZ$8,Вводные!$I122:$N122)*SUMIF(Вводные!$I$4:$N$4,Затраты!AZ$8,Вводные!$I$18:$N$18)/1000</f>
        <v>1.6168873049999999</v>
      </c>
      <c r="BA38" s="538">
        <f>SUMIF(Вводные!$I$4:$N$4,BA$8,Вводные!$I122:$N122)*SUMIF(Вводные!$I$4:$N$4,Затраты!BA$8,Вводные!$I$18:$N$18)/1000</f>
        <v>1.6168873049999999</v>
      </c>
      <c r="BB38" s="538">
        <f>SUMIF(Вводные!$I$4:$N$4,BB$8,Вводные!$I122:$N122)*SUMIF(Вводные!$I$4:$N$4,Затраты!BB$8,Вводные!$I$18:$N$18)/1000</f>
        <v>1.6540757130149999</v>
      </c>
      <c r="BC38" s="538">
        <f>SUMIF(Вводные!$I$4:$N$4,BC$8,Вводные!$I122:$N122)*SUMIF(Вводные!$I$4:$N$4,Затраты!BC$8,Вводные!$I$18:$N$18)/1000</f>
        <v>1.6540757130149999</v>
      </c>
      <c r="BD38" s="538">
        <f>SUMIF(Вводные!$I$4:$N$4,BD$8,Вводные!$I122:$N122)*SUMIF(Вводные!$I$4:$N$4,Затраты!BD$8,Вводные!$I$18:$N$18)/1000</f>
        <v>1.6540757130149999</v>
      </c>
      <c r="BE38" s="538">
        <f>SUMIF(Вводные!$I$4:$N$4,BE$8,Вводные!$I122:$N122)*SUMIF(Вводные!$I$4:$N$4,Затраты!BE$8,Вводные!$I$18:$N$18)/1000</f>
        <v>1.6540757130149999</v>
      </c>
      <c r="BF38" s="538">
        <f>SUMIF(Вводные!$I$4:$N$4,BF$8,Вводные!$I122:$N122)*SUMIF(Вводные!$I$4:$N$4,Затраты!BF$8,Вводные!$I$18:$N$18)/1000</f>
        <v>1.6540757130149999</v>
      </c>
      <c r="BG38" s="538">
        <f>SUMIF(Вводные!$I$4:$N$4,BG$8,Вводные!$I122:$N122)*SUMIF(Вводные!$I$4:$N$4,Затраты!BG$8,Вводные!$I$18:$N$18)/1000</f>
        <v>1.6540757130149999</v>
      </c>
      <c r="BH38" s="538">
        <f>SUMIF(Вводные!$I$4:$N$4,BH$8,Вводные!$I122:$N122)*SUMIF(Вводные!$I$4:$N$4,Затраты!BH$8,Вводные!$I$18:$N$18)/1000</f>
        <v>1.6540757130149999</v>
      </c>
      <c r="BI38" s="538">
        <f>SUMIF(Вводные!$I$4:$N$4,BI$8,Вводные!$I122:$N122)*SUMIF(Вводные!$I$4:$N$4,Затраты!BI$8,Вводные!$I$18:$N$18)/1000</f>
        <v>1.6540757130149999</v>
      </c>
      <c r="BJ38" s="538">
        <f>SUMIF(Вводные!$I$4:$N$4,BJ$8,Вводные!$I122:$N122)*SUMIF(Вводные!$I$4:$N$4,Затраты!BJ$8,Вводные!$I$18:$N$18)/1000</f>
        <v>1.6540757130149999</v>
      </c>
      <c r="BK38" s="538">
        <f>SUMIF(Вводные!$I$4:$N$4,BK$8,Вводные!$I122:$N122)*SUMIF(Вводные!$I$4:$N$4,Затраты!BK$8,Вводные!$I$18:$N$18)/1000</f>
        <v>1.6540757130149999</v>
      </c>
      <c r="BL38" s="538">
        <f>SUMIF(Вводные!$I$4:$N$4,BL$8,Вводные!$I122:$N122)*SUMIF(Вводные!$I$4:$N$4,Затраты!BL$8,Вводные!$I$18:$N$18)/1000</f>
        <v>1.6540757130149999</v>
      </c>
      <c r="BM38" s="538">
        <f>SUMIF(Вводные!$I$4:$N$4,BM$8,Вводные!$I122:$N122)*SUMIF(Вводные!$I$4:$N$4,Затраты!BM$8,Вводные!$I$18:$N$18)/1000</f>
        <v>1.6540757130149999</v>
      </c>
      <c r="BN38" s="538">
        <f>SUMIF(Вводные!$I$4:$N$4,BN$8,Вводные!$I122:$N122)*SUMIF(Вводные!$I$4:$N$4,Затраты!BN$8,Вводные!$I$18:$N$18)/1000</f>
        <v>1.6921194544143445</v>
      </c>
      <c r="BO38" s="538">
        <f>SUMIF(Вводные!$I$4:$N$4,BO$8,Вводные!$I122:$N122)*SUMIF(Вводные!$I$4:$N$4,Затраты!BO$8,Вводные!$I$18:$N$18)/1000</f>
        <v>1.6921194544143445</v>
      </c>
      <c r="BP38" s="538">
        <f>SUMIF(Вводные!$I$4:$N$4,BP$8,Вводные!$I122:$N122)*SUMIF(Вводные!$I$4:$N$4,Затраты!BP$8,Вводные!$I$18:$N$18)/1000</f>
        <v>1.6921194544143445</v>
      </c>
      <c r="BQ38" s="538">
        <f>SUMIF(Вводные!$I$4:$N$4,BQ$8,Вводные!$I122:$N122)*SUMIF(Вводные!$I$4:$N$4,Затраты!BQ$8,Вводные!$I$18:$N$18)/1000</f>
        <v>1.6921194544143445</v>
      </c>
      <c r="BR38" s="538">
        <f>SUMIF(Вводные!$I$4:$N$4,BR$8,Вводные!$I122:$N122)*SUMIF(Вводные!$I$4:$N$4,Затраты!BR$8,Вводные!$I$18:$N$18)/1000</f>
        <v>1.6921194544143445</v>
      </c>
      <c r="BS38" s="538">
        <f>SUMIF(Вводные!$I$4:$N$4,BS$8,Вводные!$I122:$N122)*SUMIF(Вводные!$I$4:$N$4,Затраты!BS$8,Вводные!$I$18:$N$18)/1000</f>
        <v>1.6921194544143445</v>
      </c>
      <c r="BT38" s="538">
        <f>SUMIF(Вводные!$I$4:$N$4,BT$8,Вводные!$I122:$N122)*SUMIF(Вводные!$I$4:$N$4,Затраты!BT$8,Вводные!$I$18:$N$18)/1000</f>
        <v>1.6921194544143445</v>
      </c>
      <c r="BU38" s="538">
        <f>SUMIF(Вводные!$I$4:$N$4,BU$8,Вводные!$I122:$N122)*SUMIF(Вводные!$I$4:$N$4,Затраты!BU$8,Вводные!$I$18:$N$18)/1000</f>
        <v>1.6921194544143445</v>
      </c>
      <c r="BV38" s="538">
        <f>SUMIF(Вводные!$I$4:$N$4,BV$8,Вводные!$I122:$N122)*SUMIF(Вводные!$I$4:$N$4,Затраты!BV$8,Вводные!$I$18:$N$18)/1000</f>
        <v>1.6921194544143445</v>
      </c>
      <c r="BW38" s="538">
        <f>SUMIF(Вводные!$I$4:$N$4,BW$8,Вводные!$I122:$N122)*SUMIF(Вводные!$I$4:$N$4,Затраты!BW$8,Вводные!$I$18:$N$18)/1000</f>
        <v>1.6921194544143445</v>
      </c>
      <c r="BX38" s="538">
        <f>SUMIF(Вводные!$I$4:$N$4,BX$8,Вводные!$I122:$N122)*SUMIF(Вводные!$I$4:$N$4,Затраты!BX$8,Вводные!$I$18:$N$18)/1000</f>
        <v>1.6921194544143445</v>
      </c>
      <c r="BY38" s="538">
        <f>SUMIF(Вводные!$I$4:$N$4,BY$8,Вводные!$I122:$N122)*SUMIF(Вводные!$I$4:$N$4,Затраты!BY$8,Вводные!$I$18:$N$18)/1000</f>
        <v>1.6921194544143445</v>
      </c>
    </row>
    <row r="39" spans="1:85" s="186" customFormat="1" ht="12.75" x14ac:dyDescent="0.2">
      <c r="A39" s="250"/>
      <c r="B39" s="31"/>
      <c r="C39" s="110" t="str">
        <f>Вводные!C123</f>
        <v>Программное обеспечение</v>
      </c>
      <c r="D39" s="132" t="s">
        <v>355</v>
      </c>
      <c r="E39" s="31"/>
      <c r="F39" s="538">
        <f>SUMIF(Вводные!$I$4:$N$4,F$8,Вводные!$I123:$N123)*SUMIF(Вводные!$I$4:$N$4,Затраты!F$8,Вводные!$I$18:$N$18)/1000</f>
        <v>0.5</v>
      </c>
      <c r="G39" s="538">
        <f>SUMIF(Вводные!$I$4:$N$4,G$8,Вводные!$I123:$N123)*SUMIF(Вводные!$I$4:$N$4,Затраты!G$8,Вводные!$I$18:$N$18)/1000</f>
        <v>0.5</v>
      </c>
      <c r="H39" s="538">
        <f>SUMIF(Вводные!$I$4:$N$4,H$8,Вводные!$I123:$N123)*SUMIF(Вводные!$I$4:$N$4,Затраты!H$8,Вводные!$I$18:$N$18)/1000</f>
        <v>0.5</v>
      </c>
      <c r="I39" s="538">
        <f>SUMIF(Вводные!$I$4:$N$4,I$8,Вводные!$I123:$N123)*SUMIF(Вводные!$I$4:$N$4,Затраты!I$8,Вводные!$I$18:$N$18)/1000</f>
        <v>0.5</v>
      </c>
      <c r="J39" s="538">
        <f>SUMIF(Вводные!$I$4:$N$4,J$8,Вводные!$I123:$N123)*SUMIF(Вводные!$I$4:$N$4,Затраты!J$8,Вводные!$I$18:$N$18)/1000</f>
        <v>0.5</v>
      </c>
      <c r="K39" s="538">
        <f>SUMIF(Вводные!$I$4:$N$4,K$8,Вводные!$I123:$N123)*SUMIF(Вводные!$I$4:$N$4,Затраты!K$8,Вводные!$I$18:$N$18)/1000</f>
        <v>0.5</v>
      </c>
      <c r="L39" s="538">
        <f>SUMIF(Вводные!$I$4:$N$4,L$8,Вводные!$I123:$N123)*SUMIF(Вводные!$I$4:$N$4,Затраты!L$8,Вводные!$I$18:$N$18)/1000</f>
        <v>0.5</v>
      </c>
      <c r="M39" s="538">
        <f>SUMIF(Вводные!$I$4:$N$4,M$8,Вводные!$I123:$N123)*SUMIF(Вводные!$I$4:$N$4,Затраты!M$8,Вводные!$I$18:$N$18)/1000</f>
        <v>0.5</v>
      </c>
      <c r="N39" s="538">
        <f>SUMIF(Вводные!$I$4:$N$4,N$8,Вводные!$I123:$N123)*SUMIF(Вводные!$I$4:$N$4,Затраты!N$8,Вводные!$I$18:$N$18)/1000</f>
        <v>0.5</v>
      </c>
      <c r="O39" s="538">
        <f>SUMIF(Вводные!$I$4:$N$4,O$8,Вводные!$I123:$N123)*SUMIF(Вводные!$I$4:$N$4,Затраты!O$8,Вводные!$I$18:$N$18)/1000</f>
        <v>0.5</v>
      </c>
      <c r="P39" s="538">
        <f>SUMIF(Вводные!$I$4:$N$4,P$8,Вводные!$I123:$N123)*SUMIF(Вводные!$I$4:$N$4,Затраты!P$8,Вводные!$I$18:$N$18)/1000</f>
        <v>0.5</v>
      </c>
      <c r="Q39" s="538">
        <f>SUMIF(Вводные!$I$4:$N$4,Q$8,Вводные!$I123:$N123)*SUMIF(Вводные!$I$4:$N$4,Затраты!Q$8,Вводные!$I$18:$N$18)/1000</f>
        <v>0.5</v>
      </c>
      <c r="R39" s="538">
        <f>SUMIF(Вводные!$I$4:$N$4,R$8,Вводные!$I123:$N123)*SUMIF(Вводные!$I$4:$N$4,Затраты!R$8,Вводные!$I$18:$N$18)/1000</f>
        <v>1.03</v>
      </c>
      <c r="S39" s="538">
        <f>SUMIF(Вводные!$I$4:$N$4,S$8,Вводные!$I123:$N123)*SUMIF(Вводные!$I$4:$N$4,Затраты!S$8,Вводные!$I$18:$N$18)/1000</f>
        <v>1.03</v>
      </c>
      <c r="T39" s="538">
        <f>SUMIF(Вводные!$I$4:$N$4,T$8,Вводные!$I123:$N123)*SUMIF(Вводные!$I$4:$N$4,Затраты!T$8,Вводные!$I$18:$N$18)/1000</f>
        <v>1.03</v>
      </c>
      <c r="U39" s="538">
        <f>SUMIF(Вводные!$I$4:$N$4,U$8,Вводные!$I123:$N123)*SUMIF(Вводные!$I$4:$N$4,Затраты!U$8,Вводные!$I$18:$N$18)/1000</f>
        <v>1.03</v>
      </c>
      <c r="V39" s="538">
        <f>SUMIF(Вводные!$I$4:$N$4,V$8,Вводные!$I123:$N123)*SUMIF(Вводные!$I$4:$N$4,Затраты!V$8,Вводные!$I$18:$N$18)/1000</f>
        <v>1.03</v>
      </c>
      <c r="W39" s="538">
        <f>SUMIF(Вводные!$I$4:$N$4,W$8,Вводные!$I123:$N123)*SUMIF(Вводные!$I$4:$N$4,Затраты!W$8,Вводные!$I$18:$N$18)/1000</f>
        <v>1.03</v>
      </c>
      <c r="X39" s="538">
        <f>SUMIF(Вводные!$I$4:$N$4,X$8,Вводные!$I123:$N123)*SUMIF(Вводные!$I$4:$N$4,Затраты!X$8,Вводные!$I$18:$N$18)/1000</f>
        <v>1.03</v>
      </c>
      <c r="Y39" s="538">
        <f>SUMIF(Вводные!$I$4:$N$4,Y$8,Вводные!$I123:$N123)*SUMIF(Вводные!$I$4:$N$4,Затраты!Y$8,Вводные!$I$18:$N$18)/1000</f>
        <v>1.03</v>
      </c>
      <c r="Z39" s="538">
        <f>SUMIF(Вводные!$I$4:$N$4,Z$8,Вводные!$I123:$N123)*SUMIF(Вводные!$I$4:$N$4,Затраты!Z$8,Вводные!$I$18:$N$18)/1000</f>
        <v>1.03</v>
      </c>
      <c r="AA39" s="538">
        <f>SUMIF(Вводные!$I$4:$N$4,AA$8,Вводные!$I123:$N123)*SUMIF(Вводные!$I$4:$N$4,Затраты!AA$8,Вводные!$I$18:$N$18)/1000</f>
        <v>1.03</v>
      </c>
      <c r="AB39" s="538">
        <f>SUMIF(Вводные!$I$4:$N$4,AB$8,Вводные!$I123:$N123)*SUMIF(Вводные!$I$4:$N$4,Затраты!AB$8,Вводные!$I$18:$N$18)/1000</f>
        <v>1.03</v>
      </c>
      <c r="AC39" s="538">
        <f>SUMIF(Вводные!$I$4:$N$4,AC$8,Вводные!$I123:$N123)*SUMIF(Вводные!$I$4:$N$4,Затраты!AC$8,Вводные!$I$18:$N$18)/1000</f>
        <v>1.03</v>
      </c>
      <c r="AD39" s="538">
        <f>SUMIF(Вводные!$I$4:$N$4,AD$8,Вводные!$I123:$N123)*SUMIF(Вводные!$I$4:$N$4,Затраты!AD$8,Вводные!$I$18:$N$18)/1000</f>
        <v>1.580535</v>
      </c>
      <c r="AE39" s="538">
        <f>SUMIF(Вводные!$I$4:$N$4,AE$8,Вводные!$I123:$N123)*SUMIF(Вводные!$I$4:$N$4,Затраты!AE$8,Вводные!$I$18:$N$18)/1000</f>
        <v>1.580535</v>
      </c>
      <c r="AF39" s="538">
        <f>SUMIF(Вводные!$I$4:$N$4,AF$8,Вводные!$I123:$N123)*SUMIF(Вводные!$I$4:$N$4,Затраты!AF$8,Вводные!$I$18:$N$18)/1000</f>
        <v>1.580535</v>
      </c>
      <c r="AG39" s="538">
        <f>SUMIF(Вводные!$I$4:$N$4,AG$8,Вводные!$I123:$N123)*SUMIF(Вводные!$I$4:$N$4,Затраты!AG$8,Вводные!$I$18:$N$18)/1000</f>
        <v>1.580535</v>
      </c>
      <c r="AH39" s="538">
        <f>SUMIF(Вводные!$I$4:$N$4,AH$8,Вводные!$I123:$N123)*SUMIF(Вводные!$I$4:$N$4,Затраты!AH$8,Вводные!$I$18:$N$18)/1000</f>
        <v>1.580535</v>
      </c>
      <c r="AI39" s="538">
        <f>SUMIF(Вводные!$I$4:$N$4,AI$8,Вводные!$I123:$N123)*SUMIF(Вводные!$I$4:$N$4,Затраты!AI$8,Вводные!$I$18:$N$18)/1000</f>
        <v>1.580535</v>
      </c>
      <c r="AJ39" s="538">
        <f>SUMIF(Вводные!$I$4:$N$4,AJ$8,Вводные!$I123:$N123)*SUMIF(Вводные!$I$4:$N$4,Затраты!AJ$8,Вводные!$I$18:$N$18)/1000</f>
        <v>1.580535</v>
      </c>
      <c r="AK39" s="538">
        <f>SUMIF(Вводные!$I$4:$N$4,AK$8,Вводные!$I123:$N123)*SUMIF(Вводные!$I$4:$N$4,Затраты!AK$8,Вводные!$I$18:$N$18)/1000</f>
        <v>1.580535</v>
      </c>
      <c r="AL39" s="538">
        <f>SUMIF(Вводные!$I$4:$N$4,AL$8,Вводные!$I123:$N123)*SUMIF(Вводные!$I$4:$N$4,Затраты!AL$8,Вводные!$I$18:$N$18)/1000</f>
        <v>1.580535</v>
      </c>
      <c r="AM39" s="538">
        <f>SUMIF(Вводные!$I$4:$N$4,AM$8,Вводные!$I123:$N123)*SUMIF(Вводные!$I$4:$N$4,Затраты!AM$8,Вводные!$I$18:$N$18)/1000</f>
        <v>1.580535</v>
      </c>
      <c r="AN39" s="538">
        <f>SUMIF(Вводные!$I$4:$N$4,AN$8,Вводные!$I123:$N123)*SUMIF(Вводные!$I$4:$N$4,Затраты!AN$8,Вводные!$I$18:$N$18)/1000</f>
        <v>1.580535</v>
      </c>
      <c r="AO39" s="538">
        <f>SUMIF(Вводные!$I$4:$N$4,AO$8,Вводные!$I123:$N123)*SUMIF(Вводные!$I$4:$N$4,Затраты!AO$8,Вводные!$I$18:$N$18)/1000</f>
        <v>1.580535</v>
      </c>
      <c r="AP39" s="538">
        <f>SUMIF(Вводные!$I$4:$N$4,AP$8,Вводные!$I123:$N123)*SUMIF(Вводные!$I$4:$N$4,Затраты!AP$8,Вводные!$I$18:$N$18)/1000</f>
        <v>1.6168873049999999</v>
      </c>
      <c r="AQ39" s="538">
        <f>SUMIF(Вводные!$I$4:$N$4,AQ$8,Вводные!$I123:$N123)*SUMIF(Вводные!$I$4:$N$4,Затраты!AQ$8,Вводные!$I$18:$N$18)/1000</f>
        <v>1.6168873049999999</v>
      </c>
      <c r="AR39" s="538">
        <f>SUMIF(Вводные!$I$4:$N$4,AR$8,Вводные!$I123:$N123)*SUMIF(Вводные!$I$4:$N$4,Затраты!AR$8,Вводные!$I$18:$N$18)/1000</f>
        <v>1.6168873049999999</v>
      </c>
      <c r="AS39" s="538">
        <f>SUMIF(Вводные!$I$4:$N$4,AS$8,Вводные!$I123:$N123)*SUMIF(Вводные!$I$4:$N$4,Затраты!AS$8,Вводные!$I$18:$N$18)/1000</f>
        <v>1.6168873049999999</v>
      </c>
      <c r="AT39" s="538">
        <f>SUMIF(Вводные!$I$4:$N$4,AT$8,Вводные!$I123:$N123)*SUMIF(Вводные!$I$4:$N$4,Затраты!AT$8,Вводные!$I$18:$N$18)/1000</f>
        <v>1.6168873049999999</v>
      </c>
      <c r="AU39" s="538">
        <f>SUMIF(Вводные!$I$4:$N$4,AU$8,Вводные!$I123:$N123)*SUMIF(Вводные!$I$4:$N$4,Затраты!AU$8,Вводные!$I$18:$N$18)/1000</f>
        <v>1.6168873049999999</v>
      </c>
      <c r="AV39" s="538">
        <f>SUMIF(Вводные!$I$4:$N$4,AV$8,Вводные!$I123:$N123)*SUMIF(Вводные!$I$4:$N$4,Затраты!AV$8,Вводные!$I$18:$N$18)/1000</f>
        <v>1.6168873049999999</v>
      </c>
      <c r="AW39" s="538">
        <f>SUMIF(Вводные!$I$4:$N$4,AW$8,Вводные!$I123:$N123)*SUMIF(Вводные!$I$4:$N$4,Затраты!AW$8,Вводные!$I$18:$N$18)/1000</f>
        <v>1.6168873049999999</v>
      </c>
      <c r="AX39" s="538">
        <f>SUMIF(Вводные!$I$4:$N$4,AX$8,Вводные!$I123:$N123)*SUMIF(Вводные!$I$4:$N$4,Затраты!AX$8,Вводные!$I$18:$N$18)/1000</f>
        <v>1.6168873049999999</v>
      </c>
      <c r="AY39" s="538">
        <f>SUMIF(Вводные!$I$4:$N$4,AY$8,Вводные!$I123:$N123)*SUMIF(Вводные!$I$4:$N$4,Затраты!AY$8,Вводные!$I$18:$N$18)/1000</f>
        <v>1.6168873049999999</v>
      </c>
      <c r="AZ39" s="538">
        <f>SUMIF(Вводные!$I$4:$N$4,AZ$8,Вводные!$I123:$N123)*SUMIF(Вводные!$I$4:$N$4,Затраты!AZ$8,Вводные!$I$18:$N$18)/1000</f>
        <v>1.6168873049999999</v>
      </c>
      <c r="BA39" s="538">
        <f>SUMIF(Вводные!$I$4:$N$4,BA$8,Вводные!$I123:$N123)*SUMIF(Вводные!$I$4:$N$4,Затраты!BA$8,Вводные!$I$18:$N$18)/1000</f>
        <v>1.6168873049999999</v>
      </c>
      <c r="BB39" s="538">
        <f>SUMIF(Вводные!$I$4:$N$4,BB$8,Вводные!$I123:$N123)*SUMIF(Вводные!$I$4:$N$4,Затраты!BB$8,Вводные!$I$18:$N$18)/1000</f>
        <v>1.6540757130149999</v>
      </c>
      <c r="BC39" s="538">
        <f>SUMIF(Вводные!$I$4:$N$4,BC$8,Вводные!$I123:$N123)*SUMIF(Вводные!$I$4:$N$4,Затраты!BC$8,Вводные!$I$18:$N$18)/1000</f>
        <v>1.6540757130149999</v>
      </c>
      <c r="BD39" s="538">
        <f>SUMIF(Вводные!$I$4:$N$4,BD$8,Вводные!$I123:$N123)*SUMIF(Вводные!$I$4:$N$4,Затраты!BD$8,Вводные!$I$18:$N$18)/1000</f>
        <v>1.6540757130149999</v>
      </c>
      <c r="BE39" s="538">
        <f>SUMIF(Вводные!$I$4:$N$4,BE$8,Вводные!$I123:$N123)*SUMIF(Вводные!$I$4:$N$4,Затраты!BE$8,Вводные!$I$18:$N$18)/1000</f>
        <v>1.6540757130149999</v>
      </c>
      <c r="BF39" s="538">
        <f>SUMIF(Вводные!$I$4:$N$4,BF$8,Вводные!$I123:$N123)*SUMIF(Вводные!$I$4:$N$4,Затраты!BF$8,Вводные!$I$18:$N$18)/1000</f>
        <v>1.6540757130149999</v>
      </c>
      <c r="BG39" s="538">
        <f>SUMIF(Вводные!$I$4:$N$4,BG$8,Вводные!$I123:$N123)*SUMIF(Вводные!$I$4:$N$4,Затраты!BG$8,Вводные!$I$18:$N$18)/1000</f>
        <v>1.6540757130149999</v>
      </c>
      <c r="BH39" s="538">
        <f>SUMIF(Вводные!$I$4:$N$4,BH$8,Вводные!$I123:$N123)*SUMIF(Вводные!$I$4:$N$4,Затраты!BH$8,Вводные!$I$18:$N$18)/1000</f>
        <v>1.6540757130149999</v>
      </c>
      <c r="BI39" s="538">
        <f>SUMIF(Вводные!$I$4:$N$4,BI$8,Вводные!$I123:$N123)*SUMIF(Вводные!$I$4:$N$4,Затраты!BI$8,Вводные!$I$18:$N$18)/1000</f>
        <v>1.6540757130149999</v>
      </c>
      <c r="BJ39" s="538">
        <f>SUMIF(Вводные!$I$4:$N$4,BJ$8,Вводные!$I123:$N123)*SUMIF(Вводные!$I$4:$N$4,Затраты!BJ$8,Вводные!$I$18:$N$18)/1000</f>
        <v>1.6540757130149999</v>
      </c>
      <c r="BK39" s="538">
        <f>SUMIF(Вводные!$I$4:$N$4,BK$8,Вводные!$I123:$N123)*SUMIF(Вводные!$I$4:$N$4,Затраты!BK$8,Вводные!$I$18:$N$18)/1000</f>
        <v>1.6540757130149999</v>
      </c>
      <c r="BL39" s="538">
        <f>SUMIF(Вводные!$I$4:$N$4,BL$8,Вводные!$I123:$N123)*SUMIF(Вводные!$I$4:$N$4,Затраты!BL$8,Вводные!$I$18:$N$18)/1000</f>
        <v>1.6540757130149999</v>
      </c>
      <c r="BM39" s="538">
        <f>SUMIF(Вводные!$I$4:$N$4,BM$8,Вводные!$I123:$N123)*SUMIF(Вводные!$I$4:$N$4,Затраты!BM$8,Вводные!$I$18:$N$18)/1000</f>
        <v>1.6540757130149999</v>
      </c>
      <c r="BN39" s="538">
        <f>SUMIF(Вводные!$I$4:$N$4,BN$8,Вводные!$I123:$N123)*SUMIF(Вводные!$I$4:$N$4,Затраты!BN$8,Вводные!$I$18:$N$18)/1000</f>
        <v>1.6921194544143445</v>
      </c>
      <c r="BO39" s="538">
        <f>SUMIF(Вводные!$I$4:$N$4,BO$8,Вводные!$I123:$N123)*SUMIF(Вводные!$I$4:$N$4,Затраты!BO$8,Вводные!$I$18:$N$18)/1000</f>
        <v>1.6921194544143445</v>
      </c>
      <c r="BP39" s="538">
        <f>SUMIF(Вводные!$I$4:$N$4,BP$8,Вводные!$I123:$N123)*SUMIF(Вводные!$I$4:$N$4,Затраты!BP$8,Вводные!$I$18:$N$18)/1000</f>
        <v>1.6921194544143445</v>
      </c>
      <c r="BQ39" s="538">
        <f>SUMIF(Вводные!$I$4:$N$4,BQ$8,Вводные!$I123:$N123)*SUMIF(Вводные!$I$4:$N$4,Затраты!BQ$8,Вводные!$I$18:$N$18)/1000</f>
        <v>1.6921194544143445</v>
      </c>
      <c r="BR39" s="538">
        <f>SUMIF(Вводные!$I$4:$N$4,BR$8,Вводные!$I123:$N123)*SUMIF(Вводные!$I$4:$N$4,Затраты!BR$8,Вводные!$I$18:$N$18)/1000</f>
        <v>1.6921194544143445</v>
      </c>
      <c r="BS39" s="538">
        <f>SUMIF(Вводные!$I$4:$N$4,BS$8,Вводные!$I123:$N123)*SUMIF(Вводные!$I$4:$N$4,Затраты!BS$8,Вводные!$I$18:$N$18)/1000</f>
        <v>1.6921194544143445</v>
      </c>
      <c r="BT39" s="538">
        <f>SUMIF(Вводные!$I$4:$N$4,BT$8,Вводные!$I123:$N123)*SUMIF(Вводные!$I$4:$N$4,Затраты!BT$8,Вводные!$I$18:$N$18)/1000</f>
        <v>1.6921194544143445</v>
      </c>
      <c r="BU39" s="538">
        <f>SUMIF(Вводные!$I$4:$N$4,BU$8,Вводные!$I123:$N123)*SUMIF(Вводные!$I$4:$N$4,Затраты!BU$8,Вводные!$I$18:$N$18)/1000</f>
        <v>1.6921194544143445</v>
      </c>
      <c r="BV39" s="538">
        <f>SUMIF(Вводные!$I$4:$N$4,BV$8,Вводные!$I123:$N123)*SUMIF(Вводные!$I$4:$N$4,Затраты!BV$8,Вводные!$I$18:$N$18)/1000</f>
        <v>1.6921194544143445</v>
      </c>
      <c r="BW39" s="538">
        <f>SUMIF(Вводные!$I$4:$N$4,BW$8,Вводные!$I123:$N123)*SUMIF(Вводные!$I$4:$N$4,Затраты!BW$8,Вводные!$I$18:$N$18)/1000</f>
        <v>1.6921194544143445</v>
      </c>
      <c r="BX39" s="538">
        <f>SUMIF(Вводные!$I$4:$N$4,BX$8,Вводные!$I123:$N123)*SUMIF(Вводные!$I$4:$N$4,Затраты!BX$8,Вводные!$I$18:$N$18)/1000</f>
        <v>1.6921194544143445</v>
      </c>
      <c r="BY39" s="538">
        <f>SUMIF(Вводные!$I$4:$N$4,BY$8,Вводные!$I123:$N123)*SUMIF(Вводные!$I$4:$N$4,Затраты!BY$8,Вводные!$I$18:$N$18)/1000</f>
        <v>1.6921194544143445</v>
      </c>
    </row>
    <row r="40" spans="1:85" s="186" customFormat="1" ht="12.75" x14ac:dyDescent="0.2">
      <c r="A40" s="251"/>
      <c r="B40" s="31"/>
      <c r="C40" s="110" t="str">
        <f>Вводные!C124</f>
        <v>Прочие расходы</v>
      </c>
      <c r="D40" s="132" t="s">
        <v>355</v>
      </c>
      <c r="E40" s="31"/>
      <c r="F40" s="538">
        <f ca="1">SUMIF(Вводные!$I$4:$N$4,F$8,Вводные!$I$124:$N$124)*Выручка!F$31</f>
        <v>0</v>
      </c>
      <c r="G40" s="538">
        <f ca="1">SUMIF(Вводные!$I$4:$N$4,G$8,Вводные!$I$124:$N$124)*Выручка!G$31</f>
        <v>0</v>
      </c>
      <c r="H40" s="538">
        <f ca="1">SUMIF(Вводные!$I$4:$N$4,H$8,Вводные!$I$124:$N$124)*Выручка!H$31</f>
        <v>0</v>
      </c>
      <c r="I40" s="538">
        <f ca="1">SUMIF(Вводные!$I$4:$N$4,I$8,Вводные!$I$124:$N$124)*Выручка!I$31</f>
        <v>0</v>
      </c>
      <c r="J40" s="538">
        <f ca="1">SUMIF(Вводные!$I$4:$N$4,J$8,Вводные!$I$124:$N$124)*Выручка!J$31</f>
        <v>0</v>
      </c>
      <c r="K40" s="538">
        <f ca="1">SUMIF(Вводные!$I$4:$N$4,K$8,Вводные!$I$124:$N$124)*Выручка!K$31</f>
        <v>0.2664583333333333</v>
      </c>
      <c r="L40" s="538">
        <f ca="1">SUMIF(Вводные!$I$4:$N$4,L$8,Вводные!$I$124:$N$124)*Выручка!L$31</f>
        <v>0.2664583333333333</v>
      </c>
      <c r="M40" s="538">
        <f ca="1">SUMIF(Вводные!$I$4:$N$4,M$8,Вводные!$I$124:$N$124)*Выручка!M$31</f>
        <v>0.2664583333333333</v>
      </c>
      <c r="N40" s="538">
        <f ca="1">SUMIF(Вводные!$I$4:$N$4,N$8,Вводные!$I$124:$N$124)*Выручка!N$31</f>
        <v>0.2664583333333333</v>
      </c>
      <c r="O40" s="538">
        <f ca="1">SUMIF(Вводные!$I$4:$N$4,O$8,Вводные!$I$124:$N$124)*Выручка!O$31</f>
        <v>0.2664583333333333</v>
      </c>
      <c r="P40" s="538">
        <f ca="1">SUMIF(Вводные!$I$4:$N$4,P$8,Вводные!$I$124:$N$124)*Выручка!P$31</f>
        <v>0.2664583333333333</v>
      </c>
      <c r="Q40" s="538">
        <f ca="1">SUMIF(Вводные!$I$4:$N$4,Q$8,Вводные!$I$124:$N$124)*Выручка!Q$31</f>
        <v>0.2664583333333333</v>
      </c>
      <c r="R40" s="538">
        <f ca="1">SUMIF(Вводные!$I$4:$N$4,R$8,Вводные!$I$124:$N$124)*Выручка!R$31</f>
        <v>0.31736874999999998</v>
      </c>
      <c r="S40" s="538">
        <f ca="1">SUMIF(Вводные!$I$4:$N$4,S$8,Вводные!$I$124:$N$124)*Выручка!S$31</f>
        <v>0.31736874999999998</v>
      </c>
      <c r="T40" s="538">
        <f ca="1">SUMIF(Вводные!$I$4:$N$4,T$8,Вводные!$I$124:$N$124)*Выручка!T$31</f>
        <v>0.31736874999999998</v>
      </c>
      <c r="U40" s="538">
        <f ca="1">SUMIF(Вводные!$I$4:$N$4,U$8,Вводные!$I$124:$N$124)*Выручка!U$31</f>
        <v>0.31736874999999998</v>
      </c>
      <c r="V40" s="538">
        <f ca="1">SUMIF(Вводные!$I$4:$N$4,V$8,Вводные!$I$124:$N$124)*Выручка!V$31</f>
        <v>0.31736874999999998</v>
      </c>
      <c r="W40" s="538">
        <f ca="1">SUMIF(Вводные!$I$4:$N$4,W$8,Вводные!$I$124:$N$124)*Выручка!W$31</f>
        <v>0.63473749999999995</v>
      </c>
      <c r="X40" s="538">
        <f ca="1">SUMIF(Вводные!$I$4:$N$4,X$8,Вводные!$I$124:$N$124)*Выручка!X$31</f>
        <v>0.63473749999999995</v>
      </c>
      <c r="Y40" s="538">
        <f ca="1">SUMIF(Вводные!$I$4:$N$4,Y$8,Вводные!$I$124:$N$124)*Выручка!Y$31</f>
        <v>0.63473749999999995</v>
      </c>
      <c r="Z40" s="538">
        <f ca="1">SUMIF(Вводные!$I$4:$N$4,Z$8,Вводные!$I$124:$N$124)*Выручка!Z$31</f>
        <v>0.63473749999999995</v>
      </c>
      <c r="AA40" s="538">
        <f ca="1">SUMIF(Вводные!$I$4:$N$4,AA$8,Вводные!$I$124:$N$124)*Выручка!AA$31</f>
        <v>0.63473749999999995</v>
      </c>
      <c r="AB40" s="538">
        <f ca="1">SUMIF(Вводные!$I$4:$N$4,AB$8,Вводные!$I$124:$N$124)*Выручка!AB$31</f>
        <v>0.63473749999999995</v>
      </c>
      <c r="AC40" s="538">
        <f ca="1">SUMIF(Вводные!$I$4:$N$4,AC$8,Вводные!$I$124:$N$124)*Выручка!AC$31</f>
        <v>0.63473749999999995</v>
      </c>
      <c r="AD40" s="538">
        <f ca="1">SUMIF(Вводные!$I$4:$N$4,AD$8,Вводные!$I$124:$N$124)*Выручка!AD$31</f>
        <v>0.73714396249999992</v>
      </c>
      <c r="AE40" s="538">
        <f ca="1">SUMIF(Вводные!$I$4:$N$4,AE$8,Вводные!$I$124:$N$124)*Выручка!AE$31</f>
        <v>0.73714396249999992</v>
      </c>
      <c r="AF40" s="538">
        <f ca="1">SUMIF(Вводные!$I$4:$N$4,AF$8,Вводные!$I$124:$N$124)*Выручка!AF$31</f>
        <v>0.73714396249999992</v>
      </c>
      <c r="AG40" s="538">
        <f ca="1">SUMIF(Вводные!$I$4:$N$4,AG$8,Вводные!$I$124:$N$124)*Выручка!AG$31</f>
        <v>0.73714396249999992</v>
      </c>
      <c r="AH40" s="538">
        <f ca="1">SUMIF(Вводные!$I$4:$N$4,AH$8,Вводные!$I$124:$N$124)*Выручка!AH$31</f>
        <v>0.73714396249999992</v>
      </c>
      <c r="AI40" s="538">
        <f ca="1">SUMIF(Вводные!$I$4:$N$4,AI$8,Вводные!$I$124:$N$124)*Выручка!AI$31</f>
        <v>2.6537182650000002</v>
      </c>
      <c r="AJ40" s="538">
        <f ca="1">SUMIF(Вводные!$I$4:$N$4,AJ$8,Вводные!$I$124:$N$124)*Выручка!AJ$31</f>
        <v>2.6537182650000002</v>
      </c>
      <c r="AK40" s="538">
        <f ca="1">SUMIF(Вводные!$I$4:$N$4,AK$8,Вводные!$I$124:$N$124)*Выручка!AK$31</f>
        <v>2.6537182650000002</v>
      </c>
      <c r="AL40" s="538">
        <f ca="1">SUMIF(Вводные!$I$4:$N$4,AL$8,Вводные!$I$124:$N$124)*Выручка!AL$31</f>
        <v>2.6537182650000002</v>
      </c>
      <c r="AM40" s="538">
        <f ca="1">SUMIF(Вводные!$I$4:$N$4,AM$8,Вводные!$I$124:$N$124)*Выручка!AM$31</f>
        <v>2.6537182650000002</v>
      </c>
      <c r="AN40" s="538">
        <f ca="1">SUMIF(Вводные!$I$4:$N$4,AN$8,Вводные!$I$124:$N$124)*Выручка!AN$31</f>
        <v>2.6537182650000002</v>
      </c>
      <c r="AO40" s="538">
        <f ca="1">SUMIF(Вводные!$I$4:$N$4,AO$8,Вводные!$I$124:$N$124)*Выручка!AO$31</f>
        <v>2.6537182650000002</v>
      </c>
      <c r="AP40" s="538">
        <f ca="1">SUMIF(Вводные!$I$4:$N$4,AP$8,Вводные!$I$124:$N$124)*Выручка!AP$31</f>
        <v>3.0381312460949998</v>
      </c>
      <c r="AQ40" s="538">
        <f ca="1">SUMIF(Вводные!$I$4:$N$4,AQ$8,Вводные!$I$124:$N$124)*Выручка!AQ$31</f>
        <v>3.0381312460949998</v>
      </c>
      <c r="AR40" s="538">
        <f ca="1">SUMIF(Вводные!$I$4:$N$4,AR$8,Вводные!$I$124:$N$124)*Выручка!AR$31</f>
        <v>3.0381312460949998</v>
      </c>
      <c r="AS40" s="538">
        <f ca="1">SUMIF(Вводные!$I$4:$N$4,AS$8,Вводные!$I$124:$N$124)*Выручка!AS$31</f>
        <v>3.0381312460949998</v>
      </c>
      <c r="AT40" s="538">
        <f ca="1">SUMIF(Вводные!$I$4:$N$4,AT$8,Вводные!$I$124:$N$124)*Выручка!AT$31</f>
        <v>3.0381312460949998</v>
      </c>
      <c r="AU40" s="538">
        <f ca="1">SUMIF(Вводные!$I$4:$N$4,AU$8,Вводные!$I$124:$N$124)*Выручка!AU$31</f>
        <v>11.814954845925</v>
      </c>
      <c r="AV40" s="538">
        <f ca="1">SUMIF(Вводные!$I$4:$N$4,AV$8,Вводные!$I$124:$N$124)*Выручка!AV$31</f>
        <v>11.814954845925</v>
      </c>
      <c r="AW40" s="538">
        <f ca="1">SUMIF(Вводные!$I$4:$N$4,AW$8,Вводные!$I$124:$N$124)*Выручка!AW$31</f>
        <v>11.814954845925</v>
      </c>
      <c r="AX40" s="538">
        <f ca="1">SUMIF(Вводные!$I$4:$N$4,AX$8,Вводные!$I$124:$N$124)*Выручка!AX$31</f>
        <v>11.814954845925</v>
      </c>
      <c r="AY40" s="538">
        <f ca="1">SUMIF(Вводные!$I$4:$N$4,AY$8,Вводные!$I$124:$N$124)*Выручка!AY$31</f>
        <v>11.814954845925</v>
      </c>
      <c r="AZ40" s="538">
        <f ca="1">SUMIF(Вводные!$I$4:$N$4,AZ$8,Вводные!$I$124:$N$124)*Выручка!AZ$31</f>
        <v>11.814954845925</v>
      </c>
      <c r="BA40" s="538">
        <f ca="1">SUMIF(Вводные!$I$4:$N$4,BA$8,Вводные!$I$124:$N$124)*Выручка!BA$31</f>
        <v>11.814954845925</v>
      </c>
      <c r="BB40" s="538">
        <f ca="1">SUMIF(Вводные!$I$4:$N$4,BB$8,Вводные!$I$124:$N$124)*Выручка!BB$31</f>
        <v>13.373202139726272</v>
      </c>
      <c r="BC40" s="538">
        <f ca="1">SUMIF(Вводные!$I$4:$N$4,BC$8,Вводные!$I$124:$N$124)*Выручка!BC$31</f>
        <v>13.373202139726272</v>
      </c>
      <c r="BD40" s="538">
        <f ca="1">SUMIF(Вводные!$I$4:$N$4,BD$8,Вводные!$I$124:$N$124)*Выручка!BD$31</f>
        <v>13.373202139726272</v>
      </c>
      <c r="BE40" s="538">
        <f ca="1">SUMIF(Вводные!$I$4:$N$4,BE$8,Вводные!$I$124:$N$124)*Выручка!BE$31</f>
        <v>13.373202139726272</v>
      </c>
      <c r="BF40" s="538">
        <f ca="1">SUMIF(Вводные!$I$4:$N$4,BF$8,Вводные!$I$124:$N$124)*Выручка!BF$31</f>
        <v>13.373202139726272</v>
      </c>
      <c r="BG40" s="538">
        <f ca="1">SUMIF(Вводные!$I$4:$N$4,BG$8,Вводные!$I$124:$N$124)*Выручка!BG$31</f>
        <v>16.735607249143165</v>
      </c>
      <c r="BH40" s="538">
        <f ca="1">SUMIF(Вводные!$I$4:$N$4,BH$8,Вводные!$I$124:$N$124)*Выручка!BH$31</f>
        <v>16.735607249143165</v>
      </c>
      <c r="BI40" s="538">
        <f ca="1">SUMIF(Вводные!$I$4:$N$4,BI$8,Вводные!$I$124:$N$124)*Выручка!BI$31</f>
        <v>16.735607249143165</v>
      </c>
      <c r="BJ40" s="538">
        <f ca="1">SUMIF(Вводные!$I$4:$N$4,BJ$8,Вводные!$I$124:$N$124)*Выручка!BJ$31</f>
        <v>16.735607249143165</v>
      </c>
      <c r="BK40" s="538">
        <f ca="1">SUMIF(Вводные!$I$4:$N$4,BK$8,Вводные!$I$124:$N$124)*Выручка!BK$31</f>
        <v>16.735607249143165</v>
      </c>
      <c r="BL40" s="538">
        <f ca="1">SUMIF(Вводные!$I$4:$N$4,BL$8,Вводные!$I$124:$N$124)*Выручка!BL$31</f>
        <v>16.735607249143165</v>
      </c>
      <c r="BM40" s="538">
        <f ca="1">SUMIF(Вводные!$I$4:$N$4,BM$8,Вводные!$I$124:$N$124)*Выручка!BM$31</f>
        <v>16.735607249143165</v>
      </c>
      <c r="BN40" s="538">
        <f ca="1">SUMIF(Вводные!$I$4:$N$4,BN$8,Вводные!$I$124:$N$124)*Выручка!BN$31</f>
        <v>18.767522484836753</v>
      </c>
      <c r="BO40" s="538">
        <f ca="1">SUMIF(Вводные!$I$4:$N$4,BO$8,Вводные!$I$124:$N$124)*Выручка!BO$31</f>
        <v>18.767522484836753</v>
      </c>
      <c r="BP40" s="538">
        <f ca="1">SUMIF(Вводные!$I$4:$N$4,BP$8,Вводные!$I$124:$N$124)*Выручка!BP$31</f>
        <v>18.767522484836753</v>
      </c>
      <c r="BQ40" s="538">
        <f ca="1">SUMIF(Вводные!$I$4:$N$4,BQ$8,Вводные!$I$124:$N$124)*Выручка!BQ$31</f>
        <v>18.767522484836753</v>
      </c>
      <c r="BR40" s="538">
        <f ca="1">SUMIF(Вводные!$I$4:$N$4,BR$8,Вводные!$I$124:$N$124)*Выручка!BR$31</f>
        <v>18.767522484836753</v>
      </c>
      <c r="BS40" s="538">
        <f ca="1">SUMIF(Вводные!$I$4:$N$4,BS$8,Вводные!$I$124:$N$124)*Выручка!BS$31</f>
        <v>25.10905976281812</v>
      </c>
      <c r="BT40" s="538">
        <f ca="1">SUMIF(Вводные!$I$4:$N$4,BT$8,Вводные!$I$124:$N$124)*Выручка!BT$31</f>
        <v>25.10905976281812</v>
      </c>
      <c r="BU40" s="538">
        <f ca="1">SUMIF(Вводные!$I$4:$N$4,BU$8,Вводные!$I$124:$N$124)*Выручка!BU$31</f>
        <v>25.10905976281812</v>
      </c>
      <c r="BV40" s="538">
        <f ca="1">SUMIF(Вводные!$I$4:$N$4,BV$8,Вводные!$I$124:$N$124)*Выручка!BV$31</f>
        <v>25.10905976281812</v>
      </c>
      <c r="BW40" s="538">
        <f ca="1">SUMIF(Вводные!$I$4:$N$4,BW$8,Вводные!$I$124:$N$124)*Выручка!BW$31</f>
        <v>25.10905976281812</v>
      </c>
      <c r="BX40" s="538">
        <f ca="1">SUMIF(Вводные!$I$4:$N$4,BX$8,Вводные!$I$124:$N$124)*Выручка!BX$31</f>
        <v>25.10905976281812</v>
      </c>
      <c r="BY40" s="538">
        <f ca="1">SUMIF(Вводные!$I$4:$N$4,BY$8,Вводные!$I$124:$N$124)*Выручка!BY$31</f>
        <v>25.10905976281812</v>
      </c>
    </row>
    <row r="41" spans="1:85" s="186" customFormat="1" ht="12.75" x14ac:dyDescent="0.2">
      <c r="A41" s="234"/>
      <c r="B41" s="31"/>
      <c r="C41" s="224"/>
      <c r="D41" s="132"/>
      <c r="E41" s="31"/>
      <c r="F41" s="538"/>
      <c r="G41" s="538"/>
      <c r="H41" s="538"/>
      <c r="I41" s="538"/>
      <c r="J41" s="538"/>
      <c r="K41" s="538"/>
      <c r="L41" s="538"/>
      <c r="M41" s="538"/>
      <c r="N41" s="538"/>
      <c r="O41" s="538"/>
      <c r="P41" s="538"/>
      <c r="Q41" s="538"/>
      <c r="R41" s="538"/>
      <c r="S41" s="538"/>
      <c r="T41" s="538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  <c r="AE41" s="538"/>
      <c r="AF41" s="538"/>
      <c r="AG41" s="538"/>
      <c r="AH41" s="538"/>
      <c r="AI41" s="538"/>
      <c r="AJ41" s="538"/>
      <c r="AK41" s="538"/>
      <c r="AL41" s="538"/>
      <c r="AM41" s="538"/>
      <c r="AN41" s="538"/>
      <c r="AO41" s="538"/>
      <c r="AP41" s="538"/>
      <c r="AQ41" s="538"/>
      <c r="AR41" s="538"/>
      <c r="AS41" s="538"/>
      <c r="AT41" s="538"/>
      <c r="AU41" s="538"/>
      <c r="AV41" s="538"/>
      <c r="AW41" s="538"/>
      <c r="AX41" s="538"/>
      <c r="AY41" s="538"/>
      <c r="AZ41" s="538"/>
      <c r="BA41" s="538"/>
      <c r="BB41" s="538"/>
      <c r="BC41" s="538"/>
      <c r="BD41" s="538"/>
      <c r="BE41" s="538"/>
      <c r="BF41" s="538"/>
      <c r="BG41" s="538"/>
      <c r="BH41" s="538"/>
      <c r="BI41" s="538"/>
      <c r="BJ41" s="538"/>
      <c r="BK41" s="538"/>
      <c r="BL41" s="538"/>
      <c r="BM41" s="538"/>
      <c r="BN41" s="538"/>
      <c r="BO41" s="538"/>
      <c r="BP41" s="538"/>
      <c r="BQ41" s="538"/>
      <c r="BR41" s="538"/>
      <c r="BS41" s="538"/>
      <c r="BT41" s="538"/>
      <c r="BU41" s="538"/>
      <c r="BV41" s="538"/>
      <c r="BW41" s="538"/>
      <c r="BX41" s="538"/>
      <c r="BY41" s="538"/>
    </row>
    <row r="42" spans="1:85" x14ac:dyDescent="0.25">
      <c r="A42" s="252"/>
      <c r="B42" s="81" t="s">
        <v>201</v>
      </c>
      <c r="C42" s="81"/>
      <c r="D42" s="180" t="s">
        <v>355</v>
      </c>
      <c r="E42" s="31"/>
      <c r="F42" s="539">
        <f t="shared" ref="F42:AK42" ca="1" si="61">F27+F34</f>
        <v>24.5</v>
      </c>
      <c r="G42" s="539">
        <f t="shared" ca="1" si="61"/>
        <v>24.5</v>
      </c>
      <c r="H42" s="539">
        <f t="shared" ca="1" si="61"/>
        <v>24.5</v>
      </c>
      <c r="I42" s="539">
        <f t="shared" ca="1" si="61"/>
        <v>24.5</v>
      </c>
      <c r="J42" s="539">
        <f t="shared" ca="1" si="61"/>
        <v>24.5</v>
      </c>
      <c r="K42" s="539">
        <f t="shared" ca="1" si="61"/>
        <v>41.575507751468898</v>
      </c>
      <c r="L42" s="539">
        <f t="shared" ca="1" si="61"/>
        <v>41.575507751468898</v>
      </c>
      <c r="M42" s="539">
        <f t="shared" ca="1" si="61"/>
        <v>41.575507751468898</v>
      </c>
      <c r="N42" s="539">
        <f t="shared" ca="1" si="61"/>
        <v>41.575507751468898</v>
      </c>
      <c r="O42" s="539">
        <f t="shared" ca="1" si="61"/>
        <v>41.575507751468898</v>
      </c>
      <c r="P42" s="539">
        <f t="shared" ca="1" si="61"/>
        <v>41.575507751468898</v>
      </c>
      <c r="Q42" s="539">
        <f t="shared" ca="1" si="61"/>
        <v>41.575507751468898</v>
      </c>
      <c r="R42" s="539">
        <f t="shared" ca="1" si="61"/>
        <v>44.172460055626203</v>
      </c>
      <c r="S42" s="539">
        <f t="shared" ca="1" si="61"/>
        <v>44.172460055626203</v>
      </c>
      <c r="T42" s="539">
        <f t="shared" ca="1" si="61"/>
        <v>44.172460055626203</v>
      </c>
      <c r="U42" s="539">
        <f t="shared" ca="1" si="61"/>
        <v>44.172460055626203</v>
      </c>
      <c r="V42" s="539">
        <f t="shared" ca="1" si="61"/>
        <v>44.172460055626203</v>
      </c>
      <c r="W42" s="539">
        <f t="shared" ca="1" si="61"/>
        <v>51.754920111252403</v>
      </c>
      <c r="X42" s="539">
        <f t="shared" ca="1" si="61"/>
        <v>51.754920111252403</v>
      </c>
      <c r="Y42" s="539">
        <f t="shared" ca="1" si="61"/>
        <v>51.754920111252403</v>
      </c>
      <c r="Z42" s="539">
        <f t="shared" ca="1" si="61"/>
        <v>51.754920111252403</v>
      </c>
      <c r="AA42" s="539">
        <f t="shared" ca="1" si="61"/>
        <v>51.754920111252403</v>
      </c>
      <c r="AB42" s="539">
        <f t="shared" ca="1" si="61"/>
        <v>51.754920111252403</v>
      </c>
      <c r="AC42" s="539">
        <f t="shared" ca="1" si="61"/>
        <v>51.754920111252403</v>
      </c>
      <c r="AD42" s="539">
        <f t="shared" ca="1" si="61"/>
        <v>60.720823668047636</v>
      </c>
      <c r="AE42" s="539">
        <f t="shared" ca="1" si="61"/>
        <v>60.720823668047636</v>
      </c>
      <c r="AF42" s="539">
        <f t="shared" ca="1" si="61"/>
        <v>60.720823668047636</v>
      </c>
      <c r="AG42" s="539">
        <f t="shared" ca="1" si="61"/>
        <v>60.720823668047636</v>
      </c>
      <c r="AH42" s="539">
        <f t="shared" ca="1" si="61"/>
        <v>60.720823668047636</v>
      </c>
      <c r="AI42" s="539">
        <f t="shared" ca="1" si="61"/>
        <v>92.702149204971505</v>
      </c>
      <c r="AJ42" s="539">
        <f t="shared" ca="1" si="61"/>
        <v>92.702149204971505</v>
      </c>
      <c r="AK42" s="539">
        <f t="shared" ca="1" si="61"/>
        <v>92.702149204971505</v>
      </c>
      <c r="AL42" s="539">
        <f t="shared" ref="AL42:BM42" ca="1" si="62">AL27+AL34</f>
        <v>92.702149204971505</v>
      </c>
      <c r="AM42" s="539">
        <f t="shared" ca="1" si="62"/>
        <v>92.702149204971505</v>
      </c>
      <c r="AN42" s="539">
        <f t="shared" ca="1" si="62"/>
        <v>92.702149204971505</v>
      </c>
      <c r="AO42" s="539">
        <f t="shared" ca="1" si="62"/>
        <v>92.702149204971505</v>
      </c>
      <c r="AP42" s="539">
        <f t="shared" ca="1" si="62"/>
        <v>102.25678638855177</v>
      </c>
      <c r="AQ42" s="539">
        <f t="shared" ca="1" si="62"/>
        <v>102.25678638855177</v>
      </c>
      <c r="AR42" s="539">
        <f t="shared" ca="1" si="62"/>
        <v>102.25678638855177</v>
      </c>
      <c r="AS42" s="539">
        <f t="shared" ca="1" si="62"/>
        <v>102.25678638855177</v>
      </c>
      <c r="AT42" s="539">
        <f t="shared" ca="1" si="62"/>
        <v>102.25678638855177</v>
      </c>
      <c r="AU42" s="539">
        <f t="shared" ca="1" si="62"/>
        <v>283.47468715992363</v>
      </c>
      <c r="AV42" s="539">
        <f t="shared" ca="1" si="62"/>
        <v>283.47468715992363</v>
      </c>
      <c r="AW42" s="539">
        <f t="shared" ca="1" si="62"/>
        <v>283.47468715992363</v>
      </c>
      <c r="AX42" s="539">
        <f t="shared" ca="1" si="62"/>
        <v>283.47468715992363</v>
      </c>
      <c r="AY42" s="539">
        <f t="shared" ca="1" si="62"/>
        <v>283.47468715992363</v>
      </c>
      <c r="AZ42" s="539">
        <f t="shared" ca="1" si="62"/>
        <v>283.47468715992363</v>
      </c>
      <c r="BA42" s="539">
        <f t="shared" ca="1" si="62"/>
        <v>283.47468715992363</v>
      </c>
      <c r="BB42" s="539">
        <f t="shared" ca="1" si="62"/>
        <v>309.21514786529531</v>
      </c>
      <c r="BC42" s="539">
        <f t="shared" ca="1" si="62"/>
        <v>309.21514786529531</v>
      </c>
      <c r="BD42" s="539">
        <f t="shared" ca="1" si="62"/>
        <v>309.21514786529531</v>
      </c>
      <c r="BE42" s="539">
        <f t="shared" ca="1" si="62"/>
        <v>309.21514786529531</v>
      </c>
      <c r="BF42" s="539">
        <f t="shared" ca="1" si="62"/>
        <v>309.21514786529531</v>
      </c>
      <c r="BG42" s="539">
        <f t="shared" ca="1" si="62"/>
        <v>376.22332256665402</v>
      </c>
      <c r="BH42" s="539">
        <f t="shared" ca="1" si="62"/>
        <v>376.22332256665402</v>
      </c>
      <c r="BI42" s="539">
        <f t="shared" ca="1" si="62"/>
        <v>376.22332256665402</v>
      </c>
      <c r="BJ42" s="539">
        <f t="shared" ca="1" si="62"/>
        <v>376.22332256665402</v>
      </c>
      <c r="BK42" s="539">
        <f t="shared" ca="1" si="62"/>
        <v>376.22332256665402</v>
      </c>
      <c r="BL42" s="539">
        <f t="shared" ca="1" si="62"/>
        <v>376.22332256665402</v>
      </c>
      <c r="BM42" s="539">
        <f t="shared" ca="1" si="62"/>
        <v>376.22332256665402</v>
      </c>
      <c r="BN42" s="539">
        <f t="shared" ref="BN42:BY42" ca="1" si="63">BN27+BN34</f>
        <v>404.72331835484954</v>
      </c>
      <c r="BO42" s="539">
        <f t="shared" ca="1" si="63"/>
        <v>404.72331835484954</v>
      </c>
      <c r="BP42" s="539">
        <f t="shared" ca="1" si="63"/>
        <v>404.72331835484954</v>
      </c>
      <c r="BQ42" s="539">
        <f t="shared" ca="1" si="63"/>
        <v>404.72331835484954</v>
      </c>
      <c r="BR42" s="539">
        <f t="shared" ca="1" si="63"/>
        <v>404.72331835484954</v>
      </c>
      <c r="BS42" s="539">
        <f t="shared" ca="1" si="63"/>
        <v>514.4679142187008</v>
      </c>
      <c r="BT42" s="539">
        <f t="shared" ca="1" si="63"/>
        <v>514.4679142187008</v>
      </c>
      <c r="BU42" s="539">
        <f t="shared" ca="1" si="63"/>
        <v>514.4679142187008</v>
      </c>
      <c r="BV42" s="539">
        <f t="shared" ca="1" si="63"/>
        <v>514.4679142187008</v>
      </c>
      <c r="BW42" s="539">
        <f t="shared" ca="1" si="63"/>
        <v>514.4679142187008</v>
      </c>
      <c r="BX42" s="539">
        <f t="shared" ca="1" si="63"/>
        <v>514.4679142187008</v>
      </c>
      <c r="BY42" s="539">
        <f t="shared" ca="1" si="63"/>
        <v>514.4679142187008</v>
      </c>
      <c r="BZ42" s="221"/>
      <c r="CA42" s="221"/>
      <c r="CB42" s="221"/>
      <c r="CC42" s="221"/>
      <c r="CD42" s="221"/>
      <c r="CE42" s="221"/>
      <c r="CF42" s="221"/>
      <c r="CG42" s="221"/>
    </row>
    <row r="43" spans="1:85" x14ac:dyDescent="0.25">
      <c r="A43" s="252"/>
      <c r="B43" s="81"/>
      <c r="C43" s="81"/>
      <c r="D43" s="180"/>
      <c r="E43" s="31"/>
      <c r="F43" s="539"/>
      <c r="G43" s="539"/>
      <c r="H43" s="539"/>
      <c r="I43" s="539"/>
      <c r="J43" s="539"/>
      <c r="K43" s="539"/>
      <c r="L43" s="539"/>
      <c r="M43" s="539"/>
      <c r="N43" s="539"/>
      <c r="O43" s="539"/>
      <c r="P43" s="539"/>
      <c r="Q43" s="539"/>
      <c r="R43" s="539"/>
      <c r="S43" s="539"/>
      <c r="T43" s="539"/>
      <c r="U43" s="539"/>
      <c r="V43" s="539"/>
      <c r="W43" s="539"/>
      <c r="X43" s="539"/>
      <c r="Y43" s="539"/>
      <c r="Z43" s="539"/>
      <c r="AA43" s="539"/>
      <c r="AB43" s="539"/>
      <c r="AC43" s="539"/>
      <c r="AD43" s="539"/>
      <c r="AE43" s="539"/>
      <c r="AF43" s="539"/>
      <c r="AG43" s="539"/>
      <c r="AH43" s="539"/>
      <c r="AI43" s="539"/>
      <c r="AJ43" s="539"/>
      <c r="AK43" s="539"/>
      <c r="AL43" s="539"/>
      <c r="AM43" s="539"/>
      <c r="AN43" s="539"/>
      <c r="AO43" s="539"/>
      <c r="AP43" s="539"/>
      <c r="AQ43" s="539"/>
      <c r="AR43" s="539"/>
      <c r="AS43" s="539"/>
      <c r="AT43" s="539"/>
      <c r="AU43" s="539"/>
      <c r="AV43" s="539"/>
      <c r="AW43" s="539"/>
      <c r="AX43" s="539"/>
      <c r="AY43" s="539"/>
      <c r="AZ43" s="539"/>
      <c r="BA43" s="539"/>
      <c r="BB43" s="539"/>
      <c r="BC43" s="539"/>
      <c r="BD43" s="539"/>
      <c r="BE43" s="539"/>
      <c r="BF43" s="539"/>
      <c r="BG43" s="539"/>
      <c r="BH43" s="539"/>
      <c r="BI43" s="539"/>
      <c r="BJ43" s="539"/>
      <c r="BK43" s="539"/>
      <c r="BL43" s="539"/>
      <c r="BM43" s="539"/>
      <c r="BN43" s="539"/>
      <c r="BO43" s="539"/>
      <c r="BP43" s="539"/>
      <c r="BQ43" s="539"/>
      <c r="BR43" s="539"/>
      <c r="BS43" s="539"/>
      <c r="BT43" s="539"/>
      <c r="BU43" s="539"/>
      <c r="BV43" s="539"/>
      <c r="BW43" s="539"/>
      <c r="BX43" s="539"/>
      <c r="BY43" s="539"/>
      <c r="BZ43" s="221"/>
      <c r="CA43" s="221"/>
      <c r="CB43" s="221"/>
      <c r="CC43" s="221"/>
      <c r="CD43" s="221"/>
      <c r="CE43" s="221"/>
      <c r="CF43" s="221"/>
      <c r="CG43" s="221"/>
    </row>
    <row r="44" spans="1:85" s="186" customFormat="1" ht="12.75" x14ac:dyDescent="0.2">
      <c r="A44" s="234"/>
      <c r="B44" s="56" t="s">
        <v>346</v>
      </c>
      <c r="C44" s="57"/>
      <c r="D44" s="130"/>
      <c r="E44" s="99"/>
      <c r="F44" s="540"/>
      <c r="G44" s="540"/>
      <c r="H44" s="540"/>
      <c r="I44" s="540"/>
      <c r="J44" s="540"/>
      <c r="K44" s="540"/>
      <c r="L44" s="540"/>
      <c r="M44" s="540"/>
      <c r="N44" s="540"/>
      <c r="O44" s="540"/>
      <c r="P44" s="540"/>
      <c r="Q44" s="540"/>
      <c r="R44" s="540"/>
      <c r="S44" s="540"/>
      <c r="T44" s="540"/>
      <c r="U44" s="540"/>
      <c r="V44" s="540"/>
      <c r="W44" s="540"/>
      <c r="X44" s="540"/>
      <c r="Y44" s="540"/>
      <c r="Z44" s="540"/>
      <c r="AA44" s="540"/>
      <c r="AB44" s="540"/>
      <c r="AC44" s="540"/>
      <c r="AD44" s="540"/>
      <c r="AE44" s="540"/>
      <c r="AF44" s="540"/>
      <c r="AG44" s="540"/>
      <c r="AH44" s="540"/>
      <c r="AI44" s="540"/>
      <c r="AJ44" s="540"/>
      <c r="AK44" s="540"/>
      <c r="AL44" s="540"/>
      <c r="AM44" s="540"/>
      <c r="AN44" s="540"/>
      <c r="AO44" s="540"/>
      <c r="AP44" s="540"/>
      <c r="AQ44" s="540"/>
      <c r="AR44" s="540"/>
      <c r="AS44" s="540"/>
      <c r="AT44" s="540"/>
      <c r="AU44" s="540"/>
      <c r="AV44" s="540"/>
      <c r="AW44" s="540"/>
      <c r="AX44" s="540"/>
      <c r="AY44" s="540"/>
      <c r="AZ44" s="540"/>
      <c r="BA44" s="540"/>
      <c r="BB44" s="540"/>
      <c r="BC44" s="540"/>
      <c r="BD44" s="540"/>
      <c r="BE44" s="540"/>
      <c r="BF44" s="540"/>
      <c r="BG44" s="540"/>
      <c r="BH44" s="540"/>
      <c r="BI44" s="540"/>
      <c r="BJ44" s="540"/>
      <c r="BK44" s="540"/>
      <c r="BL44" s="540"/>
      <c r="BM44" s="540"/>
      <c r="BN44" s="540"/>
      <c r="BO44" s="540"/>
      <c r="BP44" s="540"/>
      <c r="BQ44" s="540"/>
      <c r="BR44" s="540"/>
      <c r="BS44" s="540"/>
      <c r="BT44" s="540"/>
      <c r="BU44" s="540"/>
      <c r="BV44" s="540"/>
      <c r="BW44" s="540"/>
      <c r="BX44" s="540"/>
      <c r="BY44" s="540"/>
    </row>
    <row r="45" spans="1:85" x14ac:dyDescent="0.25">
      <c r="A45" s="252"/>
      <c r="B45" s="81"/>
      <c r="C45" s="31"/>
      <c r="D45" s="180"/>
      <c r="E45" s="31"/>
      <c r="F45" s="538"/>
      <c r="G45" s="538"/>
      <c r="H45" s="538"/>
      <c r="I45" s="538"/>
      <c r="J45" s="538"/>
      <c r="K45" s="538"/>
      <c r="L45" s="538"/>
      <c r="M45" s="538"/>
      <c r="N45" s="538"/>
      <c r="O45" s="538"/>
      <c r="P45" s="538"/>
      <c r="Q45" s="538"/>
      <c r="R45" s="538"/>
      <c r="S45" s="538"/>
      <c r="T45" s="538"/>
      <c r="U45" s="538"/>
      <c r="V45" s="538"/>
      <c r="W45" s="538"/>
      <c r="X45" s="538"/>
      <c r="Y45" s="538"/>
      <c r="Z45" s="538"/>
      <c r="AA45" s="538"/>
      <c r="AB45" s="538"/>
      <c r="AC45" s="538"/>
      <c r="AD45" s="538"/>
      <c r="AE45" s="538"/>
      <c r="AF45" s="538"/>
      <c r="AG45" s="538"/>
      <c r="AH45" s="538"/>
      <c r="AI45" s="538"/>
      <c r="AJ45" s="538"/>
      <c r="AK45" s="538"/>
      <c r="AL45" s="538"/>
      <c r="AM45" s="538"/>
      <c r="AN45" s="538"/>
      <c r="AO45" s="538"/>
      <c r="AP45" s="538"/>
      <c r="AQ45" s="538"/>
      <c r="AR45" s="538"/>
      <c r="AS45" s="538"/>
      <c r="AT45" s="538"/>
      <c r="AU45" s="538"/>
      <c r="AV45" s="538"/>
      <c r="AW45" s="538"/>
      <c r="AX45" s="538"/>
      <c r="AY45" s="538"/>
      <c r="AZ45" s="538"/>
      <c r="BA45" s="538"/>
      <c r="BB45" s="538"/>
      <c r="BC45" s="538"/>
      <c r="BD45" s="538"/>
      <c r="BE45" s="538"/>
      <c r="BF45" s="538"/>
      <c r="BG45" s="538"/>
      <c r="BH45" s="538"/>
      <c r="BI45" s="538"/>
      <c r="BJ45" s="538"/>
      <c r="BK45" s="538"/>
      <c r="BL45" s="538"/>
      <c r="BM45" s="538"/>
      <c r="BN45" s="538"/>
      <c r="BO45" s="538"/>
      <c r="BP45" s="538"/>
      <c r="BQ45" s="538"/>
      <c r="BR45" s="538"/>
      <c r="BS45" s="538"/>
      <c r="BT45" s="538"/>
      <c r="BU45" s="538"/>
      <c r="BV45" s="538"/>
      <c r="BW45" s="538"/>
      <c r="BX45" s="538"/>
      <c r="BY45" s="538"/>
      <c r="BZ45" s="221"/>
      <c r="CA45" s="221"/>
      <c r="CB45" s="221"/>
      <c r="CC45" s="221"/>
      <c r="CD45" s="221"/>
      <c r="CE45" s="221"/>
      <c r="CF45" s="221"/>
      <c r="CG45" s="221"/>
    </row>
    <row r="46" spans="1:85" x14ac:dyDescent="0.25">
      <c r="A46" s="252"/>
      <c r="B46" s="81"/>
      <c r="C46" s="73" t="str">
        <f>Вводные!C36</f>
        <v>Расходы на разработку продукта, НИОКР</v>
      </c>
      <c r="D46" s="132" t="s">
        <v>355</v>
      </c>
      <c r="E46" s="31"/>
      <c r="F46" s="538">
        <f>SUMIF(Вводные!$I$4:$N$4,F$8,Вводные!$I36:$N36)*SUMIF(Вводные!$I$4:$N$4,Затраты!F$8,Вводные!$I$18:$N$18)*VLOOKUP(F$9,Вводные!$B$44:$N$55,7+Затраты!F$8,0)/1000</f>
        <v>0</v>
      </c>
      <c r="G46" s="538">
        <f>SUMIF(Вводные!$I$4:$N$4,G$8,Вводные!$I36:$N36)*SUMIF(Вводные!$I$4:$N$4,Затраты!G$8,Вводные!$I$18:$N$18)*VLOOKUP(G$9,Вводные!$B$44:$N$55,7+Затраты!G$8,0)/1000</f>
        <v>0</v>
      </c>
      <c r="H46" s="538">
        <f>SUMIF(Вводные!$I$4:$N$4,H$8,Вводные!$I36:$N36)*SUMIF(Вводные!$I$4:$N$4,Затраты!H$8,Вводные!$I$18:$N$18)*VLOOKUP(H$9,Вводные!$B$44:$N$55,7+Затраты!H$8,0)/1000</f>
        <v>0</v>
      </c>
      <c r="I46" s="538">
        <f>SUMIF(Вводные!$I$4:$N$4,I$8,Вводные!$I36:$N36)*SUMIF(Вводные!$I$4:$N$4,Затраты!I$8,Вводные!$I$18:$N$18)*VLOOKUP(I$9,Вводные!$B$44:$N$55,7+Затраты!I$8,0)/1000</f>
        <v>0</v>
      </c>
      <c r="J46" s="538">
        <f>SUMIF(Вводные!$I$4:$N$4,J$8,Вводные!$I36:$N36)*SUMIF(Вводные!$I$4:$N$4,Затраты!J$8,Вводные!$I$18:$N$18)*VLOOKUP(J$9,Вводные!$B$44:$N$55,7+Затраты!J$8,0)/1000</f>
        <v>0</v>
      </c>
      <c r="K46" s="538">
        <f>SUMIF(Вводные!$I$4:$N$4,K$8,Вводные!$I36:$N36)*SUMIF(Вводные!$I$4:$N$4,Затраты!K$8,Вводные!$I$18:$N$18)*VLOOKUP(K$9,Вводные!$B$44:$N$55,7+Затраты!K$8,0)/1000</f>
        <v>0</v>
      </c>
      <c r="L46" s="538">
        <f>SUMIF(Вводные!$I$4:$N$4,L$8,Вводные!$I36:$N36)*SUMIF(Вводные!$I$4:$N$4,Затраты!L$8,Вводные!$I$18:$N$18)*VLOOKUP(L$9,Вводные!$B$44:$N$55,7+Затраты!L$8,0)/1000</f>
        <v>0</v>
      </c>
      <c r="M46" s="538">
        <f>SUMIF(Вводные!$I$4:$N$4,M$8,Вводные!$I36:$N36)*SUMIF(Вводные!$I$4:$N$4,Затраты!M$8,Вводные!$I$18:$N$18)*VLOOKUP(M$9,Вводные!$B$44:$N$55,7+Затраты!M$8,0)/1000</f>
        <v>0</v>
      </c>
      <c r="N46" s="538">
        <f>SUMIF(Вводные!$I$4:$N$4,N$8,Вводные!$I36:$N36)*SUMIF(Вводные!$I$4:$N$4,Затраты!N$8,Вводные!$I$18:$N$18)*VLOOKUP(N$9,Вводные!$B$44:$N$55,7+Затраты!N$8,0)/1000</f>
        <v>0</v>
      </c>
      <c r="O46" s="538">
        <f>SUMIF(Вводные!$I$4:$N$4,O$8,Вводные!$I36:$N36)*SUMIF(Вводные!$I$4:$N$4,Затраты!O$8,Вводные!$I$18:$N$18)*VLOOKUP(O$9,Вводные!$B$44:$N$55,7+Затраты!O$8,0)/1000</f>
        <v>0</v>
      </c>
      <c r="P46" s="538">
        <f>SUMIF(Вводные!$I$4:$N$4,P$8,Вводные!$I36:$N36)*SUMIF(Вводные!$I$4:$N$4,Затраты!P$8,Вводные!$I$18:$N$18)*VLOOKUP(P$9,Вводные!$B$44:$N$55,7+Затраты!P$8,0)/1000</f>
        <v>0</v>
      </c>
      <c r="Q46" s="538">
        <f>SUMIF(Вводные!$I$4:$N$4,Q$8,Вводные!$I36:$N36)*SUMIF(Вводные!$I$4:$N$4,Затраты!Q$8,Вводные!$I$18:$N$18)*VLOOKUP(Q$9,Вводные!$B$44:$N$55,7+Затраты!Q$8,0)/1000</f>
        <v>0</v>
      </c>
      <c r="R46" s="538">
        <f>SUMIF(Вводные!$I$4:$N$4,R$8,Вводные!$I36:$N36)*SUMIF(Вводные!$I$4:$N$4,Затраты!R$8,Вводные!$I$18:$N$18)*VLOOKUP(R$9,Вводные!$B$44:$N$55,7+Затраты!R$8,0)/1000</f>
        <v>0</v>
      </c>
      <c r="S46" s="538">
        <f>SUMIF(Вводные!$I$4:$N$4,S$8,Вводные!$I36:$N36)*SUMIF(Вводные!$I$4:$N$4,Затраты!S$8,Вводные!$I$18:$N$18)*VLOOKUP(S$9,Вводные!$B$44:$N$55,7+Затраты!S$8,0)/1000</f>
        <v>0</v>
      </c>
      <c r="T46" s="538">
        <f>SUMIF(Вводные!$I$4:$N$4,T$8,Вводные!$I36:$N36)*SUMIF(Вводные!$I$4:$N$4,Затраты!T$8,Вводные!$I$18:$N$18)*VLOOKUP(T$9,Вводные!$B$44:$N$55,7+Затраты!T$8,0)/1000</f>
        <v>0</v>
      </c>
      <c r="U46" s="538">
        <f>SUMIF(Вводные!$I$4:$N$4,U$8,Вводные!$I36:$N36)*SUMIF(Вводные!$I$4:$N$4,Затраты!U$8,Вводные!$I$18:$N$18)*VLOOKUP(U$9,Вводные!$B$44:$N$55,7+Затраты!U$8,0)/1000</f>
        <v>0</v>
      </c>
      <c r="V46" s="538">
        <f>SUMIF(Вводные!$I$4:$N$4,V$8,Вводные!$I36:$N36)*SUMIF(Вводные!$I$4:$N$4,Затраты!V$8,Вводные!$I$18:$N$18)*VLOOKUP(V$9,Вводные!$B$44:$N$55,7+Затраты!V$8,0)/1000</f>
        <v>0</v>
      </c>
      <c r="W46" s="538">
        <f>SUMIF(Вводные!$I$4:$N$4,W$8,Вводные!$I36:$N36)*SUMIF(Вводные!$I$4:$N$4,Затраты!W$8,Вводные!$I$18:$N$18)*VLOOKUP(W$9,Вводные!$B$44:$N$55,7+Затраты!W$8,0)/1000</f>
        <v>0</v>
      </c>
      <c r="X46" s="538">
        <f>SUMIF(Вводные!$I$4:$N$4,X$8,Вводные!$I36:$N36)*SUMIF(Вводные!$I$4:$N$4,Затраты!X$8,Вводные!$I$18:$N$18)*VLOOKUP(X$9,Вводные!$B$44:$N$55,7+Затраты!X$8,0)/1000</f>
        <v>0</v>
      </c>
      <c r="Y46" s="538">
        <f>SUMIF(Вводные!$I$4:$N$4,Y$8,Вводные!$I36:$N36)*SUMIF(Вводные!$I$4:$N$4,Затраты!Y$8,Вводные!$I$18:$N$18)*VLOOKUP(Y$9,Вводные!$B$44:$N$55,7+Затраты!Y$8,0)/1000</f>
        <v>0</v>
      </c>
      <c r="Z46" s="538">
        <f>SUMIF(Вводные!$I$4:$N$4,Z$8,Вводные!$I36:$N36)*SUMIF(Вводные!$I$4:$N$4,Затраты!Z$8,Вводные!$I$18:$N$18)*VLOOKUP(Z$9,Вводные!$B$44:$N$55,7+Затраты!Z$8,0)/1000</f>
        <v>0</v>
      </c>
      <c r="AA46" s="538">
        <f>SUMIF(Вводные!$I$4:$N$4,AA$8,Вводные!$I36:$N36)*SUMIF(Вводные!$I$4:$N$4,Затраты!AA$8,Вводные!$I$18:$N$18)*VLOOKUP(AA$9,Вводные!$B$44:$N$55,7+Затраты!AA$8,0)/1000</f>
        <v>0</v>
      </c>
      <c r="AB46" s="538">
        <f>SUMIF(Вводные!$I$4:$N$4,AB$8,Вводные!$I36:$N36)*SUMIF(Вводные!$I$4:$N$4,Затраты!AB$8,Вводные!$I$18:$N$18)*VLOOKUP(AB$9,Вводные!$B$44:$N$55,7+Затраты!AB$8,0)/1000</f>
        <v>0</v>
      </c>
      <c r="AC46" s="538">
        <f>SUMIF(Вводные!$I$4:$N$4,AC$8,Вводные!$I36:$N36)*SUMIF(Вводные!$I$4:$N$4,Затраты!AC$8,Вводные!$I$18:$N$18)*VLOOKUP(AC$9,Вводные!$B$44:$N$55,7+Затраты!AC$8,0)/1000</f>
        <v>0</v>
      </c>
      <c r="AD46" s="538">
        <f>SUMIF(Вводные!$I$4:$N$4,AD$8,Вводные!$I36:$N36)*SUMIF(Вводные!$I$4:$N$4,Затраты!AD$8,Вводные!$I$18:$N$18)*VLOOKUP(AD$9,Вводные!$B$44:$N$55,7+Затраты!AD$8,0)/1000</f>
        <v>0</v>
      </c>
      <c r="AE46" s="538">
        <f>SUMIF(Вводные!$I$4:$N$4,AE$8,Вводные!$I36:$N36)*SUMIF(Вводные!$I$4:$N$4,Затраты!AE$8,Вводные!$I$18:$N$18)*VLOOKUP(AE$9,Вводные!$B$44:$N$55,7+Затраты!AE$8,0)/1000</f>
        <v>0</v>
      </c>
      <c r="AF46" s="538">
        <f>SUMIF(Вводные!$I$4:$N$4,AF$8,Вводные!$I36:$N36)*SUMIF(Вводные!$I$4:$N$4,Затраты!AF$8,Вводные!$I$18:$N$18)*VLOOKUP(AF$9,Вводные!$B$44:$N$55,7+Затраты!AF$8,0)/1000</f>
        <v>0</v>
      </c>
      <c r="AG46" s="538">
        <f>SUMIF(Вводные!$I$4:$N$4,AG$8,Вводные!$I36:$N36)*SUMIF(Вводные!$I$4:$N$4,Затраты!AG$8,Вводные!$I$18:$N$18)*VLOOKUP(AG$9,Вводные!$B$44:$N$55,7+Затраты!AG$8,0)/1000</f>
        <v>0</v>
      </c>
      <c r="AH46" s="538">
        <f>SUMIF(Вводные!$I$4:$N$4,AH$8,Вводные!$I36:$N36)*SUMIF(Вводные!$I$4:$N$4,Затраты!AH$8,Вводные!$I$18:$N$18)*VLOOKUP(AH$9,Вводные!$B$44:$N$55,7+Затраты!AH$8,0)/1000</f>
        <v>0</v>
      </c>
      <c r="AI46" s="538">
        <f>SUMIF(Вводные!$I$4:$N$4,AI$8,Вводные!$I36:$N36)*SUMIF(Вводные!$I$4:$N$4,Затраты!AI$8,Вводные!$I$18:$N$18)*VLOOKUP(AI$9,Вводные!$B$44:$N$55,7+Затраты!AI$8,0)/1000</f>
        <v>0</v>
      </c>
      <c r="AJ46" s="538">
        <f>SUMIF(Вводные!$I$4:$N$4,AJ$8,Вводные!$I36:$N36)*SUMIF(Вводные!$I$4:$N$4,Затраты!AJ$8,Вводные!$I$18:$N$18)*VLOOKUP(AJ$9,Вводные!$B$44:$N$55,7+Затраты!AJ$8,0)/1000</f>
        <v>0</v>
      </c>
      <c r="AK46" s="538">
        <f>SUMIF(Вводные!$I$4:$N$4,AK$8,Вводные!$I36:$N36)*SUMIF(Вводные!$I$4:$N$4,Затраты!AK$8,Вводные!$I$18:$N$18)*VLOOKUP(AK$9,Вводные!$B$44:$N$55,7+Затраты!AK$8,0)/1000</f>
        <v>0</v>
      </c>
      <c r="AL46" s="538">
        <f>SUMIF(Вводные!$I$4:$N$4,AL$8,Вводные!$I36:$N36)*SUMIF(Вводные!$I$4:$N$4,Затраты!AL$8,Вводные!$I$18:$N$18)*VLOOKUP(AL$9,Вводные!$B$44:$N$55,7+Затраты!AL$8,0)/1000</f>
        <v>0</v>
      </c>
      <c r="AM46" s="538">
        <f>SUMIF(Вводные!$I$4:$N$4,AM$8,Вводные!$I36:$N36)*SUMIF(Вводные!$I$4:$N$4,Затраты!AM$8,Вводные!$I$18:$N$18)*VLOOKUP(AM$9,Вводные!$B$44:$N$55,7+Затраты!AM$8,0)/1000</f>
        <v>0</v>
      </c>
      <c r="AN46" s="538">
        <f>SUMIF(Вводные!$I$4:$N$4,AN$8,Вводные!$I36:$N36)*SUMIF(Вводные!$I$4:$N$4,Затраты!AN$8,Вводные!$I$18:$N$18)*VLOOKUP(AN$9,Вводные!$B$44:$N$55,7+Затраты!AN$8,0)/1000</f>
        <v>0</v>
      </c>
      <c r="AO46" s="538">
        <f>SUMIF(Вводные!$I$4:$N$4,AO$8,Вводные!$I36:$N36)*SUMIF(Вводные!$I$4:$N$4,Затраты!AO$8,Вводные!$I$18:$N$18)*VLOOKUP(AO$9,Вводные!$B$44:$N$55,7+Затраты!AO$8,0)/1000</f>
        <v>0</v>
      </c>
      <c r="AP46" s="538">
        <f>SUMIF(Вводные!$I$4:$N$4,AP$8,Вводные!$I36:$N36)*SUMIF(Вводные!$I$4:$N$4,Затраты!AP$8,Вводные!$I$18:$N$18)*VLOOKUP(AP$9,Вводные!$B$44:$N$55,7+Затраты!AP$8,0)/1000</f>
        <v>0</v>
      </c>
      <c r="AQ46" s="538">
        <f>SUMIF(Вводные!$I$4:$N$4,AQ$8,Вводные!$I36:$N36)*SUMIF(Вводные!$I$4:$N$4,Затраты!AQ$8,Вводные!$I$18:$N$18)*VLOOKUP(AQ$9,Вводные!$B$44:$N$55,7+Затраты!AQ$8,0)/1000</f>
        <v>0</v>
      </c>
      <c r="AR46" s="538">
        <f>SUMIF(Вводные!$I$4:$N$4,AR$8,Вводные!$I36:$N36)*SUMIF(Вводные!$I$4:$N$4,Затраты!AR$8,Вводные!$I$18:$N$18)*VLOOKUP(AR$9,Вводные!$B$44:$N$55,7+Затраты!AR$8,0)/1000</f>
        <v>0</v>
      </c>
      <c r="AS46" s="538">
        <f>SUMIF(Вводные!$I$4:$N$4,AS$8,Вводные!$I36:$N36)*SUMIF(Вводные!$I$4:$N$4,Затраты!AS$8,Вводные!$I$18:$N$18)*VLOOKUP(AS$9,Вводные!$B$44:$N$55,7+Затраты!AS$8,0)/1000</f>
        <v>0</v>
      </c>
      <c r="AT46" s="538">
        <f>SUMIF(Вводные!$I$4:$N$4,AT$8,Вводные!$I36:$N36)*SUMIF(Вводные!$I$4:$N$4,Затраты!AT$8,Вводные!$I$18:$N$18)*VLOOKUP(AT$9,Вводные!$B$44:$N$55,7+Затраты!AT$8,0)/1000</f>
        <v>0</v>
      </c>
      <c r="AU46" s="538">
        <f>SUMIF(Вводные!$I$4:$N$4,AU$8,Вводные!$I36:$N36)*SUMIF(Вводные!$I$4:$N$4,Затраты!AU$8,Вводные!$I$18:$N$18)*VLOOKUP(AU$9,Вводные!$B$44:$N$55,7+Затраты!AU$8,0)/1000</f>
        <v>0</v>
      </c>
      <c r="AV46" s="538">
        <f>SUMIF(Вводные!$I$4:$N$4,AV$8,Вводные!$I36:$N36)*SUMIF(Вводные!$I$4:$N$4,Затраты!AV$8,Вводные!$I$18:$N$18)*VLOOKUP(AV$9,Вводные!$B$44:$N$55,7+Затраты!AV$8,0)/1000</f>
        <v>0</v>
      </c>
      <c r="AW46" s="538">
        <f>SUMIF(Вводные!$I$4:$N$4,AW$8,Вводные!$I36:$N36)*SUMIF(Вводные!$I$4:$N$4,Затраты!AW$8,Вводные!$I$18:$N$18)*VLOOKUP(AW$9,Вводные!$B$44:$N$55,7+Затраты!AW$8,0)/1000</f>
        <v>0</v>
      </c>
      <c r="AX46" s="538">
        <f>SUMIF(Вводные!$I$4:$N$4,AX$8,Вводные!$I36:$N36)*SUMIF(Вводные!$I$4:$N$4,Затраты!AX$8,Вводные!$I$18:$N$18)*VLOOKUP(AX$9,Вводные!$B$44:$N$55,7+Затраты!AX$8,0)/1000</f>
        <v>0</v>
      </c>
      <c r="AY46" s="538">
        <f>SUMIF(Вводные!$I$4:$N$4,AY$8,Вводные!$I36:$N36)*SUMIF(Вводные!$I$4:$N$4,Затраты!AY$8,Вводные!$I$18:$N$18)*VLOOKUP(AY$9,Вводные!$B$44:$N$55,7+Затраты!AY$8,0)/1000</f>
        <v>0</v>
      </c>
      <c r="AZ46" s="538">
        <f>SUMIF(Вводные!$I$4:$N$4,AZ$8,Вводные!$I36:$N36)*SUMIF(Вводные!$I$4:$N$4,Затраты!AZ$8,Вводные!$I$18:$N$18)*VLOOKUP(AZ$9,Вводные!$B$44:$N$55,7+Затраты!AZ$8,0)/1000</f>
        <v>0</v>
      </c>
      <c r="BA46" s="538">
        <f>SUMIF(Вводные!$I$4:$N$4,BA$8,Вводные!$I36:$N36)*SUMIF(Вводные!$I$4:$N$4,Затраты!BA$8,Вводные!$I$18:$N$18)*VLOOKUP(BA$9,Вводные!$B$44:$N$55,7+Затраты!BA$8,0)/1000</f>
        <v>0</v>
      </c>
      <c r="BB46" s="538">
        <f>SUMIF(Вводные!$I$4:$N$4,BB$8,Вводные!$I36:$N36)*SUMIF(Вводные!$I$4:$N$4,Затраты!BB$8,Вводные!$I$18:$N$18)*VLOOKUP(BB$9,Вводные!$B$44:$N$55,7+Затраты!BB$8,0)/1000</f>
        <v>0</v>
      </c>
      <c r="BC46" s="538">
        <f>SUMIF(Вводные!$I$4:$N$4,BC$8,Вводные!$I36:$N36)*SUMIF(Вводные!$I$4:$N$4,Затраты!BC$8,Вводные!$I$18:$N$18)*VLOOKUP(BC$9,Вводные!$B$44:$N$55,7+Затраты!BC$8,0)/1000</f>
        <v>0</v>
      </c>
      <c r="BD46" s="538">
        <f>SUMIF(Вводные!$I$4:$N$4,BD$8,Вводные!$I36:$N36)*SUMIF(Вводные!$I$4:$N$4,Затраты!BD$8,Вводные!$I$18:$N$18)*VLOOKUP(BD$9,Вводные!$B$44:$N$55,7+Затраты!BD$8,0)/1000</f>
        <v>0</v>
      </c>
      <c r="BE46" s="538">
        <f>SUMIF(Вводные!$I$4:$N$4,BE$8,Вводные!$I36:$N36)*SUMIF(Вводные!$I$4:$N$4,Затраты!BE$8,Вводные!$I$18:$N$18)*VLOOKUP(BE$9,Вводные!$B$44:$N$55,7+Затраты!BE$8,0)/1000</f>
        <v>0</v>
      </c>
      <c r="BF46" s="538">
        <f>SUMIF(Вводные!$I$4:$N$4,BF$8,Вводные!$I36:$N36)*SUMIF(Вводные!$I$4:$N$4,Затраты!BF$8,Вводные!$I$18:$N$18)*VLOOKUP(BF$9,Вводные!$B$44:$N$55,7+Затраты!BF$8,0)/1000</f>
        <v>0</v>
      </c>
      <c r="BG46" s="538">
        <f>SUMIF(Вводные!$I$4:$N$4,BG$8,Вводные!$I36:$N36)*SUMIF(Вводные!$I$4:$N$4,Затраты!BG$8,Вводные!$I$18:$N$18)*VLOOKUP(BG$9,Вводные!$B$44:$N$55,7+Затраты!BG$8,0)/1000</f>
        <v>0</v>
      </c>
      <c r="BH46" s="538">
        <f>SUMIF(Вводные!$I$4:$N$4,BH$8,Вводные!$I36:$N36)*SUMIF(Вводные!$I$4:$N$4,Затраты!BH$8,Вводные!$I$18:$N$18)*VLOOKUP(BH$9,Вводные!$B$44:$N$55,7+Затраты!BH$8,0)/1000</f>
        <v>0</v>
      </c>
      <c r="BI46" s="538">
        <f>SUMIF(Вводные!$I$4:$N$4,BI$8,Вводные!$I36:$N36)*SUMIF(Вводные!$I$4:$N$4,Затраты!BI$8,Вводные!$I$18:$N$18)*VLOOKUP(BI$9,Вводные!$B$44:$N$55,7+Затраты!BI$8,0)/1000</f>
        <v>0</v>
      </c>
      <c r="BJ46" s="538">
        <f>SUMIF(Вводные!$I$4:$N$4,BJ$8,Вводные!$I36:$N36)*SUMIF(Вводные!$I$4:$N$4,Затраты!BJ$8,Вводные!$I$18:$N$18)*VLOOKUP(BJ$9,Вводные!$B$44:$N$55,7+Затраты!BJ$8,0)/1000</f>
        <v>0</v>
      </c>
      <c r="BK46" s="538">
        <f>SUMIF(Вводные!$I$4:$N$4,BK$8,Вводные!$I36:$N36)*SUMIF(Вводные!$I$4:$N$4,Затраты!BK$8,Вводные!$I$18:$N$18)*VLOOKUP(BK$9,Вводные!$B$44:$N$55,7+Затраты!BK$8,0)/1000</f>
        <v>0</v>
      </c>
      <c r="BL46" s="538">
        <f>SUMIF(Вводные!$I$4:$N$4,BL$8,Вводные!$I36:$N36)*SUMIF(Вводные!$I$4:$N$4,Затраты!BL$8,Вводные!$I$18:$N$18)*VLOOKUP(BL$9,Вводные!$B$44:$N$55,7+Затраты!BL$8,0)/1000</f>
        <v>0</v>
      </c>
      <c r="BM46" s="538">
        <f>SUMIF(Вводные!$I$4:$N$4,BM$8,Вводные!$I36:$N36)*SUMIF(Вводные!$I$4:$N$4,Затраты!BM$8,Вводные!$I$18:$N$18)*VLOOKUP(BM$9,Вводные!$B$44:$N$55,7+Затраты!BM$8,0)/1000</f>
        <v>0</v>
      </c>
      <c r="BN46" s="538">
        <f>SUMIF(Вводные!$I$4:$N$4,BN$8,Вводные!$I36:$N36)*SUMIF(Вводные!$I$4:$N$4,Затраты!BN$8,Вводные!$I$18:$N$18)*VLOOKUP(BN$9,Вводные!$B$44:$N$55,7+Затраты!BN$8,0)/1000</f>
        <v>0</v>
      </c>
      <c r="BO46" s="538">
        <f>SUMIF(Вводные!$I$4:$N$4,BO$8,Вводные!$I36:$N36)*SUMIF(Вводные!$I$4:$N$4,Затраты!BO$8,Вводные!$I$18:$N$18)*VLOOKUP(BO$9,Вводные!$B$44:$N$55,7+Затраты!BO$8,0)/1000</f>
        <v>0</v>
      </c>
      <c r="BP46" s="538">
        <f>SUMIF(Вводные!$I$4:$N$4,BP$8,Вводные!$I36:$N36)*SUMIF(Вводные!$I$4:$N$4,Затраты!BP$8,Вводные!$I$18:$N$18)*VLOOKUP(BP$9,Вводные!$B$44:$N$55,7+Затраты!BP$8,0)/1000</f>
        <v>0</v>
      </c>
      <c r="BQ46" s="538">
        <f>SUMIF(Вводные!$I$4:$N$4,BQ$8,Вводные!$I36:$N36)*SUMIF(Вводные!$I$4:$N$4,Затраты!BQ$8,Вводные!$I$18:$N$18)*VLOOKUP(BQ$9,Вводные!$B$44:$N$55,7+Затраты!BQ$8,0)/1000</f>
        <v>0</v>
      </c>
      <c r="BR46" s="538">
        <f>SUMIF(Вводные!$I$4:$N$4,BR$8,Вводные!$I36:$N36)*SUMIF(Вводные!$I$4:$N$4,Затраты!BR$8,Вводные!$I$18:$N$18)*VLOOKUP(BR$9,Вводные!$B$44:$N$55,7+Затраты!BR$8,0)/1000</f>
        <v>0</v>
      </c>
      <c r="BS46" s="538">
        <f>SUMIF(Вводные!$I$4:$N$4,BS$8,Вводные!$I36:$N36)*SUMIF(Вводные!$I$4:$N$4,Затраты!BS$8,Вводные!$I$18:$N$18)*VLOOKUP(BS$9,Вводные!$B$44:$N$55,7+Затраты!BS$8,0)/1000</f>
        <v>0</v>
      </c>
      <c r="BT46" s="538">
        <f>SUMIF(Вводные!$I$4:$N$4,BT$8,Вводные!$I36:$N36)*SUMIF(Вводные!$I$4:$N$4,Затраты!BT$8,Вводные!$I$18:$N$18)*VLOOKUP(BT$9,Вводные!$B$44:$N$55,7+Затраты!BT$8,0)/1000</f>
        <v>0</v>
      </c>
      <c r="BU46" s="538">
        <f>SUMIF(Вводные!$I$4:$N$4,BU$8,Вводные!$I36:$N36)*SUMIF(Вводные!$I$4:$N$4,Затраты!BU$8,Вводные!$I$18:$N$18)*VLOOKUP(BU$9,Вводные!$B$44:$N$55,7+Затраты!BU$8,0)/1000</f>
        <v>0</v>
      </c>
      <c r="BV46" s="538">
        <f>SUMIF(Вводные!$I$4:$N$4,BV$8,Вводные!$I36:$N36)*SUMIF(Вводные!$I$4:$N$4,Затраты!BV$8,Вводные!$I$18:$N$18)*VLOOKUP(BV$9,Вводные!$B$44:$N$55,7+Затраты!BV$8,0)/1000</f>
        <v>0</v>
      </c>
      <c r="BW46" s="538">
        <f>SUMIF(Вводные!$I$4:$N$4,BW$8,Вводные!$I36:$N36)*SUMIF(Вводные!$I$4:$N$4,Затраты!BW$8,Вводные!$I$18:$N$18)*VLOOKUP(BW$9,Вводные!$B$44:$N$55,7+Затраты!BW$8,0)/1000</f>
        <v>0</v>
      </c>
      <c r="BX46" s="538">
        <f>SUMIF(Вводные!$I$4:$N$4,BX$8,Вводные!$I36:$N36)*SUMIF(Вводные!$I$4:$N$4,Затраты!BX$8,Вводные!$I$18:$N$18)*VLOOKUP(BX$9,Вводные!$B$44:$N$55,7+Затраты!BX$8,0)/1000</f>
        <v>0</v>
      </c>
      <c r="BY46" s="538">
        <f>SUMIF(Вводные!$I$4:$N$4,BY$8,Вводные!$I36:$N36)*SUMIF(Вводные!$I$4:$N$4,Затраты!BY$8,Вводные!$I$18:$N$18)*VLOOKUP(BY$9,Вводные!$B$44:$N$55,7+Затраты!BY$8,0)/1000</f>
        <v>0</v>
      </c>
      <c r="BZ46" s="221"/>
      <c r="CA46" s="221"/>
      <c r="CB46" s="221"/>
      <c r="CC46" s="221"/>
      <c r="CD46" s="221"/>
      <c r="CE46" s="221"/>
      <c r="CF46" s="221"/>
      <c r="CG46" s="221"/>
    </row>
    <row r="47" spans="1:85" x14ac:dyDescent="0.25">
      <c r="A47" s="253"/>
      <c r="B47" s="254"/>
      <c r="C47" s="73" t="str">
        <f>Вводные!C37</f>
        <v>Расходы на лицензирование/ сертификация</v>
      </c>
      <c r="D47" s="132" t="s">
        <v>355</v>
      </c>
      <c r="E47" s="224"/>
      <c r="F47" s="538">
        <f>SUMIF(Вводные!$I$4:$N$4,F$8,Вводные!$I37:$N37)*SUMIF(Вводные!$I$4:$N$4,Затраты!F$8,Вводные!$I$18:$N$18)*VLOOKUP(F$9,Вводные!$B$44:$N$55,7+Затраты!F$8,0)/1000</f>
        <v>100</v>
      </c>
      <c r="G47" s="538">
        <f>SUMIF(Вводные!$I$4:$N$4,G$8,Вводные!$I37:$N37)*SUMIF(Вводные!$I$4:$N$4,Затраты!G$8,Вводные!$I$18:$N$18)*VLOOKUP(G$9,Вводные!$B$44:$N$55,7+Затраты!G$8,0)/1000</f>
        <v>60</v>
      </c>
      <c r="H47" s="538">
        <f>SUMIF(Вводные!$I$4:$N$4,H$8,Вводные!$I37:$N37)*SUMIF(Вводные!$I$4:$N$4,Затраты!H$8,Вводные!$I$18:$N$18)*VLOOKUP(H$9,Вводные!$B$44:$N$55,7+Затраты!H$8,0)/1000</f>
        <v>60</v>
      </c>
      <c r="I47" s="538">
        <f>SUMIF(Вводные!$I$4:$N$4,I$8,Вводные!$I37:$N37)*SUMIF(Вводные!$I$4:$N$4,Затраты!I$8,Вводные!$I$18:$N$18)*VLOOKUP(I$9,Вводные!$B$44:$N$55,7+Затраты!I$8,0)/1000</f>
        <v>60</v>
      </c>
      <c r="J47" s="538">
        <f>SUMIF(Вводные!$I$4:$N$4,J$8,Вводные!$I37:$N37)*SUMIF(Вводные!$I$4:$N$4,Затраты!J$8,Вводные!$I$18:$N$18)*VLOOKUP(J$9,Вводные!$B$44:$N$55,7+Затраты!J$8,0)/1000</f>
        <v>60</v>
      </c>
      <c r="K47" s="538">
        <f>SUMIF(Вводные!$I$4:$N$4,K$8,Вводные!$I37:$N37)*SUMIF(Вводные!$I$4:$N$4,Затраты!K$8,Вводные!$I$18:$N$18)*VLOOKUP(K$9,Вводные!$B$44:$N$55,7+Затраты!K$8,0)/1000</f>
        <v>60</v>
      </c>
      <c r="L47" s="538">
        <f>SUMIF(Вводные!$I$4:$N$4,L$8,Вводные!$I37:$N37)*SUMIF(Вводные!$I$4:$N$4,Затраты!L$8,Вводные!$I$18:$N$18)*VLOOKUP(L$9,Вводные!$B$44:$N$55,7+Затраты!L$8,0)/1000</f>
        <v>0</v>
      </c>
      <c r="M47" s="538">
        <f>SUMIF(Вводные!$I$4:$N$4,M$8,Вводные!$I37:$N37)*SUMIF(Вводные!$I$4:$N$4,Затраты!M$8,Вводные!$I$18:$N$18)*VLOOKUP(M$9,Вводные!$B$44:$N$55,7+Затраты!M$8,0)/1000</f>
        <v>0</v>
      </c>
      <c r="N47" s="538">
        <f>SUMIF(Вводные!$I$4:$N$4,N$8,Вводные!$I37:$N37)*SUMIF(Вводные!$I$4:$N$4,Затраты!N$8,Вводные!$I$18:$N$18)*VLOOKUP(N$9,Вводные!$B$44:$N$55,7+Затраты!N$8,0)/1000</f>
        <v>0</v>
      </c>
      <c r="O47" s="538">
        <f>SUMIF(Вводные!$I$4:$N$4,O$8,Вводные!$I37:$N37)*SUMIF(Вводные!$I$4:$N$4,Затраты!O$8,Вводные!$I$18:$N$18)*VLOOKUP(O$9,Вводные!$B$44:$N$55,7+Затраты!O$8,0)/1000</f>
        <v>0</v>
      </c>
      <c r="P47" s="538">
        <f>SUMIF(Вводные!$I$4:$N$4,P$8,Вводные!$I37:$N37)*SUMIF(Вводные!$I$4:$N$4,Затраты!P$8,Вводные!$I$18:$N$18)*VLOOKUP(P$9,Вводные!$B$44:$N$55,7+Затраты!P$8,0)/1000</f>
        <v>0</v>
      </c>
      <c r="Q47" s="538">
        <f>SUMIF(Вводные!$I$4:$N$4,Q$8,Вводные!$I37:$N37)*SUMIF(Вводные!$I$4:$N$4,Затраты!Q$8,Вводные!$I$18:$N$18)*VLOOKUP(Q$9,Вводные!$B$44:$N$55,7+Затраты!Q$8,0)/1000</f>
        <v>0</v>
      </c>
      <c r="R47" s="538">
        <f>SUMIF(Вводные!$I$4:$N$4,R$8,Вводные!$I37:$N37)*SUMIF(Вводные!$I$4:$N$4,Затраты!R$8,Вводные!$I$18:$N$18)*VLOOKUP(R$9,Вводные!$B$44:$N$55,7+Затраты!R$8,0)/1000</f>
        <v>0</v>
      </c>
      <c r="S47" s="538">
        <f>SUMIF(Вводные!$I$4:$N$4,S$8,Вводные!$I37:$N37)*SUMIF(Вводные!$I$4:$N$4,Затраты!S$8,Вводные!$I$18:$N$18)*VLOOKUP(S$9,Вводные!$B$44:$N$55,7+Затраты!S$8,0)/1000</f>
        <v>0</v>
      </c>
      <c r="T47" s="538">
        <f>SUMIF(Вводные!$I$4:$N$4,T$8,Вводные!$I37:$N37)*SUMIF(Вводные!$I$4:$N$4,Затраты!T$8,Вводные!$I$18:$N$18)*VLOOKUP(T$9,Вводные!$B$44:$N$55,7+Затраты!T$8,0)/1000</f>
        <v>0</v>
      </c>
      <c r="U47" s="538">
        <f>SUMIF(Вводные!$I$4:$N$4,U$8,Вводные!$I37:$N37)*SUMIF(Вводные!$I$4:$N$4,Затраты!U$8,Вводные!$I$18:$N$18)*VLOOKUP(U$9,Вводные!$B$44:$N$55,7+Затраты!U$8,0)/1000</f>
        <v>0</v>
      </c>
      <c r="V47" s="538">
        <f>SUMIF(Вводные!$I$4:$N$4,V$8,Вводные!$I37:$N37)*SUMIF(Вводные!$I$4:$N$4,Затраты!V$8,Вводные!$I$18:$N$18)*VLOOKUP(V$9,Вводные!$B$44:$N$55,7+Затраты!V$8,0)/1000</f>
        <v>0</v>
      </c>
      <c r="W47" s="538">
        <f>SUMIF(Вводные!$I$4:$N$4,W$8,Вводные!$I37:$N37)*SUMIF(Вводные!$I$4:$N$4,Затраты!W$8,Вводные!$I$18:$N$18)*VLOOKUP(W$9,Вводные!$B$44:$N$55,7+Затраты!W$8,0)/1000</f>
        <v>0</v>
      </c>
      <c r="X47" s="538">
        <f>SUMIF(Вводные!$I$4:$N$4,X$8,Вводные!$I37:$N37)*SUMIF(Вводные!$I$4:$N$4,Затраты!X$8,Вводные!$I$18:$N$18)*VLOOKUP(X$9,Вводные!$B$44:$N$55,7+Затраты!X$8,0)/1000</f>
        <v>0</v>
      </c>
      <c r="Y47" s="538">
        <f>SUMIF(Вводные!$I$4:$N$4,Y$8,Вводные!$I37:$N37)*SUMIF(Вводные!$I$4:$N$4,Затраты!Y$8,Вводные!$I$18:$N$18)*VLOOKUP(Y$9,Вводные!$B$44:$N$55,7+Затраты!Y$8,0)/1000</f>
        <v>0</v>
      </c>
      <c r="Z47" s="538">
        <f>SUMIF(Вводные!$I$4:$N$4,Z$8,Вводные!$I37:$N37)*SUMIF(Вводные!$I$4:$N$4,Затраты!Z$8,Вводные!$I$18:$N$18)*VLOOKUP(Z$9,Вводные!$B$44:$N$55,7+Затраты!Z$8,0)/1000</f>
        <v>0</v>
      </c>
      <c r="AA47" s="538">
        <f>SUMIF(Вводные!$I$4:$N$4,AA$8,Вводные!$I37:$N37)*SUMIF(Вводные!$I$4:$N$4,Затраты!AA$8,Вводные!$I$18:$N$18)*VLOOKUP(AA$9,Вводные!$B$44:$N$55,7+Затраты!AA$8,0)/1000</f>
        <v>0</v>
      </c>
      <c r="AB47" s="538">
        <f>SUMIF(Вводные!$I$4:$N$4,AB$8,Вводные!$I37:$N37)*SUMIF(Вводные!$I$4:$N$4,Затраты!AB$8,Вводные!$I$18:$N$18)*VLOOKUP(AB$9,Вводные!$B$44:$N$55,7+Затраты!AB$8,0)/1000</f>
        <v>0</v>
      </c>
      <c r="AC47" s="538">
        <f>SUMIF(Вводные!$I$4:$N$4,AC$8,Вводные!$I37:$N37)*SUMIF(Вводные!$I$4:$N$4,Затраты!AC$8,Вводные!$I$18:$N$18)*VLOOKUP(AC$9,Вводные!$B$44:$N$55,7+Затраты!AC$8,0)/1000</f>
        <v>0</v>
      </c>
      <c r="AD47" s="538">
        <f>SUMIF(Вводные!$I$4:$N$4,AD$8,Вводные!$I37:$N37)*SUMIF(Вводные!$I$4:$N$4,Затраты!AD$8,Вводные!$I$18:$N$18)*VLOOKUP(AD$9,Вводные!$B$44:$N$55,7+Затраты!AD$8,0)/1000</f>
        <v>0</v>
      </c>
      <c r="AE47" s="538">
        <f>SUMIF(Вводные!$I$4:$N$4,AE$8,Вводные!$I37:$N37)*SUMIF(Вводные!$I$4:$N$4,Затраты!AE$8,Вводные!$I$18:$N$18)*VLOOKUP(AE$9,Вводные!$B$44:$N$55,7+Затраты!AE$8,0)/1000</f>
        <v>0</v>
      </c>
      <c r="AF47" s="538">
        <f>SUMIF(Вводные!$I$4:$N$4,AF$8,Вводные!$I37:$N37)*SUMIF(Вводные!$I$4:$N$4,Затраты!AF$8,Вводные!$I$18:$N$18)*VLOOKUP(AF$9,Вводные!$B$44:$N$55,7+Затраты!AF$8,0)/1000</f>
        <v>0</v>
      </c>
      <c r="AG47" s="538">
        <f>SUMIF(Вводные!$I$4:$N$4,AG$8,Вводные!$I37:$N37)*SUMIF(Вводные!$I$4:$N$4,Затраты!AG$8,Вводные!$I$18:$N$18)*VLOOKUP(AG$9,Вводные!$B$44:$N$55,7+Затраты!AG$8,0)/1000</f>
        <v>0</v>
      </c>
      <c r="AH47" s="538">
        <f>SUMIF(Вводные!$I$4:$N$4,AH$8,Вводные!$I37:$N37)*SUMIF(Вводные!$I$4:$N$4,Затраты!AH$8,Вводные!$I$18:$N$18)*VLOOKUP(AH$9,Вводные!$B$44:$N$55,7+Затраты!AH$8,0)/1000</f>
        <v>0</v>
      </c>
      <c r="AI47" s="538">
        <f>SUMIF(Вводные!$I$4:$N$4,AI$8,Вводные!$I37:$N37)*SUMIF(Вводные!$I$4:$N$4,Затраты!AI$8,Вводные!$I$18:$N$18)*VLOOKUP(AI$9,Вводные!$B$44:$N$55,7+Затраты!AI$8,0)/1000</f>
        <v>0</v>
      </c>
      <c r="AJ47" s="538">
        <f>SUMIF(Вводные!$I$4:$N$4,AJ$8,Вводные!$I37:$N37)*SUMIF(Вводные!$I$4:$N$4,Затраты!AJ$8,Вводные!$I$18:$N$18)*VLOOKUP(AJ$9,Вводные!$B$44:$N$55,7+Затраты!AJ$8,0)/1000</f>
        <v>0</v>
      </c>
      <c r="AK47" s="538">
        <f>SUMIF(Вводные!$I$4:$N$4,AK$8,Вводные!$I37:$N37)*SUMIF(Вводные!$I$4:$N$4,Затраты!AK$8,Вводные!$I$18:$N$18)*VLOOKUP(AK$9,Вводные!$B$44:$N$55,7+Затраты!AK$8,0)/1000</f>
        <v>0</v>
      </c>
      <c r="AL47" s="538">
        <f>SUMIF(Вводные!$I$4:$N$4,AL$8,Вводные!$I37:$N37)*SUMIF(Вводные!$I$4:$N$4,Затраты!AL$8,Вводные!$I$18:$N$18)*VLOOKUP(AL$9,Вводные!$B$44:$N$55,7+Затраты!AL$8,0)/1000</f>
        <v>0</v>
      </c>
      <c r="AM47" s="538">
        <f>SUMIF(Вводные!$I$4:$N$4,AM$8,Вводные!$I37:$N37)*SUMIF(Вводные!$I$4:$N$4,Затраты!AM$8,Вводные!$I$18:$N$18)*VLOOKUP(AM$9,Вводные!$B$44:$N$55,7+Затраты!AM$8,0)/1000</f>
        <v>0</v>
      </c>
      <c r="AN47" s="538">
        <f>SUMIF(Вводные!$I$4:$N$4,AN$8,Вводные!$I37:$N37)*SUMIF(Вводные!$I$4:$N$4,Затраты!AN$8,Вводные!$I$18:$N$18)*VLOOKUP(AN$9,Вводные!$B$44:$N$55,7+Затраты!AN$8,0)/1000</f>
        <v>0</v>
      </c>
      <c r="AO47" s="538">
        <f>SUMIF(Вводные!$I$4:$N$4,AO$8,Вводные!$I37:$N37)*SUMIF(Вводные!$I$4:$N$4,Затраты!AO$8,Вводные!$I$18:$N$18)*VLOOKUP(AO$9,Вводные!$B$44:$N$55,7+Затраты!AO$8,0)/1000</f>
        <v>0</v>
      </c>
      <c r="AP47" s="538">
        <f>SUMIF(Вводные!$I$4:$N$4,AP$8,Вводные!$I37:$N37)*SUMIF(Вводные!$I$4:$N$4,Затраты!AP$8,Вводные!$I$18:$N$18)*VLOOKUP(AP$9,Вводные!$B$44:$N$55,7+Затраты!AP$8,0)/1000</f>
        <v>0</v>
      </c>
      <c r="AQ47" s="538">
        <f>SUMIF(Вводные!$I$4:$N$4,AQ$8,Вводные!$I37:$N37)*SUMIF(Вводные!$I$4:$N$4,Затраты!AQ$8,Вводные!$I$18:$N$18)*VLOOKUP(AQ$9,Вводные!$B$44:$N$55,7+Затраты!AQ$8,0)/1000</f>
        <v>0</v>
      </c>
      <c r="AR47" s="538">
        <f>SUMIF(Вводные!$I$4:$N$4,AR$8,Вводные!$I37:$N37)*SUMIF(Вводные!$I$4:$N$4,Затраты!AR$8,Вводные!$I$18:$N$18)*VLOOKUP(AR$9,Вводные!$B$44:$N$55,7+Затраты!AR$8,0)/1000</f>
        <v>0</v>
      </c>
      <c r="AS47" s="538">
        <f>SUMIF(Вводные!$I$4:$N$4,AS$8,Вводные!$I37:$N37)*SUMIF(Вводные!$I$4:$N$4,Затраты!AS$8,Вводные!$I$18:$N$18)*VLOOKUP(AS$9,Вводные!$B$44:$N$55,7+Затраты!AS$8,0)/1000</f>
        <v>0</v>
      </c>
      <c r="AT47" s="538">
        <f>SUMIF(Вводные!$I$4:$N$4,AT$8,Вводные!$I37:$N37)*SUMIF(Вводные!$I$4:$N$4,Затраты!AT$8,Вводные!$I$18:$N$18)*VLOOKUP(AT$9,Вводные!$B$44:$N$55,7+Затраты!AT$8,0)/1000</f>
        <v>0</v>
      </c>
      <c r="AU47" s="538">
        <f>SUMIF(Вводные!$I$4:$N$4,AU$8,Вводные!$I37:$N37)*SUMIF(Вводные!$I$4:$N$4,Затраты!AU$8,Вводные!$I$18:$N$18)*VLOOKUP(AU$9,Вводные!$B$44:$N$55,7+Затраты!AU$8,0)/1000</f>
        <v>0</v>
      </c>
      <c r="AV47" s="538">
        <f>SUMIF(Вводные!$I$4:$N$4,AV$8,Вводные!$I37:$N37)*SUMIF(Вводные!$I$4:$N$4,Затраты!AV$8,Вводные!$I$18:$N$18)*VLOOKUP(AV$9,Вводные!$B$44:$N$55,7+Затраты!AV$8,0)/1000</f>
        <v>0</v>
      </c>
      <c r="AW47" s="538">
        <f>SUMIF(Вводные!$I$4:$N$4,AW$8,Вводные!$I37:$N37)*SUMIF(Вводные!$I$4:$N$4,Затраты!AW$8,Вводные!$I$18:$N$18)*VLOOKUP(AW$9,Вводные!$B$44:$N$55,7+Затраты!AW$8,0)/1000</f>
        <v>0</v>
      </c>
      <c r="AX47" s="538">
        <f>SUMIF(Вводные!$I$4:$N$4,AX$8,Вводные!$I37:$N37)*SUMIF(Вводные!$I$4:$N$4,Затраты!AX$8,Вводные!$I$18:$N$18)*VLOOKUP(AX$9,Вводные!$B$44:$N$55,7+Затраты!AX$8,0)/1000</f>
        <v>0</v>
      </c>
      <c r="AY47" s="538">
        <f>SUMIF(Вводные!$I$4:$N$4,AY$8,Вводные!$I37:$N37)*SUMIF(Вводные!$I$4:$N$4,Затраты!AY$8,Вводные!$I$18:$N$18)*VLOOKUP(AY$9,Вводные!$B$44:$N$55,7+Затраты!AY$8,0)/1000</f>
        <v>0</v>
      </c>
      <c r="AZ47" s="538">
        <f>SUMIF(Вводные!$I$4:$N$4,AZ$8,Вводные!$I37:$N37)*SUMIF(Вводные!$I$4:$N$4,Затраты!AZ$8,Вводные!$I$18:$N$18)*VLOOKUP(AZ$9,Вводные!$B$44:$N$55,7+Затраты!AZ$8,0)/1000</f>
        <v>0</v>
      </c>
      <c r="BA47" s="538">
        <f>SUMIF(Вводные!$I$4:$N$4,BA$8,Вводные!$I37:$N37)*SUMIF(Вводные!$I$4:$N$4,Затраты!BA$8,Вводные!$I$18:$N$18)*VLOOKUP(BA$9,Вводные!$B$44:$N$55,7+Затраты!BA$8,0)/1000</f>
        <v>0</v>
      </c>
      <c r="BB47" s="538">
        <f>SUMIF(Вводные!$I$4:$N$4,BB$8,Вводные!$I37:$N37)*SUMIF(Вводные!$I$4:$N$4,Затраты!BB$8,Вводные!$I$18:$N$18)*VLOOKUP(BB$9,Вводные!$B$44:$N$55,7+Затраты!BB$8,0)/1000</f>
        <v>0</v>
      </c>
      <c r="BC47" s="538">
        <f>SUMIF(Вводные!$I$4:$N$4,BC$8,Вводные!$I37:$N37)*SUMIF(Вводные!$I$4:$N$4,Затраты!BC$8,Вводные!$I$18:$N$18)*VLOOKUP(BC$9,Вводные!$B$44:$N$55,7+Затраты!BC$8,0)/1000</f>
        <v>0</v>
      </c>
      <c r="BD47" s="538">
        <f>SUMIF(Вводные!$I$4:$N$4,BD$8,Вводные!$I37:$N37)*SUMIF(Вводные!$I$4:$N$4,Затраты!BD$8,Вводные!$I$18:$N$18)*VLOOKUP(BD$9,Вводные!$B$44:$N$55,7+Затраты!BD$8,0)/1000</f>
        <v>0</v>
      </c>
      <c r="BE47" s="538">
        <f>SUMIF(Вводные!$I$4:$N$4,BE$8,Вводные!$I37:$N37)*SUMIF(Вводные!$I$4:$N$4,Затраты!BE$8,Вводные!$I$18:$N$18)*VLOOKUP(BE$9,Вводные!$B$44:$N$55,7+Затраты!BE$8,0)/1000</f>
        <v>0</v>
      </c>
      <c r="BF47" s="538">
        <f>SUMIF(Вводные!$I$4:$N$4,BF$8,Вводные!$I37:$N37)*SUMIF(Вводные!$I$4:$N$4,Затраты!BF$8,Вводные!$I$18:$N$18)*VLOOKUP(BF$9,Вводные!$B$44:$N$55,7+Затраты!BF$8,0)/1000</f>
        <v>0</v>
      </c>
      <c r="BG47" s="538">
        <f>SUMIF(Вводные!$I$4:$N$4,BG$8,Вводные!$I37:$N37)*SUMIF(Вводные!$I$4:$N$4,Затраты!BG$8,Вводные!$I$18:$N$18)*VLOOKUP(BG$9,Вводные!$B$44:$N$55,7+Затраты!BG$8,0)/1000</f>
        <v>0</v>
      </c>
      <c r="BH47" s="538">
        <f>SUMIF(Вводные!$I$4:$N$4,BH$8,Вводные!$I37:$N37)*SUMIF(Вводные!$I$4:$N$4,Затраты!BH$8,Вводные!$I$18:$N$18)*VLOOKUP(BH$9,Вводные!$B$44:$N$55,7+Затраты!BH$8,0)/1000</f>
        <v>0</v>
      </c>
      <c r="BI47" s="538">
        <f>SUMIF(Вводные!$I$4:$N$4,BI$8,Вводные!$I37:$N37)*SUMIF(Вводные!$I$4:$N$4,Затраты!BI$8,Вводные!$I$18:$N$18)*VLOOKUP(BI$9,Вводные!$B$44:$N$55,7+Затраты!BI$8,0)/1000</f>
        <v>0</v>
      </c>
      <c r="BJ47" s="538">
        <f>SUMIF(Вводные!$I$4:$N$4,BJ$8,Вводные!$I37:$N37)*SUMIF(Вводные!$I$4:$N$4,Затраты!BJ$8,Вводные!$I$18:$N$18)*VLOOKUP(BJ$9,Вводные!$B$44:$N$55,7+Затраты!BJ$8,0)/1000</f>
        <v>0</v>
      </c>
      <c r="BK47" s="538">
        <f>SUMIF(Вводные!$I$4:$N$4,BK$8,Вводные!$I37:$N37)*SUMIF(Вводные!$I$4:$N$4,Затраты!BK$8,Вводные!$I$18:$N$18)*VLOOKUP(BK$9,Вводные!$B$44:$N$55,7+Затраты!BK$8,0)/1000</f>
        <v>0</v>
      </c>
      <c r="BL47" s="538">
        <f>SUMIF(Вводные!$I$4:$N$4,BL$8,Вводные!$I37:$N37)*SUMIF(Вводные!$I$4:$N$4,Затраты!BL$8,Вводные!$I$18:$N$18)*VLOOKUP(BL$9,Вводные!$B$44:$N$55,7+Затраты!BL$8,0)/1000</f>
        <v>0</v>
      </c>
      <c r="BM47" s="538">
        <f>SUMIF(Вводные!$I$4:$N$4,BM$8,Вводные!$I37:$N37)*SUMIF(Вводные!$I$4:$N$4,Затраты!BM$8,Вводные!$I$18:$N$18)*VLOOKUP(BM$9,Вводные!$B$44:$N$55,7+Затраты!BM$8,0)/1000</f>
        <v>0</v>
      </c>
      <c r="BN47" s="538">
        <f>SUMIF(Вводные!$I$4:$N$4,BN$8,Вводные!$I37:$N37)*SUMIF(Вводные!$I$4:$N$4,Затраты!BN$8,Вводные!$I$18:$N$18)*VLOOKUP(BN$9,Вводные!$B$44:$N$55,7+Затраты!BN$8,0)/1000</f>
        <v>0</v>
      </c>
      <c r="BO47" s="538">
        <f>SUMIF(Вводные!$I$4:$N$4,BO$8,Вводные!$I37:$N37)*SUMIF(Вводные!$I$4:$N$4,Затраты!BO$8,Вводные!$I$18:$N$18)*VLOOKUP(BO$9,Вводные!$B$44:$N$55,7+Затраты!BO$8,0)/1000</f>
        <v>0</v>
      </c>
      <c r="BP47" s="538">
        <f>SUMIF(Вводные!$I$4:$N$4,BP$8,Вводные!$I37:$N37)*SUMIF(Вводные!$I$4:$N$4,Затраты!BP$8,Вводные!$I$18:$N$18)*VLOOKUP(BP$9,Вводные!$B$44:$N$55,7+Затраты!BP$8,0)/1000</f>
        <v>0</v>
      </c>
      <c r="BQ47" s="538">
        <f>SUMIF(Вводные!$I$4:$N$4,BQ$8,Вводные!$I37:$N37)*SUMIF(Вводные!$I$4:$N$4,Затраты!BQ$8,Вводные!$I$18:$N$18)*VLOOKUP(BQ$9,Вводные!$B$44:$N$55,7+Затраты!BQ$8,0)/1000</f>
        <v>0</v>
      </c>
      <c r="BR47" s="538">
        <f>SUMIF(Вводные!$I$4:$N$4,BR$8,Вводные!$I37:$N37)*SUMIF(Вводные!$I$4:$N$4,Затраты!BR$8,Вводные!$I$18:$N$18)*VLOOKUP(BR$9,Вводные!$B$44:$N$55,7+Затраты!BR$8,0)/1000</f>
        <v>0</v>
      </c>
      <c r="BS47" s="538">
        <f>SUMIF(Вводные!$I$4:$N$4,BS$8,Вводные!$I37:$N37)*SUMIF(Вводные!$I$4:$N$4,Затраты!BS$8,Вводные!$I$18:$N$18)*VLOOKUP(BS$9,Вводные!$B$44:$N$55,7+Затраты!BS$8,0)/1000</f>
        <v>0</v>
      </c>
      <c r="BT47" s="538">
        <f>SUMIF(Вводные!$I$4:$N$4,BT$8,Вводные!$I37:$N37)*SUMIF(Вводные!$I$4:$N$4,Затраты!BT$8,Вводные!$I$18:$N$18)*VLOOKUP(BT$9,Вводные!$B$44:$N$55,7+Затраты!BT$8,0)/1000</f>
        <v>0</v>
      </c>
      <c r="BU47" s="538">
        <f>SUMIF(Вводные!$I$4:$N$4,BU$8,Вводные!$I37:$N37)*SUMIF(Вводные!$I$4:$N$4,Затраты!BU$8,Вводные!$I$18:$N$18)*VLOOKUP(BU$9,Вводные!$B$44:$N$55,7+Затраты!BU$8,0)/1000</f>
        <v>0</v>
      </c>
      <c r="BV47" s="538">
        <f>SUMIF(Вводные!$I$4:$N$4,BV$8,Вводные!$I37:$N37)*SUMIF(Вводные!$I$4:$N$4,Затраты!BV$8,Вводные!$I$18:$N$18)*VLOOKUP(BV$9,Вводные!$B$44:$N$55,7+Затраты!BV$8,0)/1000</f>
        <v>0</v>
      </c>
      <c r="BW47" s="538">
        <f>SUMIF(Вводные!$I$4:$N$4,BW$8,Вводные!$I37:$N37)*SUMIF(Вводные!$I$4:$N$4,Затраты!BW$8,Вводные!$I$18:$N$18)*VLOOKUP(BW$9,Вводные!$B$44:$N$55,7+Затраты!BW$8,0)/1000</f>
        <v>0</v>
      </c>
      <c r="BX47" s="538">
        <f>SUMIF(Вводные!$I$4:$N$4,BX$8,Вводные!$I37:$N37)*SUMIF(Вводные!$I$4:$N$4,Затраты!BX$8,Вводные!$I$18:$N$18)*VLOOKUP(BX$9,Вводные!$B$44:$N$55,7+Затраты!BX$8,0)/1000</f>
        <v>0</v>
      </c>
      <c r="BY47" s="538">
        <f>SUMIF(Вводные!$I$4:$N$4,BY$8,Вводные!$I37:$N37)*SUMIF(Вводные!$I$4:$N$4,Затраты!BY$8,Вводные!$I$18:$N$18)*VLOOKUP(BY$9,Вводные!$B$44:$N$55,7+Затраты!BY$8,0)/1000</f>
        <v>0</v>
      </c>
      <c r="BZ47" s="255"/>
      <c r="CA47" s="255"/>
      <c r="CB47" s="255"/>
      <c r="CC47" s="255"/>
      <c r="CD47" s="255"/>
      <c r="CE47" s="255"/>
      <c r="CF47" s="255"/>
      <c r="CG47" s="255"/>
    </row>
    <row r="48" spans="1:85" x14ac:dyDescent="0.25">
      <c r="A48" s="253"/>
      <c r="B48" s="254"/>
      <c r="C48" s="73" t="str">
        <f>Вводные!C38</f>
        <v>Наполнение демонстрационной версии, перевод в рабочую</v>
      </c>
      <c r="D48" s="132" t="s">
        <v>355</v>
      </c>
      <c r="E48" s="224"/>
      <c r="F48" s="538">
        <f>SUMIF(Вводные!$I$4:$N$4,F$8,Вводные!$I38:$N38)*SUMIF(Вводные!$I$4:$N$4,Затраты!F$8,Вводные!$I$18:$N$18)*VLOOKUP(F$9,Вводные!$B$44:$N$55,7+Затраты!F$8,0)/1000</f>
        <v>0</v>
      </c>
      <c r="G48" s="538">
        <f>SUMIF(Вводные!$I$4:$N$4,G$8,Вводные!$I38:$N38)*SUMIF(Вводные!$I$4:$N$4,Затраты!G$8,Вводные!$I$18:$N$18)*VLOOKUP(G$9,Вводные!$B$44:$N$55,7+Затраты!G$8,0)/1000</f>
        <v>0</v>
      </c>
      <c r="H48" s="538">
        <f>SUMIF(Вводные!$I$4:$N$4,H$8,Вводные!$I38:$N38)*SUMIF(Вводные!$I$4:$N$4,Затраты!H$8,Вводные!$I$18:$N$18)*VLOOKUP(H$9,Вводные!$B$44:$N$55,7+Затраты!H$8,0)/1000</f>
        <v>0</v>
      </c>
      <c r="I48" s="538">
        <f>SUMIF(Вводные!$I$4:$N$4,I$8,Вводные!$I38:$N38)*SUMIF(Вводные!$I$4:$N$4,Затраты!I$8,Вводные!$I$18:$N$18)*VLOOKUP(I$9,Вводные!$B$44:$N$55,7+Затраты!I$8,0)/1000</f>
        <v>0</v>
      </c>
      <c r="J48" s="538">
        <f>SUMIF(Вводные!$I$4:$N$4,J$8,Вводные!$I38:$N38)*SUMIF(Вводные!$I$4:$N$4,Затраты!J$8,Вводные!$I$18:$N$18)*VLOOKUP(J$9,Вводные!$B$44:$N$55,7+Затраты!J$8,0)/1000</f>
        <v>0</v>
      </c>
      <c r="K48" s="538">
        <f>SUMIF(Вводные!$I$4:$N$4,K$8,Вводные!$I38:$N38)*SUMIF(Вводные!$I$4:$N$4,Затраты!K$8,Вводные!$I$18:$N$18)*VLOOKUP(K$9,Вводные!$B$44:$N$55,7+Затраты!K$8,0)/1000</f>
        <v>0</v>
      </c>
      <c r="L48" s="538">
        <f>SUMIF(Вводные!$I$4:$N$4,L$8,Вводные!$I38:$N38)*SUMIF(Вводные!$I$4:$N$4,Затраты!L$8,Вводные!$I$18:$N$18)*VLOOKUP(L$9,Вводные!$B$44:$N$55,7+Затраты!L$8,0)/1000</f>
        <v>0</v>
      </c>
      <c r="M48" s="538">
        <f>SUMIF(Вводные!$I$4:$N$4,M$8,Вводные!$I38:$N38)*SUMIF(Вводные!$I$4:$N$4,Затраты!M$8,Вводные!$I$18:$N$18)*VLOOKUP(M$9,Вводные!$B$44:$N$55,7+Затраты!M$8,0)/1000</f>
        <v>0</v>
      </c>
      <c r="N48" s="538">
        <f>SUMIF(Вводные!$I$4:$N$4,N$8,Вводные!$I38:$N38)*SUMIF(Вводные!$I$4:$N$4,Затраты!N$8,Вводные!$I$18:$N$18)*VLOOKUP(N$9,Вводные!$B$44:$N$55,7+Затраты!N$8,0)/1000</f>
        <v>0</v>
      </c>
      <c r="O48" s="538">
        <f>SUMIF(Вводные!$I$4:$N$4,O$8,Вводные!$I38:$N38)*SUMIF(Вводные!$I$4:$N$4,Затраты!O$8,Вводные!$I$18:$N$18)*VLOOKUP(O$9,Вводные!$B$44:$N$55,7+Затраты!O$8,0)/1000</f>
        <v>0</v>
      </c>
      <c r="P48" s="538">
        <f>SUMIF(Вводные!$I$4:$N$4,P$8,Вводные!$I38:$N38)*SUMIF(Вводные!$I$4:$N$4,Затраты!P$8,Вводные!$I$18:$N$18)*VLOOKUP(P$9,Вводные!$B$44:$N$55,7+Затраты!P$8,0)/1000</f>
        <v>0</v>
      </c>
      <c r="Q48" s="538">
        <f>SUMIF(Вводные!$I$4:$N$4,Q$8,Вводные!$I38:$N38)*SUMIF(Вводные!$I$4:$N$4,Затраты!Q$8,Вводные!$I$18:$N$18)*VLOOKUP(Q$9,Вводные!$B$44:$N$55,7+Затраты!Q$8,0)/1000</f>
        <v>0</v>
      </c>
      <c r="R48" s="538">
        <f>SUMIF(Вводные!$I$4:$N$4,R$8,Вводные!$I38:$N38)*SUMIF(Вводные!$I$4:$N$4,Затраты!R$8,Вводные!$I$18:$N$18)*VLOOKUP(R$9,Вводные!$B$44:$N$55,7+Затраты!R$8,0)/1000</f>
        <v>0</v>
      </c>
      <c r="S48" s="538">
        <f>SUMIF(Вводные!$I$4:$N$4,S$8,Вводные!$I38:$N38)*SUMIF(Вводные!$I$4:$N$4,Затраты!S$8,Вводные!$I$18:$N$18)*VLOOKUP(S$9,Вводные!$B$44:$N$55,7+Затраты!S$8,0)/1000</f>
        <v>0</v>
      </c>
      <c r="T48" s="538">
        <f>SUMIF(Вводные!$I$4:$N$4,T$8,Вводные!$I38:$N38)*SUMIF(Вводные!$I$4:$N$4,Затраты!T$8,Вводные!$I$18:$N$18)*VLOOKUP(T$9,Вводные!$B$44:$N$55,7+Затраты!T$8,0)/1000</f>
        <v>0</v>
      </c>
      <c r="U48" s="538">
        <f>SUMIF(Вводные!$I$4:$N$4,U$8,Вводные!$I38:$N38)*SUMIF(Вводные!$I$4:$N$4,Затраты!U$8,Вводные!$I$18:$N$18)*VLOOKUP(U$9,Вводные!$B$44:$N$55,7+Затраты!U$8,0)/1000</f>
        <v>0</v>
      </c>
      <c r="V48" s="538">
        <f>SUMIF(Вводные!$I$4:$N$4,V$8,Вводные!$I38:$N38)*SUMIF(Вводные!$I$4:$N$4,Затраты!V$8,Вводные!$I$18:$N$18)*VLOOKUP(V$9,Вводные!$B$44:$N$55,7+Затраты!V$8,0)/1000</f>
        <v>0</v>
      </c>
      <c r="W48" s="538">
        <f>SUMIF(Вводные!$I$4:$N$4,W$8,Вводные!$I38:$N38)*SUMIF(Вводные!$I$4:$N$4,Затраты!W$8,Вводные!$I$18:$N$18)*VLOOKUP(W$9,Вводные!$B$44:$N$55,7+Затраты!W$8,0)/1000</f>
        <v>0</v>
      </c>
      <c r="X48" s="538">
        <f>SUMIF(Вводные!$I$4:$N$4,X$8,Вводные!$I38:$N38)*SUMIF(Вводные!$I$4:$N$4,Затраты!X$8,Вводные!$I$18:$N$18)*VLOOKUP(X$9,Вводные!$B$44:$N$55,7+Затраты!X$8,0)/1000</f>
        <v>0</v>
      </c>
      <c r="Y48" s="538">
        <f>SUMIF(Вводные!$I$4:$N$4,Y$8,Вводные!$I38:$N38)*SUMIF(Вводные!$I$4:$N$4,Затраты!Y$8,Вводные!$I$18:$N$18)*VLOOKUP(Y$9,Вводные!$B$44:$N$55,7+Затраты!Y$8,0)/1000</f>
        <v>0</v>
      </c>
      <c r="Z48" s="538">
        <f>SUMIF(Вводные!$I$4:$N$4,Z$8,Вводные!$I38:$N38)*SUMIF(Вводные!$I$4:$N$4,Затраты!Z$8,Вводные!$I$18:$N$18)*VLOOKUP(Z$9,Вводные!$B$44:$N$55,7+Затраты!Z$8,0)/1000</f>
        <v>0</v>
      </c>
      <c r="AA48" s="538">
        <f>SUMIF(Вводные!$I$4:$N$4,AA$8,Вводные!$I38:$N38)*SUMIF(Вводные!$I$4:$N$4,Затраты!AA$8,Вводные!$I$18:$N$18)*VLOOKUP(AA$9,Вводные!$B$44:$N$55,7+Затраты!AA$8,0)/1000</f>
        <v>0</v>
      </c>
      <c r="AB48" s="538">
        <f>SUMIF(Вводные!$I$4:$N$4,AB$8,Вводные!$I38:$N38)*SUMIF(Вводные!$I$4:$N$4,Затраты!AB$8,Вводные!$I$18:$N$18)*VLOOKUP(AB$9,Вводные!$B$44:$N$55,7+Затраты!AB$8,0)/1000</f>
        <v>0</v>
      </c>
      <c r="AC48" s="538">
        <f>SUMIF(Вводные!$I$4:$N$4,AC$8,Вводные!$I38:$N38)*SUMIF(Вводные!$I$4:$N$4,Затраты!AC$8,Вводные!$I$18:$N$18)*VLOOKUP(AC$9,Вводные!$B$44:$N$55,7+Затраты!AC$8,0)/1000</f>
        <v>0</v>
      </c>
      <c r="AD48" s="538">
        <f>SUMIF(Вводные!$I$4:$N$4,AD$8,Вводные!$I38:$N38)*SUMIF(Вводные!$I$4:$N$4,Затраты!AD$8,Вводные!$I$18:$N$18)*VLOOKUP(AD$9,Вводные!$B$44:$N$55,7+Затраты!AD$8,0)/1000</f>
        <v>0</v>
      </c>
      <c r="AE48" s="538">
        <f>SUMIF(Вводные!$I$4:$N$4,AE$8,Вводные!$I38:$N38)*SUMIF(Вводные!$I$4:$N$4,Затраты!AE$8,Вводные!$I$18:$N$18)*VLOOKUP(AE$9,Вводные!$B$44:$N$55,7+Затраты!AE$8,0)/1000</f>
        <v>0</v>
      </c>
      <c r="AF48" s="538">
        <f>SUMIF(Вводные!$I$4:$N$4,AF$8,Вводные!$I38:$N38)*SUMIF(Вводные!$I$4:$N$4,Затраты!AF$8,Вводные!$I$18:$N$18)*VLOOKUP(AF$9,Вводные!$B$44:$N$55,7+Затраты!AF$8,0)/1000</f>
        <v>0</v>
      </c>
      <c r="AG48" s="538">
        <f>SUMIF(Вводные!$I$4:$N$4,AG$8,Вводные!$I38:$N38)*SUMIF(Вводные!$I$4:$N$4,Затраты!AG$8,Вводные!$I$18:$N$18)*VLOOKUP(AG$9,Вводные!$B$44:$N$55,7+Затраты!AG$8,0)/1000</f>
        <v>0</v>
      </c>
      <c r="AH48" s="538">
        <f>SUMIF(Вводные!$I$4:$N$4,AH$8,Вводные!$I38:$N38)*SUMIF(Вводные!$I$4:$N$4,Затраты!AH$8,Вводные!$I$18:$N$18)*VLOOKUP(AH$9,Вводные!$B$44:$N$55,7+Затраты!AH$8,0)/1000</f>
        <v>0</v>
      </c>
      <c r="AI48" s="538">
        <f>SUMIF(Вводные!$I$4:$N$4,AI$8,Вводные!$I38:$N38)*SUMIF(Вводные!$I$4:$N$4,Затраты!AI$8,Вводные!$I$18:$N$18)*VLOOKUP(AI$9,Вводные!$B$44:$N$55,7+Затраты!AI$8,0)/1000</f>
        <v>0</v>
      </c>
      <c r="AJ48" s="538">
        <f>SUMIF(Вводные!$I$4:$N$4,AJ$8,Вводные!$I38:$N38)*SUMIF(Вводные!$I$4:$N$4,Затраты!AJ$8,Вводные!$I$18:$N$18)*VLOOKUP(AJ$9,Вводные!$B$44:$N$55,7+Затраты!AJ$8,0)/1000</f>
        <v>0</v>
      </c>
      <c r="AK48" s="538">
        <f>SUMIF(Вводные!$I$4:$N$4,AK$8,Вводные!$I38:$N38)*SUMIF(Вводные!$I$4:$N$4,Затраты!AK$8,Вводные!$I$18:$N$18)*VLOOKUP(AK$9,Вводные!$B$44:$N$55,7+Затраты!AK$8,0)/1000</f>
        <v>0</v>
      </c>
      <c r="AL48" s="538">
        <f>SUMIF(Вводные!$I$4:$N$4,AL$8,Вводные!$I38:$N38)*SUMIF(Вводные!$I$4:$N$4,Затраты!AL$8,Вводные!$I$18:$N$18)*VLOOKUP(AL$9,Вводные!$B$44:$N$55,7+Затраты!AL$8,0)/1000</f>
        <v>0</v>
      </c>
      <c r="AM48" s="538">
        <f>SUMIF(Вводные!$I$4:$N$4,AM$8,Вводные!$I38:$N38)*SUMIF(Вводные!$I$4:$N$4,Затраты!AM$8,Вводные!$I$18:$N$18)*VLOOKUP(AM$9,Вводные!$B$44:$N$55,7+Затраты!AM$8,0)/1000</f>
        <v>0</v>
      </c>
      <c r="AN48" s="538">
        <f>SUMIF(Вводные!$I$4:$N$4,AN$8,Вводные!$I38:$N38)*SUMIF(Вводные!$I$4:$N$4,Затраты!AN$8,Вводные!$I$18:$N$18)*VLOOKUP(AN$9,Вводные!$B$44:$N$55,7+Затраты!AN$8,0)/1000</f>
        <v>0</v>
      </c>
      <c r="AO48" s="538">
        <f>SUMIF(Вводные!$I$4:$N$4,AO$8,Вводные!$I38:$N38)*SUMIF(Вводные!$I$4:$N$4,Затраты!AO$8,Вводные!$I$18:$N$18)*VLOOKUP(AO$9,Вводные!$B$44:$N$55,7+Затраты!AO$8,0)/1000</f>
        <v>0</v>
      </c>
      <c r="AP48" s="538">
        <f>SUMIF(Вводные!$I$4:$N$4,AP$8,Вводные!$I38:$N38)*SUMIF(Вводные!$I$4:$N$4,Затраты!AP$8,Вводные!$I$18:$N$18)*VLOOKUP(AP$9,Вводные!$B$44:$N$55,7+Затраты!AP$8,0)/1000</f>
        <v>0</v>
      </c>
      <c r="AQ48" s="538">
        <f>SUMIF(Вводные!$I$4:$N$4,AQ$8,Вводные!$I38:$N38)*SUMIF(Вводные!$I$4:$N$4,Затраты!AQ$8,Вводные!$I$18:$N$18)*VLOOKUP(AQ$9,Вводные!$B$44:$N$55,7+Затраты!AQ$8,0)/1000</f>
        <v>0</v>
      </c>
      <c r="AR48" s="538">
        <f>SUMIF(Вводные!$I$4:$N$4,AR$8,Вводные!$I38:$N38)*SUMIF(Вводные!$I$4:$N$4,Затраты!AR$8,Вводные!$I$18:$N$18)*VLOOKUP(AR$9,Вводные!$B$44:$N$55,7+Затраты!AR$8,0)/1000</f>
        <v>0</v>
      </c>
      <c r="AS48" s="538">
        <f>SUMIF(Вводные!$I$4:$N$4,AS$8,Вводные!$I38:$N38)*SUMIF(Вводные!$I$4:$N$4,Затраты!AS$8,Вводные!$I$18:$N$18)*VLOOKUP(AS$9,Вводные!$B$44:$N$55,7+Затраты!AS$8,0)/1000</f>
        <v>0</v>
      </c>
      <c r="AT48" s="538">
        <f>SUMIF(Вводные!$I$4:$N$4,AT$8,Вводные!$I38:$N38)*SUMIF(Вводные!$I$4:$N$4,Затраты!AT$8,Вводные!$I$18:$N$18)*VLOOKUP(AT$9,Вводные!$B$44:$N$55,7+Затраты!AT$8,0)/1000</f>
        <v>0</v>
      </c>
      <c r="AU48" s="538">
        <f>SUMIF(Вводные!$I$4:$N$4,AU$8,Вводные!$I38:$N38)*SUMIF(Вводные!$I$4:$N$4,Затраты!AU$8,Вводные!$I$18:$N$18)*VLOOKUP(AU$9,Вводные!$B$44:$N$55,7+Затраты!AU$8,0)/1000</f>
        <v>0</v>
      </c>
      <c r="AV48" s="538">
        <f>SUMIF(Вводные!$I$4:$N$4,AV$8,Вводные!$I38:$N38)*SUMIF(Вводные!$I$4:$N$4,Затраты!AV$8,Вводные!$I$18:$N$18)*VLOOKUP(AV$9,Вводные!$B$44:$N$55,7+Затраты!AV$8,0)/1000</f>
        <v>0</v>
      </c>
      <c r="AW48" s="538">
        <f>SUMIF(Вводные!$I$4:$N$4,AW$8,Вводные!$I38:$N38)*SUMIF(Вводные!$I$4:$N$4,Затраты!AW$8,Вводные!$I$18:$N$18)*VLOOKUP(AW$9,Вводные!$B$44:$N$55,7+Затраты!AW$8,0)/1000</f>
        <v>0</v>
      </c>
      <c r="AX48" s="538">
        <f>SUMIF(Вводные!$I$4:$N$4,AX$8,Вводные!$I38:$N38)*SUMIF(Вводные!$I$4:$N$4,Затраты!AX$8,Вводные!$I$18:$N$18)*VLOOKUP(AX$9,Вводные!$B$44:$N$55,7+Затраты!AX$8,0)/1000</f>
        <v>0</v>
      </c>
      <c r="AY48" s="538">
        <f>SUMIF(Вводные!$I$4:$N$4,AY$8,Вводные!$I38:$N38)*SUMIF(Вводные!$I$4:$N$4,Затраты!AY$8,Вводные!$I$18:$N$18)*VLOOKUP(AY$9,Вводные!$B$44:$N$55,7+Затраты!AY$8,0)/1000</f>
        <v>0</v>
      </c>
      <c r="AZ48" s="538">
        <f>SUMIF(Вводные!$I$4:$N$4,AZ$8,Вводные!$I38:$N38)*SUMIF(Вводные!$I$4:$N$4,Затраты!AZ$8,Вводные!$I$18:$N$18)*VLOOKUP(AZ$9,Вводные!$B$44:$N$55,7+Затраты!AZ$8,0)/1000</f>
        <v>0</v>
      </c>
      <c r="BA48" s="538">
        <f>SUMIF(Вводные!$I$4:$N$4,BA$8,Вводные!$I38:$N38)*SUMIF(Вводные!$I$4:$N$4,Затраты!BA$8,Вводные!$I$18:$N$18)*VLOOKUP(BA$9,Вводные!$B$44:$N$55,7+Затраты!BA$8,0)/1000</f>
        <v>0</v>
      </c>
      <c r="BB48" s="538">
        <f>SUMIF(Вводные!$I$4:$N$4,BB$8,Вводные!$I38:$N38)*SUMIF(Вводные!$I$4:$N$4,Затраты!BB$8,Вводные!$I$18:$N$18)*VLOOKUP(BB$9,Вводные!$B$44:$N$55,7+Затраты!BB$8,0)/1000</f>
        <v>0</v>
      </c>
      <c r="BC48" s="538">
        <f>SUMIF(Вводные!$I$4:$N$4,BC$8,Вводные!$I38:$N38)*SUMIF(Вводные!$I$4:$N$4,Затраты!BC$8,Вводные!$I$18:$N$18)*VLOOKUP(BC$9,Вводные!$B$44:$N$55,7+Затраты!BC$8,0)/1000</f>
        <v>0</v>
      </c>
      <c r="BD48" s="538">
        <f>SUMIF(Вводные!$I$4:$N$4,BD$8,Вводные!$I38:$N38)*SUMIF(Вводные!$I$4:$N$4,Затраты!BD$8,Вводные!$I$18:$N$18)*VLOOKUP(BD$9,Вводные!$B$44:$N$55,7+Затраты!BD$8,0)/1000</f>
        <v>0</v>
      </c>
      <c r="BE48" s="538">
        <f>SUMIF(Вводные!$I$4:$N$4,BE$8,Вводные!$I38:$N38)*SUMIF(Вводные!$I$4:$N$4,Затраты!BE$8,Вводные!$I$18:$N$18)*VLOOKUP(BE$9,Вводные!$B$44:$N$55,7+Затраты!BE$8,0)/1000</f>
        <v>0</v>
      </c>
      <c r="BF48" s="538">
        <f>SUMIF(Вводные!$I$4:$N$4,BF$8,Вводные!$I38:$N38)*SUMIF(Вводные!$I$4:$N$4,Затраты!BF$8,Вводные!$I$18:$N$18)*VLOOKUP(BF$9,Вводные!$B$44:$N$55,7+Затраты!BF$8,0)/1000</f>
        <v>0</v>
      </c>
      <c r="BG48" s="538">
        <f>SUMIF(Вводные!$I$4:$N$4,BG$8,Вводные!$I38:$N38)*SUMIF(Вводные!$I$4:$N$4,Затраты!BG$8,Вводные!$I$18:$N$18)*VLOOKUP(BG$9,Вводные!$B$44:$N$55,7+Затраты!BG$8,0)/1000</f>
        <v>0</v>
      </c>
      <c r="BH48" s="538">
        <f>SUMIF(Вводные!$I$4:$N$4,BH$8,Вводные!$I38:$N38)*SUMIF(Вводные!$I$4:$N$4,Затраты!BH$8,Вводные!$I$18:$N$18)*VLOOKUP(BH$9,Вводные!$B$44:$N$55,7+Затраты!BH$8,0)/1000</f>
        <v>0</v>
      </c>
      <c r="BI48" s="538">
        <f>SUMIF(Вводные!$I$4:$N$4,BI$8,Вводные!$I38:$N38)*SUMIF(Вводные!$I$4:$N$4,Затраты!BI$8,Вводные!$I$18:$N$18)*VLOOKUP(BI$9,Вводные!$B$44:$N$55,7+Затраты!BI$8,0)/1000</f>
        <v>0</v>
      </c>
      <c r="BJ48" s="538">
        <f>SUMIF(Вводные!$I$4:$N$4,BJ$8,Вводные!$I38:$N38)*SUMIF(Вводные!$I$4:$N$4,Затраты!BJ$8,Вводные!$I$18:$N$18)*VLOOKUP(BJ$9,Вводные!$B$44:$N$55,7+Затраты!BJ$8,0)/1000</f>
        <v>0</v>
      </c>
      <c r="BK48" s="538">
        <f>SUMIF(Вводные!$I$4:$N$4,BK$8,Вводные!$I38:$N38)*SUMIF(Вводные!$I$4:$N$4,Затраты!BK$8,Вводные!$I$18:$N$18)*VLOOKUP(BK$9,Вводные!$B$44:$N$55,7+Затраты!BK$8,0)/1000</f>
        <v>0</v>
      </c>
      <c r="BL48" s="538">
        <f>SUMIF(Вводные!$I$4:$N$4,BL$8,Вводные!$I38:$N38)*SUMIF(Вводные!$I$4:$N$4,Затраты!BL$8,Вводные!$I$18:$N$18)*VLOOKUP(BL$9,Вводные!$B$44:$N$55,7+Затраты!BL$8,0)/1000</f>
        <v>0</v>
      </c>
      <c r="BM48" s="538">
        <f>SUMIF(Вводные!$I$4:$N$4,BM$8,Вводные!$I38:$N38)*SUMIF(Вводные!$I$4:$N$4,Затраты!BM$8,Вводные!$I$18:$N$18)*VLOOKUP(BM$9,Вводные!$B$44:$N$55,7+Затраты!BM$8,0)/1000</f>
        <v>0</v>
      </c>
      <c r="BN48" s="538">
        <f>SUMIF(Вводные!$I$4:$N$4,BN$8,Вводные!$I38:$N38)*SUMIF(Вводные!$I$4:$N$4,Затраты!BN$8,Вводные!$I$18:$N$18)*VLOOKUP(BN$9,Вводные!$B$44:$N$55,7+Затраты!BN$8,0)/1000</f>
        <v>0</v>
      </c>
      <c r="BO48" s="538">
        <f>SUMIF(Вводные!$I$4:$N$4,BO$8,Вводные!$I38:$N38)*SUMIF(Вводные!$I$4:$N$4,Затраты!BO$8,Вводные!$I$18:$N$18)*VLOOKUP(BO$9,Вводные!$B$44:$N$55,7+Затраты!BO$8,0)/1000</f>
        <v>0</v>
      </c>
      <c r="BP48" s="538">
        <f>SUMIF(Вводные!$I$4:$N$4,BP$8,Вводные!$I38:$N38)*SUMIF(Вводные!$I$4:$N$4,Затраты!BP$8,Вводные!$I$18:$N$18)*VLOOKUP(BP$9,Вводные!$B$44:$N$55,7+Затраты!BP$8,0)/1000</f>
        <v>0</v>
      </c>
      <c r="BQ48" s="538">
        <f>SUMIF(Вводные!$I$4:$N$4,BQ$8,Вводные!$I38:$N38)*SUMIF(Вводные!$I$4:$N$4,Затраты!BQ$8,Вводные!$I$18:$N$18)*VLOOKUP(BQ$9,Вводные!$B$44:$N$55,7+Затраты!BQ$8,0)/1000</f>
        <v>0</v>
      </c>
      <c r="BR48" s="538">
        <f>SUMIF(Вводные!$I$4:$N$4,BR$8,Вводные!$I38:$N38)*SUMIF(Вводные!$I$4:$N$4,Затраты!BR$8,Вводные!$I$18:$N$18)*VLOOKUP(BR$9,Вводные!$B$44:$N$55,7+Затраты!BR$8,0)/1000</f>
        <v>0</v>
      </c>
      <c r="BS48" s="538">
        <f>SUMIF(Вводные!$I$4:$N$4,BS$8,Вводные!$I38:$N38)*SUMIF(Вводные!$I$4:$N$4,Затраты!BS$8,Вводные!$I$18:$N$18)*VLOOKUP(BS$9,Вводные!$B$44:$N$55,7+Затраты!BS$8,0)/1000</f>
        <v>0</v>
      </c>
      <c r="BT48" s="538">
        <f>SUMIF(Вводные!$I$4:$N$4,BT$8,Вводные!$I38:$N38)*SUMIF(Вводные!$I$4:$N$4,Затраты!BT$8,Вводные!$I$18:$N$18)*VLOOKUP(BT$9,Вводные!$B$44:$N$55,7+Затраты!BT$8,0)/1000</f>
        <v>0</v>
      </c>
      <c r="BU48" s="538">
        <f>SUMIF(Вводные!$I$4:$N$4,BU$8,Вводные!$I38:$N38)*SUMIF(Вводные!$I$4:$N$4,Затраты!BU$8,Вводные!$I$18:$N$18)*VLOOKUP(BU$9,Вводные!$B$44:$N$55,7+Затраты!BU$8,0)/1000</f>
        <v>0</v>
      </c>
      <c r="BV48" s="538">
        <f>SUMIF(Вводные!$I$4:$N$4,BV$8,Вводные!$I38:$N38)*SUMIF(Вводные!$I$4:$N$4,Затраты!BV$8,Вводные!$I$18:$N$18)*VLOOKUP(BV$9,Вводные!$B$44:$N$55,7+Затраты!BV$8,0)/1000</f>
        <v>0</v>
      </c>
      <c r="BW48" s="538">
        <f>SUMIF(Вводные!$I$4:$N$4,BW$8,Вводные!$I38:$N38)*SUMIF(Вводные!$I$4:$N$4,Затраты!BW$8,Вводные!$I$18:$N$18)*VLOOKUP(BW$9,Вводные!$B$44:$N$55,7+Затраты!BW$8,0)/1000</f>
        <v>0</v>
      </c>
      <c r="BX48" s="538">
        <f>SUMIF(Вводные!$I$4:$N$4,BX$8,Вводные!$I38:$N38)*SUMIF(Вводные!$I$4:$N$4,Затраты!BX$8,Вводные!$I$18:$N$18)*VLOOKUP(BX$9,Вводные!$B$44:$N$55,7+Затраты!BX$8,0)/1000</f>
        <v>0</v>
      </c>
      <c r="BY48" s="538">
        <f>SUMIF(Вводные!$I$4:$N$4,BY$8,Вводные!$I38:$N38)*SUMIF(Вводные!$I$4:$N$4,Затраты!BY$8,Вводные!$I$18:$N$18)*VLOOKUP(BY$9,Вводные!$B$44:$N$55,7+Затраты!BY$8,0)/1000</f>
        <v>0</v>
      </c>
      <c r="BZ48" s="255"/>
      <c r="CA48" s="255"/>
      <c r="CB48" s="255"/>
      <c r="CC48" s="255"/>
      <c r="CD48" s="255"/>
      <c r="CE48" s="255"/>
      <c r="CF48" s="255"/>
      <c r="CG48" s="255"/>
    </row>
    <row r="49" spans="1:85" x14ac:dyDescent="0.25">
      <c r="A49" s="253"/>
      <c r="B49" s="254"/>
      <c r="C49" s="73" t="str">
        <f>Вводные!C40</f>
        <v>Мебель, компьютеры</v>
      </c>
      <c r="D49" s="132" t="s">
        <v>355</v>
      </c>
      <c r="E49" s="224"/>
      <c r="F49" s="538">
        <f ca="1">Вводные!$G$40*SUMIF(Вводные!$I$5:$N$5,F$2,Вводные!$I$18:$N$18)*SUM(Штат!H13:H23)/1000</f>
        <v>6</v>
      </c>
      <c r="G49" s="538">
        <f ca="1">Вводные!$G$40*SUMIF(Вводные!$I$5:$N$5,G$2,Вводные!$I$18:$N$18)*SUM(Штат!I13:I23)/1000</f>
        <v>0</v>
      </c>
      <c r="H49" s="538">
        <f ca="1">Вводные!$G$40*SUMIF(Вводные!$I$5:$N$5,H$2,Вводные!$I$18:$N$18)*SUM(Штат!J13:J23)/1000</f>
        <v>0</v>
      </c>
      <c r="I49" s="538">
        <f ca="1">Вводные!$G$40*SUMIF(Вводные!$I$5:$N$5,I$2,Вводные!$I$18:$N$18)*SUM(Штат!K13:K23)/1000</f>
        <v>0</v>
      </c>
      <c r="J49" s="538">
        <f ca="1">Вводные!$G$40*SUMIF(Вводные!$I$5:$N$5,J$2,Вводные!$I$18:$N$18)*SUM(Штат!L13:L23)/1000</f>
        <v>0</v>
      </c>
      <c r="K49" s="538">
        <f ca="1">Вводные!$G$40*SUMIF(Вводные!$I$5:$N$5,K$2,Вводные!$I$18:$N$18)*SUM(Штат!M13:M23)/1000</f>
        <v>4.5</v>
      </c>
      <c r="L49" s="538">
        <f ca="1">Вводные!$G$40*SUMIF(Вводные!$I$5:$N$5,L$2,Вводные!$I$18:$N$18)*SUM(Штат!N13:N23)/1000</f>
        <v>0</v>
      </c>
      <c r="M49" s="538">
        <f ca="1">Вводные!$G$40*SUMIF(Вводные!$I$5:$N$5,M$2,Вводные!$I$18:$N$18)*SUM(Штат!O13:O23)/1000</f>
        <v>0</v>
      </c>
      <c r="N49" s="538">
        <f ca="1">Вводные!$G$40*SUMIF(Вводные!$I$5:$N$5,N$2,Вводные!$I$18:$N$18)*SUM(Штат!P13:P23)/1000</f>
        <v>0</v>
      </c>
      <c r="O49" s="538">
        <f ca="1">Вводные!$G$40*SUMIF(Вводные!$I$5:$N$5,O$2,Вводные!$I$18:$N$18)*SUM(Штат!Q13:Q23)/1000</f>
        <v>0</v>
      </c>
      <c r="P49" s="538">
        <f ca="1">Вводные!$G$40*SUMIF(Вводные!$I$5:$N$5,P$2,Вводные!$I$18:$N$18)*SUM(Штат!R13:R23)/1000</f>
        <v>0</v>
      </c>
      <c r="Q49" s="538">
        <f ca="1">Вводные!$G$40*SUMIF(Вводные!$I$5:$N$5,Q$2,Вводные!$I$18:$N$18)*SUM(Штат!S13:S23)/1000</f>
        <v>0</v>
      </c>
      <c r="R49" s="538">
        <f ca="1">Вводные!$G$40*SUMIF(Вводные!$I$5:$N$5,R$2,Вводные!$I$18:$N$18)*SUM(Штат!T13:T23)/1000</f>
        <v>0</v>
      </c>
      <c r="S49" s="538">
        <f ca="1">Вводные!$G$40*SUMIF(Вводные!$I$5:$N$5,S$2,Вводные!$I$18:$N$18)*SUM(Штат!U13:U23)/1000</f>
        <v>0</v>
      </c>
      <c r="T49" s="538">
        <f ca="1">Вводные!$G$40*SUMIF(Вводные!$I$5:$N$5,T$2,Вводные!$I$18:$N$18)*SUM(Штат!V13:V23)/1000</f>
        <v>0</v>
      </c>
      <c r="U49" s="538">
        <f ca="1">Вводные!$G$40*SUMIF(Вводные!$I$5:$N$5,U$2,Вводные!$I$18:$N$18)*SUM(Штат!W13:W23)/1000</f>
        <v>1.5449999999999999</v>
      </c>
      <c r="V49" s="538">
        <f ca="1">Вводные!$G$40*SUMIF(Вводные!$I$5:$N$5,V$2,Вводные!$I$18:$N$18)*SUM(Штат!X13:X23)/1000</f>
        <v>0</v>
      </c>
      <c r="W49" s="538">
        <f ca="1">Вводные!$G$40*SUMIF(Вводные!$I$5:$N$5,W$2,Вводные!$I$18:$N$18)*SUM(Штат!Y13:Y23)/1000</f>
        <v>1.5449999999999999</v>
      </c>
      <c r="X49" s="538">
        <f ca="1">Вводные!$G$40*SUMIF(Вводные!$I$5:$N$5,X$2,Вводные!$I$18:$N$18)*SUM(Штат!Z13:Z23)/1000</f>
        <v>0</v>
      </c>
      <c r="Y49" s="538">
        <f ca="1">Вводные!$G$40*SUMIF(Вводные!$I$5:$N$5,Y$2,Вводные!$I$18:$N$18)*SUM(Штат!AA13:AA23)/1000</f>
        <v>0</v>
      </c>
      <c r="Z49" s="538">
        <f ca="1">Вводные!$G$40*SUMIF(Вводные!$I$5:$N$5,Z$2,Вводные!$I$18:$N$18)*SUM(Штат!AB13:AB23)/1000</f>
        <v>0</v>
      </c>
      <c r="AA49" s="538">
        <f ca="1">Вводные!$G$40*SUMIF(Вводные!$I$5:$N$5,AA$2,Вводные!$I$18:$N$18)*SUM(Штат!AC13:AC23)/1000</f>
        <v>0</v>
      </c>
      <c r="AB49" s="538">
        <f ca="1">Вводные!$G$40*SUMIF(Вводные!$I$5:$N$5,AB$2,Вводные!$I$18:$N$18)*SUM(Штат!AD13:AD23)/1000</f>
        <v>0</v>
      </c>
      <c r="AC49" s="538">
        <f ca="1">Вводные!$G$40*SUMIF(Вводные!$I$5:$N$5,AC$2,Вводные!$I$18:$N$18)*SUM(Штат!AE13:AE23)/1000</f>
        <v>0</v>
      </c>
      <c r="AD49" s="538">
        <f ca="1">Вводные!$G$40*SUMIF(Вводные!$I$5:$N$5,AD$2,Вводные!$I$18:$N$18)*SUM(Штат!AF13:AF23)/1000</f>
        <v>0</v>
      </c>
      <c r="AE49" s="538">
        <f ca="1">Вводные!$G$40*SUMIF(Вводные!$I$5:$N$5,AE$2,Вводные!$I$18:$N$18)*SUM(Штат!AG13:AG23)/1000</f>
        <v>0</v>
      </c>
      <c r="AF49" s="538">
        <f ca="1">Вводные!$G$40*SUMIF(Вводные!$I$5:$N$5,AF$2,Вводные!$I$18:$N$18)*SUM(Штат!AH13:AH23)/1000</f>
        <v>0</v>
      </c>
      <c r="AG49" s="538">
        <f ca="1">Вводные!$G$40*SUMIF(Вводные!$I$5:$N$5,AG$2,Вводные!$I$18:$N$18)*SUM(Штат!AI13:AI23)/1000</f>
        <v>3.16107</v>
      </c>
      <c r="AH49" s="538">
        <f ca="1">Вводные!$G$40*SUMIF(Вводные!$I$5:$N$5,AH$2,Вводные!$I$18:$N$18)*SUM(Штат!AJ13:AJ23)/1000</f>
        <v>0</v>
      </c>
      <c r="AI49" s="538">
        <f ca="1">Вводные!$G$40*SUMIF(Вводные!$I$5:$N$5,AI$2,Вводные!$I$18:$N$18)*SUM(Штат!AK13:AK23)/1000</f>
        <v>7.9026750000000003</v>
      </c>
      <c r="AJ49" s="538">
        <f ca="1">Вводные!$G$40*SUMIF(Вводные!$I$5:$N$5,AJ$2,Вводные!$I$18:$N$18)*SUM(Штат!AL13:AL23)/1000</f>
        <v>0</v>
      </c>
      <c r="AK49" s="538">
        <f ca="1">Вводные!$G$40*SUMIF(Вводные!$I$5:$N$5,AK$2,Вводные!$I$18:$N$18)*SUM(Штат!AM13:AM23)/1000</f>
        <v>0</v>
      </c>
      <c r="AL49" s="538">
        <f ca="1">Вводные!$G$40*SUMIF(Вводные!$I$5:$N$5,AL$2,Вводные!$I$18:$N$18)*SUM(Штат!AN13:AN23)/1000</f>
        <v>0</v>
      </c>
      <c r="AM49" s="538">
        <f ca="1">Вводные!$G$40*SUMIF(Вводные!$I$5:$N$5,AM$2,Вводные!$I$18:$N$18)*SUM(Штат!AO13:AO23)/1000</f>
        <v>0</v>
      </c>
      <c r="AN49" s="538">
        <f ca="1">Вводные!$G$40*SUMIF(Вводные!$I$5:$N$5,AN$2,Вводные!$I$18:$N$18)*SUM(Штат!AP13:AP23)/1000</f>
        <v>0</v>
      </c>
      <c r="AO49" s="538">
        <f ca="1">Вводные!$G$40*SUMIF(Вводные!$I$5:$N$5,AO$2,Вводные!$I$18:$N$18)*SUM(Штат!AQ13:AQ23)/1000</f>
        <v>0</v>
      </c>
      <c r="AP49" s="538">
        <f ca="1">Вводные!$G$40*SUMIF(Вводные!$I$5:$N$5,AP$2,Вводные!$I$18:$N$18)*SUM(Штат!AR13:AR23)/1000</f>
        <v>0</v>
      </c>
      <c r="AQ49" s="538">
        <f ca="1">Вводные!$G$40*SUMIF(Вводные!$I$5:$N$5,AQ$2,Вводные!$I$18:$N$18)*SUM(Штат!AS13:AS23)/1000</f>
        <v>0</v>
      </c>
      <c r="AR49" s="538">
        <f ca="1">Вводные!$G$40*SUMIF(Вводные!$I$5:$N$5,AR$2,Вводные!$I$18:$N$18)*SUM(Штат!AT13:AT23)/1000</f>
        <v>0</v>
      </c>
      <c r="AS49" s="538">
        <f ca="1">Вводные!$G$40*SUMIF(Вводные!$I$5:$N$5,AS$2,Вводные!$I$18:$N$18)*SUM(Штат!AU13:AU23)/1000</f>
        <v>1.6168873049999999</v>
      </c>
      <c r="AT49" s="538">
        <f ca="1">Вводные!$G$40*SUMIF(Вводные!$I$5:$N$5,AT$2,Вводные!$I$18:$N$18)*SUM(Штат!AV13:AV23)/1000</f>
        <v>0</v>
      </c>
      <c r="AU49" s="538">
        <f ca="1">Вводные!$G$40*SUMIF(Вводные!$I$5:$N$5,AU$2,Вводные!$I$18:$N$18)*SUM(Штат!AW13:AW23)/1000</f>
        <v>37.188408015</v>
      </c>
      <c r="AV49" s="538">
        <f ca="1">Вводные!$G$40*SUMIF(Вводные!$I$5:$N$5,AV$2,Вводные!$I$18:$N$18)*SUM(Штат!AX13:AX23)/1000</f>
        <v>0</v>
      </c>
      <c r="AW49" s="538">
        <f ca="1">Вводные!$G$40*SUMIF(Вводные!$I$5:$N$5,AW$2,Вводные!$I$18:$N$18)*SUM(Штат!AY13:AY23)/1000</f>
        <v>0</v>
      </c>
      <c r="AX49" s="538">
        <f ca="1">Вводные!$G$40*SUMIF(Вводные!$I$5:$N$5,AX$2,Вводные!$I$18:$N$18)*SUM(Штат!AZ13:AZ23)/1000</f>
        <v>0</v>
      </c>
      <c r="AY49" s="538">
        <f ca="1">Вводные!$G$40*SUMIF(Вводные!$I$5:$N$5,AY$2,Вводные!$I$18:$N$18)*SUM(Штат!BA13:BA23)/1000</f>
        <v>0</v>
      </c>
      <c r="AZ49" s="538">
        <f ca="1">Вводные!$G$40*SUMIF(Вводные!$I$5:$N$5,AZ$2,Вводные!$I$18:$N$18)*SUM(Штат!BB13:BB23)/1000</f>
        <v>0</v>
      </c>
      <c r="BA49" s="538">
        <f ca="1">Вводные!$G$40*SUMIF(Вводные!$I$5:$N$5,BA$2,Вводные!$I$18:$N$18)*SUM(Штат!BC13:BC23)/1000</f>
        <v>0</v>
      </c>
      <c r="BB49" s="538">
        <f ca="1">Вводные!$G$40*SUMIF(Вводные!$I$5:$N$5,BB$2,Вводные!$I$18:$N$18)*SUM(Штат!BD13:BD23)/1000</f>
        <v>0</v>
      </c>
      <c r="BC49" s="538">
        <f ca="1">Вводные!$G$40*SUMIF(Вводные!$I$5:$N$5,BC$2,Вводные!$I$18:$N$18)*SUM(Штат!BE13:BE23)/1000</f>
        <v>0</v>
      </c>
      <c r="BD49" s="538">
        <f ca="1">Вводные!$G$40*SUMIF(Вводные!$I$5:$N$5,BD$2,Вводные!$I$18:$N$18)*SUM(Штат!BF13:BF23)/1000</f>
        <v>0</v>
      </c>
      <c r="BE49" s="538">
        <f ca="1">Вводные!$G$40*SUMIF(Вводные!$I$5:$N$5,BE$2,Вводные!$I$18:$N$18)*SUM(Штат!BG13:BG23)/1000</f>
        <v>3.3081514260299998</v>
      </c>
      <c r="BF49" s="538">
        <f ca="1">Вводные!$G$40*SUMIF(Вводные!$I$5:$N$5,BF$2,Вводные!$I$18:$N$18)*SUM(Штат!BH13:BH23)/1000</f>
        <v>0</v>
      </c>
      <c r="BG49" s="538">
        <f ca="1">Вводные!$G$40*SUMIF(Вводные!$I$5:$N$5,BG$2,Вводные!$I$18:$N$18)*SUM(Штат!BI13:BI23)/1000</f>
        <v>13.232605704119999</v>
      </c>
      <c r="BH49" s="538">
        <f ca="1">Вводные!$G$40*SUMIF(Вводные!$I$5:$N$5,BH$2,Вводные!$I$18:$N$18)*SUM(Штат!BJ13:BJ23)/1000</f>
        <v>0</v>
      </c>
      <c r="BI49" s="538">
        <f ca="1">Вводные!$G$40*SUMIF(Вводные!$I$5:$N$5,BI$2,Вводные!$I$18:$N$18)*SUM(Штат!BK13:BK23)/1000</f>
        <v>0</v>
      </c>
      <c r="BJ49" s="538">
        <f ca="1">Вводные!$G$40*SUMIF(Вводные!$I$5:$N$5,BJ$2,Вводные!$I$18:$N$18)*SUM(Штат!BL13:BL23)/1000</f>
        <v>0</v>
      </c>
      <c r="BK49" s="538">
        <f ca="1">Вводные!$G$40*SUMIF(Вводные!$I$5:$N$5,BK$2,Вводные!$I$18:$N$18)*SUM(Штат!BM13:BM23)/1000</f>
        <v>0</v>
      </c>
      <c r="BL49" s="538">
        <f ca="1">Вводные!$G$40*SUMIF(Вводные!$I$5:$N$5,BL$2,Вводные!$I$18:$N$18)*SUM(Штат!BN13:BN23)/1000</f>
        <v>0</v>
      </c>
      <c r="BM49" s="538">
        <f ca="1">Вводные!$G$40*SUMIF(Вводные!$I$5:$N$5,BM$2,Вводные!$I$18:$N$18)*SUM(Штат!BO13:BO23)/1000</f>
        <v>0</v>
      </c>
      <c r="BN49" s="538">
        <f ca="1">Вводные!$G$40*SUMIF(Вводные!$I$5:$N$5,BN$2,Вводные!$I$18:$N$18)*SUM(Штат!BP13:BP23)/1000</f>
        <v>0</v>
      </c>
      <c r="BO49" s="538">
        <f ca="1">Вводные!$G$40*SUMIF(Вводные!$I$5:$N$5,BO$2,Вводные!$I$18:$N$18)*SUM(Штат!BQ13:BQ23)/1000</f>
        <v>0</v>
      </c>
      <c r="BP49" s="538">
        <f ca="1">Вводные!$G$40*SUMIF(Вводные!$I$5:$N$5,BP$2,Вводные!$I$18:$N$18)*SUM(Штат!BR13:BR23)/1000</f>
        <v>0</v>
      </c>
      <c r="BQ49" s="538">
        <f ca="1">Вводные!$G$40*SUMIF(Вводные!$I$5:$N$5,BQ$2,Вводные!$I$18:$N$18)*SUM(Штат!BS13:BS23)/1000</f>
        <v>0</v>
      </c>
      <c r="BR49" s="538">
        <f ca="1">Вводные!$G$40*SUMIF(Вводные!$I$5:$N$5,BR$2,Вводные!$I$18:$N$18)*SUM(Штат!BT13:BT23)/1000</f>
        <v>0</v>
      </c>
      <c r="BS49" s="538">
        <f ca="1">Вводные!$G$40*SUMIF(Вводные!$I$5:$N$5,BS$2,Вводные!$I$18:$N$18)*SUM(Штат!BU13:BU23)/1000</f>
        <v>20.305433452972135</v>
      </c>
      <c r="BT49" s="538">
        <f ca="1">Вводные!$G$40*SUMIF(Вводные!$I$5:$N$5,BT$2,Вводные!$I$18:$N$18)*SUM(Штат!BV13:BV23)/1000</f>
        <v>0</v>
      </c>
      <c r="BU49" s="538">
        <f ca="1">Вводные!$G$40*SUMIF(Вводные!$I$5:$N$5,BU$2,Вводные!$I$18:$N$18)*SUM(Штат!BW13:BW23)/1000</f>
        <v>0</v>
      </c>
      <c r="BV49" s="538">
        <f ca="1">Вводные!$G$40*SUMIF(Вводные!$I$5:$N$5,BV$2,Вводные!$I$18:$N$18)*SUM(Штат!BX13:BX23)/1000</f>
        <v>0</v>
      </c>
      <c r="BW49" s="538">
        <f ca="1">Вводные!$G$40*SUMIF(Вводные!$I$5:$N$5,BW$2,Вводные!$I$18:$N$18)*SUM(Штат!BY13:BY23)/1000</f>
        <v>0</v>
      </c>
      <c r="BX49" s="538">
        <f ca="1">Вводные!$G$40*SUMIF(Вводные!$I$5:$N$5,BX$2,Вводные!$I$18:$N$18)*SUM(Штат!BZ13:BZ23)/1000</f>
        <v>0</v>
      </c>
      <c r="BY49" s="538">
        <f ca="1">Вводные!$G$40*SUMIF(Вводные!$I$5:$N$5,BY$2,Вводные!$I$18:$N$18)*SUM(Штат!CA13:CA23)/1000</f>
        <v>0</v>
      </c>
      <c r="BZ49" s="255"/>
      <c r="CA49" s="255"/>
      <c r="CB49" s="255"/>
      <c r="CC49" s="255"/>
      <c r="CD49" s="255"/>
      <c r="CE49" s="255"/>
      <c r="CF49" s="255"/>
      <c r="CG49" s="255"/>
    </row>
    <row r="50" spans="1:85" x14ac:dyDescent="0.25">
      <c r="A50" s="253"/>
      <c r="B50" s="254"/>
      <c r="C50" s="73" t="str">
        <f>Вводные!C41</f>
        <v>3D принтер, 3 шт.</v>
      </c>
      <c r="D50" s="132" t="s">
        <v>355</v>
      </c>
      <c r="E50" s="224"/>
      <c r="F50" s="538">
        <f>SUMIF(Вводные!$I$4:$N$4,F$8,Вводные!$I41:$N41)*SUMIF(Вводные!$I$4:$N$4,Затраты!F$8,Вводные!$I$18:$N$18)*VLOOKUP(F$9,Вводные!$B$44:$N$55,7+Затраты!F$8,0)/1000</f>
        <v>3.75</v>
      </c>
      <c r="G50" s="538">
        <f>SUMIF(Вводные!$I$4:$N$4,G$8,Вводные!$I41:$N41)*SUMIF(Вводные!$I$4:$N$4,Затраты!G$8,Вводные!$I$18:$N$18)*VLOOKUP(G$9,Вводные!$B$44:$N$55,7+Затраты!G$8,0)/1000</f>
        <v>2.25</v>
      </c>
      <c r="H50" s="538">
        <f>SUMIF(Вводные!$I$4:$N$4,H$8,Вводные!$I41:$N41)*SUMIF(Вводные!$I$4:$N$4,Затраты!H$8,Вводные!$I$18:$N$18)*VLOOKUP(H$9,Вводные!$B$44:$N$55,7+Затраты!H$8,0)/1000</f>
        <v>2.25</v>
      </c>
      <c r="I50" s="538">
        <f>SUMIF(Вводные!$I$4:$N$4,I$8,Вводные!$I41:$N41)*SUMIF(Вводные!$I$4:$N$4,Затраты!I$8,Вводные!$I$18:$N$18)*VLOOKUP(I$9,Вводные!$B$44:$N$55,7+Затраты!I$8,0)/1000</f>
        <v>2.25</v>
      </c>
      <c r="J50" s="538">
        <f>SUMIF(Вводные!$I$4:$N$4,J$8,Вводные!$I41:$N41)*SUMIF(Вводные!$I$4:$N$4,Затраты!J$8,Вводные!$I$18:$N$18)*VLOOKUP(J$9,Вводные!$B$44:$N$55,7+Затраты!J$8,0)/1000</f>
        <v>2.25</v>
      </c>
      <c r="K50" s="538">
        <f>SUMIF(Вводные!$I$4:$N$4,K$8,Вводные!$I41:$N41)*SUMIF(Вводные!$I$4:$N$4,Затраты!K$8,Вводные!$I$18:$N$18)*VLOOKUP(K$9,Вводные!$B$44:$N$55,7+Затраты!K$8,0)/1000</f>
        <v>2.25</v>
      </c>
      <c r="L50" s="538">
        <f>SUMIF(Вводные!$I$4:$N$4,L$8,Вводные!$I41:$N41)*SUMIF(Вводные!$I$4:$N$4,Затраты!L$8,Вводные!$I$18:$N$18)*VLOOKUP(L$9,Вводные!$B$44:$N$55,7+Затраты!L$8,0)/1000</f>
        <v>0</v>
      </c>
      <c r="M50" s="538">
        <f>SUMIF(Вводные!$I$4:$N$4,M$8,Вводные!$I41:$N41)*SUMIF(Вводные!$I$4:$N$4,Затраты!M$8,Вводные!$I$18:$N$18)*VLOOKUP(M$9,Вводные!$B$44:$N$55,7+Затраты!M$8,0)/1000</f>
        <v>0</v>
      </c>
      <c r="N50" s="538">
        <f>SUMIF(Вводные!$I$4:$N$4,N$8,Вводные!$I41:$N41)*SUMIF(Вводные!$I$4:$N$4,Затраты!N$8,Вводные!$I$18:$N$18)*VLOOKUP(N$9,Вводные!$B$44:$N$55,7+Затраты!N$8,0)/1000</f>
        <v>0</v>
      </c>
      <c r="O50" s="538">
        <f>SUMIF(Вводные!$I$4:$N$4,O$8,Вводные!$I41:$N41)*SUMIF(Вводные!$I$4:$N$4,Затраты!O$8,Вводные!$I$18:$N$18)*VLOOKUP(O$9,Вводные!$B$44:$N$55,7+Затраты!O$8,0)/1000</f>
        <v>0</v>
      </c>
      <c r="P50" s="538">
        <f>SUMIF(Вводные!$I$4:$N$4,P$8,Вводные!$I41:$N41)*SUMIF(Вводные!$I$4:$N$4,Затраты!P$8,Вводные!$I$18:$N$18)*VLOOKUP(P$9,Вводные!$B$44:$N$55,7+Затраты!P$8,0)/1000</f>
        <v>0</v>
      </c>
      <c r="Q50" s="538">
        <f>SUMIF(Вводные!$I$4:$N$4,Q$8,Вводные!$I41:$N41)*SUMIF(Вводные!$I$4:$N$4,Затраты!Q$8,Вводные!$I$18:$N$18)*VLOOKUP(Q$9,Вводные!$B$44:$N$55,7+Затраты!Q$8,0)/1000</f>
        <v>0</v>
      </c>
      <c r="R50" s="538">
        <f>SUMIF(Вводные!$I$4:$N$4,R$8,Вводные!$I41:$N41)*SUMIF(Вводные!$I$4:$N$4,Затраты!R$8,Вводные!$I$18:$N$18)*VLOOKUP(R$9,Вводные!$B$44:$N$55,7+Затраты!R$8,0)/1000</f>
        <v>0</v>
      </c>
      <c r="S50" s="538">
        <f>SUMIF(Вводные!$I$4:$N$4,S$8,Вводные!$I41:$N41)*SUMIF(Вводные!$I$4:$N$4,Затраты!S$8,Вводные!$I$18:$N$18)*VLOOKUP(S$9,Вводные!$B$44:$N$55,7+Затраты!S$8,0)/1000</f>
        <v>0</v>
      </c>
      <c r="T50" s="538">
        <f>SUMIF(Вводные!$I$4:$N$4,T$8,Вводные!$I41:$N41)*SUMIF(Вводные!$I$4:$N$4,Затраты!T$8,Вводные!$I$18:$N$18)*VLOOKUP(T$9,Вводные!$B$44:$N$55,7+Затраты!T$8,0)/1000</f>
        <v>0</v>
      </c>
      <c r="U50" s="538">
        <f>SUMIF(Вводные!$I$4:$N$4,U$8,Вводные!$I41:$N41)*SUMIF(Вводные!$I$4:$N$4,Затраты!U$8,Вводные!$I$18:$N$18)*VLOOKUP(U$9,Вводные!$B$44:$N$55,7+Затраты!U$8,0)/1000</f>
        <v>0</v>
      </c>
      <c r="V50" s="538">
        <f>SUMIF(Вводные!$I$4:$N$4,V$8,Вводные!$I41:$N41)*SUMIF(Вводные!$I$4:$N$4,Затраты!V$8,Вводные!$I$18:$N$18)*VLOOKUP(V$9,Вводные!$B$44:$N$55,7+Затраты!V$8,0)/1000</f>
        <v>0</v>
      </c>
      <c r="W50" s="538">
        <f>SUMIF(Вводные!$I$4:$N$4,W$8,Вводные!$I41:$N41)*SUMIF(Вводные!$I$4:$N$4,Затраты!W$8,Вводные!$I$18:$N$18)*VLOOKUP(W$9,Вводные!$B$44:$N$55,7+Затраты!W$8,0)/1000</f>
        <v>0</v>
      </c>
      <c r="X50" s="538">
        <f>SUMIF(Вводные!$I$4:$N$4,X$8,Вводные!$I41:$N41)*SUMIF(Вводные!$I$4:$N$4,Затраты!X$8,Вводные!$I$18:$N$18)*VLOOKUP(X$9,Вводные!$B$44:$N$55,7+Затраты!X$8,0)/1000</f>
        <v>0</v>
      </c>
      <c r="Y50" s="538">
        <f>SUMIF(Вводные!$I$4:$N$4,Y$8,Вводные!$I41:$N41)*SUMIF(Вводные!$I$4:$N$4,Затраты!Y$8,Вводные!$I$18:$N$18)*VLOOKUP(Y$9,Вводные!$B$44:$N$55,7+Затраты!Y$8,0)/1000</f>
        <v>0</v>
      </c>
      <c r="Z50" s="538">
        <f>SUMIF(Вводные!$I$4:$N$4,Z$8,Вводные!$I41:$N41)*SUMIF(Вводные!$I$4:$N$4,Затраты!Z$8,Вводные!$I$18:$N$18)*VLOOKUP(Z$9,Вводные!$B$44:$N$55,7+Затраты!Z$8,0)/1000</f>
        <v>0</v>
      </c>
      <c r="AA50" s="538">
        <f>SUMIF(Вводные!$I$4:$N$4,AA$8,Вводные!$I41:$N41)*SUMIF(Вводные!$I$4:$N$4,Затраты!AA$8,Вводные!$I$18:$N$18)*VLOOKUP(AA$9,Вводные!$B$44:$N$55,7+Затраты!AA$8,0)/1000</f>
        <v>0</v>
      </c>
      <c r="AB50" s="538">
        <f>SUMIF(Вводные!$I$4:$N$4,AB$8,Вводные!$I41:$N41)*SUMIF(Вводные!$I$4:$N$4,Затраты!AB$8,Вводные!$I$18:$N$18)*VLOOKUP(AB$9,Вводные!$B$44:$N$55,7+Затраты!AB$8,0)/1000</f>
        <v>0</v>
      </c>
      <c r="AC50" s="538">
        <f>SUMIF(Вводные!$I$4:$N$4,AC$8,Вводные!$I41:$N41)*SUMIF(Вводные!$I$4:$N$4,Затраты!AC$8,Вводные!$I$18:$N$18)*VLOOKUP(AC$9,Вводные!$B$44:$N$55,7+Затраты!AC$8,0)/1000</f>
        <v>0</v>
      </c>
      <c r="AD50" s="538">
        <f>SUMIF(Вводные!$I$4:$N$4,AD$8,Вводные!$I41:$N41)*SUMIF(Вводные!$I$4:$N$4,Затраты!AD$8,Вводные!$I$18:$N$18)*VLOOKUP(AD$9,Вводные!$B$44:$N$55,7+Затраты!AD$8,0)/1000</f>
        <v>0</v>
      </c>
      <c r="AE50" s="538">
        <f>SUMIF(Вводные!$I$4:$N$4,AE$8,Вводные!$I41:$N41)*SUMIF(Вводные!$I$4:$N$4,Затраты!AE$8,Вводные!$I$18:$N$18)*VLOOKUP(AE$9,Вводные!$B$44:$N$55,7+Затраты!AE$8,0)/1000</f>
        <v>0</v>
      </c>
      <c r="AF50" s="538">
        <f>SUMIF(Вводные!$I$4:$N$4,AF$8,Вводные!$I41:$N41)*SUMIF(Вводные!$I$4:$N$4,Затраты!AF$8,Вводные!$I$18:$N$18)*VLOOKUP(AF$9,Вводные!$B$44:$N$55,7+Затраты!AF$8,0)/1000</f>
        <v>0</v>
      </c>
      <c r="AG50" s="538">
        <f>SUMIF(Вводные!$I$4:$N$4,AG$8,Вводные!$I41:$N41)*SUMIF(Вводные!$I$4:$N$4,Затраты!AG$8,Вводные!$I$18:$N$18)*VLOOKUP(AG$9,Вводные!$B$44:$N$55,7+Затраты!AG$8,0)/1000</f>
        <v>0</v>
      </c>
      <c r="AH50" s="538">
        <f>SUMIF(Вводные!$I$4:$N$4,AH$8,Вводные!$I41:$N41)*SUMIF(Вводные!$I$4:$N$4,Затраты!AH$8,Вводные!$I$18:$N$18)*VLOOKUP(AH$9,Вводные!$B$44:$N$55,7+Затраты!AH$8,0)/1000</f>
        <v>0</v>
      </c>
      <c r="AI50" s="538">
        <f>SUMIF(Вводные!$I$4:$N$4,AI$8,Вводные!$I41:$N41)*SUMIF(Вводные!$I$4:$N$4,Затраты!AI$8,Вводные!$I$18:$N$18)*VLOOKUP(AI$9,Вводные!$B$44:$N$55,7+Затраты!AI$8,0)/1000</f>
        <v>0</v>
      </c>
      <c r="AJ50" s="538">
        <f>SUMIF(Вводные!$I$4:$N$4,AJ$8,Вводные!$I41:$N41)*SUMIF(Вводные!$I$4:$N$4,Затраты!AJ$8,Вводные!$I$18:$N$18)*VLOOKUP(AJ$9,Вводные!$B$44:$N$55,7+Затраты!AJ$8,0)/1000</f>
        <v>0</v>
      </c>
      <c r="AK50" s="538">
        <f>SUMIF(Вводные!$I$4:$N$4,AK$8,Вводные!$I41:$N41)*SUMIF(Вводные!$I$4:$N$4,Затраты!AK$8,Вводные!$I$18:$N$18)*VLOOKUP(AK$9,Вводные!$B$44:$N$55,7+Затраты!AK$8,0)/1000</f>
        <v>0</v>
      </c>
      <c r="AL50" s="538">
        <f>SUMIF(Вводные!$I$4:$N$4,AL$8,Вводные!$I41:$N41)*SUMIF(Вводные!$I$4:$N$4,Затраты!AL$8,Вводные!$I$18:$N$18)*VLOOKUP(AL$9,Вводные!$B$44:$N$55,7+Затраты!AL$8,0)/1000</f>
        <v>0</v>
      </c>
      <c r="AM50" s="538">
        <f>SUMIF(Вводные!$I$4:$N$4,AM$8,Вводные!$I41:$N41)*SUMIF(Вводные!$I$4:$N$4,Затраты!AM$8,Вводные!$I$18:$N$18)*VLOOKUP(AM$9,Вводные!$B$44:$N$55,7+Затраты!AM$8,0)/1000</f>
        <v>0</v>
      </c>
      <c r="AN50" s="538">
        <f>SUMIF(Вводные!$I$4:$N$4,AN$8,Вводные!$I41:$N41)*SUMIF(Вводные!$I$4:$N$4,Затраты!AN$8,Вводные!$I$18:$N$18)*VLOOKUP(AN$9,Вводные!$B$44:$N$55,7+Затраты!AN$8,0)/1000</f>
        <v>0</v>
      </c>
      <c r="AO50" s="538">
        <f>SUMIF(Вводные!$I$4:$N$4,AO$8,Вводные!$I41:$N41)*SUMIF(Вводные!$I$4:$N$4,Затраты!AO$8,Вводные!$I$18:$N$18)*VLOOKUP(AO$9,Вводные!$B$44:$N$55,7+Затраты!AO$8,0)/1000</f>
        <v>0</v>
      </c>
      <c r="AP50" s="538">
        <f>SUMIF(Вводные!$I$4:$N$4,AP$8,Вводные!$I41:$N41)*SUMIF(Вводные!$I$4:$N$4,Затраты!AP$8,Вводные!$I$18:$N$18)*VLOOKUP(AP$9,Вводные!$B$44:$N$55,7+Затраты!AP$8,0)/1000</f>
        <v>0</v>
      </c>
      <c r="AQ50" s="538">
        <f>SUMIF(Вводные!$I$4:$N$4,AQ$8,Вводные!$I41:$N41)*SUMIF(Вводные!$I$4:$N$4,Затраты!AQ$8,Вводные!$I$18:$N$18)*VLOOKUP(AQ$9,Вводные!$B$44:$N$55,7+Затраты!AQ$8,0)/1000</f>
        <v>0</v>
      </c>
      <c r="AR50" s="538">
        <f>SUMIF(Вводные!$I$4:$N$4,AR$8,Вводные!$I41:$N41)*SUMIF(Вводные!$I$4:$N$4,Затраты!AR$8,Вводные!$I$18:$N$18)*VLOOKUP(AR$9,Вводные!$B$44:$N$55,7+Затраты!AR$8,0)/1000</f>
        <v>0</v>
      </c>
      <c r="AS50" s="538">
        <f>SUMIF(Вводные!$I$4:$N$4,AS$8,Вводные!$I41:$N41)*SUMIF(Вводные!$I$4:$N$4,Затраты!AS$8,Вводные!$I$18:$N$18)*VLOOKUP(AS$9,Вводные!$B$44:$N$55,7+Затраты!AS$8,0)/1000</f>
        <v>0</v>
      </c>
      <c r="AT50" s="538">
        <f>SUMIF(Вводные!$I$4:$N$4,AT$8,Вводные!$I41:$N41)*SUMIF(Вводные!$I$4:$N$4,Затраты!AT$8,Вводные!$I$18:$N$18)*VLOOKUP(AT$9,Вводные!$B$44:$N$55,7+Затраты!AT$8,0)/1000</f>
        <v>0</v>
      </c>
      <c r="AU50" s="538">
        <f>SUMIF(Вводные!$I$4:$N$4,AU$8,Вводные!$I41:$N41)*SUMIF(Вводные!$I$4:$N$4,Затраты!AU$8,Вводные!$I$18:$N$18)*VLOOKUP(AU$9,Вводные!$B$44:$N$55,7+Затраты!AU$8,0)/1000</f>
        <v>0</v>
      </c>
      <c r="AV50" s="538">
        <f>SUMIF(Вводные!$I$4:$N$4,AV$8,Вводные!$I41:$N41)*SUMIF(Вводные!$I$4:$N$4,Затраты!AV$8,Вводные!$I$18:$N$18)*VLOOKUP(AV$9,Вводные!$B$44:$N$55,7+Затраты!AV$8,0)/1000</f>
        <v>0</v>
      </c>
      <c r="AW50" s="538">
        <f>SUMIF(Вводные!$I$4:$N$4,AW$8,Вводные!$I41:$N41)*SUMIF(Вводные!$I$4:$N$4,Затраты!AW$8,Вводные!$I$18:$N$18)*VLOOKUP(AW$9,Вводные!$B$44:$N$55,7+Затраты!AW$8,0)/1000</f>
        <v>0</v>
      </c>
      <c r="AX50" s="538">
        <f>SUMIF(Вводные!$I$4:$N$4,AX$8,Вводные!$I41:$N41)*SUMIF(Вводные!$I$4:$N$4,Затраты!AX$8,Вводные!$I$18:$N$18)*VLOOKUP(AX$9,Вводные!$B$44:$N$55,7+Затраты!AX$8,0)/1000</f>
        <v>0</v>
      </c>
      <c r="AY50" s="538">
        <f>SUMIF(Вводные!$I$4:$N$4,AY$8,Вводные!$I41:$N41)*SUMIF(Вводные!$I$4:$N$4,Затраты!AY$8,Вводные!$I$18:$N$18)*VLOOKUP(AY$9,Вводные!$B$44:$N$55,7+Затраты!AY$8,0)/1000</f>
        <v>0</v>
      </c>
      <c r="AZ50" s="538">
        <f>SUMIF(Вводные!$I$4:$N$4,AZ$8,Вводные!$I41:$N41)*SUMIF(Вводные!$I$4:$N$4,Затраты!AZ$8,Вводные!$I$18:$N$18)*VLOOKUP(AZ$9,Вводные!$B$44:$N$55,7+Затраты!AZ$8,0)/1000</f>
        <v>0</v>
      </c>
      <c r="BA50" s="538">
        <f>SUMIF(Вводные!$I$4:$N$4,BA$8,Вводные!$I41:$N41)*SUMIF(Вводные!$I$4:$N$4,Затраты!BA$8,Вводные!$I$18:$N$18)*VLOOKUP(BA$9,Вводные!$B$44:$N$55,7+Затраты!BA$8,0)/1000</f>
        <v>0</v>
      </c>
      <c r="BB50" s="538">
        <f>SUMIF(Вводные!$I$4:$N$4,BB$8,Вводные!$I41:$N41)*SUMIF(Вводные!$I$4:$N$4,Затраты!BB$8,Вводные!$I$18:$N$18)*VLOOKUP(BB$9,Вводные!$B$44:$N$55,7+Затраты!BB$8,0)/1000</f>
        <v>0</v>
      </c>
      <c r="BC50" s="538">
        <f>SUMIF(Вводные!$I$4:$N$4,BC$8,Вводные!$I41:$N41)*SUMIF(Вводные!$I$4:$N$4,Затраты!BC$8,Вводные!$I$18:$N$18)*VLOOKUP(BC$9,Вводные!$B$44:$N$55,7+Затраты!BC$8,0)/1000</f>
        <v>0</v>
      </c>
      <c r="BD50" s="538">
        <f>SUMIF(Вводные!$I$4:$N$4,BD$8,Вводные!$I41:$N41)*SUMIF(Вводные!$I$4:$N$4,Затраты!BD$8,Вводные!$I$18:$N$18)*VLOOKUP(BD$9,Вводные!$B$44:$N$55,7+Затраты!BD$8,0)/1000</f>
        <v>0</v>
      </c>
      <c r="BE50" s="538">
        <f>SUMIF(Вводные!$I$4:$N$4,BE$8,Вводные!$I41:$N41)*SUMIF(Вводные!$I$4:$N$4,Затраты!BE$8,Вводные!$I$18:$N$18)*VLOOKUP(BE$9,Вводные!$B$44:$N$55,7+Затраты!BE$8,0)/1000</f>
        <v>0</v>
      </c>
      <c r="BF50" s="538">
        <f>SUMIF(Вводные!$I$4:$N$4,BF$8,Вводные!$I41:$N41)*SUMIF(Вводные!$I$4:$N$4,Затраты!BF$8,Вводные!$I$18:$N$18)*VLOOKUP(BF$9,Вводные!$B$44:$N$55,7+Затраты!BF$8,0)/1000</f>
        <v>0</v>
      </c>
      <c r="BG50" s="538">
        <f>SUMIF(Вводные!$I$4:$N$4,BG$8,Вводные!$I41:$N41)*SUMIF(Вводные!$I$4:$N$4,Затраты!BG$8,Вводные!$I$18:$N$18)*VLOOKUP(BG$9,Вводные!$B$44:$N$55,7+Затраты!BG$8,0)/1000</f>
        <v>0</v>
      </c>
      <c r="BH50" s="538">
        <f>SUMIF(Вводные!$I$4:$N$4,BH$8,Вводные!$I41:$N41)*SUMIF(Вводные!$I$4:$N$4,Затраты!BH$8,Вводные!$I$18:$N$18)*VLOOKUP(BH$9,Вводные!$B$44:$N$55,7+Затраты!BH$8,0)/1000</f>
        <v>0</v>
      </c>
      <c r="BI50" s="538">
        <f>SUMIF(Вводные!$I$4:$N$4,BI$8,Вводные!$I41:$N41)*SUMIF(Вводные!$I$4:$N$4,Затраты!BI$8,Вводные!$I$18:$N$18)*VLOOKUP(BI$9,Вводные!$B$44:$N$55,7+Затраты!BI$8,0)/1000</f>
        <v>0</v>
      </c>
      <c r="BJ50" s="538">
        <f>SUMIF(Вводные!$I$4:$N$4,BJ$8,Вводные!$I41:$N41)*SUMIF(Вводные!$I$4:$N$4,Затраты!BJ$8,Вводные!$I$18:$N$18)*VLOOKUP(BJ$9,Вводные!$B$44:$N$55,7+Затраты!BJ$8,0)/1000</f>
        <v>0</v>
      </c>
      <c r="BK50" s="538">
        <f>SUMIF(Вводные!$I$4:$N$4,BK$8,Вводные!$I41:$N41)*SUMIF(Вводные!$I$4:$N$4,Затраты!BK$8,Вводные!$I$18:$N$18)*VLOOKUP(BK$9,Вводные!$B$44:$N$55,7+Затраты!BK$8,0)/1000</f>
        <v>0</v>
      </c>
      <c r="BL50" s="538">
        <f>SUMIF(Вводные!$I$4:$N$4,BL$8,Вводные!$I41:$N41)*SUMIF(Вводные!$I$4:$N$4,Затраты!BL$8,Вводные!$I$18:$N$18)*VLOOKUP(BL$9,Вводные!$B$44:$N$55,7+Затраты!BL$8,0)/1000</f>
        <v>0</v>
      </c>
      <c r="BM50" s="538">
        <f>SUMIF(Вводные!$I$4:$N$4,BM$8,Вводные!$I41:$N41)*SUMIF(Вводные!$I$4:$N$4,Затраты!BM$8,Вводные!$I$18:$N$18)*VLOOKUP(BM$9,Вводные!$B$44:$N$55,7+Затраты!BM$8,0)/1000</f>
        <v>0</v>
      </c>
      <c r="BN50" s="538">
        <f>SUMIF(Вводные!$I$4:$N$4,BN$8,Вводные!$I41:$N41)*SUMIF(Вводные!$I$4:$N$4,Затраты!BN$8,Вводные!$I$18:$N$18)*VLOOKUP(BN$9,Вводные!$B$44:$N$55,7+Затраты!BN$8,0)/1000</f>
        <v>0</v>
      </c>
      <c r="BO50" s="538">
        <f>SUMIF(Вводные!$I$4:$N$4,BO$8,Вводные!$I41:$N41)*SUMIF(Вводные!$I$4:$N$4,Затраты!BO$8,Вводные!$I$18:$N$18)*VLOOKUP(BO$9,Вводные!$B$44:$N$55,7+Затраты!BO$8,0)/1000</f>
        <v>0</v>
      </c>
      <c r="BP50" s="538">
        <f>SUMIF(Вводные!$I$4:$N$4,BP$8,Вводные!$I41:$N41)*SUMIF(Вводные!$I$4:$N$4,Затраты!BP$8,Вводные!$I$18:$N$18)*VLOOKUP(BP$9,Вводные!$B$44:$N$55,7+Затраты!BP$8,0)/1000</f>
        <v>0</v>
      </c>
      <c r="BQ50" s="538">
        <f>SUMIF(Вводные!$I$4:$N$4,BQ$8,Вводные!$I41:$N41)*SUMIF(Вводные!$I$4:$N$4,Затраты!BQ$8,Вводные!$I$18:$N$18)*VLOOKUP(BQ$9,Вводные!$B$44:$N$55,7+Затраты!BQ$8,0)/1000</f>
        <v>0</v>
      </c>
      <c r="BR50" s="538">
        <f>SUMIF(Вводные!$I$4:$N$4,BR$8,Вводные!$I41:$N41)*SUMIF(Вводные!$I$4:$N$4,Затраты!BR$8,Вводные!$I$18:$N$18)*VLOOKUP(BR$9,Вводные!$B$44:$N$55,7+Затраты!BR$8,0)/1000</f>
        <v>0</v>
      </c>
      <c r="BS50" s="538">
        <f>SUMIF(Вводные!$I$4:$N$4,BS$8,Вводные!$I41:$N41)*SUMIF(Вводные!$I$4:$N$4,Затраты!BS$8,Вводные!$I$18:$N$18)*VLOOKUP(BS$9,Вводные!$B$44:$N$55,7+Затраты!BS$8,0)/1000</f>
        <v>0</v>
      </c>
      <c r="BT50" s="538">
        <f>SUMIF(Вводные!$I$4:$N$4,BT$8,Вводные!$I41:$N41)*SUMIF(Вводные!$I$4:$N$4,Затраты!BT$8,Вводные!$I$18:$N$18)*VLOOKUP(BT$9,Вводные!$B$44:$N$55,7+Затраты!BT$8,0)/1000</f>
        <v>0</v>
      </c>
      <c r="BU50" s="538">
        <f>SUMIF(Вводные!$I$4:$N$4,BU$8,Вводные!$I41:$N41)*SUMIF(Вводные!$I$4:$N$4,Затраты!BU$8,Вводные!$I$18:$N$18)*VLOOKUP(BU$9,Вводные!$B$44:$N$55,7+Затраты!BU$8,0)/1000</f>
        <v>0</v>
      </c>
      <c r="BV50" s="538">
        <f>SUMIF(Вводные!$I$4:$N$4,BV$8,Вводные!$I41:$N41)*SUMIF(Вводные!$I$4:$N$4,Затраты!BV$8,Вводные!$I$18:$N$18)*VLOOKUP(BV$9,Вводные!$B$44:$N$55,7+Затраты!BV$8,0)/1000</f>
        <v>0</v>
      </c>
      <c r="BW50" s="538">
        <f>SUMIF(Вводные!$I$4:$N$4,BW$8,Вводные!$I41:$N41)*SUMIF(Вводные!$I$4:$N$4,Затраты!BW$8,Вводные!$I$18:$N$18)*VLOOKUP(BW$9,Вводные!$B$44:$N$55,7+Затраты!BW$8,0)/1000</f>
        <v>0</v>
      </c>
      <c r="BX50" s="538">
        <f>SUMIF(Вводные!$I$4:$N$4,BX$8,Вводные!$I41:$N41)*SUMIF(Вводные!$I$4:$N$4,Затраты!BX$8,Вводные!$I$18:$N$18)*VLOOKUP(BX$9,Вводные!$B$44:$N$55,7+Затраты!BX$8,0)/1000</f>
        <v>0</v>
      </c>
      <c r="BY50" s="538">
        <f>SUMIF(Вводные!$I$4:$N$4,BY$8,Вводные!$I41:$N41)*SUMIF(Вводные!$I$4:$N$4,Затраты!BY$8,Вводные!$I$18:$N$18)*VLOOKUP(BY$9,Вводные!$B$44:$N$55,7+Затраты!BY$8,0)/1000</f>
        <v>0</v>
      </c>
      <c r="BZ50" s="255"/>
      <c r="CA50" s="255"/>
      <c r="CB50" s="255"/>
      <c r="CC50" s="255"/>
      <c r="CD50" s="255"/>
      <c r="CE50" s="255"/>
      <c r="CF50" s="255"/>
      <c r="CG50" s="255"/>
    </row>
    <row r="51" spans="1:85" s="186" customFormat="1" ht="12.75" x14ac:dyDescent="0.2">
      <c r="A51" s="234"/>
      <c r="B51" s="81" t="s">
        <v>202</v>
      </c>
      <c r="C51" s="55"/>
      <c r="D51" s="180" t="s">
        <v>355</v>
      </c>
      <c r="E51" s="227"/>
      <c r="F51" s="541">
        <f ca="1">SUM(F46:F50)</f>
        <v>109.75</v>
      </c>
      <c r="G51" s="541">
        <f t="shared" ref="G51:BM51" ca="1" si="64">SUM(G46:G50)</f>
        <v>62.25</v>
      </c>
      <c r="H51" s="541">
        <f t="shared" ca="1" si="64"/>
        <v>62.25</v>
      </c>
      <c r="I51" s="541">
        <f t="shared" ca="1" si="64"/>
        <v>62.25</v>
      </c>
      <c r="J51" s="541">
        <f t="shared" ca="1" si="64"/>
        <v>62.25</v>
      </c>
      <c r="K51" s="541">
        <f t="shared" ca="1" si="64"/>
        <v>66.75</v>
      </c>
      <c r="L51" s="541">
        <f t="shared" ca="1" si="64"/>
        <v>0</v>
      </c>
      <c r="M51" s="541">
        <f t="shared" ca="1" si="64"/>
        <v>0</v>
      </c>
      <c r="N51" s="541">
        <f t="shared" ca="1" si="64"/>
        <v>0</v>
      </c>
      <c r="O51" s="541">
        <f t="shared" ca="1" si="64"/>
        <v>0</v>
      </c>
      <c r="P51" s="541">
        <f t="shared" ca="1" si="64"/>
        <v>0</v>
      </c>
      <c r="Q51" s="541">
        <f t="shared" ca="1" si="64"/>
        <v>0</v>
      </c>
      <c r="R51" s="541">
        <f t="shared" ca="1" si="64"/>
        <v>0</v>
      </c>
      <c r="S51" s="541">
        <f t="shared" ca="1" si="64"/>
        <v>0</v>
      </c>
      <c r="T51" s="541">
        <f t="shared" ca="1" si="64"/>
        <v>0</v>
      </c>
      <c r="U51" s="541">
        <f t="shared" ca="1" si="64"/>
        <v>1.5449999999999999</v>
      </c>
      <c r="V51" s="541">
        <f t="shared" ca="1" si="64"/>
        <v>0</v>
      </c>
      <c r="W51" s="541">
        <f t="shared" ca="1" si="64"/>
        <v>1.5449999999999999</v>
      </c>
      <c r="X51" s="541">
        <f t="shared" ca="1" si="64"/>
        <v>0</v>
      </c>
      <c r="Y51" s="541">
        <f t="shared" ca="1" si="64"/>
        <v>0</v>
      </c>
      <c r="Z51" s="541">
        <f t="shared" ca="1" si="64"/>
        <v>0</v>
      </c>
      <c r="AA51" s="541">
        <f t="shared" ca="1" si="64"/>
        <v>0</v>
      </c>
      <c r="AB51" s="541">
        <f t="shared" ca="1" si="64"/>
        <v>0</v>
      </c>
      <c r="AC51" s="541">
        <f t="shared" ca="1" si="64"/>
        <v>0</v>
      </c>
      <c r="AD51" s="541">
        <f t="shared" ca="1" si="64"/>
        <v>0</v>
      </c>
      <c r="AE51" s="541">
        <f t="shared" ca="1" si="64"/>
        <v>0</v>
      </c>
      <c r="AF51" s="541">
        <f t="shared" ca="1" si="64"/>
        <v>0</v>
      </c>
      <c r="AG51" s="541">
        <f t="shared" ca="1" si="64"/>
        <v>3.16107</v>
      </c>
      <c r="AH51" s="541">
        <f t="shared" ca="1" si="64"/>
        <v>0</v>
      </c>
      <c r="AI51" s="541">
        <f t="shared" ca="1" si="64"/>
        <v>7.9026750000000003</v>
      </c>
      <c r="AJ51" s="541">
        <f t="shared" ca="1" si="64"/>
        <v>0</v>
      </c>
      <c r="AK51" s="541">
        <f t="shared" ca="1" si="64"/>
        <v>0</v>
      </c>
      <c r="AL51" s="541">
        <f t="shared" ca="1" si="64"/>
        <v>0</v>
      </c>
      <c r="AM51" s="541">
        <f t="shared" ca="1" si="64"/>
        <v>0</v>
      </c>
      <c r="AN51" s="541">
        <f t="shared" ca="1" si="64"/>
        <v>0</v>
      </c>
      <c r="AO51" s="541">
        <f t="shared" ca="1" si="64"/>
        <v>0</v>
      </c>
      <c r="AP51" s="541">
        <f t="shared" ca="1" si="64"/>
        <v>0</v>
      </c>
      <c r="AQ51" s="541">
        <f t="shared" ca="1" si="64"/>
        <v>0</v>
      </c>
      <c r="AR51" s="541">
        <f t="shared" ca="1" si="64"/>
        <v>0</v>
      </c>
      <c r="AS51" s="541">
        <f t="shared" ca="1" si="64"/>
        <v>1.6168873049999999</v>
      </c>
      <c r="AT51" s="541">
        <f t="shared" ca="1" si="64"/>
        <v>0</v>
      </c>
      <c r="AU51" s="541">
        <f t="shared" ca="1" si="64"/>
        <v>37.188408015</v>
      </c>
      <c r="AV51" s="541">
        <f t="shared" ca="1" si="64"/>
        <v>0</v>
      </c>
      <c r="AW51" s="541">
        <f t="shared" ca="1" si="64"/>
        <v>0</v>
      </c>
      <c r="AX51" s="541">
        <f t="shared" ca="1" si="64"/>
        <v>0</v>
      </c>
      <c r="AY51" s="541">
        <f t="shared" ca="1" si="64"/>
        <v>0</v>
      </c>
      <c r="AZ51" s="541">
        <f t="shared" ca="1" si="64"/>
        <v>0</v>
      </c>
      <c r="BA51" s="541">
        <f t="shared" ca="1" si="64"/>
        <v>0</v>
      </c>
      <c r="BB51" s="541">
        <f t="shared" ca="1" si="64"/>
        <v>0</v>
      </c>
      <c r="BC51" s="541">
        <f t="shared" ca="1" si="64"/>
        <v>0</v>
      </c>
      <c r="BD51" s="541">
        <f t="shared" ca="1" si="64"/>
        <v>0</v>
      </c>
      <c r="BE51" s="541">
        <f t="shared" ca="1" si="64"/>
        <v>3.3081514260299998</v>
      </c>
      <c r="BF51" s="541">
        <f t="shared" ca="1" si="64"/>
        <v>0</v>
      </c>
      <c r="BG51" s="541">
        <f t="shared" ca="1" si="64"/>
        <v>13.232605704119999</v>
      </c>
      <c r="BH51" s="541">
        <f t="shared" ca="1" si="64"/>
        <v>0</v>
      </c>
      <c r="BI51" s="541">
        <f t="shared" ca="1" si="64"/>
        <v>0</v>
      </c>
      <c r="BJ51" s="541">
        <f t="shared" ca="1" si="64"/>
        <v>0</v>
      </c>
      <c r="BK51" s="541">
        <f t="shared" ca="1" si="64"/>
        <v>0</v>
      </c>
      <c r="BL51" s="541">
        <f t="shared" ca="1" si="64"/>
        <v>0</v>
      </c>
      <c r="BM51" s="541">
        <f t="shared" ca="1" si="64"/>
        <v>0</v>
      </c>
      <c r="BN51" s="541">
        <f t="shared" ref="BN51:BY51" ca="1" si="65">SUM(BN46:BN50)</f>
        <v>0</v>
      </c>
      <c r="BO51" s="541">
        <f t="shared" ca="1" si="65"/>
        <v>0</v>
      </c>
      <c r="BP51" s="541">
        <f t="shared" ca="1" si="65"/>
        <v>0</v>
      </c>
      <c r="BQ51" s="541">
        <f t="shared" ca="1" si="65"/>
        <v>0</v>
      </c>
      <c r="BR51" s="541">
        <f t="shared" ca="1" si="65"/>
        <v>0</v>
      </c>
      <c r="BS51" s="541">
        <f t="shared" ca="1" si="65"/>
        <v>20.305433452972135</v>
      </c>
      <c r="BT51" s="541">
        <f t="shared" ca="1" si="65"/>
        <v>0</v>
      </c>
      <c r="BU51" s="541">
        <f t="shared" ca="1" si="65"/>
        <v>0</v>
      </c>
      <c r="BV51" s="541">
        <f t="shared" ca="1" si="65"/>
        <v>0</v>
      </c>
      <c r="BW51" s="541">
        <f t="shared" ca="1" si="65"/>
        <v>0</v>
      </c>
      <c r="BX51" s="541">
        <f t="shared" ca="1" si="65"/>
        <v>0</v>
      </c>
      <c r="BY51" s="541">
        <f t="shared" ca="1" si="65"/>
        <v>0</v>
      </c>
    </row>
    <row r="52" spans="1:85" s="186" customFormat="1" ht="12.75" x14ac:dyDescent="0.2">
      <c r="A52" s="234"/>
      <c r="B52" s="31"/>
      <c r="C52" s="81"/>
      <c r="D52" s="132"/>
      <c r="E52" s="227"/>
      <c r="F52" s="541"/>
      <c r="G52" s="541"/>
      <c r="H52" s="541"/>
      <c r="I52" s="541"/>
      <c r="J52" s="541"/>
      <c r="K52" s="541"/>
      <c r="L52" s="541"/>
      <c r="M52" s="541"/>
      <c r="N52" s="541"/>
      <c r="O52" s="541"/>
      <c r="P52" s="541"/>
      <c r="Q52" s="541"/>
      <c r="R52" s="541"/>
      <c r="S52" s="541"/>
      <c r="T52" s="541"/>
      <c r="U52" s="541"/>
      <c r="V52" s="541"/>
      <c r="W52" s="541"/>
      <c r="X52" s="541"/>
      <c r="Y52" s="541"/>
      <c r="Z52" s="541"/>
      <c r="AA52" s="541"/>
      <c r="AB52" s="541"/>
      <c r="AC52" s="541"/>
      <c r="AD52" s="541"/>
      <c r="AE52" s="541"/>
      <c r="AF52" s="541"/>
      <c r="AG52" s="541"/>
      <c r="AH52" s="541"/>
      <c r="AI52" s="541"/>
      <c r="AJ52" s="541"/>
      <c r="AK52" s="541"/>
      <c r="AL52" s="541"/>
      <c r="AM52" s="541"/>
      <c r="AN52" s="541"/>
      <c r="AO52" s="541"/>
      <c r="AP52" s="541"/>
      <c r="AQ52" s="541"/>
      <c r="AR52" s="541"/>
      <c r="AS52" s="541"/>
      <c r="AT52" s="541"/>
      <c r="AU52" s="541"/>
      <c r="AV52" s="541"/>
      <c r="AW52" s="541"/>
      <c r="AX52" s="541"/>
      <c r="AY52" s="541"/>
      <c r="AZ52" s="541"/>
      <c r="BA52" s="541"/>
      <c r="BB52" s="541"/>
      <c r="BC52" s="541"/>
      <c r="BD52" s="541"/>
      <c r="BE52" s="541"/>
      <c r="BF52" s="541"/>
      <c r="BG52" s="541"/>
      <c r="BH52" s="541"/>
      <c r="BI52" s="541"/>
      <c r="BJ52" s="541"/>
      <c r="BK52" s="541"/>
      <c r="BL52" s="541"/>
      <c r="BM52" s="541"/>
      <c r="BN52" s="541"/>
      <c r="BO52" s="541"/>
      <c r="BP52" s="541"/>
      <c r="BQ52" s="541"/>
      <c r="BR52" s="541"/>
      <c r="BS52" s="541"/>
      <c r="BT52" s="541"/>
      <c r="BU52" s="541"/>
      <c r="BV52" s="541"/>
      <c r="BW52" s="541"/>
      <c r="BX52" s="541"/>
      <c r="BY52" s="541"/>
    </row>
    <row r="53" spans="1:85" s="186" customFormat="1" ht="12.75" x14ac:dyDescent="0.2">
      <c r="A53" s="234"/>
      <c r="B53" s="55" t="s">
        <v>203</v>
      </c>
      <c r="C53" s="55"/>
      <c r="D53" s="132"/>
      <c r="E53" s="227"/>
      <c r="F53" s="541"/>
      <c r="G53" s="541"/>
      <c r="H53" s="541"/>
      <c r="I53" s="541"/>
      <c r="J53" s="541"/>
      <c r="K53" s="541"/>
      <c r="L53" s="541"/>
      <c r="M53" s="541"/>
      <c r="N53" s="541"/>
      <c r="O53" s="541"/>
      <c r="P53" s="541"/>
      <c r="Q53" s="541"/>
      <c r="R53" s="541"/>
      <c r="S53" s="541"/>
      <c r="T53" s="54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541"/>
      <c r="AF53" s="541"/>
      <c r="AG53" s="541"/>
      <c r="AH53" s="541"/>
      <c r="AI53" s="541"/>
      <c r="AJ53" s="541"/>
      <c r="AK53" s="541"/>
      <c r="AL53" s="541"/>
      <c r="AM53" s="541"/>
      <c r="AN53" s="541"/>
      <c r="AO53" s="541"/>
      <c r="AP53" s="541"/>
      <c r="AQ53" s="541"/>
      <c r="AR53" s="541"/>
      <c r="AS53" s="541"/>
      <c r="AT53" s="541"/>
      <c r="AU53" s="541"/>
      <c r="AV53" s="541"/>
      <c r="AW53" s="541"/>
      <c r="AX53" s="541"/>
      <c r="AY53" s="541"/>
      <c r="AZ53" s="541"/>
      <c r="BA53" s="541"/>
      <c r="BB53" s="541"/>
      <c r="BC53" s="541"/>
      <c r="BD53" s="541"/>
      <c r="BE53" s="541"/>
      <c r="BF53" s="541"/>
      <c r="BG53" s="541"/>
      <c r="BH53" s="541"/>
      <c r="BI53" s="541"/>
      <c r="BJ53" s="541"/>
      <c r="BK53" s="541"/>
      <c r="BL53" s="541"/>
      <c r="BM53" s="541"/>
      <c r="BN53" s="541"/>
      <c r="BO53" s="541"/>
      <c r="BP53" s="541"/>
      <c r="BQ53" s="541"/>
      <c r="BR53" s="541"/>
      <c r="BS53" s="541"/>
      <c r="BT53" s="541"/>
      <c r="BU53" s="541"/>
      <c r="BV53" s="541"/>
      <c r="BW53" s="541"/>
      <c r="BX53" s="541"/>
      <c r="BY53" s="541"/>
    </row>
    <row r="54" spans="1:85" s="186" customFormat="1" ht="12.75" x14ac:dyDescent="0.2">
      <c r="A54" s="234"/>
      <c r="B54" s="31"/>
      <c r="C54" s="73" t="s">
        <v>347</v>
      </c>
      <c r="D54" s="132" t="s">
        <v>355</v>
      </c>
      <c r="E54" s="227"/>
      <c r="F54" s="542">
        <f>(Вводные!$G$59/1000+SUM($E46:E46)+SUM($E47:E47)+SUM($E48:E48))/Вводные!$G$58</f>
        <v>0</v>
      </c>
      <c r="G54" s="542">
        <f>(Вводные!$G$59/1000+SUM($E46:F46)+SUM($E47:F47)+SUM($E48:F48))/Вводные!$G$58</f>
        <v>1.6666666666666667</v>
      </c>
      <c r="H54" s="542">
        <f>(Вводные!$G$59/1000+SUM($E46:G46)+SUM($E47:G47)+SUM($E48:G48))/Вводные!$G$58</f>
        <v>2.6666666666666665</v>
      </c>
      <c r="I54" s="542">
        <f>(Вводные!$G$59/1000+SUM($E46:H46)+SUM($E47:H47)+SUM($E48:H48))/Вводные!$G$58</f>
        <v>3.6666666666666665</v>
      </c>
      <c r="J54" s="542">
        <f>(Вводные!$G$59/1000+SUM($E46:I46)+SUM($E47:I47)+SUM($E48:I48))/Вводные!$G$58</f>
        <v>4.666666666666667</v>
      </c>
      <c r="K54" s="542">
        <f>(Вводные!$G$59/1000+SUM($E46:J46)+SUM($E47:J47)+SUM($E48:J48))/Вводные!$G$58</f>
        <v>5.666666666666667</v>
      </c>
      <c r="L54" s="542">
        <f>(Вводные!$G$59/1000+SUM($E46:K46)+SUM($E47:K47)+SUM($E48:K48))/Вводные!$G$58</f>
        <v>6.666666666666667</v>
      </c>
      <c r="M54" s="542">
        <f>(Вводные!$G$59/1000+SUM($E46:L46)+SUM($E47:L47)+SUM($E48:L48))/Вводные!$G$58</f>
        <v>6.666666666666667</v>
      </c>
      <c r="N54" s="542">
        <f>(Вводные!$G$59/1000+SUM($E46:M46)+SUM($E47:M47)+SUM($E48:M48))/Вводные!$G$58</f>
        <v>6.666666666666667</v>
      </c>
      <c r="O54" s="542">
        <f>(Вводные!$G$59/1000+SUM($E46:N46)+SUM($E47:N47)+SUM($E48:N48))/Вводные!$G$58</f>
        <v>6.666666666666667</v>
      </c>
      <c r="P54" s="542">
        <f>(Вводные!$G$59/1000+SUM($E46:O46)+SUM($E47:O47)+SUM($E48:O48))/Вводные!$G$58</f>
        <v>6.666666666666667</v>
      </c>
      <c r="Q54" s="542">
        <f>(Вводные!$G$59/1000+SUM($E46:P46)+SUM($E47:P47)+SUM($E48:P48))/Вводные!$G$58</f>
        <v>6.666666666666667</v>
      </c>
      <c r="R54" s="542">
        <f>(Вводные!$G$59/1000+SUM($E46:Q46)+SUM($E47:Q47)+SUM($E48:Q48))/Вводные!$G$58</f>
        <v>6.666666666666667</v>
      </c>
      <c r="S54" s="542">
        <f>(Вводные!$G$59/1000+SUM($E46:R46)+SUM($E47:R47)+SUM($E48:R48))/Вводные!$G$58</f>
        <v>6.666666666666667</v>
      </c>
      <c r="T54" s="542">
        <f>(Вводные!$G$59/1000+SUM($E46:S46)+SUM($E47:S47)+SUM($E48:S48))/Вводные!$G$58</f>
        <v>6.666666666666667</v>
      </c>
      <c r="U54" s="542">
        <f>(Вводные!$G$59/1000+SUM($E46:T46)+SUM($E47:T47)+SUM($E48:T48))/Вводные!$G$58</f>
        <v>6.666666666666667</v>
      </c>
      <c r="V54" s="542">
        <f>(Вводные!$G$59/1000+SUM($E46:U46)+SUM($E47:U47)+SUM($E48:U48))/Вводные!$G$58</f>
        <v>6.666666666666667</v>
      </c>
      <c r="W54" s="542">
        <f>(Вводные!$G$59/1000+SUM($E46:V46)+SUM($E47:V47)+SUM($E48:V48))/Вводные!$G$58</f>
        <v>6.666666666666667</v>
      </c>
      <c r="X54" s="542">
        <f>(Вводные!$G$59/1000+SUM($E46:W46)+SUM($E47:W47)+SUM($E48:W48))/Вводные!$G$58</f>
        <v>6.666666666666667</v>
      </c>
      <c r="Y54" s="542">
        <f>(Вводные!$G$59/1000+SUM($E46:X46)+SUM($E47:X47)+SUM($E48:X48))/Вводные!$G$58</f>
        <v>6.666666666666667</v>
      </c>
      <c r="Z54" s="542">
        <f>(Вводные!$G$59/1000+SUM($E46:Y46)+SUM($E47:Y47)+SUM($E48:Y48))/Вводные!$G$58</f>
        <v>6.666666666666667</v>
      </c>
      <c r="AA54" s="542">
        <f>(Вводные!$G$59/1000+SUM($E46:Z46)+SUM($E47:Z47)+SUM($E48:Z48))/Вводные!$G$58</f>
        <v>6.666666666666667</v>
      </c>
      <c r="AB54" s="542">
        <f>(Вводные!$G$59/1000+SUM($E46:AA46)+SUM($E47:AA47)+SUM($E48:AA48))/Вводные!$G$58</f>
        <v>6.666666666666667</v>
      </c>
      <c r="AC54" s="542">
        <f>(Вводные!$G$59/1000+SUM($E46:AB46)+SUM($E47:AB47)+SUM($E48:AB48))/Вводные!$G$58</f>
        <v>6.666666666666667</v>
      </c>
      <c r="AD54" s="542">
        <f>(Вводные!$G$59/1000+SUM($E46:AC46)+SUM($E47:AC47)+SUM($E48:AC48))/Вводные!$G$58</f>
        <v>6.666666666666667</v>
      </c>
      <c r="AE54" s="542">
        <f>(Вводные!$G$59/1000+SUM($E46:AD46)+SUM($E47:AD47)+SUM($E48:AD48))/Вводные!$G$58</f>
        <v>6.666666666666667</v>
      </c>
      <c r="AF54" s="542">
        <f>(Вводные!$G$59/1000+SUM($E46:AE46)+SUM($E47:AE47)+SUM($E48:AE48))/Вводные!$G$58</f>
        <v>6.666666666666667</v>
      </c>
      <c r="AG54" s="542">
        <f>(Вводные!$G$59/1000+SUM($E46:AF46)+SUM($E47:AF47)+SUM($E48:AF48))/Вводные!$G$58</f>
        <v>6.666666666666667</v>
      </c>
      <c r="AH54" s="542">
        <f>(Вводные!$G$59/1000+SUM($E46:AG46)+SUM($E47:AG47)+SUM($E48:AG48))/Вводные!$G$58</f>
        <v>6.666666666666667</v>
      </c>
      <c r="AI54" s="542">
        <f>(Вводные!$G$59/1000+SUM($E46:AH46)+SUM($E47:AH47)+SUM($E48:AH48))/Вводные!$G$58</f>
        <v>6.666666666666667</v>
      </c>
      <c r="AJ54" s="542">
        <f>(Вводные!$G$59/1000+SUM($E46:AI46)+SUM($E47:AI47)+SUM($E48:AI48))/Вводные!$G$58</f>
        <v>6.666666666666667</v>
      </c>
      <c r="AK54" s="542">
        <f>(Вводные!$G$59/1000+SUM($E46:AJ46)+SUM($E47:AJ47)+SUM($E48:AJ48))/Вводные!$G$58</f>
        <v>6.666666666666667</v>
      </c>
      <c r="AL54" s="542">
        <f>(Вводные!$G$59/1000+SUM($E46:AK46)+SUM($E47:AK47)+SUM($E48:AK48))/Вводные!$G$58</f>
        <v>6.666666666666667</v>
      </c>
      <c r="AM54" s="542">
        <f>(Вводные!$G$59/1000+SUM($E46:AL46)+SUM($E47:AL47)+SUM($E48:AL48))/Вводные!$G$58</f>
        <v>6.666666666666667</v>
      </c>
      <c r="AN54" s="542">
        <f>(Вводные!$G$59/1000+SUM($E46:AM46)+SUM($E47:AM47)+SUM($E48:AM48))/Вводные!$G$58</f>
        <v>6.666666666666667</v>
      </c>
      <c r="AO54" s="542">
        <f>(Вводные!$G$59/1000+SUM($E46:AN46)+SUM($E47:AN47)+SUM($E48:AN48))/Вводные!$G$58</f>
        <v>6.666666666666667</v>
      </c>
      <c r="AP54" s="542">
        <f>(Вводные!$G$59/1000+SUM($E46:AO46)+SUM($E47:AO47)+SUM($E48:AO48))/Вводные!$G$58</f>
        <v>6.666666666666667</v>
      </c>
      <c r="AQ54" s="542">
        <f>(Вводные!$G$59/1000+SUM($E46:AP46)+SUM($E47:AP47)+SUM($E48:AP48))/Вводные!$G$58</f>
        <v>6.666666666666667</v>
      </c>
      <c r="AR54" s="542">
        <f>(Вводные!$G$59/1000+SUM($E46:AQ46)+SUM($E47:AQ47)+SUM($E48:AQ48))/Вводные!$G$58</f>
        <v>6.666666666666667</v>
      </c>
      <c r="AS54" s="542">
        <f>(Вводные!$G$59/1000+SUM($E46:AR46)+SUM($E47:AR47)+SUM($E48:AR48))/Вводные!$G$58</f>
        <v>6.666666666666667</v>
      </c>
      <c r="AT54" s="542">
        <f>(Вводные!$G$59/1000+SUM($E46:AS46)+SUM($E47:AS47)+SUM($E48:AS48))/Вводные!$G$58</f>
        <v>6.666666666666667</v>
      </c>
      <c r="AU54" s="542">
        <f>(Вводные!$G$59/1000+SUM($E46:AT46)+SUM($E47:AT47)+SUM($E48:AT48))/Вводные!$G$58</f>
        <v>6.666666666666667</v>
      </c>
      <c r="AV54" s="542">
        <f>(Вводные!$G$59/1000+SUM($E46:AU46)+SUM($E47:AU47)+SUM($E48:AU48))/Вводные!$G$58</f>
        <v>6.666666666666667</v>
      </c>
      <c r="AW54" s="542">
        <f>(Вводные!$G$59/1000+SUM($E46:AV46)+SUM($E47:AV47)+SUM($E48:AV48))/Вводные!$G$58</f>
        <v>6.666666666666667</v>
      </c>
      <c r="AX54" s="542">
        <f>(Вводные!$G$59/1000+SUM($E46:AW46)+SUM($E47:AW47)+SUM($E48:AW48))/Вводные!$G$58</f>
        <v>6.666666666666667</v>
      </c>
      <c r="AY54" s="542">
        <f>(Вводные!$G$59/1000+SUM($E46:AX46)+SUM($E47:AX47)+SUM($E48:AX48))/Вводные!$G$58</f>
        <v>6.666666666666667</v>
      </c>
      <c r="AZ54" s="542">
        <f>(Вводные!$G$59/1000+SUM($E46:AY46)+SUM($E47:AY47)+SUM($E48:AY48))/Вводные!$G$58</f>
        <v>6.666666666666667</v>
      </c>
      <c r="BA54" s="542">
        <f>(Вводные!$G$59/1000+SUM($E46:AZ46)+SUM($E47:AZ47)+SUM($E48:AZ48))/Вводные!$G$58</f>
        <v>6.666666666666667</v>
      </c>
      <c r="BB54" s="542">
        <f>(Вводные!$G$59/1000+SUM($E46:BA46)+SUM($E47:BA47)+SUM($E48:BA48))/Вводные!$G$58</f>
        <v>6.666666666666667</v>
      </c>
      <c r="BC54" s="542">
        <f>(Вводные!$G$59/1000+SUM($E46:BB46)+SUM($E47:BB47)+SUM($E48:BB48))/Вводные!$G$58</f>
        <v>6.666666666666667</v>
      </c>
      <c r="BD54" s="542">
        <f>(Вводные!$G$59/1000+SUM($E46:BC46)+SUM($E47:BC47)+SUM($E48:BC48))/Вводные!$G$58</f>
        <v>6.666666666666667</v>
      </c>
      <c r="BE54" s="542">
        <f>(Вводные!$G$59/1000+SUM($E46:BD46)+SUM($E47:BD47)+SUM($E48:BD48))/Вводные!$G$58</f>
        <v>6.666666666666667</v>
      </c>
      <c r="BF54" s="542">
        <f>(Вводные!$G$59/1000+SUM($E46:BE46)+SUM($E47:BE47)+SUM($E48:BE48))/Вводные!$G$58</f>
        <v>6.666666666666667</v>
      </c>
      <c r="BG54" s="542">
        <f>(Вводные!$G$59/1000+SUM($E46:BF46)+SUM($E47:BF47)+SUM($E48:BF48))/Вводные!$G$58</f>
        <v>6.666666666666667</v>
      </c>
      <c r="BH54" s="542">
        <f>(Вводные!$G$59/1000+SUM($E46:BG46)+SUM($E47:BG47)+SUM($E48:BG48))/Вводные!$G$58</f>
        <v>6.666666666666667</v>
      </c>
      <c r="BI54" s="542">
        <f>(Вводные!$G$59/1000+SUM($E46:BH46)+SUM($E47:BH47)+SUM($E48:BH48))/Вводные!$G$58</f>
        <v>6.666666666666667</v>
      </c>
      <c r="BJ54" s="542">
        <f>(Вводные!$G$59/1000+SUM($E46:BI46)+SUM($E47:BI47)+SUM($E48:BI48))/Вводные!$G$58</f>
        <v>6.666666666666667</v>
      </c>
      <c r="BK54" s="542">
        <f>(Вводные!$G$59/1000+SUM($E46:BJ46)+SUM($E47:BJ47)+SUM($E48:BJ48))/Вводные!$G$58</f>
        <v>6.666666666666667</v>
      </c>
      <c r="BL54" s="542">
        <f>(Вводные!$G$59/1000+SUM($E46:BK46)+SUM($E47:BK47)+SUM($E48:BK48))/Вводные!$G$58</f>
        <v>6.666666666666667</v>
      </c>
      <c r="BM54" s="542">
        <f>(Вводные!$G$59/1000+SUM($E46:BL46)+SUM($E47:BL47)+SUM($E48:BL48))/Вводные!$G$58</f>
        <v>6.666666666666667</v>
      </c>
      <c r="BN54" s="542">
        <f>(Вводные!$G$59/1000+SUM($E46:BM46)+SUM($E47:BM47)+SUM($E48:BM48))/Вводные!$G$58</f>
        <v>6.666666666666667</v>
      </c>
      <c r="BO54" s="542">
        <f>(Вводные!$G$59/1000+SUM($E46:BN46)+SUM($E47:BN47)+SUM($E48:BN48))/Вводные!$G$58</f>
        <v>6.666666666666667</v>
      </c>
      <c r="BP54" s="542">
        <f>(Вводные!$G$59/1000+SUM($E46:BO46)+SUM($E47:BO47)+SUM($E48:BO48))/Вводные!$G$58</f>
        <v>6.666666666666667</v>
      </c>
      <c r="BQ54" s="542">
        <f>(Вводные!$G$59/1000+SUM($E46:BP46)+SUM($E47:BP47)+SUM($E48:BP48))/Вводные!$G$58</f>
        <v>6.666666666666667</v>
      </c>
      <c r="BR54" s="542">
        <f>(Вводные!$G$59/1000+SUM($E46:BQ46)+SUM($E47:BQ47)+SUM($E48:BQ48))/Вводные!$G$58</f>
        <v>6.666666666666667</v>
      </c>
      <c r="BS54" s="542">
        <f>(Вводные!$G$59/1000+SUM($E46:BR46)+SUM($E47:BR47)+SUM($E48:BR48))/Вводные!$G$58</f>
        <v>6.666666666666667</v>
      </c>
      <c r="BT54" s="542">
        <f>(Вводные!$G$59/1000+SUM($E46:BS46)+SUM($E47:BS47)+SUM($E48:BS48))/Вводные!$G$58</f>
        <v>6.666666666666667</v>
      </c>
      <c r="BU54" s="542">
        <f>(Вводные!$G$59/1000+SUM($E46:BT46)+SUM($E47:BT47)+SUM($E48:BT48))/Вводные!$G$58</f>
        <v>6.666666666666667</v>
      </c>
      <c r="BV54" s="542">
        <f>(Вводные!$G$59/1000+SUM($E46:BU46)+SUM($E47:BU47)+SUM($E48:BU48))/Вводные!$G$58</f>
        <v>6.666666666666667</v>
      </c>
      <c r="BW54" s="542">
        <f>(Вводные!$G$59/1000+SUM($E46:BV46)+SUM($E47:BV47)+SUM($E48:BV48))/Вводные!$G$58</f>
        <v>6.666666666666667</v>
      </c>
      <c r="BX54" s="542">
        <f>(Вводные!$G$59/1000+SUM($E46:BW46)+SUM($E47:BW47)+SUM($E48:BW48))/Вводные!$G$58</f>
        <v>6.666666666666667</v>
      </c>
      <c r="BY54" s="542">
        <f>(Вводные!$G$59/1000+SUM($E46:BX46)+SUM($E47:BX47)+SUM($E48:BX48))/Вводные!$G$58</f>
        <v>6.666666666666667</v>
      </c>
    </row>
    <row r="55" spans="1:85" s="186" customFormat="1" ht="12.75" x14ac:dyDescent="0.2">
      <c r="A55" s="234"/>
      <c r="B55" s="31"/>
      <c r="C55" s="73" t="s">
        <v>82</v>
      </c>
      <c r="D55" s="132" t="s">
        <v>355</v>
      </c>
      <c r="E55" s="227"/>
      <c r="F55" s="542">
        <f>(Вводные!$G$63/1000+SUM($E49:E49)+SUM($E50:E50))/Вводные!$G$62</f>
        <v>0</v>
      </c>
      <c r="G55" s="542">
        <f ca="1">(Вводные!$G$63/1000+SUM($E49:F49)+SUM($E50:F50))/Вводные!$G$62</f>
        <v>0.16250000000000001</v>
      </c>
      <c r="H55" s="542">
        <f ca="1">(Вводные!$G$63/1000+SUM($E49:G49)+SUM($E50:G50))/Вводные!$G$62</f>
        <v>0.2</v>
      </c>
      <c r="I55" s="542">
        <f ca="1">(Вводные!$G$63/1000+SUM($E49:H49)+SUM($E50:H50))/Вводные!$G$62</f>
        <v>0.23749999999999999</v>
      </c>
      <c r="J55" s="542">
        <f ca="1">(Вводные!$G$63/1000+SUM($E49:I49)+SUM($E50:I50))/Вводные!$G$62</f>
        <v>0.27500000000000002</v>
      </c>
      <c r="K55" s="542">
        <f ca="1">(Вводные!$G$63/1000+SUM($E49:J49)+SUM($E50:J50))/Вводные!$G$62</f>
        <v>0.3125</v>
      </c>
      <c r="L55" s="542">
        <f ca="1">(Вводные!$G$63/1000+SUM($E49:K49)+SUM($E50:K50))/Вводные!$G$62</f>
        <v>0.42499999999999999</v>
      </c>
      <c r="M55" s="542">
        <f ca="1">(Вводные!$G$63/1000+SUM($E49:L49)+SUM($E50:L50))/Вводные!$G$62</f>
        <v>0.42499999999999999</v>
      </c>
      <c r="N55" s="542">
        <f ca="1">(Вводные!$G$63/1000+SUM($E49:M49)+SUM($E50:M50))/Вводные!$G$62</f>
        <v>0.42499999999999999</v>
      </c>
      <c r="O55" s="542">
        <f ca="1">(Вводные!$G$63/1000+SUM($E49:N49)+SUM($E50:N50))/Вводные!$G$62</f>
        <v>0.42499999999999999</v>
      </c>
      <c r="P55" s="542">
        <f ca="1">(Вводные!$G$63/1000+SUM($E49:O49)+SUM($E50:O50))/Вводные!$G$62</f>
        <v>0.42499999999999999</v>
      </c>
      <c r="Q55" s="542">
        <f ca="1">(Вводные!$G$63/1000+SUM($E49:P49)+SUM($E50:P50))/Вводные!$G$62</f>
        <v>0.42499999999999999</v>
      </c>
      <c r="R55" s="542">
        <f ca="1">(Вводные!$G$63/1000+SUM($E49:Q49)+SUM($E50:Q50))/Вводные!$G$62</f>
        <v>0.42499999999999999</v>
      </c>
      <c r="S55" s="542">
        <f ca="1">(Вводные!$G$63/1000+SUM($E49:R49)+SUM($E50:R50))/Вводные!$G$62</f>
        <v>0.42499999999999999</v>
      </c>
      <c r="T55" s="542">
        <f ca="1">(Вводные!$G$63/1000+SUM($E49:S49)+SUM($E50:S50))/Вводные!$G$62</f>
        <v>0.42499999999999999</v>
      </c>
      <c r="U55" s="542">
        <f ca="1">(Вводные!$G$63/1000+SUM($E49:T49)+SUM($E50:T50))/Вводные!$G$62</f>
        <v>0.42499999999999999</v>
      </c>
      <c r="V55" s="542">
        <f ca="1">(Вводные!$G$63/1000+SUM($E49:U49)+SUM($E50:U50))/Вводные!$G$62</f>
        <v>0.45075000000000004</v>
      </c>
      <c r="W55" s="542">
        <f ca="1">(Вводные!$G$63/1000+SUM($E49:V49)+SUM($E50:V50))/Вводные!$G$62</f>
        <v>0.45075000000000004</v>
      </c>
      <c r="X55" s="542">
        <f ca="1">(Вводные!$G$63/1000+SUM($E49:W49)+SUM($E50:W50))/Вводные!$G$62</f>
        <v>0.47649999999999998</v>
      </c>
      <c r="Y55" s="542">
        <f ca="1">(Вводные!$G$63/1000+SUM($E49:X49)+SUM($E50:X50))/Вводные!$G$62</f>
        <v>0.47649999999999998</v>
      </c>
      <c r="Z55" s="542">
        <f ca="1">(Вводные!$G$63/1000+SUM($E49:Y49)+SUM($E50:Y50))/Вводные!$G$62</f>
        <v>0.47649999999999998</v>
      </c>
      <c r="AA55" s="542">
        <f ca="1">(Вводные!$G$63/1000+SUM($E49:Z49)+SUM($E50:Z50))/Вводные!$G$62</f>
        <v>0.47649999999999998</v>
      </c>
      <c r="AB55" s="542">
        <f ca="1">(Вводные!$G$63/1000+SUM($E49:AA49)+SUM($E50:AA50))/Вводные!$G$62</f>
        <v>0.47649999999999998</v>
      </c>
      <c r="AC55" s="542">
        <f ca="1">(Вводные!$G$63/1000+SUM($E49:AB49)+SUM($E50:AB50))/Вводные!$G$62</f>
        <v>0.47649999999999998</v>
      </c>
      <c r="AD55" s="542">
        <f ca="1">(Вводные!$G$63/1000+SUM($E49:AC49)+SUM($E50:AC50))/Вводные!$G$62</f>
        <v>0.47649999999999998</v>
      </c>
      <c r="AE55" s="542">
        <f ca="1">(Вводные!$G$63/1000+SUM($E49:AD49)+SUM($E50:AD50))/Вводные!$G$62</f>
        <v>0.47649999999999998</v>
      </c>
      <c r="AF55" s="542">
        <f ca="1">(Вводные!$G$63/1000+SUM($E49:AE49)+SUM($E50:AE50))/Вводные!$G$62</f>
        <v>0.47649999999999998</v>
      </c>
      <c r="AG55" s="542">
        <f ca="1">(Вводные!$G$63/1000+SUM($E49:AF49)+SUM($E50:AF50))/Вводные!$G$62</f>
        <v>0.47649999999999998</v>
      </c>
      <c r="AH55" s="542">
        <f ca="1">(Вводные!$G$63/1000+SUM($E49:AG49)+SUM($E50:AG50))/Вводные!$G$62</f>
        <v>0.52918449999999995</v>
      </c>
      <c r="AI55" s="542">
        <f ca="1">(Вводные!$G$63/1000+SUM($E49:AH49)+SUM($E50:AH50))/Вводные!$G$62</f>
        <v>0.52918449999999995</v>
      </c>
      <c r="AJ55" s="542">
        <f ca="1">(Вводные!$G$63/1000+SUM($E49:AI49)+SUM($E50:AI50))/Вводные!$G$62</f>
        <v>0.66089575</v>
      </c>
      <c r="AK55" s="542">
        <f ca="1">(Вводные!$G$63/1000+SUM($E49:AJ49)+SUM($E50:AJ50))/Вводные!$G$62</f>
        <v>0.66089575</v>
      </c>
      <c r="AL55" s="542">
        <f ca="1">(Вводные!$G$63/1000+SUM($E49:AK49)+SUM($E50:AK50))/Вводные!$G$62</f>
        <v>0.66089575</v>
      </c>
      <c r="AM55" s="542">
        <f ca="1">(Вводные!$G$63/1000+SUM($E49:AL49)+SUM($E50:AL50))/Вводные!$G$62</f>
        <v>0.66089575</v>
      </c>
      <c r="AN55" s="542">
        <f ca="1">(Вводные!$G$63/1000+SUM($E49:AM49)+SUM($E50:AM50))/Вводные!$G$62</f>
        <v>0.66089575</v>
      </c>
      <c r="AO55" s="542">
        <f ca="1">(Вводные!$G$63/1000+SUM($E49:AN49)+SUM($E50:AN50))/Вводные!$G$62</f>
        <v>0.66089575</v>
      </c>
      <c r="AP55" s="542">
        <f ca="1">(Вводные!$G$63/1000+SUM($E49:AO49)+SUM($E50:AO50))/Вводные!$G$62</f>
        <v>0.66089575</v>
      </c>
      <c r="AQ55" s="542">
        <f ca="1">(Вводные!$G$63/1000+SUM($E49:AP49)+SUM($E50:AP50))/Вводные!$G$62</f>
        <v>0.66089575</v>
      </c>
      <c r="AR55" s="542">
        <f ca="1">(Вводные!$G$63/1000+SUM($E49:AQ49)+SUM($E50:AQ50))/Вводные!$G$62</f>
        <v>0.66089575</v>
      </c>
      <c r="AS55" s="542">
        <f ca="1">(Вводные!$G$63/1000+SUM($E49:AR49)+SUM($E50:AR50))/Вводные!$G$62</f>
        <v>0.66089575</v>
      </c>
      <c r="AT55" s="542">
        <f ca="1">(Вводные!$G$63/1000+SUM($E49:AS49)+SUM($E50:AS50))/Вводные!$G$62</f>
        <v>0.68784387174999995</v>
      </c>
      <c r="AU55" s="542">
        <f ca="1">(Вводные!$G$63/1000+SUM($E49:AT49)+SUM($E50:AT50))/Вводные!$G$62</f>
        <v>0.68784387174999995</v>
      </c>
      <c r="AV55" s="542">
        <f ca="1">(Вводные!$G$63/1000+SUM($E49:AU49)+SUM($E50:AU50))/Вводные!$G$62</f>
        <v>1.3076506720000001</v>
      </c>
      <c r="AW55" s="542">
        <f ca="1">(Вводные!$G$63/1000+SUM($E49:AV49)+SUM($E50:AV50))/Вводные!$G$62</f>
        <v>1.3076506720000001</v>
      </c>
      <c r="AX55" s="542">
        <f ca="1">(Вводные!$G$63/1000+SUM($E49:AW49)+SUM($E50:AW50))/Вводные!$G$62</f>
        <v>1.3076506720000001</v>
      </c>
      <c r="AY55" s="542">
        <f ca="1">(Вводные!$G$63/1000+SUM($E49:AX49)+SUM($E50:AX50))/Вводные!$G$62</f>
        <v>1.3076506720000001</v>
      </c>
      <c r="AZ55" s="542">
        <f ca="1">(Вводные!$G$63/1000+SUM($E49:AY49)+SUM($E50:AY50))/Вводные!$G$62</f>
        <v>1.3076506720000001</v>
      </c>
      <c r="BA55" s="542">
        <f ca="1">(Вводные!$G$63/1000+SUM($E49:AZ49)+SUM($E50:AZ50))/Вводные!$G$62</f>
        <v>1.3076506720000001</v>
      </c>
      <c r="BB55" s="542">
        <f ca="1">(Вводные!$G$63/1000+SUM($E49:BA49)+SUM($E50:BA50))/Вводные!$G$62</f>
        <v>1.3076506720000001</v>
      </c>
      <c r="BC55" s="542">
        <f ca="1">(Вводные!$G$63/1000+SUM($E49:BB49)+SUM($E50:BB50))/Вводные!$G$62</f>
        <v>1.3076506720000001</v>
      </c>
      <c r="BD55" s="542">
        <f ca="1">(Вводные!$G$63/1000+SUM($E49:BC49)+SUM($E50:BC50))/Вводные!$G$62</f>
        <v>1.3076506720000001</v>
      </c>
      <c r="BE55" s="542">
        <f ca="1">(Вводные!$G$63/1000+SUM($E49:BD49)+SUM($E50:BD50))/Вводные!$G$62</f>
        <v>1.3076506720000001</v>
      </c>
      <c r="BF55" s="542">
        <f ca="1">(Вводные!$G$63/1000+SUM($E49:BE49)+SUM($E50:BE50))/Вводные!$G$62</f>
        <v>1.3627865291004999</v>
      </c>
      <c r="BG55" s="542">
        <f ca="1">(Вводные!$G$63/1000+SUM($E49:BF49)+SUM($E50:BF50))/Вводные!$G$62</f>
        <v>1.3627865291004999</v>
      </c>
      <c r="BH55" s="542">
        <f ca="1">(Вводные!$G$63/1000+SUM($E49:BG49)+SUM($E50:BG50))/Вводные!$G$62</f>
        <v>1.5833299575024999</v>
      </c>
      <c r="BI55" s="542">
        <f ca="1">(Вводные!$G$63/1000+SUM($E49:BH49)+SUM($E50:BH50))/Вводные!$G$62</f>
        <v>1.5833299575024999</v>
      </c>
      <c r="BJ55" s="542">
        <f ca="1">(Вводные!$G$63/1000+SUM($E49:BI49)+SUM($E50:BI50))/Вводные!$G$62</f>
        <v>1.5833299575024999</v>
      </c>
      <c r="BK55" s="542">
        <f ca="1">(Вводные!$G$63/1000+SUM($E49:BJ49)+SUM($E50:BJ50))/Вводные!$G$62</f>
        <v>1.5833299575024999</v>
      </c>
      <c r="BL55" s="542">
        <f ca="1">(Вводные!$G$63/1000+SUM($E49:BK49)+SUM($E50:BK50))/Вводные!$G$62</f>
        <v>1.5833299575024999</v>
      </c>
      <c r="BM55" s="542">
        <f ca="1">(Вводные!$G$63/1000+SUM($E49:BL49)+SUM($E50:BL50))/Вводные!$G$62</f>
        <v>1.5833299575024999</v>
      </c>
      <c r="BN55" s="542">
        <f ca="1">(Вводные!$G$63/1000+SUM($E49:BM49)+SUM($E50:BM50))/Вводные!$G$62</f>
        <v>1.5833299575024999</v>
      </c>
      <c r="BO55" s="542">
        <f ca="1">(Вводные!$G$63/1000+SUM($E49:BN49)+SUM($E50:BN50))/Вводные!$G$62</f>
        <v>1.5833299575024999</v>
      </c>
      <c r="BP55" s="542">
        <f ca="1">(Вводные!$G$63/1000+SUM($E49:BO49)+SUM($E50:BO50))/Вводные!$G$62</f>
        <v>1.5833299575024999</v>
      </c>
      <c r="BQ55" s="542">
        <f ca="1">(Вводные!$G$63/1000+SUM($E49:BP49)+SUM($E50:BP50))/Вводные!$G$62</f>
        <v>1.5833299575024999</v>
      </c>
      <c r="BR55" s="542">
        <f ca="1">(Вводные!$G$63/1000+SUM($E49:BQ49)+SUM($E50:BQ50))/Вводные!$G$62</f>
        <v>1.5833299575024999</v>
      </c>
      <c r="BS55" s="542">
        <f ca="1">(Вводные!$G$63/1000+SUM($E49:BR49)+SUM($E50:BR50))/Вводные!$G$62</f>
        <v>1.5833299575024999</v>
      </c>
      <c r="BT55" s="542">
        <f ca="1">(Вводные!$G$63/1000+SUM($E49:BS49)+SUM($E50:BS50))/Вводные!$G$62</f>
        <v>1.9217538483853689</v>
      </c>
      <c r="BU55" s="542">
        <f ca="1">(Вводные!$G$63/1000+SUM($E49:BT49)+SUM($E50:BT50))/Вводные!$G$62</f>
        <v>1.9217538483853689</v>
      </c>
      <c r="BV55" s="542">
        <f ca="1">(Вводные!$G$63/1000+SUM($E49:BU49)+SUM($E50:BU50))/Вводные!$G$62</f>
        <v>1.9217538483853689</v>
      </c>
      <c r="BW55" s="542">
        <f ca="1">(Вводные!$G$63/1000+SUM($E49:BV49)+SUM($E50:BV50))/Вводные!$G$62</f>
        <v>1.9217538483853689</v>
      </c>
      <c r="BX55" s="542">
        <f ca="1">(Вводные!$G$63/1000+SUM($E49:BW49)+SUM($E50:BW50))/Вводные!$G$62</f>
        <v>1.9217538483853689</v>
      </c>
      <c r="BY55" s="542">
        <f ca="1">(Вводные!$G$63/1000+SUM($E49:BX49)+SUM($E50:BX50))/Вводные!$G$62</f>
        <v>1.9217538483853689</v>
      </c>
    </row>
    <row r="56" spans="1:85" s="186" customFormat="1" ht="12.75" x14ac:dyDescent="0.2">
      <c r="A56" s="234"/>
      <c r="B56" s="55" t="s">
        <v>204</v>
      </c>
      <c r="C56" s="81"/>
      <c r="D56" s="132" t="s">
        <v>355</v>
      </c>
      <c r="E56" s="227"/>
      <c r="F56" s="541">
        <f t="shared" ref="F56:AK56" si="66">SUM(F54:F55)</f>
        <v>0</v>
      </c>
      <c r="G56" s="541">
        <f t="shared" ca="1" si="66"/>
        <v>1.8291666666666668</v>
      </c>
      <c r="H56" s="541">
        <f t="shared" ca="1" si="66"/>
        <v>2.8666666666666667</v>
      </c>
      <c r="I56" s="541">
        <f t="shared" ca="1" si="66"/>
        <v>3.9041666666666663</v>
      </c>
      <c r="J56" s="541">
        <f t="shared" ca="1" si="66"/>
        <v>4.9416666666666673</v>
      </c>
      <c r="K56" s="541">
        <f t="shared" ca="1" si="66"/>
        <v>5.979166666666667</v>
      </c>
      <c r="L56" s="541">
        <f t="shared" ca="1" si="66"/>
        <v>7.0916666666666668</v>
      </c>
      <c r="M56" s="541">
        <f t="shared" ca="1" si="66"/>
        <v>7.0916666666666668</v>
      </c>
      <c r="N56" s="541">
        <f t="shared" ca="1" si="66"/>
        <v>7.0916666666666668</v>
      </c>
      <c r="O56" s="541">
        <f t="shared" ca="1" si="66"/>
        <v>7.0916666666666668</v>
      </c>
      <c r="P56" s="541">
        <f t="shared" ca="1" si="66"/>
        <v>7.0916666666666668</v>
      </c>
      <c r="Q56" s="541">
        <f t="shared" ca="1" si="66"/>
        <v>7.0916666666666668</v>
      </c>
      <c r="R56" s="541">
        <f t="shared" ca="1" si="66"/>
        <v>7.0916666666666668</v>
      </c>
      <c r="S56" s="541">
        <f t="shared" ca="1" si="66"/>
        <v>7.0916666666666668</v>
      </c>
      <c r="T56" s="541">
        <f t="shared" ca="1" si="66"/>
        <v>7.0916666666666668</v>
      </c>
      <c r="U56" s="541">
        <f t="shared" ca="1" si="66"/>
        <v>7.0916666666666668</v>
      </c>
      <c r="V56" s="541">
        <f t="shared" ca="1" si="66"/>
        <v>7.1174166666666672</v>
      </c>
      <c r="W56" s="541">
        <f t="shared" ca="1" si="66"/>
        <v>7.1174166666666672</v>
      </c>
      <c r="X56" s="541">
        <f t="shared" ca="1" si="66"/>
        <v>7.1431666666666667</v>
      </c>
      <c r="Y56" s="541">
        <f t="shared" ca="1" si="66"/>
        <v>7.1431666666666667</v>
      </c>
      <c r="Z56" s="541">
        <f t="shared" ca="1" si="66"/>
        <v>7.1431666666666667</v>
      </c>
      <c r="AA56" s="541">
        <f t="shared" ca="1" si="66"/>
        <v>7.1431666666666667</v>
      </c>
      <c r="AB56" s="541">
        <f t="shared" ca="1" si="66"/>
        <v>7.1431666666666667</v>
      </c>
      <c r="AC56" s="541">
        <f t="shared" ca="1" si="66"/>
        <v>7.1431666666666667</v>
      </c>
      <c r="AD56" s="541">
        <f t="shared" ca="1" si="66"/>
        <v>7.1431666666666667</v>
      </c>
      <c r="AE56" s="541">
        <f t="shared" ca="1" si="66"/>
        <v>7.1431666666666667</v>
      </c>
      <c r="AF56" s="541">
        <f t="shared" ca="1" si="66"/>
        <v>7.1431666666666667</v>
      </c>
      <c r="AG56" s="541">
        <f t="shared" ca="1" si="66"/>
        <v>7.1431666666666667</v>
      </c>
      <c r="AH56" s="541">
        <f t="shared" ca="1" si="66"/>
        <v>7.1958511666666674</v>
      </c>
      <c r="AI56" s="541">
        <f t="shared" ca="1" si="66"/>
        <v>7.1958511666666674</v>
      </c>
      <c r="AJ56" s="541">
        <f t="shared" ca="1" si="66"/>
        <v>7.3275624166666669</v>
      </c>
      <c r="AK56" s="541">
        <f t="shared" ca="1" si="66"/>
        <v>7.3275624166666669</v>
      </c>
      <c r="AL56" s="541">
        <f t="shared" ref="AL56:BM56" ca="1" si="67">SUM(AL54:AL55)</f>
        <v>7.3275624166666669</v>
      </c>
      <c r="AM56" s="541">
        <f t="shared" ca="1" si="67"/>
        <v>7.3275624166666669</v>
      </c>
      <c r="AN56" s="541">
        <f t="shared" ca="1" si="67"/>
        <v>7.3275624166666669</v>
      </c>
      <c r="AO56" s="541">
        <f t="shared" ca="1" si="67"/>
        <v>7.3275624166666669</v>
      </c>
      <c r="AP56" s="541">
        <f t="shared" ca="1" si="67"/>
        <v>7.3275624166666669</v>
      </c>
      <c r="AQ56" s="541">
        <f t="shared" ca="1" si="67"/>
        <v>7.3275624166666669</v>
      </c>
      <c r="AR56" s="541">
        <f t="shared" ca="1" si="67"/>
        <v>7.3275624166666669</v>
      </c>
      <c r="AS56" s="541">
        <f t="shared" ca="1" si="67"/>
        <v>7.3275624166666669</v>
      </c>
      <c r="AT56" s="541">
        <f t="shared" ca="1" si="67"/>
        <v>7.3545105384166671</v>
      </c>
      <c r="AU56" s="541">
        <f t="shared" ca="1" si="67"/>
        <v>7.3545105384166671</v>
      </c>
      <c r="AV56" s="541">
        <f t="shared" ca="1" si="67"/>
        <v>7.9743173386666673</v>
      </c>
      <c r="AW56" s="541">
        <f t="shared" ca="1" si="67"/>
        <v>7.9743173386666673</v>
      </c>
      <c r="AX56" s="541">
        <f t="shared" ca="1" si="67"/>
        <v>7.9743173386666673</v>
      </c>
      <c r="AY56" s="541">
        <f t="shared" ca="1" si="67"/>
        <v>7.9743173386666673</v>
      </c>
      <c r="AZ56" s="541">
        <f t="shared" ca="1" si="67"/>
        <v>7.9743173386666673</v>
      </c>
      <c r="BA56" s="541">
        <f t="shared" ca="1" si="67"/>
        <v>7.9743173386666673</v>
      </c>
      <c r="BB56" s="541">
        <f t="shared" ca="1" si="67"/>
        <v>7.9743173386666673</v>
      </c>
      <c r="BC56" s="541">
        <f t="shared" ca="1" si="67"/>
        <v>7.9743173386666673</v>
      </c>
      <c r="BD56" s="541">
        <f t="shared" ca="1" si="67"/>
        <v>7.9743173386666673</v>
      </c>
      <c r="BE56" s="541">
        <f t="shared" ca="1" si="67"/>
        <v>7.9743173386666673</v>
      </c>
      <c r="BF56" s="541">
        <f t="shared" ca="1" si="67"/>
        <v>8.0294531957671662</v>
      </c>
      <c r="BG56" s="541">
        <f t="shared" ca="1" si="67"/>
        <v>8.0294531957671662</v>
      </c>
      <c r="BH56" s="541">
        <f t="shared" ca="1" si="67"/>
        <v>8.2499966241691673</v>
      </c>
      <c r="BI56" s="541">
        <f t="shared" ca="1" si="67"/>
        <v>8.2499966241691673</v>
      </c>
      <c r="BJ56" s="541">
        <f t="shared" ca="1" si="67"/>
        <v>8.2499966241691673</v>
      </c>
      <c r="BK56" s="541">
        <f t="shared" ca="1" si="67"/>
        <v>8.2499966241691673</v>
      </c>
      <c r="BL56" s="541">
        <f t="shared" ca="1" si="67"/>
        <v>8.2499966241691673</v>
      </c>
      <c r="BM56" s="541">
        <f t="shared" ca="1" si="67"/>
        <v>8.2499966241691673</v>
      </c>
      <c r="BN56" s="541">
        <f t="shared" ref="BN56:BY56" ca="1" si="68">SUM(BN54:BN55)</f>
        <v>8.2499966241691673</v>
      </c>
      <c r="BO56" s="541">
        <f t="shared" ca="1" si="68"/>
        <v>8.2499966241691673</v>
      </c>
      <c r="BP56" s="541">
        <f t="shared" ca="1" si="68"/>
        <v>8.2499966241691673</v>
      </c>
      <c r="BQ56" s="541">
        <f t="shared" ca="1" si="68"/>
        <v>8.2499966241691673</v>
      </c>
      <c r="BR56" s="541">
        <f t="shared" ca="1" si="68"/>
        <v>8.2499966241691673</v>
      </c>
      <c r="BS56" s="541">
        <f t="shared" ca="1" si="68"/>
        <v>8.2499966241691673</v>
      </c>
      <c r="BT56" s="541">
        <f t="shared" ca="1" si="68"/>
        <v>8.5884205150520359</v>
      </c>
      <c r="BU56" s="541">
        <f t="shared" ca="1" si="68"/>
        <v>8.5884205150520359</v>
      </c>
      <c r="BV56" s="541">
        <f t="shared" ca="1" si="68"/>
        <v>8.5884205150520359</v>
      </c>
      <c r="BW56" s="541">
        <f t="shared" ca="1" si="68"/>
        <v>8.5884205150520359</v>
      </c>
      <c r="BX56" s="541">
        <f t="shared" ca="1" si="68"/>
        <v>8.5884205150520359</v>
      </c>
      <c r="BY56" s="541">
        <f t="shared" ca="1" si="68"/>
        <v>8.5884205150520359</v>
      </c>
    </row>
    <row r="57" spans="1:85" s="186" customFormat="1" ht="12.75" x14ac:dyDescent="0.2">
      <c r="A57" s="234"/>
      <c r="B57" s="31"/>
      <c r="C57" s="81"/>
      <c r="D57" s="132"/>
      <c r="E57" s="227"/>
      <c r="F57" s="541"/>
      <c r="G57" s="541"/>
      <c r="H57" s="541"/>
      <c r="I57" s="541"/>
      <c r="J57" s="541"/>
      <c r="K57" s="541"/>
      <c r="L57" s="541"/>
      <c r="M57" s="541"/>
      <c r="N57" s="541"/>
      <c r="O57" s="541"/>
      <c r="P57" s="541"/>
      <c r="Q57" s="541"/>
      <c r="R57" s="541"/>
      <c r="S57" s="541"/>
      <c r="T57" s="541"/>
      <c r="U57" s="541"/>
      <c r="V57" s="541"/>
      <c r="W57" s="541"/>
      <c r="X57" s="541"/>
      <c r="Y57" s="541"/>
      <c r="Z57" s="541"/>
      <c r="AA57" s="541"/>
      <c r="AB57" s="541"/>
      <c r="AC57" s="541"/>
      <c r="AD57" s="541"/>
      <c r="AE57" s="541"/>
      <c r="AF57" s="541"/>
      <c r="AG57" s="541"/>
      <c r="AH57" s="541"/>
      <c r="AI57" s="541"/>
      <c r="AJ57" s="541"/>
      <c r="AK57" s="541"/>
      <c r="AL57" s="541"/>
      <c r="AM57" s="541"/>
      <c r="AN57" s="541"/>
      <c r="AO57" s="541"/>
      <c r="AP57" s="541"/>
      <c r="AQ57" s="541"/>
      <c r="AR57" s="541"/>
      <c r="AS57" s="541"/>
      <c r="AT57" s="541"/>
      <c r="AU57" s="541"/>
      <c r="AV57" s="541"/>
      <c r="AW57" s="541"/>
      <c r="AX57" s="541"/>
      <c r="AY57" s="541"/>
      <c r="AZ57" s="541"/>
      <c r="BA57" s="541"/>
      <c r="BB57" s="541"/>
      <c r="BC57" s="541"/>
      <c r="BD57" s="541"/>
      <c r="BE57" s="541"/>
      <c r="BF57" s="541"/>
      <c r="BG57" s="541"/>
      <c r="BH57" s="541"/>
      <c r="BI57" s="541"/>
      <c r="BJ57" s="541"/>
      <c r="BK57" s="541"/>
      <c r="BL57" s="541"/>
      <c r="BM57" s="541"/>
      <c r="BN57" s="541"/>
      <c r="BO57" s="541"/>
      <c r="BP57" s="541"/>
      <c r="BQ57" s="541"/>
      <c r="BR57" s="541"/>
      <c r="BS57" s="541"/>
      <c r="BT57" s="541"/>
      <c r="BU57" s="541"/>
      <c r="BV57" s="541"/>
      <c r="BW57" s="541"/>
      <c r="BX57" s="541"/>
      <c r="BY57" s="541"/>
    </row>
    <row r="58" spans="1:85" x14ac:dyDescent="0.25">
      <c r="A58" s="256"/>
      <c r="B58" s="224" t="s">
        <v>205</v>
      </c>
      <c r="C58" s="224"/>
      <c r="D58" s="443" t="s">
        <v>355</v>
      </c>
      <c r="E58" s="224"/>
      <c r="F58" s="543">
        <f>E46+F46-F54</f>
        <v>0</v>
      </c>
      <c r="G58" s="543">
        <f>IF(F58&gt;0,F58+G46+G47+G48-G54,0)</f>
        <v>0</v>
      </c>
      <c r="H58" s="543">
        <f t="shared" ref="H58:BM58" si="69">IF(G58&gt;0,G58+H46+H47+H48-H54,0)</f>
        <v>0</v>
      </c>
      <c r="I58" s="543">
        <f t="shared" si="69"/>
        <v>0</v>
      </c>
      <c r="J58" s="543">
        <f t="shared" si="69"/>
        <v>0</v>
      </c>
      <c r="K58" s="543">
        <f t="shared" si="69"/>
        <v>0</v>
      </c>
      <c r="L58" s="543">
        <f t="shared" si="69"/>
        <v>0</v>
      </c>
      <c r="M58" s="543">
        <f t="shared" si="69"/>
        <v>0</v>
      </c>
      <c r="N58" s="543">
        <f t="shared" si="69"/>
        <v>0</v>
      </c>
      <c r="O58" s="543">
        <f t="shared" si="69"/>
        <v>0</v>
      </c>
      <c r="P58" s="543">
        <f t="shared" si="69"/>
        <v>0</v>
      </c>
      <c r="Q58" s="543">
        <f t="shared" si="69"/>
        <v>0</v>
      </c>
      <c r="R58" s="543">
        <f t="shared" si="69"/>
        <v>0</v>
      </c>
      <c r="S58" s="543">
        <f t="shared" si="69"/>
        <v>0</v>
      </c>
      <c r="T58" s="543">
        <f t="shared" si="69"/>
        <v>0</v>
      </c>
      <c r="U58" s="543">
        <f t="shared" si="69"/>
        <v>0</v>
      </c>
      <c r="V58" s="543">
        <f t="shared" si="69"/>
        <v>0</v>
      </c>
      <c r="W58" s="543">
        <f t="shared" si="69"/>
        <v>0</v>
      </c>
      <c r="X58" s="543">
        <f t="shared" si="69"/>
        <v>0</v>
      </c>
      <c r="Y58" s="543">
        <f t="shared" si="69"/>
        <v>0</v>
      </c>
      <c r="Z58" s="543">
        <f t="shared" si="69"/>
        <v>0</v>
      </c>
      <c r="AA58" s="543">
        <f t="shared" si="69"/>
        <v>0</v>
      </c>
      <c r="AB58" s="543">
        <f t="shared" si="69"/>
        <v>0</v>
      </c>
      <c r="AC58" s="543">
        <f t="shared" si="69"/>
        <v>0</v>
      </c>
      <c r="AD58" s="543">
        <f t="shared" si="69"/>
        <v>0</v>
      </c>
      <c r="AE58" s="543">
        <f t="shared" si="69"/>
        <v>0</v>
      </c>
      <c r="AF58" s="543">
        <f t="shared" si="69"/>
        <v>0</v>
      </c>
      <c r="AG58" s="543">
        <f t="shared" si="69"/>
        <v>0</v>
      </c>
      <c r="AH58" s="543">
        <f t="shared" si="69"/>
        <v>0</v>
      </c>
      <c r="AI58" s="543">
        <f t="shared" si="69"/>
        <v>0</v>
      </c>
      <c r="AJ58" s="543">
        <f t="shared" si="69"/>
        <v>0</v>
      </c>
      <c r="AK58" s="543">
        <f t="shared" si="69"/>
        <v>0</v>
      </c>
      <c r="AL58" s="543">
        <f t="shared" si="69"/>
        <v>0</v>
      </c>
      <c r="AM58" s="543">
        <f t="shared" si="69"/>
        <v>0</v>
      </c>
      <c r="AN58" s="543">
        <f t="shared" si="69"/>
        <v>0</v>
      </c>
      <c r="AO58" s="543">
        <f t="shared" si="69"/>
        <v>0</v>
      </c>
      <c r="AP58" s="543">
        <f t="shared" si="69"/>
        <v>0</v>
      </c>
      <c r="AQ58" s="543">
        <f t="shared" si="69"/>
        <v>0</v>
      </c>
      <c r="AR58" s="543">
        <f t="shared" si="69"/>
        <v>0</v>
      </c>
      <c r="AS58" s="543">
        <f t="shared" si="69"/>
        <v>0</v>
      </c>
      <c r="AT58" s="543">
        <f t="shared" si="69"/>
        <v>0</v>
      </c>
      <c r="AU58" s="543">
        <f t="shared" si="69"/>
        <v>0</v>
      </c>
      <c r="AV58" s="543">
        <f t="shared" si="69"/>
        <v>0</v>
      </c>
      <c r="AW58" s="543">
        <f t="shared" si="69"/>
        <v>0</v>
      </c>
      <c r="AX58" s="543">
        <f t="shared" si="69"/>
        <v>0</v>
      </c>
      <c r="AY58" s="543">
        <f t="shared" si="69"/>
        <v>0</v>
      </c>
      <c r="AZ58" s="543">
        <f t="shared" si="69"/>
        <v>0</v>
      </c>
      <c r="BA58" s="543">
        <f t="shared" si="69"/>
        <v>0</v>
      </c>
      <c r="BB58" s="543">
        <f t="shared" si="69"/>
        <v>0</v>
      </c>
      <c r="BC58" s="543">
        <f t="shared" si="69"/>
        <v>0</v>
      </c>
      <c r="BD58" s="543">
        <f t="shared" si="69"/>
        <v>0</v>
      </c>
      <c r="BE58" s="543">
        <f t="shared" si="69"/>
        <v>0</v>
      </c>
      <c r="BF58" s="543">
        <f t="shared" si="69"/>
        <v>0</v>
      </c>
      <c r="BG58" s="543">
        <f t="shared" si="69"/>
        <v>0</v>
      </c>
      <c r="BH58" s="543">
        <f t="shared" si="69"/>
        <v>0</v>
      </c>
      <c r="BI58" s="543">
        <f t="shared" si="69"/>
        <v>0</v>
      </c>
      <c r="BJ58" s="543">
        <f t="shared" si="69"/>
        <v>0</v>
      </c>
      <c r="BK58" s="543">
        <f t="shared" si="69"/>
        <v>0</v>
      </c>
      <c r="BL58" s="543">
        <f t="shared" si="69"/>
        <v>0</v>
      </c>
      <c r="BM58" s="543">
        <f t="shared" si="69"/>
        <v>0</v>
      </c>
      <c r="BN58" s="543">
        <f t="shared" ref="BN58" si="70">IF(BM58&gt;0,BM58+BN46+BN47+BN48-BN54,0)</f>
        <v>0</v>
      </c>
      <c r="BO58" s="543">
        <f t="shared" ref="BO58" si="71">IF(BN58&gt;0,BN58+BO46+BO47+BO48-BO54,0)</f>
        <v>0</v>
      </c>
      <c r="BP58" s="543">
        <f t="shared" ref="BP58" si="72">IF(BO58&gt;0,BO58+BP46+BP47+BP48-BP54,0)</f>
        <v>0</v>
      </c>
      <c r="BQ58" s="543">
        <f t="shared" ref="BQ58" si="73">IF(BP58&gt;0,BP58+BQ46+BQ47+BQ48-BQ54,0)</f>
        <v>0</v>
      </c>
      <c r="BR58" s="543">
        <f t="shared" ref="BR58" si="74">IF(BQ58&gt;0,BQ58+BR46+BR47+BR48-BR54,0)</f>
        <v>0</v>
      </c>
      <c r="BS58" s="543">
        <f t="shared" ref="BS58" si="75">IF(BR58&gt;0,BR58+BS46+BS47+BS48-BS54,0)</f>
        <v>0</v>
      </c>
      <c r="BT58" s="543">
        <f t="shared" ref="BT58" si="76">IF(BS58&gt;0,BS58+BT46+BT47+BT48-BT54,0)</f>
        <v>0</v>
      </c>
      <c r="BU58" s="543">
        <f t="shared" ref="BU58" si="77">IF(BT58&gt;0,BT58+BU46+BU47+BU48-BU54,0)</f>
        <v>0</v>
      </c>
      <c r="BV58" s="543">
        <f t="shared" ref="BV58" si="78">IF(BU58&gt;0,BU58+BV46+BV47+BV48-BV54,0)</f>
        <v>0</v>
      </c>
      <c r="BW58" s="543">
        <f t="shared" ref="BW58" si="79">IF(BV58&gt;0,BV58+BW46+BW47+BW48-BW54,0)</f>
        <v>0</v>
      </c>
      <c r="BX58" s="543">
        <f t="shared" ref="BX58" si="80">IF(BW58&gt;0,BW58+BX46+BX47+BX48-BX54,0)</f>
        <v>0</v>
      </c>
      <c r="BY58" s="543">
        <f t="shared" ref="BY58" si="81">IF(BX58&gt;0,BX58+BY46+BY47+BY48-BY54,0)</f>
        <v>0</v>
      </c>
      <c r="BZ58" s="226"/>
      <c r="CA58" s="226"/>
      <c r="CB58" s="226"/>
      <c r="CC58" s="226"/>
      <c r="CD58" s="226"/>
      <c r="CE58" s="226"/>
      <c r="CF58" s="226"/>
      <c r="CG58" s="226"/>
    </row>
    <row r="59" spans="1:85" s="186" customFormat="1" ht="12.75" x14ac:dyDescent="0.2">
      <c r="A59" s="234"/>
      <c r="B59" s="224" t="s">
        <v>206</v>
      </c>
      <c r="C59" s="31"/>
      <c r="D59" s="443" t="s">
        <v>355</v>
      </c>
      <c r="E59" s="31"/>
      <c r="F59" s="543">
        <f ca="1">E55+F49+F50-F55</f>
        <v>9.75</v>
      </c>
      <c r="G59" s="543">
        <f ca="1">IF(F59&gt;0,F59+G49+G50-G55,0)</f>
        <v>11.8375</v>
      </c>
      <c r="H59" s="543">
        <f ca="1">IF(G59&gt;0,G59+H49+H50-H55,0)</f>
        <v>13.887500000000001</v>
      </c>
      <c r="I59" s="543">
        <f t="shared" ref="I59:BM59" ca="1" si="82">IF(H59&gt;0,H59+I49+I50-I55,0)</f>
        <v>15.900000000000002</v>
      </c>
      <c r="J59" s="543">
        <f t="shared" ca="1" si="82"/>
        <v>17.875000000000004</v>
      </c>
      <c r="K59" s="543">
        <f t="shared" ca="1" si="82"/>
        <v>24.312500000000004</v>
      </c>
      <c r="L59" s="543">
        <f t="shared" ca="1" si="82"/>
        <v>23.887500000000003</v>
      </c>
      <c r="M59" s="543">
        <f t="shared" ca="1" si="82"/>
        <v>23.462500000000002</v>
      </c>
      <c r="N59" s="543">
        <f t="shared" ca="1" si="82"/>
        <v>23.037500000000001</v>
      </c>
      <c r="O59" s="543">
        <f t="shared" ca="1" si="82"/>
        <v>22.612500000000001</v>
      </c>
      <c r="P59" s="543">
        <f t="shared" ca="1" si="82"/>
        <v>22.1875</v>
      </c>
      <c r="Q59" s="543">
        <f t="shared" ca="1" si="82"/>
        <v>21.762499999999999</v>
      </c>
      <c r="R59" s="543">
        <f t="shared" ca="1" si="82"/>
        <v>21.337499999999999</v>
      </c>
      <c r="S59" s="543">
        <f t="shared" ca="1" si="82"/>
        <v>20.912499999999998</v>
      </c>
      <c r="T59" s="543">
        <f t="shared" ca="1" si="82"/>
        <v>20.487499999999997</v>
      </c>
      <c r="U59" s="543">
        <f t="shared" ca="1" si="82"/>
        <v>21.607499999999998</v>
      </c>
      <c r="V59" s="543">
        <f t="shared" ca="1" si="82"/>
        <v>21.156749999999999</v>
      </c>
      <c r="W59" s="543">
        <f t="shared" ca="1" si="82"/>
        <v>22.250999999999998</v>
      </c>
      <c r="X59" s="543">
        <f t="shared" ca="1" si="82"/>
        <v>21.774499999999996</v>
      </c>
      <c r="Y59" s="543">
        <f t="shared" ca="1" si="82"/>
        <v>21.297999999999995</v>
      </c>
      <c r="Z59" s="543">
        <f t="shared" ca="1" si="82"/>
        <v>20.821499999999993</v>
      </c>
      <c r="AA59" s="543">
        <f t="shared" ca="1" si="82"/>
        <v>20.344999999999992</v>
      </c>
      <c r="AB59" s="543">
        <f t="shared" ca="1" si="82"/>
        <v>19.86849999999999</v>
      </c>
      <c r="AC59" s="543">
        <f t="shared" ca="1" si="82"/>
        <v>19.391999999999989</v>
      </c>
      <c r="AD59" s="543">
        <f t="shared" ca="1" si="82"/>
        <v>18.915499999999987</v>
      </c>
      <c r="AE59" s="543">
        <f t="shared" ca="1" si="82"/>
        <v>18.438999999999986</v>
      </c>
      <c r="AF59" s="543">
        <f t="shared" ca="1" si="82"/>
        <v>17.962499999999984</v>
      </c>
      <c r="AG59" s="543">
        <f t="shared" ca="1" si="82"/>
        <v>20.647069999999982</v>
      </c>
      <c r="AH59" s="543">
        <f t="shared" ca="1" si="82"/>
        <v>20.117885499999982</v>
      </c>
      <c r="AI59" s="543">
        <f t="shared" ca="1" si="82"/>
        <v>27.491375999999981</v>
      </c>
      <c r="AJ59" s="543">
        <f t="shared" ca="1" si="82"/>
        <v>26.830480249999979</v>
      </c>
      <c r="AK59" s="543">
        <f t="shared" ca="1" si="82"/>
        <v>26.169584499999978</v>
      </c>
      <c r="AL59" s="543">
        <f t="shared" ca="1" si="82"/>
        <v>25.508688749999976</v>
      </c>
      <c r="AM59" s="543">
        <f t="shared" ca="1" si="82"/>
        <v>24.847792999999974</v>
      </c>
      <c r="AN59" s="543">
        <f t="shared" ca="1" si="82"/>
        <v>24.186897249999973</v>
      </c>
      <c r="AO59" s="543">
        <f t="shared" ca="1" si="82"/>
        <v>23.526001499999971</v>
      </c>
      <c r="AP59" s="543">
        <f t="shared" ca="1" si="82"/>
        <v>22.865105749999969</v>
      </c>
      <c r="AQ59" s="543">
        <f t="shared" ca="1" si="82"/>
        <v>22.204209999999968</v>
      </c>
      <c r="AR59" s="543">
        <f t="shared" ca="1" si="82"/>
        <v>21.543314249999966</v>
      </c>
      <c r="AS59" s="543">
        <f t="shared" ca="1" si="82"/>
        <v>22.499305804999963</v>
      </c>
      <c r="AT59" s="543">
        <f t="shared" ca="1" si="82"/>
        <v>21.811461933249962</v>
      </c>
      <c r="AU59" s="543">
        <f t="shared" ca="1" si="82"/>
        <v>58.312026076499968</v>
      </c>
      <c r="AV59" s="543">
        <f t="shared" ca="1" si="82"/>
        <v>57.004375404499967</v>
      </c>
      <c r="AW59" s="543">
        <f t="shared" ca="1" si="82"/>
        <v>55.696724732499966</v>
      </c>
      <c r="AX59" s="543">
        <f t="shared" ca="1" si="82"/>
        <v>54.389074060499965</v>
      </c>
      <c r="AY59" s="543">
        <f t="shared" ca="1" si="82"/>
        <v>53.081423388499964</v>
      </c>
      <c r="AZ59" s="543">
        <f t="shared" ca="1" si="82"/>
        <v>51.773772716499963</v>
      </c>
      <c r="BA59" s="543">
        <f t="shared" ca="1" si="82"/>
        <v>50.466122044499961</v>
      </c>
      <c r="BB59" s="543">
        <f t="shared" ca="1" si="82"/>
        <v>49.15847137249996</v>
      </c>
      <c r="BC59" s="543">
        <f t="shared" ca="1" si="82"/>
        <v>47.850820700499959</v>
      </c>
      <c r="BD59" s="543">
        <f t="shared" ca="1" si="82"/>
        <v>46.543170028499958</v>
      </c>
      <c r="BE59" s="543">
        <f t="shared" ca="1" si="82"/>
        <v>48.543670782529958</v>
      </c>
      <c r="BF59" s="543">
        <f t="shared" ca="1" si="82"/>
        <v>47.180884253429461</v>
      </c>
      <c r="BG59" s="543">
        <f t="shared" ca="1" si="82"/>
        <v>59.050703428448962</v>
      </c>
      <c r="BH59" s="543">
        <f t="shared" ca="1" si="82"/>
        <v>57.467373470946463</v>
      </c>
      <c r="BI59" s="543">
        <f t="shared" ca="1" si="82"/>
        <v>55.884043513443963</v>
      </c>
      <c r="BJ59" s="543">
        <f t="shared" ca="1" si="82"/>
        <v>54.300713555941464</v>
      </c>
      <c r="BK59" s="543">
        <f t="shared" ca="1" si="82"/>
        <v>52.717383598438964</v>
      </c>
      <c r="BL59" s="543">
        <f t="shared" ca="1" si="82"/>
        <v>51.134053640936465</v>
      </c>
      <c r="BM59" s="543">
        <f t="shared" ca="1" si="82"/>
        <v>49.550723683433965</v>
      </c>
      <c r="BN59" s="543">
        <f t="shared" ref="BN59" ca="1" si="83">IF(BM59&gt;0,BM59+BN49+BN50-BN55,0)</f>
        <v>47.967393725931466</v>
      </c>
      <c r="BO59" s="543">
        <f t="shared" ref="BO59" ca="1" si="84">IF(BN59&gt;0,BN59+BO49+BO50-BO55,0)</f>
        <v>46.384063768428966</v>
      </c>
      <c r="BP59" s="543">
        <f t="shared" ref="BP59" ca="1" si="85">IF(BO59&gt;0,BO59+BP49+BP50-BP55,0)</f>
        <v>44.800733810926467</v>
      </c>
      <c r="BQ59" s="543">
        <f t="shared" ref="BQ59" ca="1" si="86">IF(BP59&gt;0,BP59+BQ49+BQ50-BQ55,0)</f>
        <v>43.217403853423967</v>
      </c>
      <c r="BR59" s="543">
        <f t="shared" ref="BR59" ca="1" si="87">IF(BQ59&gt;0,BQ59+BR49+BR50-BR55,0)</f>
        <v>41.634073895921468</v>
      </c>
      <c r="BS59" s="543">
        <f t="shared" ref="BS59" ca="1" si="88">IF(BR59&gt;0,BR59+BS49+BS50-BS55,0)</f>
        <v>60.3561773913911</v>
      </c>
      <c r="BT59" s="543">
        <f t="shared" ref="BT59" ca="1" si="89">IF(BS59&gt;0,BS59+BT49+BT50-BT55,0)</f>
        <v>58.434423543005728</v>
      </c>
      <c r="BU59" s="543">
        <f t="shared" ref="BU59" ca="1" si="90">IF(BT59&gt;0,BT59+BU49+BU50-BU55,0)</f>
        <v>56.512669694620357</v>
      </c>
      <c r="BV59" s="543">
        <f t="shared" ref="BV59" ca="1" si="91">IF(BU59&gt;0,BU59+BV49+BV50-BV55,0)</f>
        <v>54.590915846234985</v>
      </c>
      <c r="BW59" s="543">
        <f t="shared" ref="BW59" ca="1" si="92">IF(BV59&gt;0,BV59+BW49+BW50-BW55,0)</f>
        <v>52.669161997849613</v>
      </c>
      <c r="BX59" s="543">
        <f t="shared" ref="BX59" ca="1" si="93">IF(BW59&gt;0,BW59+BX49+BX50-BX55,0)</f>
        <v>50.747408149464242</v>
      </c>
      <c r="BY59" s="543">
        <f t="shared" ref="BY59" ca="1" si="94">IF(BX59&gt;0,BX59+BY49+BY50-BY55,0)</f>
        <v>48.82565430107887</v>
      </c>
    </row>
    <row r="60" spans="1:85" s="186" customFormat="1" ht="12.75" x14ac:dyDescent="0.2">
      <c r="A60" s="234"/>
      <c r="B60" s="31"/>
      <c r="C60" s="31"/>
      <c r="D60" s="132"/>
      <c r="E60" s="31"/>
      <c r="F60" s="222"/>
      <c r="G60" s="222"/>
      <c r="H60" s="222"/>
      <c r="I60" s="222"/>
      <c r="J60" s="222"/>
      <c r="K60" s="222"/>
      <c r="L60" s="222"/>
      <c r="M60" s="222"/>
      <c r="N60" s="222"/>
      <c r="O60" s="222"/>
      <c r="P60" s="222"/>
      <c r="Q60" s="222"/>
      <c r="R60" s="222"/>
      <c r="S60" s="222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</row>
    <row r="61" spans="1:85" s="186" customFormat="1" ht="12.75" x14ac:dyDescent="0.2">
      <c r="A61" s="234"/>
      <c r="B61" s="31"/>
      <c r="C61" s="31"/>
      <c r="D61" s="132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</row>
    <row r="62" spans="1:85" s="186" customFormat="1" ht="12.75" x14ac:dyDescent="0.2">
      <c r="A62" s="234"/>
      <c r="B62" s="31"/>
      <c r="C62" s="31"/>
      <c r="D62" s="132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</row>
    <row r="63" spans="1:85" s="186" customFormat="1" ht="12.75" x14ac:dyDescent="0.2">
      <c r="A63" s="234"/>
      <c r="B63" s="31"/>
      <c r="C63" s="31"/>
      <c r="D63" s="132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</row>
    <row r="64" spans="1:85" s="186" customFormat="1" ht="12.75" x14ac:dyDescent="0.2">
      <c r="A64" s="234"/>
      <c r="B64" s="31"/>
      <c r="C64" s="31"/>
      <c r="D64" s="132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</row>
    <row r="65" spans="1:77" s="186" customFormat="1" ht="12.75" x14ac:dyDescent="0.2">
      <c r="A65" s="234"/>
      <c r="B65" s="31"/>
      <c r="C65" s="31"/>
      <c r="D65" s="132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</row>
    <row r="66" spans="1:77" s="186" customFormat="1" ht="12.75" x14ac:dyDescent="0.2">
      <c r="A66" s="234"/>
      <c r="B66" s="31"/>
      <c r="C66" s="31"/>
      <c r="D66" s="132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</row>
    <row r="67" spans="1:77" s="186" customFormat="1" ht="12.75" x14ac:dyDescent="0.2">
      <c r="A67" s="234"/>
      <c r="B67" s="31"/>
      <c r="C67" s="31"/>
      <c r="D67" s="132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</row>
    <row r="68" spans="1:77" s="186" customFormat="1" ht="12.75" x14ac:dyDescent="0.2">
      <c r="A68" s="234"/>
      <c r="B68" s="31"/>
      <c r="C68" s="31"/>
      <c r="D68" s="132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</row>
    <row r="69" spans="1:77" s="186" customFormat="1" ht="12.75" x14ac:dyDescent="0.2">
      <c r="A69" s="234"/>
      <c r="B69" s="31"/>
      <c r="C69" s="31"/>
      <c r="D69" s="132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</row>
    <row r="70" spans="1:77" s="186" customFormat="1" ht="12.75" x14ac:dyDescent="0.2">
      <c r="A70" s="234"/>
      <c r="B70" s="31"/>
      <c r="C70" s="31"/>
      <c r="D70" s="32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</row>
    <row r="71" spans="1:77" s="186" customFormat="1" ht="12.75" x14ac:dyDescent="0.2">
      <c r="A71" s="234"/>
      <c r="B71" s="31"/>
      <c r="C71" s="31"/>
      <c r="D71" s="32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</row>
    <row r="72" spans="1:77" s="186" customFormat="1" ht="12.75" x14ac:dyDescent="0.2">
      <c r="A72" s="234"/>
      <c r="B72" s="31"/>
      <c r="C72" s="31"/>
      <c r="D72" s="32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</row>
    <row r="73" spans="1:77" s="186" customFormat="1" ht="12.75" x14ac:dyDescent="0.2">
      <c r="A73" s="234"/>
      <c r="B73" s="31"/>
      <c r="C73" s="31"/>
      <c r="D73" s="32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</row>
    <row r="74" spans="1:77" s="186" customFormat="1" ht="12.75" x14ac:dyDescent="0.2">
      <c r="A74" s="234"/>
      <c r="B74" s="31"/>
      <c r="C74" s="31"/>
      <c r="D74" s="32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</row>
    <row r="75" spans="1:77" s="186" customFormat="1" ht="12.75" x14ac:dyDescent="0.2">
      <c r="A75" s="234"/>
      <c r="B75" s="31"/>
      <c r="C75" s="31"/>
      <c r="D75" s="32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</row>
    <row r="76" spans="1:77" s="186" customFormat="1" ht="12.75" x14ac:dyDescent="0.2">
      <c r="A76" s="234"/>
      <c r="B76" s="31"/>
      <c r="C76" s="31"/>
      <c r="D76" s="32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</row>
    <row r="77" spans="1:77" s="186" customFormat="1" ht="12.75" x14ac:dyDescent="0.2">
      <c r="A77" s="234"/>
      <c r="B77" s="31"/>
      <c r="C77" s="31"/>
      <c r="D77" s="32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</row>
    <row r="78" spans="1:77" s="186" customFormat="1" ht="12.75" x14ac:dyDescent="0.2">
      <c r="A78" s="234"/>
      <c r="B78" s="31"/>
      <c r="C78" s="31"/>
      <c r="D78" s="32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</row>
    <row r="79" spans="1:77" s="186" customFormat="1" ht="12.75" x14ac:dyDescent="0.2">
      <c r="A79" s="234"/>
      <c r="B79" s="31"/>
      <c r="C79" s="31"/>
      <c r="D79" s="32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</row>
    <row r="80" spans="1:77" s="186" customFormat="1" ht="12.75" x14ac:dyDescent="0.2">
      <c r="A80" s="234"/>
      <c r="B80" s="31"/>
      <c r="C80" s="31"/>
      <c r="D80" s="32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</row>
    <row r="81" spans="1:77" s="186" customFormat="1" ht="12.75" x14ac:dyDescent="0.2">
      <c r="A81" s="234"/>
      <c r="B81" s="31"/>
      <c r="C81" s="31"/>
      <c r="D81" s="32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</row>
    <row r="82" spans="1:77" s="186" customFormat="1" ht="12.75" x14ac:dyDescent="0.2">
      <c r="A82" s="234"/>
      <c r="B82" s="31"/>
      <c r="C82" s="31"/>
      <c r="D82" s="32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</row>
    <row r="83" spans="1:77" s="186" customFormat="1" ht="12.75" x14ac:dyDescent="0.2">
      <c r="A83" s="234"/>
      <c r="B83" s="31"/>
      <c r="C83" s="31"/>
      <c r="D83" s="32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</row>
    <row r="84" spans="1:77" s="186" customFormat="1" ht="12.75" x14ac:dyDescent="0.2">
      <c r="A84" s="234"/>
      <c r="B84" s="31"/>
      <c r="C84" s="31"/>
      <c r="D84" s="32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</row>
    <row r="85" spans="1:77" s="186" customFormat="1" ht="12.75" x14ac:dyDescent="0.2">
      <c r="A85" s="234"/>
      <c r="B85" s="31"/>
      <c r="C85" s="31"/>
      <c r="D85" s="32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</row>
    <row r="86" spans="1:77" s="186" customFormat="1" ht="12.75" x14ac:dyDescent="0.2">
      <c r="A86" s="234"/>
      <c r="B86" s="31"/>
      <c r="C86" s="31"/>
      <c r="D86" s="32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</row>
    <row r="87" spans="1:77" s="186" customFormat="1" ht="12.75" x14ac:dyDescent="0.2">
      <c r="A87" s="234"/>
      <c r="B87" s="31"/>
      <c r="C87" s="31"/>
      <c r="D87" s="32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</row>
    <row r="88" spans="1:77" s="186" customFormat="1" ht="12.75" x14ac:dyDescent="0.2">
      <c r="A88" s="234"/>
      <c r="B88" s="31"/>
      <c r="C88" s="31"/>
      <c r="D88" s="32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</row>
    <row r="89" spans="1:77" s="186" customFormat="1" ht="12.75" x14ac:dyDescent="0.2">
      <c r="A89" s="234"/>
      <c r="B89" s="31"/>
      <c r="C89" s="31"/>
      <c r="D89" s="32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</row>
    <row r="90" spans="1:77" s="186" customFormat="1" ht="12.75" x14ac:dyDescent="0.2">
      <c r="A90" s="234"/>
      <c r="B90" s="31"/>
      <c r="C90" s="31"/>
      <c r="D90" s="32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</row>
    <row r="91" spans="1:77" s="186" customFormat="1" ht="12.75" x14ac:dyDescent="0.2">
      <c r="A91" s="234"/>
      <c r="B91" s="31"/>
      <c r="C91" s="31"/>
      <c r="D91" s="32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</row>
    <row r="92" spans="1:77" s="186" customFormat="1" ht="12.75" x14ac:dyDescent="0.2">
      <c r="A92" s="234"/>
      <c r="B92" s="31"/>
      <c r="C92" s="31"/>
      <c r="D92" s="32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</row>
    <row r="93" spans="1:77" s="186" customFormat="1" ht="12.75" x14ac:dyDescent="0.2">
      <c r="A93" s="234"/>
      <c r="B93" s="31"/>
      <c r="C93" s="31"/>
      <c r="D93" s="32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</row>
    <row r="94" spans="1:77" s="186" customFormat="1" ht="12.75" x14ac:dyDescent="0.2">
      <c r="A94" s="234"/>
      <c r="B94" s="31"/>
      <c r="C94" s="31"/>
      <c r="D94" s="32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</row>
    <row r="95" spans="1:77" s="186" customFormat="1" ht="12.75" x14ac:dyDescent="0.2">
      <c r="A95" s="234"/>
      <c r="B95" s="31"/>
      <c r="C95" s="31"/>
      <c r="D95" s="32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</row>
    <row r="96" spans="1:77" s="186" customFormat="1" ht="12.75" x14ac:dyDescent="0.2">
      <c r="A96" s="234"/>
      <c r="B96" s="31"/>
      <c r="C96" s="31"/>
      <c r="D96" s="32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</row>
    <row r="97" spans="1:77" s="186" customFormat="1" ht="12.75" x14ac:dyDescent="0.2">
      <c r="A97" s="234"/>
      <c r="B97" s="31"/>
      <c r="C97" s="31"/>
      <c r="D97" s="32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</row>
    <row r="98" spans="1:77" s="186" customFormat="1" ht="12.75" x14ac:dyDescent="0.2">
      <c r="A98" s="234"/>
      <c r="B98" s="31"/>
      <c r="C98" s="31"/>
      <c r="D98" s="32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</row>
    <row r="99" spans="1:77" s="186" customFormat="1" ht="12.75" x14ac:dyDescent="0.2">
      <c r="A99" s="234"/>
      <c r="B99" s="31"/>
      <c r="C99" s="31"/>
      <c r="D99" s="32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</row>
    <row r="100" spans="1:77" s="186" customFormat="1" ht="12.75" x14ac:dyDescent="0.2">
      <c r="A100" s="234"/>
      <c r="B100" s="31"/>
      <c r="C100" s="31"/>
      <c r="D100" s="32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</row>
    <row r="101" spans="1:77" s="186" customFormat="1" ht="12.75" x14ac:dyDescent="0.2">
      <c r="A101" s="234"/>
      <c r="B101" s="31"/>
      <c r="C101" s="31"/>
      <c r="D101" s="32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</row>
    <row r="102" spans="1:77" s="186" customFormat="1" ht="12.75" x14ac:dyDescent="0.2">
      <c r="A102" s="234"/>
      <c r="B102" s="31"/>
      <c r="C102" s="31"/>
      <c r="D102" s="32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</row>
    <row r="103" spans="1:77" s="186" customFormat="1" ht="12.75" x14ac:dyDescent="0.2">
      <c r="A103" s="234"/>
      <c r="B103" s="31"/>
      <c r="C103" s="31"/>
      <c r="D103" s="32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</row>
    <row r="104" spans="1:77" s="186" customFormat="1" ht="12.75" x14ac:dyDescent="0.2">
      <c r="A104" s="234"/>
      <c r="B104" s="31"/>
      <c r="C104" s="31"/>
      <c r="D104" s="32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</row>
    <row r="105" spans="1:77" s="186" customFormat="1" ht="12.75" x14ac:dyDescent="0.2">
      <c r="A105" s="234"/>
      <c r="B105" s="31"/>
      <c r="C105" s="31"/>
      <c r="D105" s="32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</row>
    <row r="106" spans="1:77" s="186" customFormat="1" ht="12.75" x14ac:dyDescent="0.2">
      <c r="A106" s="234"/>
      <c r="B106" s="31"/>
      <c r="C106" s="31"/>
      <c r="D106" s="32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</row>
    <row r="107" spans="1:77" s="186" customFormat="1" ht="12.75" x14ac:dyDescent="0.2">
      <c r="A107" s="234"/>
      <c r="B107" s="31"/>
      <c r="C107" s="31"/>
      <c r="D107" s="32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</row>
    <row r="108" spans="1:77" s="186" customFormat="1" ht="12.75" x14ac:dyDescent="0.2">
      <c r="A108" s="234"/>
      <c r="B108" s="31"/>
      <c r="C108" s="31"/>
      <c r="D108" s="32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</row>
    <row r="109" spans="1:77" s="186" customFormat="1" ht="12.75" x14ac:dyDescent="0.2">
      <c r="A109" s="234"/>
      <c r="B109" s="31"/>
      <c r="C109" s="31"/>
      <c r="D109" s="32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</row>
    <row r="110" spans="1:77" s="186" customFormat="1" ht="12.75" x14ac:dyDescent="0.2">
      <c r="A110" s="234"/>
      <c r="B110" s="31"/>
      <c r="C110" s="31"/>
      <c r="D110" s="32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</row>
    <row r="111" spans="1:77" s="186" customFormat="1" ht="12.75" x14ac:dyDescent="0.2">
      <c r="A111" s="234"/>
      <c r="B111" s="31"/>
      <c r="C111" s="31"/>
      <c r="D111" s="32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</row>
    <row r="112" spans="1:77" s="186" customFormat="1" ht="12.75" x14ac:dyDescent="0.2">
      <c r="A112" s="234"/>
      <c r="B112" s="31"/>
      <c r="C112" s="31"/>
      <c r="D112" s="32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</row>
    <row r="113" spans="1:77" s="186" customFormat="1" ht="12.75" x14ac:dyDescent="0.2">
      <c r="A113" s="234"/>
      <c r="B113" s="31"/>
      <c r="C113" s="31"/>
      <c r="D113" s="32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</row>
    <row r="114" spans="1:77" s="186" customFormat="1" ht="12.75" x14ac:dyDescent="0.2">
      <c r="A114" s="234"/>
      <c r="B114" s="31"/>
      <c r="C114" s="31"/>
      <c r="D114" s="32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</row>
    <row r="115" spans="1:77" s="186" customFormat="1" ht="12.75" x14ac:dyDescent="0.2">
      <c r="A115" s="234"/>
      <c r="B115" s="31"/>
      <c r="C115" s="31"/>
      <c r="D115" s="32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</row>
    <row r="116" spans="1:77" s="186" customFormat="1" ht="12.75" x14ac:dyDescent="0.2">
      <c r="A116" s="234"/>
      <c r="B116" s="31"/>
      <c r="C116" s="31"/>
      <c r="D116" s="32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</row>
    <row r="117" spans="1:77" s="186" customFormat="1" ht="12.75" x14ac:dyDescent="0.2">
      <c r="A117" s="234"/>
      <c r="B117" s="31"/>
      <c r="C117" s="31"/>
      <c r="D117" s="32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</row>
    <row r="118" spans="1:77" s="186" customFormat="1" ht="12.75" x14ac:dyDescent="0.2">
      <c r="A118" s="234"/>
      <c r="B118" s="31"/>
      <c r="C118" s="31"/>
      <c r="D118" s="32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</row>
    <row r="119" spans="1:77" s="186" customFormat="1" ht="12.75" x14ac:dyDescent="0.2">
      <c r="A119" s="234"/>
      <c r="B119" s="31"/>
      <c r="C119" s="31"/>
      <c r="D119" s="32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</row>
    <row r="120" spans="1:77" s="186" customFormat="1" ht="12.75" x14ac:dyDescent="0.2">
      <c r="A120" s="234"/>
      <c r="B120" s="31"/>
      <c r="C120" s="31"/>
      <c r="D120" s="32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</row>
    <row r="121" spans="1:77" s="186" customFormat="1" ht="12.75" x14ac:dyDescent="0.2">
      <c r="A121" s="234"/>
      <c r="B121" s="31"/>
      <c r="C121" s="31"/>
      <c r="D121" s="32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</row>
    <row r="122" spans="1:77" s="186" customFormat="1" ht="12.75" x14ac:dyDescent="0.2">
      <c r="A122" s="234"/>
      <c r="B122" s="31"/>
      <c r="C122" s="31"/>
      <c r="D122" s="32"/>
      <c r="E122" s="31"/>
      <c r="F122" s="31"/>
      <c r="G122" s="31"/>
      <c r="H122" s="31"/>
      <c r="I122" s="31"/>
      <c r="J122" s="31"/>
      <c r="K122" s="546">
        <f ca="1">SUMIF(Вводные!$I$4:$N$4,K$8,Вводные!$I104:$N104)*SUMIF(Вводные!$I$4:$N$4,Затраты!K$8,Вводные!$I$18:$N$18)*Выручка!K19/1000</f>
        <v>8.8364583333333329</v>
      </c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</row>
    <row r="123" spans="1:77" s="186" customFormat="1" ht="12.75" x14ac:dyDescent="0.2">
      <c r="A123" s="234"/>
      <c r="B123" s="31"/>
      <c r="C123" s="31"/>
      <c r="D123" s="32"/>
      <c r="E123" s="31"/>
      <c r="F123" s="31"/>
      <c r="G123" s="31"/>
      <c r="H123" s="31"/>
      <c r="I123" s="31"/>
      <c r="J123" s="31"/>
      <c r="K123" s="546">
        <f>SUMIF(Вводные!$I$4:$N$4,K$8,Вводные!$I104:$N104)</f>
        <v>424.15</v>
      </c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</row>
    <row r="124" spans="1:77" s="186" customFormat="1" ht="12.75" x14ac:dyDescent="0.2">
      <c r="A124" s="234"/>
      <c r="B124" s="31"/>
      <c r="C124" s="31"/>
      <c r="D124" s="32"/>
      <c r="E124" s="31"/>
      <c r="F124" s="31"/>
      <c r="G124" s="31"/>
      <c r="H124" s="31"/>
      <c r="I124" s="31"/>
      <c r="J124" s="31"/>
      <c r="K124" s="546">
        <f>SUMIF(Вводные!$I$4:$N$4,Затраты!K$8,Вводные!$I$18:$N$18)</f>
        <v>1</v>
      </c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</row>
    <row r="125" spans="1:77" s="186" customFormat="1" ht="12.75" x14ac:dyDescent="0.2">
      <c r="A125" s="234"/>
      <c r="B125" s="31"/>
      <c r="C125" s="31"/>
      <c r="D125" s="32"/>
      <c r="E125" s="31"/>
      <c r="F125" s="31"/>
      <c r="G125" s="31"/>
      <c r="H125" s="31"/>
      <c r="I125" s="31"/>
      <c r="J125" s="31"/>
      <c r="K125" s="546">
        <f ca="1">Выручка!K19/1000</f>
        <v>2.0833333333333332E-2</v>
      </c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</row>
    <row r="126" spans="1:77" s="186" customFormat="1" ht="12.75" x14ac:dyDescent="0.2">
      <c r="A126" s="234"/>
      <c r="B126" s="31"/>
      <c r="C126" s="31"/>
      <c r="D126" s="32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</row>
    <row r="127" spans="1:77" s="186" customFormat="1" ht="12.75" x14ac:dyDescent="0.2">
      <c r="A127" s="234"/>
      <c r="B127" s="31"/>
      <c r="C127" s="31"/>
      <c r="D127" s="32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</row>
    <row r="128" spans="1:77" s="186" customFormat="1" ht="12.75" x14ac:dyDescent="0.2">
      <c r="A128" s="234"/>
      <c r="B128" s="31"/>
      <c r="C128" s="31"/>
      <c r="D128" s="32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</row>
    <row r="129" spans="1:77" s="186" customFormat="1" ht="12.75" x14ac:dyDescent="0.2">
      <c r="A129" s="234"/>
      <c r="B129" s="31"/>
      <c r="C129" s="31"/>
      <c r="D129" s="32"/>
      <c r="E129" s="31"/>
      <c r="F129" s="31"/>
      <c r="G129" s="31"/>
      <c r="H129" s="31"/>
      <c r="I129" s="31"/>
      <c r="J129" s="31"/>
      <c r="K129" s="547">
        <f ca="1">K123*K124*K125</f>
        <v>8.8364583333333329</v>
      </c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</row>
    <row r="130" spans="1:77" s="186" customFormat="1" ht="12.75" x14ac:dyDescent="0.2">
      <c r="A130" s="234"/>
      <c r="B130" s="31"/>
      <c r="C130" s="31"/>
      <c r="D130" s="32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</row>
    <row r="131" spans="1:77" s="186" customFormat="1" ht="12.75" x14ac:dyDescent="0.2">
      <c r="A131" s="234"/>
      <c r="B131" s="31"/>
      <c r="C131" s="31"/>
      <c r="D131" s="32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</row>
    <row r="132" spans="1:77" s="186" customFormat="1" ht="12.75" x14ac:dyDescent="0.2">
      <c r="A132" s="234"/>
      <c r="B132" s="31"/>
      <c r="C132" s="31"/>
      <c r="D132" s="32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</row>
    <row r="133" spans="1:77" s="186" customFormat="1" ht="12.75" x14ac:dyDescent="0.2">
      <c r="A133" s="234"/>
      <c r="B133" s="31"/>
      <c r="C133" s="31"/>
      <c r="D133" s="32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</row>
    <row r="134" spans="1:77" s="186" customFormat="1" ht="12.75" x14ac:dyDescent="0.2">
      <c r="A134" s="234"/>
      <c r="B134" s="31"/>
      <c r="C134" s="31"/>
      <c r="D134" s="32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</row>
    <row r="135" spans="1:77" s="186" customFormat="1" ht="12.75" x14ac:dyDescent="0.2">
      <c r="A135" s="234"/>
      <c r="B135" s="31"/>
      <c r="C135" s="31"/>
      <c r="D135" s="32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</row>
    <row r="136" spans="1:77" s="186" customFormat="1" ht="12.75" x14ac:dyDescent="0.2">
      <c r="A136" s="234"/>
      <c r="B136" s="31"/>
      <c r="C136" s="31"/>
      <c r="D136" s="32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</row>
    <row r="137" spans="1:77" s="186" customFormat="1" ht="12.75" x14ac:dyDescent="0.2">
      <c r="A137" s="234"/>
      <c r="B137" s="31"/>
      <c r="C137" s="31"/>
      <c r="D137" s="32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</row>
    <row r="138" spans="1:77" s="186" customFormat="1" ht="12.75" x14ac:dyDescent="0.2">
      <c r="A138" s="234"/>
      <c r="B138" s="31"/>
      <c r="C138" s="31"/>
      <c r="D138" s="32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</row>
    <row r="139" spans="1:77" s="186" customFormat="1" ht="12.75" x14ac:dyDescent="0.2">
      <c r="A139" s="234"/>
      <c r="B139" s="31"/>
      <c r="C139" s="31"/>
      <c r="D139" s="32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</row>
    <row r="140" spans="1:77" s="186" customFormat="1" ht="12.75" x14ac:dyDescent="0.2">
      <c r="A140" s="234"/>
      <c r="B140" s="31"/>
      <c r="C140" s="31"/>
      <c r="D140" s="32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</row>
    <row r="141" spans="1:77" s="186" customFormat="1" ht="12.75" x14ac:dyDescent="0.2">
      <c r="A141" s="234"/>
      <c r="B141" s="31"/>
      <c r="C141" s="31"/>
      <c r="D141" s="32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</row>
    <row r="142" spans="1:77" s="186" customFormat="1" ht="12.75" x14ac:dyDescent="0.2">
      <c r="A142" s="234"/>
      <c r="B142" s="31"/>
      <c r="C142" s="31"/>
      <c r="D142" s="32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</row>
    <row r="143" spans="1:77" s="186" customFormat="1" ht="12.75" x14ac:dyDescent="0.2">
      <c r="A143" s="234"/>
      <c r="B143" s="31"/>
      <c r="C143" s="31"/>
      <c r="D143" s="32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</row>
    <row r="144" spans="1:77" s="186" customFormat="1" ht="12.75" x14ac:dyDescent="0.2">
      <c r="A144" s="234"/>
      <c r="B144" s="31"/>
      <c r="C144" s="31"/>
      <c r="D144" s="32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</row>
    <row r="145" spans="1:77" s="186" customFormat="1" ht="12.75" x14ac:dyDescent="0.2">
      <c r="A145" s="234"/>
      <c r="B145" s="31"/>
      <c r="C145" s="31"/>
      <c r="D145" s="32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</row>
    <row r="146" spans="1:77" s="186" customFormat="1" ht="12.75" x14ac:dyDescent="0.2">
      <c r="A146" s="234"/>
      <c r="B146" s="31"/>
      <c r="C146" s="31"/>
      <c r="D146" s="32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</row>
    <row r="147" spans="1:77" s="186" customFormat="1" ht="12.75" x14ac:dyDescent="0.2">
      <c r="A147" s="234"/>
      <c r="B147" s="31"/>
      <c r="C147" s="31"/>
      <c r="D147" s="32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</row>
    <row r="148" spans="1:77" s="186" customFormat="1" ht="12.75" x14ac:dyDescent="0.2">
      <c r="A148" s="234"/>
      <c r="B148" s="31"/>
      <c r="C148" s="31"/>
      <c r="D148" s="32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</row>
    <row r="149" spans="1:77" s="186" customFormat="1" ht="12.75" x14ac:dyDescent="0.2">
      <c r="A149" s="234"/>
      <c r="B149" s="31"/>
      <c r="C149" s="31"/>
      <c r="D149" s="32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</row>
    <row r="150" spans="1:77" s="186" customFormat="1" ht="12.75" x14ac:dyDescent="0.2">
      <c r="A150" s="234"/>
      <c r="B150" s="31"/>
      <c r="C150" s="31"/>
      <c r="D150" s="32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</row>
    <row r="151" spans="1:77" s="186" customFormat="1" ht="12.75" x14ac:dyDescent="0.2">
      <c r="A151" s="234"/>
      <c r="B151" s="31"/>
      <c r="C151" s="31"/>
      <c r="D151" s="32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</row>
    <row r="152" spans="1:77" s="186" customFormat="1" ht="12.75" x14ac:dyDescent="0.2">
      <c r="A152" s="234"/>
      <c r="B152" s="31"/>
      <c r="C152" s="31"/>
      <c r="D152" s="32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</row>
    <row r="153" spans="1:77" s="186" customFormat="1" ht="12.75" x14ac:dyDescent="0.2">
      <c r="A153" s="234"/>
      <c r="B153" s="31"/>
      <c r="C153" s="31"/>
      <c r="D153" s="32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</row>
    <row r="154" spans="1:77" s="186" customFormat="1" ht="12.75" x14ac:dyDescent="0.2">
      <c r="A154" s="234"/>
      <c r="B154" s="31"/>
      <c r="C154" s="31"/>
      <c r="D154" s="32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</row>
    <row r="155" spans="1:77" s="186" customFormat="1" ht="12.75" x14ac:dyDescent="0.2">
      <c r="A155" s="234"/>
      <c r="B155" s="31"/>
      <c r="C155" s="31"/>
      <c r="D155" s="32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</row>
    <row r="156" spans="1:77" s="186" customFormat="1" ht="12.75" x14ac:dyDescent="0.2">
      <c r="A156" s="234"/>
      <c r="B156" s="31"/>
      <c r="C156" s="31"/>
      <c r="D156" s="32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</row>
    <row r="157" spans="1:77" s="186" customFormat="1" ht="12.75" x14ac:dyDescent="0.2">
      <c r="A157" s="234"/>
      <c r="B157" s="31"/>
      <c r="C157" s="31"/>
      <c r="D157" s="32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</row>
    <row r="158" spans="1:77" s="186" customFormat="1" ht="12.75" x14ac:dyDescent="0.2">
      <c r="A158" s="234"/>
      <c r="B158" s="31"/>
      <c r="C158" s="31"/>
      <c r="D158" s="32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</row>
    <row r="159" spans="1:77" s="186" customFormat="1" ht="12.75" x14ac:dyDescent="0.2">
      <c r="A159" s="234"/>
      <c r="B159" s="31"/>
      <c r="C159" s="31"/>
      <c r="D159" s="32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</row>
    <row r="160" spans="1:77" s="186" customFormat="1" ht="12.75" x14ac:dyDescent="0.2">
      <c r="A160" s="234"/>
      <c r="B160" s="31"/>
      <c r="C160" s="31"/>
      <c r="D160" s="32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</row>
    <row r="161" spans="1:77" s="186" customFormat="1" ht="12.75" x14ac:dyDescent="0.2">
      <c r="A161" s="234"/>
      <c r="B161" s="31"/>
      <c r="C161" s="31"/>
      <c r="D161" s="32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</row>
    <row r="162" spans="1:77" s="186" customFormat="1" ht="12.75" x14ac:dyDescent="0.2">
      <c r="A162" s="234"/>
      <c r="B162" s="31"/>
      <c r="C162" s="31"/>
      <c r="D162" s="32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</row>
    <row r="163" spans="1:77" s="186" customFormat="1" ht="12.75" x14ac:dyDescent="0.2">
      <c r="A163" s="234"/>
      <c r="B163" s="31"/>
      <c r="C163" s="31"/>
      <c r="D163" s="32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</row>
    <row r="164" spans="1:77" s="186" customFormat="1" ht="12.75" x14ac:dyDescent="0.2">
      <c r="A164" s="234"/>
      <c r="B164" s="31"/>
      <c r="C164" s="31"/>
      <c r="D164" s="32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</row>
    <row r="165" spans="1:77" s="186" customFormat="1" ht="12.75" x14ac:dyDescent="0.2">
      <c r="A165" s="234"/>
      <c r="B165" s="31"/>
      <c r="C165" s="31"/>
      <c r="D165" s="32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</row>
    <row r="166" spans="1:77" s="186" customFormat="1" ht="12.75" x14ac:dyDescent="0.2">
      <c r="A166" s="234"/>
      <c r="B166" s="31"/>
      <c r="C166" s="31"/>
      <c r="D166" s="32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</row>
    <row r="167" spans="1:77" s="186" customFormat="1" ht="12.75" x14ac:dyDescent="0.2">
      <c r="A167" s="234"/>
      <c r="B167" s="31"/>
      <c r="C167" s="31"/>
      <c r="D167" s="32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</row>
    <row r="168" spans="1:77" s="186" customFormat="1" ht="12.75" x14ac:dyDescent="0.2">
      <c r="A168" s="234"/>
      <c r="B168" s="31"/>
      <c r="C168" s="31"/>
      <c r="D168" s="32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</row>
    <row r="169" spans="1:77" s="186" customFormat="1" ht="12.75" x14ac:dyDescent="0.2">
      <c r="A169" s="234"/>
      <c r="B169" s="31"/>
      <c r="C169" s="31"/>
      <c r="D169" s="32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</row>
    <row r="170" spans="1:77" s="186" customFormat="1" ht="12.75" x14ac:dyDescent="0.2">
      <c r="A170" s="234"/>
      <c r="B170" s="31"/>
      <c r="C170" s="31"/>
      <c r="D170" s="32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</row>
    <row r="171" spans="1:77" s="186" customFormat="1" ht="12.75" x14ac:dyDescent="0.2">
      <c r="A171" s="234"/>
      <c r="B171" s="31"/>
      <c r="C171" s="31"/>
      <c r="D171" s="32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</row>
    <row r="172" spans="1:77" s="186" customFormat="1" ht="12.75" x14ac:dyDescent="0.2">
      <c r="A172" s="234"/>
      <c r="B172" s="31"/>
      <c r="C172" s="31"/>
      <c r="D172" s="32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</row>
    <row r="173" spans="1:77" s="186" customFormat="1" ht="12.75" x14ac:dyDescent="0.2">
      <c r="A173" s="234"/>
      <c r="B173" s="31"/>
      <c r="C173" s="31"/>
      <c r="D173" s="32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</row>
    <row r="174" spans="1:77" s="186" customFormat="1" ht="12.75" x14ac:dyDescent="0.2">
      <c r="A174" s="234"/>
      <c r="B174" s="31"/>
      <c r="C174" s="31"/>
      <c r="D174" s="32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</row>
    <row r="175" spans="1:77" s="186" customFormat="1" ht="12.75" x14ac:dyDescent="0.2">
      <c r="A175" s="234"/>
      <c r="B175" s="31"/>
      <c r="C175" s="31"/>
      <c r="D175" s="32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</row>
    <row r="176" spans="1:77" s="186" customFormat="1" ht="12.75" x14ac:dyDescent="0.2">
      <c r="A176" s="234"/>
      <c r="B176" s="31"/>
      <c r="C176" s="31"/>
      <c r="D176" s="32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</row>
    <row r="177" spans="1:77" s="186" customFormat="1" ht="12.75" x14ac:dyDescent="0.2">
      <c r="A177" s="234"/>
      <c r="B177" s="31"/>
      <c r="C177" s="31"/>
      <c r="D177" s="32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</row>
    <row r="178" spans="1:77" s="186" customFormat="1" ht="12.75" x14ac:dyDescent="0.2">
      <c r="A178" s="234"/>
      <c r="B178" s="31"/>
      <c r="C178" s="31"/>
      <c r="D178" s="32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</row>
    <row r="179" spans="1:77" s="186" customFormat="1" ht="12.75" x14ac:dyDescent="0.2">
      <c r="A179" s="234"/>
      <c r="B179" s="31"/>
      <c r="C179" s="31"/>
      <c r="D179" s="32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</row>
    <row r="180" spans="1:77" s="186" customFormat="1" ht="12.75" x14ac:dyDescent="0.2">
      <c r="A180" s="234"/>
      <c r="B180" s="31"/>
      <c r="C180" s="31"/>
      <c r="D180" s="32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</row>
    <row r="181" spans="1:77" s="186" customFormat="1" ht="12.75" x14ac:dyDescent="0.2">
      <c r="A181" s="234"/>
      <c r="B181" s="31"/>
      <c r="C181" s="31"/>
      <c r="D181" s="32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</row>
    <row r="182" spans="1:77" s="186" customFormat="1" ht="12.75" x14ac:dyDescent="0.2">
      <c r="A182" s="234"/>
      <c r="B182" s="31"/>
      <c r="C182" s="31"/>
      <c r="D182" s="32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</row>
    <row r="183" spans="1:77" s="186" customFormat="1" ht="12.75" x14ac:dyDescent="0.2">
      <c r="A183" s="234"/>
      <c r="B183" s="31"/>
      <c r="C183" s="31"/>
      <c r="D183" s="32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</row>
    <row r="184" spans="1:77" s="186" customFormat="1" ht="12.75" x14ac:dyDescent="0.2">
      <c r="A184" s="234"/>
      <c r="B184" s="31"/>
      <c r="C184" s="31"/>
      <c r="D184" s="32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</row>
    <row r="185" spans="1:77" s="186" customFormat="1" ht="12.75" x14ac:dyDescent="0.2">
      <c r="A185" s="234"/>
      <c r="B185" s="31"/>
      <c r="C185" s="31"/>
      <c r="D185" s="32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</row>
    <row r="186" spans="1:77" s="186" customFormat="1" ht="12.75" x14ac:dyDescent="0.2">
      <c r="A186" s="234"/>
      <c r="B186" s="31"/>
      <c r="C186" s="31"/>
      <c r="D186" s="32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</row>
    <row r="187" spans="1:77" s="186" customFormat="1" ht="12.75" x14ac:dyDescent="0.2">
      <c r="A187" s="234"/>
      <c r="B187" s="31"/>
      <c r="C187" s="31"/>
      <c r="D187" s="32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</row>
    <row r="188" spans="1:77" s="186" customFormat="1" ht="12.75" x14ac:dyDescent="0.2">
      <c r="A188" s="234"/>
      <c r="B188" s="31"/>
      <c r="C188" s="31"/>
      <c r="D188" s="32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</row>
    <row r="189" spans="1:77" s="186" customFormat="1" ht="12.75" x14ac:dyDescent="0.2">
      <c r="A189" s="234"/>
      <c r="B189" s="31"/>
      <c r="C189" s="31"/>
      <c r="D189" s="32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</row>
    <row r="190" spans="1:77" s="186" customFormat="1" ht="12.75" x14ac:dyDescent="0.2">
      <c r="A190" s="234"/>
      <c r="B190" s="31"/>
      <c r="C190" s="31"/>
      <c r="D190" s="32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</row>
    <row r="191" spans="1:77" s="186" customFormat="1" ht="12.75" x14ac:dyDescent="0.2">
      <c r="A191" s="234"/>
      <c r="B191" s="31"/>
      <c r="C191" s="31"/>
      <c r="D191" s="32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</row>
    <row r="192" spans="1:77" s="186" customFormat="1" ht="12.75" x14ac:dyDescent="0.2">
      <c r="A192" s="234"/>
      <c r="B192" s="31"/>
      <c r="C192" s="31"/>
      <c r="D192" s="32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</row>
    <row r="193" spans="1:77" s="186" customFormat="1" ht="12.75" x14ac:dyDescent="0.2">
      <c r="A193" s="234"/>
      <c r="B193" s="31"/>
      <c r="C193" s="31"/>
      <c r="D193" s="32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</row>
    <row r="194" spans="1:77" s="186" customFormat="1" ht="12.75" x14ac:dyDescent="0.2">
      <c r="A194" s="234"/>
      <c r="B194" s="31"/>
      <c r="C194" s="31"/>
      <c r="D194" s="32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</row>
    <row r="195" spans="1:77" s="186" customFormat="1" ht="12.75" x14ac:dyDescent="0.2">
      <c r="A195" s="234"/>
      <c r="B195" s="31"/>
      <c r="C195" s="31"/>
      <c r="D195" s="32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</row>
    <row r="196" spans="1:77" s="186" customFormat="1" ht="12.75" x14ac:dyDescent="0.2">
      <c r="A196" s="234"/>
      <c r="B196" s="31"/>
      <c r="C196" s="31"/>
      <c r="D196" s="32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</row>
    <row r="197" spans="1:77" s="186" customFormat="1" ht="12.75" x14ac:dyDescent="0.2">
      <c r="A197" s="234"/>
      <c r="B197" s="31"/>
      <c r="C197" s="31"/>
      <c r="D197" s="32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</row>
    <row r="198" spans="1:77" s="186" customFormat="1" ht="12.75" x14ac:dyDescent="0.2">
      <c r="A198" s="234"/>
      <c r="B198" s="31"/>
      <c r="C198" s="31"/>
      <c r="D198" s="32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</row>
    <row r="199" spans="1:77" s="186" customFormat="1" ht="12.75" x14ac:dyDescent="0.2">
      <c r="A199" s="234"/>
      <c r="B199" s="31"/>
      <c r="C199" s="31"/>
      <c r="D199" s="32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</row>
    <row r="200" spans="1:77" s="186" customFormat="1" ht="12.75" x14ac:dyDescent="0.2">
      <c r="A200" s="234"/>
      <c r="B200" s="31"/>
      <c r="C200" s="31"/>
      <c r="D200" s="32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</row>
    <row r="201" spans="1:77" s="186" customFormat="1" ht="12.75" x14ac:dyDescent="0.2">
      <c r="A201" s="234"/>
      <c r="B201" s="31"/>
      <c r="C201" s="31"/>
      <c r="D201" s="32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</row>
    <row r="202" spans="1:77" s="186" customFormat="1" ht="12.75" x14ac:dyDescent="0.2">
      <c r="A202" s="234"/>
      <c r="B202" s="31"/>
      <c r="C202" s="31"/>
      <c r="D202" s="32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</row>
    <row r="203" spans="1:77" s="186" customFormat="1" ht="12.75" x14ac:dyDescent="0.2">
      <c r="A203" s="234"/>
      <c r="B203" s="31"/>
      <c r="C203" s="31"/>
      <c r="D203" s="32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</row>
    <row r="204" spans="1:77" s="186" customFormat="1" ht="12.75" x14ac:dyDescent="0.2">
      <c r="A204" s="234"/>
      <c r="B204" s="31"/>
      <c r="C204" s="31"/>
      <c r="D204" s="32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</row>
    <row r="205" spans="1:77" s="186" customFormat="1" ht="12.75" x14ac:dyDescent="0.2">
      <c r="A205" s="234"/>
      <c r="B205" s="31"/>
      <c r="C205" s="31"/>
      <c r="D205" s="32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</row>
    <row r="206" spans="1:77" s="186" customFormat="1" ht="12.75" x14ac:dyDescent="0.2">
      <c r="A206" s="234"/>
      <c r="B206" s="31"/>
      <c r="C206" s="31"/>
      <c r="D206" s="32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</row>
    <row r="207" spans="1:77" s="186" customFormat="1" ht="12.75" x14ac:dyDescent="0.2">
      <c r="A207" s="234"/>
      <c r="B207" s="31"/>
      <c r="C207" s="31"/>
      <c r="D207" s="32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</row>
    <row r="208" spans="1:77" s="186" customFormat="1" ht="12.75" x14ac:dyDescent="0.2">
      <c r="A208" s="234"/>
      <c r="B208" s="31"/>
      <c r="C208" s="31"/>
      <c r="D208" s="32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</row>
    <row r="209" spans="1:77" s="186" customFormat="1" ht="12.75" x14ac:dyDescent="0.2">
      <c r="A209" s="234"/>
      <c r="B209" s="31"/>
      <c r="C209" s="31"/>
      <c r="D209" s="32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</row>
    <row r="210" spans="1:77" s="186" customFormat="1" ht="12.75" x14ac:dyDescent="0.2">
      <c r="A210" s="234"/>
      <c r="B210" s="31"/>
      <c r="C210" s="31"/>
      <c r="D210" s="32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</row>
    <row r="211" spans="1:77" s="186" customFormat="1" ht="12.75" x14ac:dyDescent="0.2">
      <c r="A211" s="234"/>
      <c r="B211" s="31"/>
      <c r="C211" s="31"/>
      <c r="D211" s="32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</row>
    <row r="212" spans="1:77" s="186" customFormat="1" ht="12.75" x14ac:dyDescent="0.2">
      <c r="A212" s="234"/>
      <c r="B212" s="31"/>
      <c r="C212" s="31"/>
      <c r="D212" s="32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</row>
    <row r="213" spans="1:77" s="186" customFormat="1" ht="12.75" x14ac:dyDescent="0.2">
      <c r="A213" s="234"/>
      <c r="B213" s="31"/>
      <c r="C213" s="31"/>
      <c r="D213" s="32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</row>
    <row r="214" spans="1:77" s="186" customFormat="1" ht="12.75" x14ac:dyDescent="0.2">
      <c r="A214" s="234"/>
      <c r="B214" s="31"/>
      <c r="C214" s="31"/>
      <c r="D214" s="32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</row>
    <row r="215" spans="1:77" s="186" customFormat="1" ht="12.75" x14ac:dyDescent="0.2">
      <c r="A215" s="234"/>
      <c r="B215" s="31"/>
      <c r="C215" s="31"/>
      <c r="D215" s="32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</row>
    <row r="216" spans="1:77" s="186" customFormat="1" ht="12.75" x14ac:dyDescent="0.2">
      <c r="A216" s="234"/>
      <c r="B216" s="31"/>
      <c r="C216" s="31"/>
      <c r="D216" s="32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</row>
    <row r="217" spans="1:77" s="186" customFormat="1" ht="12.75" x14ac:dyDescent="0.2">
      <c r="A217" s="234"/>
      <c r="B217" s="31"/>
      <c r="C217" s="31"/>
      <c r="D217" s="32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</row>
    <row r="218" spans="1:77" s="186" customFormat="1" ht="12.75" x14ac:dyDescent="0.2">
      <c r="A218" s="234"/>
      <c r="B218" s="31"/>
      <c r="C218" s="31"/>
      <c r="D218" s="32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</row>
    <row r="219" spans="1:77" s="186" customFormat="1" ht="12.75" x14ac:dyDescent="0.2">
      <c r="A219" s="234"/>
      <c r="B219" s="31"/>
      <c r="C219" s="31"/>
      <c r="D219" s="32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</row>
    <row r="220" spans="1:77" s="186" customFormat="1" ht="12.75" x14ac:dyDescent="0.2">
      <c r="A220" s="234"/>
      <c r="B220" s="31"/>
      <c r="C220" s="31"/>
      <c r="D220" s="32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</row>
    <row r="221" spans="1:77" s="186" customFormat="1" ht="12.75" x14ac:dyDescent="0.2">
      <c r="A221" s="234"/>
      <c r="B221" s="31"/>
      <c r="C221" s="31"/>
      <c r="D221" s="32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</row>
    <row r="222" spans="1:77" s="186" customFormat="1" ht="12.75" x14ac:dyDescent="0.2">
      <c r="A222" s="234"/>
      <c r="B222" s="31"/>
      <c r="C222" s="31"/>
      <c r="D222" s="32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</row>
    <row r="223" spans="1:77" s="186" customFormat="1" ht="12.75" x14ac:dyDescent="0.2">
      <c r="A223" s="234"/>
      <c r="B223" s="31"/>
      <c r="C223" s="31"/>
      <c r="D223" s="32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</row>
    <row r="224" spans="1:77" s="186" customFormat="1" ht="12.75" x14ac:dyDescent="0.2">
      <c r="A224" s="234"/>
      <c r="B224" s="31"/>
      <c r="C224" s="31"/>
      <c r="D224" s="32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</row>
    <row r="225" spans="1:77" s="186" customFormat="1" ht="12.75" x14ac:dyDescent="0.2">
      <c r="A225" s="234"/>
      <c r="B225" s="31"/>
      <c r="C225" s="31"/>
      <c r="D225" s="32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</row>
    <row r="226" spans="1:77" s="186" customFormat="1" ht="12.75" x14ac:dyDescent="0.2">
      <c r="A226" s="234"/>
      <c r="B226" s="31"/>
      <c r="C226" s="31"/>
      <c r="D226" s="32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</row>
    <row r="227" spans="1:77" s="186" customFormat="1" ht="12.75" x14ac:dyDescent="0.2">
      <c r="A227" s="234"/>
      <c r="B227" s="31"/>
      <c r="C227" s="31"/>
      <c r="D227" s="32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</row>
    <row r="228" spans="1:77" s="186" customFormat="1" ht="12.75" x14ac:dyDescent="0.2">
      <c r="A228" s="234"/>
      <c r="B228" s="31"/>
      <c r="C228" s="31"/>
      <c r="D228" s="32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</row>
    <row r="229" spans="1:77" s="186" customFormat="1" ht="12.75" x14ac:dyDescent="0.2">
      <c r="A229" s="234"/>
      <c r="B229" s="31"/>
      <c r="C229" s="31"/>
      <c r="D229" s="32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</row>
    <row r="230" spans="1:77" s="186" customFormat="1" ht="12.75" x14ac:dyDescent="0.2">
      <c r="A230" s="234"/>
      <c r="B230" s="31"/>
      <c r="C230" s="31"/>
      <c r="D230" s="32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</row>
    <row r="231" spans="1:77" s="186" customFormat="1" ht="12.75" x14ac:dyDescent="0.2">
      <c r="A231" s="234"/>
      <c r="B231" s="31"/>
      <c r="C231" s="31"/>
      <c r="D231" s="32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</row>
    <row r="232" spans="1:77" s="186" customFormat="1" ht="12.75" x14ac:dyDescent="0.2">
      <c r="A232" s="234"/>
      <c r="B232" s="31"/>
      <c r="C232" s="31"/>
      <c r="D232" s="32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</row>
    <row r="233" spans="1:77" s="186" customFormat="1" ht="12.75" x14ac:dyDescent="0.2">
      <c r="A233" s="234"/>
      <c r="B233" s="31"/>
      <c r="C233" s="31"/>
      <c r="D233" s="32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</row>
    <row r="234" spans="1:77" s="186" customFormat="1" ht="12.75" x14ac:dyDescent="0.2">
      <c r="A234" s="234"/>
      <c r="B234" s="31"/>
      <c r="C234" s="31"/>
      <c r="D234" s="32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</row>
    <row r="235" spans="1:77" s="186" customFormat="1" ht="12.75" x14ac:dyDescent="0.2">
      <c r="A235" s="234"/>
      <c r="B235" s="31"/>
      <c r="C235" s="31"/>
      <c r="D235" s="32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</row>
    <row r="236" spans="1:77" s="186" customFormat="1" ht="12.75" x14ac:dyDescent="0.2">
      <c r="A236" s="234"/>
      <c r="B236" s="31"/>
      <c r="C236" s="31"/>
      <c r="D236" s="32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</row>
    <row r="237" spans="1:77" s="186" customFormat="1" ht="12.75" x14ac:dyDescent="0.2">
      <c r="A237" s="234"/>
      <c r="B237" s="31"/>
      <c r="C237" s="31"/>
      <c r="D237" s="32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</row>
    <row r="238" spans="1:77" s="186" customFormat="1" ht="12.75" x14ac:dyDescent="0.2">
      <c r="A238" s="234"/>
      <c r="B238" s="31"/>
      <c r="C238" s="31"/>
      <c r="D238" s="32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</row>
    <row r="239" spans="1:77" s="186" customFormat="1" ht="12.75" x14ac:dyDescent="0.2">
      <c r="A239" s="234"/>
      <c r="B239" s="31"/>
      <c r="C239" s="31"/>
      <c r="D239" s="32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</row>
    <row r="240" spans="1:77" s="186" customFormat="1" ht="12.75" x14ac:dyDescent="0.2">
      <c r="A240" s="234"/>
      <c r="B240" s="31"/>
      <c r="C240" s="31"/>
      <c r="D240" s="32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</row>
    <row r="241" spans="1:77" s="186" customFormat="1" ht="12.75" x14ac:dyDescent="0.2">
      <c r="A241" s="234"/>
      <c r="B241" s="31"/>
      <c r="C241" s="31"/>
      <c r="D241" s="32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</row>
    <row r="242" spans="1:77" s="186" customFormat="1" ht="12.75" x14ac:dyDescent="0.2">
      <c r="A242" s="234"/>
      <c r="B242" s="31"/>
      <c r="C242" s="31"/>
      <c r="D242" s="32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</row>
    <row r="243" spans="1:77" s="186" customFormat="1" ht="12.75" x14ac:dyDescent="0.2">
      <c r="A243" s="234"/>
      <c r="B243" s="31"/>
      <c r="C243" s="31"/>
      <c r="D243" s="32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</row>
    <row r="244" spans="1:77" s="186" customFormat="1" ht="12.75" x14ac:dyDescent="0.2">
      <c r="A244" s="234"/>
      <c r="B244" s="31"/>
      <c r="C244" s="31"/>
      <c r="D244" s="32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</row>
    <row r="245" spans="1:77" s="186" customFormat="1" ht="12.75" x14ac:dyDescent="0.2">
      <c r="A245" s="234"/>
      <c r="B245" s="31"/>
      <c r="C245" s="31"/>
      <c r="D245" s="32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</row>
    <row r="246" spans="1:77" s="186" customFormat="1" ht="12.75" x14ac:dyDescent="0.2">
      <c r="A246" s="234"/>
      <c r="B246" s="31"/>
      <c r="C246" s="31"/>
      <c r="D246" s="32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</row>
    <row r="247" spans="1:77" s="186" customFormat="1" ht="12.75" x14ac:dyDescent="0.2">
      <c r="A247" s="234"/>
      <c r="B247" s="31"/>
      <c r="C247" s="31"/>
      <c r="D247" s="32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</row>
    <row r="248" spans="1:77" s="186" customFormat="1" ht="12.75" x14ac:dyDescent="0.2">
      <c r="A248" s="234"/>
      <c r="B248" s="31"/>
      <c r="C248" s="31"/>
      <c r="D248" s="32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</row>
    <row r="249" spans="1:77" s="186" customFormat="1" ht="12.75" x14ac:dyDescent="0.2">
      <c r="A249" s="234"/>
      <c r="B249" s="31"/>
      <c r="C249" s="31"/>
      <c r="D249" s="32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</row>
    <row r="250" spans="1:77" s="186" customFormat="1" ht="12.75" x14ac:dyDescent="0.2">
      <c r="A250" s="234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</row>
    <row r="251" spans="1:77" s="186" customFormat="1" ht="12.75" x14ac:dyDescent="0.2">
      <c r="A251" s="234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</row>
    <row r="252" spans="1:77" s="186" customFormat="1" ht="12.75" x14ac:dyDescent="0.2">
      <c r="A252" s="234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</row>
    <row r="253" spans="1:77" s="186" customFormat="1" ht="12.75" x14ac:dyDescent="0.2">
      <c r="A253" s="234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</row>
    <row r="254" spans="1:77" s="186" customFormat="1" ht="12.75" x14ac:dyDescent="0.2">
      <c r="A254" s="234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</row>
    <row r="255" spans="1:77" s="186" customFormat="1" ht="12.75" x14ac:dyDescent="0.2">
      <c r="A255" s="234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</row>
    <row r="256" spans="1:77" s="186" customFormat="1" ht="12.75" x14ac:dyDescent="0.2">
      <c r="A256" s="234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</row>
    <row r="257" spans="1:77" s="186" customFormat="1" ht="12.75" x14ac:dyDescent="0.2">
      <c r="A257" s="234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</row>
    <row r="258" spans="1:77" s="186" customFormat="1" ht="12.75" x14ac:dyDescent="0.2">
      <c r="A258" s="234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</row>
    <row r="259" spans="1:77" s="186" customFormat="1" ht="12.75" x14ac:dyDescent="0.2">
      <c r="A259" s="234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</row>
    <row r="260" spans="1:77" s="186" customFormat="1" ht="12.75" x14ac:dyDescent="0.2">
      <c r="A260" s="234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</row>
    <row r="261" spans="1:77" s="186" customFormat="1" ht="12.75" x14ac:dyDescent="0.2">
      <c r="A261" s="234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</row>
    <row r="262" spans="1:77" s="186" customFormat="1" ht="12.75" x14ac:dyDescent="0.2">
      <c r="A262" s="234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</row>
    <row r="263" spans="1:77" s="186" customFormat="1" ht="12.75" x14ac:dyDescent="0.2">
      <c r="A263" s="234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</row>
    <row r="264" spans="1:77" s="186" customFormat="1" ht="12.75" x14ac:dyDescent="0.2">
      <c r="A264" s="234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</row>
    <row r="265" spans="1:77" s="186" customFormat="1" ht="12.75" x14ac:dyDescent="0.2">
      <c r="A265" s="234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</row>
    <row r="266" spans="1:77" s="186" customFormat="1" ht="12.75" x14ac:dyDescent="0.2">
      <c r="A266" s="234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</row>
    <row r="267" spans="1:77" s="186" customFormat="1" ht="12.75" x14ac:dyDescent="0.2">
      <c r="A267" s="234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</row>
    <row r="268" spans="1:77" s="186" customFormat="1" ht="12.75" x14ac:dyDescent="0.2">
      <c r="A268" s="234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</row>
    <row r="269" spans="1:77" s="186" customFormat="1" ht="12.75" x14ac:dyDescent="0.2">
      <c r="A269" s="234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</row>
    <row r="270" spans="1:77" s="186" customFormat="1" ht="12.75" x14ac:dyDescent="0.2">
      <c r="A270" s="234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</row>
    <row r="271" spans="1:77" s="186" customFormat="1" ht="12.75" x14ac:dyDescent="0.2">
      <c r="A271" s="234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</row>
    <row r="272" spans="1:77" s="186" customFormat="1" ht="12.75" x14ac:dyDescent="0.2">
      <c r="A272" s="234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</row>
    <row r="273" spans="1:77" s="186" customFormat="1" ht="12.75" x14ac:dyDescent="0.2">
      <c r="A273" s="234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</row>
    <row r="274" spans="1:77" s="186" customFormat="1" ht="12.75" x14ac:dyDescent="0.2">
      <c r="A274" s="234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</row>
    <row r="275" spans="1:77" s="186" customFormat="1" ht="12.75" x14ac:dyDescent="0.2">
      <c r="A275" s="234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</row>
    <row r="276" spans="1:77" s="186" customFormat="1" ht="12.75" x14ac:dyDescent="0.2">
      <c r="A276" s="234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</row>
    <row r="277" spans="1:77" s="186" customFormat="1" ht="12.75" x14ac:dyDescent="0.2">
      <c r="A277" s="234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</row>
    <row r="278" spans="1:77" s="186" customFormat="1" ht="12.75" x14ac:dyDescent="0.2">
      <c r="A278" s="234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</row>
    <row r="279" spans="1:77" s="186" customFormat="1" ht="12.75" x14ac:dyDescent="0.2">
      <c r="A279" s="234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</row>
    <row r="280" spans="1:77" s="186" customFormat="1" ht="12.75" x14ac:dyDescent="0.2">
      <c r="A280" s="234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</row>
    <row r="281" spans="1:77" s="186" customFormat="1" ht="12.75" x14ac:dyDescent="0.2">
      <c r="A281" s="234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</row>
    <row r="282" spans="1:77" s="186" customFormat="1" ht="12.75" x14ac:dyDescent="0.2">
      <c r="A282" s="234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</row>
    <row r="283" spans="1:77" s="186" customFormat="1" ht="12.75" x14ac:dyDescent="0.2">
      <c r="A283" s="234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</row>
    <row r="284" spans="1:77" s="186" customFormat="1" ht="12.75" x14ac:dyDescent="0.2">
      <c r="A284" s="234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</row>
    <row r="285" spans="1:77" s="186" customFormat="1" ht="12.75" x14ac:dyDescent="0.2">
      <c r="A285" s="234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</row>
    <row r="286" spans="1:77" s="186" customFormat="1" ht="12.75" x14ac:dyDescent="0.2">
      <c r="A286" s="234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</row>
    <row r="287" spans="1:77" s="186" customFormat="1" ht="12.75" x14ac:dyDescent="0.2">
      <c r="A287" s="234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</row>
    <row r="288" spans="1:77" s="186" customFormat="1" ht="12.75" x14ac:dyDescent="0.2">
      <c r="A288" s="234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</row>
    <row r="289" spans="1:77" s="186" customFormat="1" ht="12.75" x14ac:dyDescent="0.2">
      <c r="A289" s="234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</row>
    <row r="290" spans="1:77" s="186" customFormat="1" ht="12.75" x14ac:dyDescent="0.2">
      <c r="A290" s="234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</row>
    <row r="291" spans="1:77" s="186" customFormat="1" ht="12.75" x14ac:dyDescent="0.2">
      <c r="A291" s="234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</row>
    <row r="292" spans="1:77" s="186" customFormat="1" ht="12.75" x14ac:dyDescent="0.2">
      <c r="A292" s="234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</row>
    <row r="293" spans="1:77" s="186" customFormat="1" ht="12.75" x14ac:dyDescent="0.2">
      <c r="A293" s="234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</row>
    <row r="294" spans="1:77" s="186" customFormat="1" ht="12.75" x14ac:dyDescent="0.2">
      <c r="A294" s="234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</row>
    <row r="295" spans="1:77" s="186" customFormat="1" ht="12.75" x14ac:dyDescent="0.2">
      <c r="A295" s="234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</row>
    <row r="296" spans="1:77" s="186" customFormat="1" ht="12.75" x14ac:dyDescent="0.2">
      <c r="A296" s="234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</row>
    <row r="297" spans="1:77" s="186" customFormat="1" ht="12.75" x14ac:dyDescent="0.2">
      <c r="A297" s="234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</row>
    <row r="298" spans="1:77" s="186" customFormat="1" ht="12.75" x14ac:dyDescent="0.2">
      <c r="A298" s="234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</row>
    <row r="299" spans="1:77" s="186" customFormat="1" ht="12.75" x14ac:dyDescent="0.2">
      <c r="A299" s="234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</row>
    <row r="300" spans="1:77" s="186" customFormat="1" ht="12.75" x14ac:dyDescent="0.2">
      <c r="A300" s="234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</row>
    <row r="301" spans="1:77" s="186" customFormat="1" ht="12.75" x14ac:dyDescent="0.2">
      <c r="A301" s="234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</row>
    <row r="302" spans="1:77" s="186" customFormat="1" ht="12.75" x14ac:dyDescent="0.2">
      <c r="A302" s="234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</row>
    <row r="303" spans="1:77" s="186" customFormat="1" ht="12.75" x14ac:dyDescent="0.2">
      <c r="A303" s="234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</row>
    <row r="304" spans="1:77" s="186" customFormat="1" ht="12.75" x14ac:dyDescent="0.2">
      <c r="A304" s="234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</row>
    <row r="305" spans="1:77" s="186" customFormat="1" ht="12.75" x14ac:dyDescent="0.2">
      <c r="A305" s="234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</row>
    <row r="306" spans="1:77" s="186" customFormat="1" ht="12.75" x14ac:dyDescent="0.2">
      <c r="A306" s="234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</row>
    <row r="307" spans="1:77" s="186" customFormat="1" ht="12.75" x14ac:dyDescent="0.2">
      <c r="A307" s="234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</row>
    <row r="308" spans="1:77" s="186" customFormat="1" ht="12.75" x14ac:dyDescent="0.2">
      <c r="A308" s="234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</row>
    <row r="309" spans="1:77" s="186" customFormat="1" ht="12.75" x14ac:dyDescent="0.2">
      <c r="A309" s="234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</row>
    <row r="310" spans="1:77" s="186" customFormat="1" ht="12.75" x14ac:dyDescent="0.2">
      <c r="A310" s="234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</row>
    <row r="311" spans="1:77" s="186" customFormat="1" ht="12.75" x14ac:dyDescent="0.2">
      <c r="A311" s="234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</row>
    <row r="312" spans="1:77" s="186" customFormat="1" ht="12.75" x14ac:dyDescent="0.2">
      <c r="A312" s="234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</row>
    <row r="313" spans="1:77" s="186" customFormat="1" ht="12.75" x14ac:dyDescent="0.2">
      <c r="A313" s="234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</row>
    <row r="314" spans="1:77" s="186" customFormat="1" ht="12.75" x14ac:dyDescent="0.2">
      <c r="A314" s="234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</row>
    <row r="315" spans="1:77" s="186" customFormat="1" ht="12.75" x14ac:dyDescent="0.2">
      <c r="A315" s="234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</row>
    <row r="316" spans="1:77" s="186" customFormat="1" ht="12.75" x14ac:dyDescent="0.2">
      <c r="A316" s="234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</row>
    <row r="317" spans="1:77" s="186" customFormat="1" ht="12.75" x14ac:dyDescent="0.2">
      <c r="A317" s="234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</row>
    <row r="318" spans="1:77" s="186" customFormat="1" ht="12.75" x14ac:dyDescent="0.2">
      <c r="A318" s="234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</row>
    <row r="319" spans="1:77" s="186" customFormat="1" ht="12.75" x14ac:dyDescent="0.2">
      <c r="A319" s="234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</row>
    <row r="320" spans="1:77" s="186" customFormat="1" ht="12.75" x14ac:dyDescent="0.2">
      <c r="A320" s="234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</row>
    <row r="321" spans="1:77" s="186" customFormat="1" ht="12.75" x14ac:dyDescent="0.2">
      <c r="A321" s="234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</row>
    <row r="322" spans="1:77" s="186" customFormat="1" ht="12.75" x14ac:dyDescent="0.2">
      <c r="A322" s="234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</row>
    <row r="323" spans="1:77" s="186" customFormat="1" ht="12.75" x14ac:dyDescent="0.2">
      <c r="A323" s="234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</row>
    <row r="324" spans="1:77" s="186" customFormat="1" ht="12.75" x14ac:dyDescent="0.2">
      <c r="A324" s="234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</row>
    <row r="325" spans="1:77" s="186" customFormat="1" ht="12.75" x14ac:dyDescent="0.2">
      <c r="A325" s="234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</row>
    <row r="326" spans="1:77" s="186" customFormat="1" ht="12.75" x14ac:dyDescent="0.2">
      <c r="A326" s="234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</row>
    <row r="327" spans="1:77" s="186" customFormat="1" ht="12.75" x14ac:dyDescent="0.2">
      <c r="A327" s="234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</row>
    <row r="328" spans="1:77" s="186" customFormat="1" ht="12.75" x14ac:dyDescent="0.2">
      <c r="A328" s="234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</row>
    <row r="329" spans="1:77" s="186" customFormat="1" ht="12.75" x14ac:dyDescent="0.2">
      <c r="A329" s="234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</row>
    <row r="330" spans="1:77" s="186" customFormat="1" ht="12.75" x14ac:dyDescent="0.2">
      <c r="A330" s="234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</row>
    <row r="331" spans="1:77" s="186" customFormat="1" ht="12.75" x14ac:dyDescent="0.2">
      <c r="A331" s="234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</row>
    <row r="332" spans="1:77" s="186" customFormat="1" ht="12.75" x14ac:dyDescent="0.2">
      <c r="A332" s="234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</row>
    <row r="333" spans="1:77" s="186" customFormat="1" ht="12.75" x14ac:dyDescent="0.2">
      <c r="A333" s="234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</row>
    <row r="334" spans="1:77" s="186" customFormat="1" ht="12.75" x14ac:dyDescent="0.2">
      <c r="A334" s="234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</row>
    <row r="335" spans="1:77" s="186" customFormat="1" ht="12.75" x14ac:dyDescent="0.2">
      <c r="A335" s="234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</row>
    <row r="336" spans="1:77" s="186" customFormat="1" ht="12.75" x14ac:dyDescent="0.2">
      <c r="A336" s="234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</row>
    <row r="337" spans="1:77" s="186" customFormat="1" ht="12.75" x14ac:dyDescent="0.2">
      <c r="A337" s="234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</row>
    <row r="338" spans="1:77" s="186" customFormat="1" ht="12.75" x14ac:dyDescent="0.2">
      <c r="A338" s="234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</row>
    <row r="339" spans="1:77" s="186" customFormat="1" ht="12.75" x14ac:dyDescent="0.2">
      <c r="A339" s="234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</row>
    <row r="340" spans="1:77" s="186" customFormat="1" ht="12.75" x14ac:dyDescent="0.2">
      <c r="A340" s="234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</row>
    <row r="341" spans="1:77" s="186" customFormat="1" ht="12.75" x14ac:dyDescent="0.2">
      <c r="A341" s="234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</row>
    <row r="342" spans="1:77" s="186" customFormat="1" ht="12.75" x14ac:dyDescent="0.2">
      <c r="A342" s="234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</row>
    <row r="343" spans="1:77" s="186" customFormat="1" ht="12.75" x14ac:dyDescent="0.2">
      <c r="A343" s="234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</row>
    <row r="344" spans="1:77" s="186" customFormat="1" ht="12.75" x14ac:dyDescent="0.2">
      <c r="A344" s="234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</row>
    <row r="345" spans="1:77" s="186" customFormat="1" ht="12.75" x14ac:dyDescent="0.2">
      <c r="A345" s="234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</row>
    <row r="346" spans="1:77" s="186" customFormat="1" ht="12.75" x14ac:dyDescent="0.2">
      <c r="A346" s="234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</row>
    <row r="347" spans="1:77" s="186" customFormat="1" ht="12.75" x14ac:dyDescent="0.2">
      <c r="A347" s="234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</row>
    <row r="348" spans="1:77" s="186" customFormat="1" ht="12.75" x14ac:dyDescent="0.2">
      <c r="A348" s="234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</row>
    <row r="349" spans="1:77" s="186" customFormat="1" ht="12.75" x14ac:dyDescent="0.2">
      <c r="A349" s="234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</row>
    <row r="350" spans="1:77" s="186" customFormat="1" ht="12.75" x14ac:dyDescent="0.2">
      <c r="A350" s="234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</row>
    <row r="351" spans="1:77" s="186" customFormat="1" ht="12.75" x14ac:dyDescent="0.2">
      <c r="A351" s="234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</row>
    <row r="352" spans="1:77" s="186" customFormat="1" ht="12.75" x14ac:dyDescent="0.2">
      <c r="A352" s="234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</row>
    <row r="353" spans="1:77" s="186" customFormat="1" ht="12.75" x14ac:dyDescent="0.2">
      <c r="A353" s="234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</row>
    <row r="354" spans="1:77" s="186" customFormat="1" ht="12.75" x14ac:dyDescent="0.2">
      <c r="A354" s="234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</row>
    <row r="355" spans="1:77" s="186" customFormat="1" ht="12.75" x14ac:dyDescent="0.2">
      <c r="A355" s="234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</row>
    <row r="356" spans="1:77" s="186" customFormat="1" ht="12.75" x14ac:dyDescent="0.2">
      <c r="A356" s="234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</row>
    <row r="357" spans="1:77" s="186" customFormat="1" ht="12.75" x14ac:dyDescent="0.2">
      <c r="A357" s="234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</row>
    <row r="358" spans="1:77" s="186" customFormat="1" ht="12.75" x14ac:dyDescent="0.2">
      <c r="A358" s="234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</row>
    <row r="359" spans="1:77" s="186" customFormat="1" ht="12.75" x14ac:dyDescent="0.2">
      <c r="A359" s="234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</row>
    <row r="360" spans="1:77" s="186" customFormat="1" ht="12.75" x14ac:dyDescent="0.2">
      <c r="A360" s="234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</row>
    <row r="361" spans="1:77" s="186" customFormat="1" ht="12.75" x14ac:dyDescent="0.2">
      <c r="A361" s="234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</row>
    <row r="362" spans="1:77" s="186" customFormat="1" ht="12.75" x14ac:dyDescent="0.2">
      <c r="A362" s="234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</row>
    <row r="363" spans="1:77" s="186" customFormat="1" ht="12.75" x14ac:dyDescent="0.2">
      <c r="A363" s="234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</row>
    <row r="364" spans="1:77" s="186" customFormat="1" ht="12.75" x14ac:dyDescent="0.2">
      <c r="A364" s="234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</row>
    <row r="365" spans="1:77" s="186" customFormat="1" ht="12.75" x14ac:dyDescent="0.2">
      <c r="A365" s="234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</row>
    <row r="366" spans="1:77" s="186" customFormat="1" ht="12.75" x14ac:dyDescent="0.2">
      <c r="A366" s="234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</row>
    <row r="367" spans="1:77" s="186" customFormat="1" ht="12.75" x14ac:dyDescent="0.2">
      <c r="A367" s="234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</row>
    <row r="368" spans="1:77" s="186" customFormat="1" ht="12.75" x14ac:dyDescent="0.2">
      <c r="A368" s="234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</row>
    <row r="369" spans="1:77" s="186" customFormat="1" ht="12.75" x14ac:dyDescent="0.2">
      <c r="A369" s="234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</row>
    <row r="370" spans="1:77" s="186" customFormat="1" ht="12.75" x14ac:dyDescent="0.2">
      <c r="A370" s="234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</row>
    <row r="371" spans="1:77" s="186" customFormat="1" ht="12.75" x14ac:dyDescent="0.2">
      <c r="A371" s="234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</row>
    <row r="372" spans="1:77" s="186" customFormat="1" ht="12.75" x14ac:dyDescent="0.2">
      <c r="A372" s="234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</row>
    <row r="373" spans="1:77" s="186" customFormat="1" ht="12.75" x14ac:dyDescent="0.2">
      <c r="A373" s="234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</row>
    <row r="374" spans="1:77" s="186" customFormat="1" ht="12.75" x14ac:dyDescent="0.2">
      <c r="A374" s="234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</row>
    <row r="375" spans="1:77" s="186" customFormat="1" ht="12.75" x14ac:dyDescent="0.2">
      <c r="A375" s="234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</row>
    <row r="376" spans="1:77" s="186" customFormat="1" ht="12.75" x14ac:dyDescent="0.2">
      <c r="A376" s="234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</row>
    <row r="377" spans="1:77" s="186" customFormat="1" ht="12.75" x14ac:dyDescent="0.2">
      <c r="A377" s="234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</row>
    <row r="378" spans="1:77" s="186" customFormat="1" ht="12.75" x14ac:dyDescent="0.2">
      <c r="A378" s="234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</row>
    <row r="379" spans="1:77" s="186" customFormat="1" ht="12.75" x14ac:dyDescent="0.2">
      <c r="A379" s="234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</row>
    <row r="380" spans="1:77" s="186" customFormat="1" ht="12.75" x14ac:dyDescent="0.2">
      <c r="A380" s="234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</row>
    <row r="381" spans="1:77" s="186" customFormat="1" ht="12.75" x14ac:dyDescent="0.2">
      <c r="A381" s="234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</row>
    <row r="382" spans="1:77" s="186" customFormat="1" ht="12.75" x14ac:dyDescent="0.2">
      <c r="A382" s="234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</row>
    <row r="383" spans="1:77" s="186" customFormat="1" ht="12.75" x14ac:dyDescent="0.2">
      <c r="A383" s="234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</row>
    <row r="384" spans="1:77" s="186" customFormat="1" ht="12.75" x14ac:dyDescent="0.2">
      <c r="A384" s="234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</row>
    <row r="385" spans="1:77" s="186" customFormat="1" ht="12.75" x14ac:dyDescent="0.2">
      <c r="A385" s="234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</row>
    <row r="386" spans="1:77" s="186" customFormat="1" ht="12.75" x14ac:dyDescent="0.2">
      <c r="A386" s="234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</row>
    <row r="387" spans="1:77" s="186" customFormat="1" ht="12.75" x14ac:dyDescent="0.2">
      <c r="A387" s="234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</row>
    <row r="388" spans="1:77" s="186" customFormat="1" ht="12.75" x14ac:dyDescent="0.2">
      <c r="A388" s="234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</row>
    <row r="389" spans="1:77" s="186" customFormat="1" ht="12.75" x14ac:dyDescent="0.2">
      <c r="A389" s="234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</row>
    <row r="390" spans="1:77" s="186" customFormat="1" ht="12.75" x14ac:dyDescent="0.2">
      <c r="A390" s="234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</row>
    <row r="391" spans="1:77" s="186" customFormat="1" ht="12.75" x14ac:dyDescent="0.2">
      <c r="A391" s="234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</row>
    <row r="392" spans="1:77" s="186" customFormat="1" ht="12.75" x14ac:dyDescent="0.2">
      <c r="A392" s="234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</row>
    <row r="393" spans="1:77" s="186" customFormat="1" ht="12.75" x14ac:dyDescent="0.2">
      <c r="A393" s="234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</row>
    <row r="394" spans="1:77" s="186" customFormat="1" ht="12.75" x14ac:dyDescent="0.2">
      <c r="A394" s="234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</row>
    <row r="395" spans="1:77" s="186" customFormat="1" ht="12.75" x14ac:dyDescent="0.2">
      <c r="A395" s="234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</row>
    <row r="396" spans="1:77" s="186" customFormat="1" ht="12.75" x14ac:dyDescent="0.2">
      <c r="A396" s="234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</row>
    <row r="397" spans="1:77" s="186" customFormat="1" ht="12.75" x14ac:dyDescent="0.2">
      <c r="A397" s="234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</row>
    <row r="398" spans="1:77" s="186" customFormat="1" ht="12.75" x14ac:dyDescent="0.2">
      <c r="A398" s="234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</row>
    <row r="399" spans="1:77" s="186" customFormat="1" ht="12.75" x14ac:dyDescent="0.2">
      <c r="A399" s="234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</row>
    <row r="400" spans="1:77" s="186" customFormat="1" ht="12.75" x14ac:dyDescent="0.2">
      <c r="A400" s="234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</row>
    <row r="401" spans="1:77" s="186" customFormat="1" ht="12.75" x14ac:dyDescent="0.2">
      <c r="A401" s="234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</row>
    <row r="402" spans="1:77" s="186" customFormat="1" ht="12.75" x14ac:dyDescent="0.2">
      <c r="A402" s="234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</row>
    <row r="403" spans="1:77" s="186" customFormat="1" ht="12.75" x14ac:dyDescent="0.2">
      <c r="A403" s="234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</row>
    <row r="404" spans="1:77" s="186" customFormat="1" ht="12.75" x14ac:dyDescent="0.2">
      <c r="A404" s="234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</row>
    <row r="405" spans="1:77" s="186" customFormat="1" ht="12.75" x14ac:dyDescent="0.2">
      <c r="A405" s="234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</row>
    <row r="406" spans="1:77" s="186" customFormat="1" ht="12.75" x14ac:dyDescent="0.2">
      <c r="A406" s="234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</row>
    <row r="407" spans="1:77" s="186" customFormat="1" ht="12.75" x14ac:dyDescent="0.2">
      <c r="A407" s="234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</row>
    <row r="408" spans="1:77" s="186" customFormat="1" ht="12.75" x14ac:dyDescent="0.2">
      <c r="A408" s="234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</row>
    <row r="409" spans="1:77" s="186" customFormat="1" ht="12.75" x14ac:dyDescent="0.2">
      <c r="A409" s="234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</row>
    <row r="410" spans="1:77" s="186" customFormat="1" ht="12.75" x14ac:dyDescent="0.2">
      <c r="A410" s="234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</row>
    <row r="411" spans="1:77" s="186" customFormat="1" ht="12.75" x14ac:dyDescent="0.2">
      <c r="A411" s="234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</row>
    <row r="412" spans="1:77" s="186" customFormat="1" ht="12.75" x14ac:dyDescent="0.2">
      <c r="A412" s="234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</row>
    <row r="413" spans="1:77" s="186" customFormat="1" ht="12.75" x14ac:dyDescent="0.2">
      <c r="A413" s="234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</row>
    <row r="414" spans="1:77" s="186" customFormat="1" ht="12.75" x14ac:dyDescent="0.2">
      <c r="A414" s="234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</row>
    <row r="415" spans="1:77" s="186" customFormat="1" ht="12.75" x14ac:dyDescent="0.2">
      <c r="A415" s="234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</row>
    <row r="416" spans="1:77" s="186" customFormat="1" ht="12.75" x14ac:dyDescent="0.2">
      <c r="A416" s="234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</row>
    <row r="417" spans="1:77" s="186" customFormat="1" ht="12.75" x14ac:dyDescent="0.2">
      <c r="A417" s="234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</row>
    <row r="418" spans="1:77" s="186" customFormat="1" ht="12.75" x14ac:dyDescent="0.2">
      <c r="A418" s="234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</row>
    <row r="419" spans="1:77" s="186" customFormat="1" ht="12.75" x14ac:dyDescent="0.2">
      <c r="A419" s="234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</row>
    <row r="420" spans="1:77" s="186" customFormat="1" ht="12.75" x14ac:dyDescent="0.2">
      <c r="A420" s="234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</row>
    <row r="421" spans="1:77" s="186" customFormat="1" ht="12.75" x14ac:dyDescent="0.2">
      <c r="A421" s="234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</row>
    <row r="422" spans="1:77" s="186" customFormat="1" ht="12.75" x14ac:dyDescent="0.2">
      <c r="A422" s="234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</row>
    <row r="423" spans="1:77" s="186" customFormat="1" ht="12.75" x14ac:dyDescent="0.2">
      <c r="A423" s="234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</row>
    <row r="424" spans="1:77" s="186" customFormat="1" ht="12.75" x14ac:dyDescent="0.2">
      <c r="A424" s="234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</row>
    <row r="425" spans="1:77" s="186" customFormat="1" ht="12.75" x14ac:dyDescent="0.2">
      <c r="A425" s="234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</row>
    <row r="426" spans="1:77" s="186" customFormat="1" ht="12.75" x14ac:dyDescent="0.2">
      <c r="A426" s="234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</row>
    <row r="427" spans="1:77" s="186" customFormat="1" ht="12.75" x14ac:dyDescent="0.2">
      <c r="A427" s="234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</row>
    <row r="428" spans="1:77" s="186" customFormat="1" ht="12.75" x14ac:dyDescent="0.2">
      <c r="A428" s="234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</row>
    <row r="429" spans="1:77" s="186" customFormat="1" ht="12.75" x14ac:dyDescent="0.2">
      <c r="A429" s="234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</row>
    <row r="430" spans="1:77" s="186" customFormat="1" ht="12.75" x14ac:dyDescent="0.2">
      <c r="A430" s="234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</row>
    <row r="431" spans="1:77" s="186" customFormat="1" ht="12.75" x14ac:dyDescent="0.2">
      <c r="A431" s="234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</row>
    <row r="432" spans="1:77" s="186" customFormat="1" ht="12.75" x14ac:dyDescent="0.2">
      <c r="A432" s="234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</row>
    <row r="433" spans="1:77" s="186" customFormat="1" ht="12.75" x14ac:dyDescent="0.2">
      <c r="A433" s="234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</row>
    <row r="434" spans="1:77" s="186" customFormat="1" ht="12.75" x14ac:dyDescent="0.2">
      <c r="A434" s="234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</row>
    <row r="435" spans="1:77" s="186" customFormat="1" ht="12.75" x14ac:dyDescent="0.2">
      <c r="A435" s="234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</row>
    <row r="436" spans="1:77" s="186" customFormat="1" ht="12.75" x14ac:dyDescent="0.2">
      <c r="A436" s="234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</row>
    <row r="437" spans="1:77" s="186" customFormat="1" ht="12.75" x14ac:dyDescent="0.2">
      <c r="A437" s="234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</row>
    <row r="438" spans="1:77" s="186" customFormat="1" ht="12.75" x14ac:dyDescent="0.2">
      <c r="A438" s="234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</row>
    <row r="439" spans="1:77" s="186" customFormat="1" ht="12.75" x14ac:dyDescent="0.2">
      <c r="A439" s="234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</row>
    <row r="440" spans="1:77" s="186" customFormat="1" ht="12.75" x14ac:dyDescent="0.2">
      <c r="A440" s="234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</row>
    <row r="441" spans="1:77" s="186" customFormat="1" ht="12.75" x14ac:dyDescent="0.2">
      <c r="A441" s="234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</row>
    <row r="442" spans="1:77" s="186" customFormat="1" ht="12.75" x14ac:dyDescent="0.2">
      <c r="A442" s="234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</row>
    <row r="443" spans="1:77" s="186" customFormat="1" ht="12.75" x14ac:dyDescent="0.2">
      <c r="A443" s="234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</row>
    <row r="444" spans="1:77" s="186" customFormat="1" ht="12.75" x14ac:dyDescent="0.2">
      <c r="A444" s="234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</row>
    <row r="445" spans="1:77" s="186" customFormat="1" ht="12.75" x14ac:dyDescent="0.2">
      <c r="A445" s="234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</row>
    <row r="446" spans="1:77" s="186" customFormat="1" ht="12.75" x14ac:dyDescent="0.2">
      <c r="A446" s="234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</row>
    <row r="447" spans="1:77" s="186" customFormat="1" ht="12.75" x14ac:dyDescent="0.2">
      <c r="A447" s="234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</row>
    <row r="448" spans="1:77" s="186" customFormat="1" ht="12.75" x14ac:dyDescent="0.2">
      <c r="A448" s="234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</row>
    <row r="449" spans="1:77" s="186" customFormat="1" ht="12.75" x14ac:dyDescent="0.2">
      <c r="A449" s="234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</row>
    <row r="450" spans="1:77" s="186" customFormat="1" ht="12.75" x14ac:dyDescent="0.2">
      <c r="A450" s="234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</row>
    <row r="451" spans="1:77" s="186" customFormat="1" ht="12.75" x14ac:dyDescent="0.2">
      <c r="A451" s="234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</row>
    <row r="452" spans="1:77" s="186" customFormat="1" ht="12.75" x14ac:dyDescent="0.2">
      <c r="A452" s="234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</row>
    <row r="453" spans="1:77" s="186" customFormat="1" ht="12.75" x14ac:dyDescent="0.2">
      <c r="A453" s="234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</row>
    <row r="454" spans="1:77" s="186" customFormat="1" ht="12.75" x14ac:dyDescent="0.2">
      <c r="A454" s="234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</row>
    <row r="455" spans="1:77" s="186" customFormat="1" ht="12.75" x14ac:dyDescent="0.2">
      <c r="A455" s="234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</row>
    <row r="456" spans="1:77" s="186" customFormat="1" ht="12.75" x14ac:dyDescent="0.2">
      <c r="A456" s="234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</row>
    <row r="457" spans="1:77" s="186" customFormat="1" ht="12.75" x14ac:dyDescent="0.2">
      <c r="A457" s="234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</row>
    <row r="458" spans="1:77" s="186" customFormat="1" ht="12.75" x14ac:dyDescent="0.2">
      <c r="A458" s="234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</row>
    <row r="459" spans="1:77" s="186" customFormat="1" ht="12.75" x14ac:dyDescent="0.2">
      <c r="A459" s="234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</row>
    <row r="460" spans="1:77" s="186" customFormat="1" ht="12.75" x14ac:dyDescent="0.2">
      <c r="A460" s="234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</row>
    <row r="461" spans="1:77" s="186" customFormat="1" ht="12.75" x14ac:dyDescent="0.2">
      <c r="A461" s="234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</row>
    <row r="462" spans="1:77" s="186" customFormat="1" ht="12.75" x14ac:dyDescent="0.2">
      <c r="A462" s="234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</row>
    <row r="463" spans="1:77" s="186" customFormat="1" ht="12.75" x14ac:dyDescent="0.2">
      <c r="A463" s="234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</row>
    <row r="464" spans="1:77" s="186" customFormat="1" ht="12.75" x14ac:dyDescent="0.2">
      <c r="A464" s="234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</row>
    <row r="465" spans="1:77" s="186" customFormat="1" ht="12.75" x14ac:dyDescent="0.2">
      <c r="A465" s="234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</row>
    <row r="466" spans="1:77" s="186" customFormat="1" ht="12.75" x14ac:dyDescent="0.2">
      <c r="A466" s="234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</row>
    <row r="467" spans="1:77" s="186" customFormat="1" ht="12.75" x14ac:dyDescent="0.2">
      <c r="A467" s="234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</row>
    <row r="468" spans="1:77" s="186" customFormat="1" ht="12.75" x14ac:dyDescent="0.2">
      <c r="A468" s="234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</row>
    <row r="469" spans="1:77" s="186" customFormat="1" ht="12.75" x14ac:dyDescent="0.2">
      <c r="A469" s="234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</row>
    <row r="470" spans="1:77" s="186" customFormat="1" ht="12.75" x14ac:dyDescent="0.2">
      <c r="A470" s="234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</row>
    <row r="471" spans="1:77" s="186" customFormat="1" ht="12.75" x14ac:dyDescent="0.2">
      <c r="A471" s="234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</row>
    <row r="472" spans="1:77" s="186" customFormat="1" ht="12.75" x14ac:dyDescent="0.2">
      <c r="A472" s="234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</row>
    <row r="473" spans="1:77" s="186" customFormat="1" ht="12.75" x14ac:dyDescent="0.2">
      <c r="A473" s="234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</row>
    <row r="474" spans="1:77" s="186" customFormat="1" ht="12.75" x14ac:dyDescent="0.2">
      <c r="A474" s="234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</row>
    <row r="475" spans="1:77" s="186" customFormat="1" ht="12.75" x14ac:dyDescent="0.2">
      <c r="A475" s="234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</row>
    <row r="476" spans="1:77" s="186" customFormat="1" ht="12.75" x14ac:dyDescent="0.2">
      <c r="A476" s="234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</row>
    <row r="477" spans="1:77" s="186" customFormat="1" ht="12.75" x14ac:dyDescent="0.2">
      <c r="A477" s="234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</row>
    <row r="478" spans="1:77" s="186" customFormat="1" ht="12.75" x14ac:dyDescent="0.2">
      <c r="A478" s="234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</row>
    <row r="479" spans="1:77" s="186" customFormat="1" ht="12.75" x14ac:dyDescent="0.2">
      <c r="A479" s="234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</row>
    <row r="480" spans="1:77" s="186" customFormat="1" ht="12.75" x14ac:dyDescent="0.2">
      <c r="A480" s="234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</row>
    <row r="481" spans="1:77" s="186" customFormat="1" ht="12.75" x14ac:dyDescent="0.2">
      <c r="A481" s="234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</row>
    <row r="482" spans="1:77" s="186" customFormat="1" ht="12.75" x14ac:dyDescent="0.2">
      <c r="A482" s="234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</row>
    <row r="483" spans="1:77" s="186" customFormat="1" ht="12.75" x14ac:dyDescent="0.2">
      <c r="A483" s="234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</row>
    <row r="484" spans="1:77" s="186" customFormat="1" ht="12.75" x14ac:dyDescent="0.2">
      <c r="A484" s="234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</row>
    <row r="485" spans="1:77" s="186" customFormat="1" ht="12.75" x14ac:dyDescent="0.2">
      <c r="A485" s="234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</row>
    <row r="486" spans="1:77" s="186" customFormat="1" ht="12.75" x14ac:dyDescent="0.2">
      <c r="A486" s="234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</row>
    <row r="487" spans="1:77" s="186" customFormat="1" ht="12.75" x14ac:dyDescent="0.2">
      <c r="A487" s="234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</row>
    <row r="488" spans="1:77" s="186" customFormat="1" ht="12.75" x14ac:dyDescent="0.2">
      <c r="A488" s="234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</row>
    <row r="489" spans="1:77" s="186" customFormat="1" ht="12.75" x14ac:dyDescent="0.2">
      <c r="A489" s="234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</row>
    <row r="490" spans="1:77" s="186" customFormat="1" ht="12.75" x14ac:dyDescent="0.2">
      <c r="A490" s="234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</row>
    <row r="491" spans="1:77" s="186" customFormat="1" ht="12.75" x14ac:dyDescent="0.2">
      <c r="A491" s="234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</row>
    <row r="492" spans="1:77" s="186" customFormat="1" ht="12.75" x14ac:dyDescent="0.2">
      <c r="A492" s="234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</row>
    <row r="493" spans="1:77" s="186" customFormat="1" ht="12.75" x14ac:dyDescent="0.2">
      <c r="A493" s="234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</row>
    <row r="494" spans="1:77" s="186" customFormat="1" ht="12.75" x14ac:dyDescent="0.2">
      <c r="A494" s="234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</row>
    <row r="495" spans="1:77" s="186" customFormat="1" ht="12.75" x14ac:dyDescent="0.2">
      <c r="A495" s="234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</row>
    <row r="496" spans="1:77" s="186" customFormat="1" ht="12.75" x14ac:dyDescent="0.2">
      <c r="A496" s="234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</row>
    <row r="497" spans="1:77" s="186" customFormat="1" ht="12.75" x14ac:dyDescent="0.2">
      <c r="A497" s="234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</row>
    <row r="498" spans="1:77" s="186" customFormat="1" ht="12.75" x14ac:dyDescent="0.2">
      <c r="A498" s="234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</row>
    <row r="499" spans="1:77" s="186" customFormat="1" ht="12.75" x14ac:dyDescent="0.2">
      <c r="A499" s="234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</row>
    <row r="500" spans="1:77" s="186" customFormat="1" ht="12.75" x14ac:dyDescent="0.2">
      <c r="A500" s="234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</row>
    <row r="501" spans="1:77" s="186" customFormat="1" ht="12.75" x14ac:dyDescent="0.2">
      <c r="A501" s="234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</row>
    <row r="502" spans="1:77" s="186" customFormat="1" ht="12.75" x14ac:dyDescent="0.2">
      <c r="A502" s="234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</row>
    <row r="503" spans="1:77" s="186" customFormat="1" ht="12.75" x14ac:dyDescent="0.2">
      <c r="A503" s="234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</row>
    <row r="504" spans="1:77" s="186" customFormat="1" ht="12.75" x14ac:dyDescent="0.2">
      <c r="A504" s="234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</row>
    <row r="505" spans="1:77" s="186" customFormat="1" ht="12.75" x14ac:dyDescent="0.2">
      <c r="A505" s="234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</row>
    <row r="506" spans="1:77" s="186" customFormat="1" ht="12.75" x14ac:dyDescent="0.2">
      <c r="A506" s="234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</row>
    <row r="507" spans="1:77" s="186" customFormat="1" ht="12.75" x14ac:dyDescent="0.2">
      <c r="A507" s="234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</row>
    <row r="508" spans="1:77" s="186" customFormat="1" ht="12.75" x14ac:dyDescent="0.2">
      <c r="A508" s="234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</row>
    <row r="509" spans="1:77" s="186" customFormat="1" ht="12.75" x14ac:dyDescent="0.2">
      <c r="A509" s="234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</row>
    <row r="510" spans="1:77" s="186" customFormat="1" ht="12.75" x14ac:dyDescent="0.2">
      <c r="A510" s="234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</row>
    <row r="511" spans="1:77" s="186" customFormat="1" ht="12.75" x14ac:dyDescent="0.2">
      <c r="A511" s="234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</row>
    <row r="512" spans="1:77" s="186" customFormat="1" ht="12.75" x14ac:dyDescent="0.2">
      <c r="A512" s="234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</row>
    <row r="513" spans="1:77" s="186" customFormat="1" ht="12.75" x14ac:dyDescent="0.2">
      <c r="A513" s="234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</row>
    <row r="514" spans="1:77" s="186" customFormat="1" ht="12.75" x14ac:dyDescent="0.2">
      <c r="A514" s="234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</row>
    <row r="515" spans="1:77" s="186" customFormat="1" ht="12.75" x14ac:dyDescent="0.2">
      <c r="A515" s="234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</row>
    <row r="516" spans="1:77" s="186" customFormat="1" ht="12.75" x14ac:dyDescent="0.2">
      <c r="A516" s="234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</row>
    <row r="517" spans="1:77" s="186" customFormat="1" ht="12.75" x14ac:dyDescent="0.2">
      <c r="A517" s="234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</row>
    <row r="518" spans="1:77" s="186" customFormat="1" ht="12.75" x14ac:dyDescent="0.2">
      <c r="A518" s="234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</row>
    <row r="519" spans="1:77" s="186" customFormat="1" ht="12.75" x14ac:dyDescent="0.2">
      <c r="A519" s="234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</row>
    <row r="520" spans="1:77" s="186" customFormat="1" ht="12.75" x14ac:dyDescent="0.2">
      <c r="A520" s="234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</row>
    <row r="521" spans="1:77" s="186" customFormat="1" ht="12.75" x14ac:dyDescent="0.2">
      <c r="A521" s="234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</row>
    <row r="522" spans="1:77" s="186" customFormat="1" ht="12.75" x14ac:dyDescent="0.2">
      <c r="A522" s="234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</row>
    <row r="523" spans="1:77" s="186" customFormat="1" ht="12.75" x14ac:dyDescent="0.2">
      <c r="A523" s="234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</row>
    <row r="524" spans="1:77" s="186" customFormat="1" ht="12.75" x14ac:dyDescent="0.2">
      <c r="A524" s="234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</row>
    <row r="525" spans="1:77" s="186" customFormat="1" ht="12.75" x14ac:dyDescent="0.2">
      <c r="A525" s="234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</row>
    <row r="526" spans="1:77" s="186" customFormat="1" ht="12.75" x14ac:dyDescent="0.2">
      <c r="A526" s="234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</row>
    <row r="527" spans="1:77" s="186" customFormat="1" ht="12.75" x14ac:dyDescent="0.2">
      <c r="A527" s="234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</row>
    <row r="528" spans="1:77" s="186" customFormat="1" ht="12.75" x14ac:dyDescent="0.2">
      <c r="A528" s="234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</row>
    <row r="529" spans="1:77" s="186" customFormat="1" ht="12.75" x14ac:dyDescent="0.2">
      <c r="A529" s="234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</row>
    <row r="530" spans="1:77" s="186" customFormat="1" ht="12.75" x14ac:dyDescent="0.2">
      <c r="A530" s="234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</row>
    <row r="531" spans="1:77" s="186" customFormat="1" ht="12.75" x14ac:dyDescent="0.2">
      <c r="A531" s="234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</row>
    <row r="532" spans="1:77" s="186" customFormat="1" ht="12.75" x14ac:dyDescent="0.2">
      <c r="A532" s="234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</row>
    <row r="533" spans="1:77" s="186" customFormat="1" ht="12.75" x14ac:dyDescent="0.2">
      <c r="A533" s="234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</row>
    <row r="534" spans="1:77" s="186" customFormat="1" ht="12.75" x14ac:dyDescent="0.2">
      <c r="A534" s="234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</row>
    <row r="535" spans="1:77" s="186" customFormat="1" ht="12.75" x14ac:dyDescent="0.2">
      <c r="A535" s="234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</row>
    <row r="536" spans="1:77" s="186" customFormat="1" ht="12.75" x14ac:dyDescent="0.2">
      <c r="A536" s="234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</row>
    <row r="537" spans="1:77" s="186" customFormat="1" ht="12.75" x14ac:dyDescent="0.2">
      <c r="A537" s="234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</row>
    <row r="538" spans="1:77" s="186" customFormat="1" ht="12.75" x14ac:dyDescent="0.2">
      <c r="A538" s="234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</row>
    <row r="539" spans="1:77" s="186" customFormat="1" ht="12.75" x14ac:dyDescent="0.2">
      <c r="A539" s="234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</row>
    <row r="540" spans="1:77" s="186" customFormat="1" ht="12.75" x14ac:dyDescent="0.2">
      <c r="A540" s="234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</row>
    <row r="541" spans="1:77" s="186" customFormat="1" ht="12.75" x14ac:dyDescent="0.2">
      <c r="A541" s="234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</row>
    <row r="542" spans="1:77" s="186" customFormat="1" ht="12.75" x14ac:dyDescent="0.2">
      <c r="A542" s="234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</row>
    <row r="543" spans="1:77" s="186" customFormat="1" ht="12.75" x14ac:dyDescent="0.2">
      <c r="A543" s="234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</row>
    <row r="544" spans="1:77" s="186" customFormat="1" ht="12.75" x14ac:dyDescent="0.2">
      <c r="A544" s="234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</row>
    <row r="545" spans="1:77" s="186" customFormat="1" ht="12.75" x14ac:dyDescent="0.2">
      <c r="A545" s="234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</row>
    <row r="546" spans="1:77" s="186" customFormat="1" ht="12.75" x14ac:dyDescent="0.2">
      <c r="A546" s="234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</row>
    <row r="547" spans="1:77" s="186" customFormat="1" ht="12.75" x14ac:dyDescent="0.2">
      <c r="A547" s="234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</row>
    <row r="548" spans="1:77" s="186" customFormat="1" ht="12.75" x14ac:dyDescent="0.2">
      <c r="A548" s="234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</row>
    <row r="549" spans="1:77" s="186" customFormat="1" ht="12.75" x14ac:dyDescent="0.2">
      <c r="A549" s="234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</row>
    <row r="550" spans="1:77" s="186" customFormat="1" ht="12.75" x14ac:dyDescent="0.2">
      <c r="A550" s="234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</row>
    <row r="551" spans="1:77" s="186" customFormat="1" ht="12.75" x14ac:dyDescent="0.2">
      <c r="A551" s="234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</row>
    <row r="552" spans="1:77" s="186" customFormat="1" ht="12.75" x14ac:dyDescent="0.2">
      <c r="A552" s="234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</row>
    <row r="553" spans="1:77" s="186" customFormat="1" ht="12.75" x14ac:dyDescent="0.2">
      <c r="A553" s="234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</row>
    <row r="554" spans="1:77" s="186" customFormat="1" ht="12.75" x14ac:dyDescent="0.2">
      <c r="A554" s="234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</row>
    <row r="555" spans="1:77" s="186" customFormat="1" ht="12.75" x14ac:dyDescent="0.2">
      <c r="A555" s="234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</row>
    <row r="556" spans="1:77" s="186" customFormat="1" ht="12.75" x14ac:dyDescent="0.2">
      <c r="A556" s="234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</row>
    <row r="557" spans="1:77" s="186" customFormat="1" ht="12.75" x14ac:dyDescent="0.2">
      <c r="A557" s="234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</row>
    <row r="558" spans="1:77" s="186" customFormat="1" ht="12.75" x14ac:dyDescent="0.2">
      <c r="A558" s="234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</row>
    <row r="559" spans="1:77" s="186" customFormat="1" ht="12.75" x14ac:dyDescent="0.2">
      <c r="A559" s="234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</row>
    <row r="560" spans="1:77" s="186" customFormat="1" ht="12.75" x14ac:dyDescent="0.2">
      <c r="A560" s="234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</row>
    <row r="561" spans="1:77" s="186" customFormat="1" ht="12.75" x14ac:dyDescent="0.2">
      <c r="A561" s="234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</row>
    <row r="562" spans="1:77" s="186" customFormat="1" ht="12.75" x14ac:dyDescent="0.2">
      <c r="A562" s="234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</row>
    <row r="563" spans="1:77" s="186" customFormat="1" ht="12.75" x14ac:dyDescent="0.2">
      <c r="A563" s="234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</row>
    <row r="564" spans="1:77" s="186" customFormat="1" ht="12.75" x14ac:dyDescent="0.2">
      <c r="A564" s="234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</row>
    <row r="565" spans="1:77" s="186" customFormat="1" ht="12.75" x14ac:dyDescent="0.2">
      <c r="A565" s="234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</row>
    <row r="566" spans="1:77" s="186" customFormat="1" ht="12.75" x14ac:dyDescent="0.2">
      <c r="A566" s="234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</row>
    <row r="567" spans="1:77" s="186" customFormat="1" ht="12.75" x14ac:dyDescent="0.2">
      <c r="A567" s="234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</row>
    <row r="568" spans="1:77" s="186" customFormat="1" ht="12.75" x14ac:dyDescent="0.2">
      <c r="A568" s="234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</row>
    <row r="569" spans="1:77" s="186" customFormat="1" ht="12.75" x14ac:dyDescent="0.2">
      <c r="A569" s="234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</row>
    <row r="570" spans="1:77" s="186" customFormat="1" ht="12.75" x14ac:dyDescent="0.2">
      <c r="A570" s="234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</row>
    <row r="571" spans="1:77" s="186" customFormat="1" ht="12.75" x14ac:dyDescent="0.2">
      <c r="A571" s="234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</row>
    <row r="572" spans="1:77" s="186" customFormat="1" ht="12.75" x14ac:dyDescent="0.2">
      <c r="A572" s="234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</row>
    <row r="573" spans="1:77" s="186" customFormat="1" ht="12.75" x14ac:dyDescent="0.2">
      <c r="A573" s="234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</row>
    <row r="574" spans="1:77" s="186" customFormat="1" ht="12.75" x14ac:dyDescent="0.2">
      <c r="A574" s="234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</row>
    <row r="575" spans="1:77" s="186" customFormat="1" ht="12.75" x14ac:dyDescent="0.2">
      <c r="A575" s="234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</row>
    <row r="576" spans="1:77" s="186" customFormat="1" ht="12.75" x14ac:dyDescent="0.2">
      <c r="A576" s="234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</row>
    <row r="577" spans="1:77" s="186" customFormat="1" ht="12.75" x14ac:dyDescent="0.2">
      <c r="A577" s="234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</row>
    <row r="578" spans="1:77" s="186" customFormat="1" ht="12.75" x14ac:dyDescent="0.2">
      <c r="A578" s="234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</row>
    <row r="579" spans="1:77" s="186" customFormat="1" ht="12.75" x14ac:dyDescent="0.2">
      <c r="A579" s="234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</row>
    <row r="580" spans="1:77" s="186" customFormat="1" ht="12.75" x14ac:dyDescent="0.2">
      <c r="A580" s="234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</row>
    <row r="581" spans="1:77" s="186" customFormat="1" ht="12.75" x14ac:dyDescent="0.2">
      <c r="A581" s="234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</row>
    <row r="582" spans="1:77" s="186" customFormat="1" ht="12.75" x14ac:dyDescent="0.2">
      <c r="A582" s="234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</row>
    <row r="583" spans="1:77" s="186" customFormat="1" ht="12.75" x14ac:dyDescent="0.2">
      <c r="A583" s="234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</row>
    <row r="584" spans="1:77" s="186" customFormat="1" ht="12.75" x14ac:dyDescent="0.2">
      <c r="A584" s="234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</row>
    <row r="585" spans="1:77" s="186" customFormat="1" ht="12.75" x14ac:dyDescent="0.2">
      <c r="A585" s="234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</row>
    <row r="586" spans="1:77" s="186" customFormat="1" ht="12.75" x14ac:dyDescent="0.2">
      <c r="A586" s="234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</row>
    <row r="587" spans="1:77" s="186" customFormat="1" ht="12.75" x14ac:dyDescent="0.2">
      <c r="A587" s="234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</row>
    <row r="588" spans="1:77" s="186" customFormat="1" ht="12.75" x14ac:dyDescent="0.2">
      <c r="A588" s="234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</row>
    <row r="589" spans="1:77" s="186" customFormat="1" ht="12.75" x14ac:dyDescent="0.2">
      <c r="A589" s="234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</row>
    <row r="590" spans="1:77" s="186" customFormat="1" ht="12.75" x14ac:dyDescent="0.2">
      <c r="A590" s="234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</row>
    <row r="591" spans="1:77" s="186" customFormat="1" ht="12.75" x14ac:dyDescent="0.2">
      <c r="A591" s="234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</row>
    <row r="592" spans="1:77" s="186" customFormat="1" ht="12.75" x14ac:dyDescent="0.2">
      <c r="A592" s="234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</row>
    <row r="593" spans="1:77" s="186" customFormat="1" ht="12.75" x14ac:dyDescent="0.2">
      <c r="A593" s="234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</row>
    <row r="594" spans="1:77" s="186" customFormat="1" ht="12.75" x14ac:dyDescent="0.2">
      <c r="A594" s="234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</row>
    <row r="595" spans="1:77" s="186" customFormat="1" ht="12.75" x14ac:dyDescent="0.2">
      <c r="A595" s="234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</row>
    <row r="596" spans="1:77" s="186" customFormat="1" ht="12.75" x14ac:dyDescent="0.2">
      <c r="A596" s="234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</row>
    <row r="597" spans="1:77" s="186" customFormat="1" ht="12.75" x14ac:dyDescent="0.2">
      <c r="A597" s="234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</row>
    <row r="598" spans="1:77" s="186" customFormat="1" ht="12.75" x14ac:dyDescent="0.2">
      <c r="A598" s="234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</row>
    <row r="599" spans="1:77" s="186" customFormat="1" ht="12.75" x14ac:dyDescent="0.2">
      <c r="A599" s="234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</row>
    <row r="600" spans="1:77" s="186" customFormat="1" ht="12.75" x14ac:dyDescent="0.2">
      <c r="A600" s="234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</row>
    <row r="601" spans="1:77" s="186" customFormat="1" ht="12.75" x14ac:dyDescent="0.2">
      <c r="A601" s="234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</row>
    <row r="602" spans="1:77" s="186" customFormat="1" ht="12.75" x14ac:dyDescent="0.2">
      <c r="A602" s="234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</row>
    <row r="603" spans="1:77" s="186" customFormat="1" ht="12.75" x14ac:dyDescent="0.2">
      <c r="A603" s="234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</row>
    <row r="604" spans="1:77" s="186" customFormat="1" ht="12.75" x14ac:dyDescent="0.2">
      <c r="A604" s="234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</row>
    <row r="605" spans="1:77" s="186" customFormat="1" ht="12.75" x14ac:dyDescent="0.2">
      <c r="A605" s="234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</row>
    <row r="606" spans="1:77" s="186" customFormat="1" ht="12.75" x14ac:dyDescent="0.2">
      <c r="A606" s="234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</row>
    <row r="607" spans="1:77" s="186" customFormat="1" ht="12.75" x14ac:dyDescent="0.2">
      <c r="A607" s="234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</row>
    <row r="608" spans="1:77" s="186" customFormat="1" ht="12.75" x14ac:dyDescent="0.2">
      <c r="A608" s="234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</row>
    <row r="609" spans="1:77" s="186" customFormat="1" ht="12.75" x14ac:dyDescent="0.2">
      <c r="A609" s="234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</row>
    <row r="610" spans="1:77" s="186" customFormat="1" ht="12.75" x14ac:dyDescent="0.2">
      <c r="A610" s="234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</row>
    <row r="611" spans="1:77" s="186" customFormat="1" ht="12.75" x14ac:dyDescent="0.2">
      <c r="A611" s="234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</row>
    <row r="612" spans="1:77" s="186" customFormat="1" ht="12.75" x14ac:dyDescent="0.2">
      <c r="A612" s="234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</row>
    <row r="613" spans="1:77" s="186" customFormat="1" ht="12.75" x14ac:dyDescent="0.2">
      <c r="A613" s="234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</row>
    <row r="614" spans="1:77" s="186" customFormat="1" ht="12.75" x14ac:dyDescent="0.2">
      <c r="A614" s="234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</row>
    <row r="615" spans="1:77" s="186" customFormat="1" ht="12.75" x14ac:dyDescent="0.2">
      <c r="A615" s="234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</row>
    <row r="616" spans="1:77" s="186" customFormat="1" ht="12.75" x14ac:dyDescent="0.2">
      <c r="A616" s="234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</row>
    <row r="617" spans="1:77" s="186" customFormat="1" ht="12.75" x14ac:dyDescent="0.2">
      <c r="A617" s="234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</row>
    <row r="618" spans="1:77" s="186" customFormat="1" ht="12.75" x14ac:dyDescent="0.2">
      <c r="A618" s="234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</row>
    <row r="619" spans="1:77" s="186" customFormat="1" ht="12.75" x14ac:dyDescent="0.2">
      <c r="A619" s="234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</row>
    <row r="620" spans="1:77" s="186" customFormat="1" ht="12.75" x14ac:dyDescent="0.2">
      <c r="A620" s="234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</row>
    <row r="621" spans="1:77" s="186" customFormat="1" ht="12.75" x14ac:dyDescent="0.2">
      <c r="A621" s="234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</row>
    <row r="622" spans="1:77" s="186" customFormat="1" ht="12.75" x14ac:dyDescent="0.2">
      <c r="A622" s="234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</row>
    <row r="623" spans="1:77" s="186" customFormat="1" ht="12.75" x14ac:dyDescent="0.2">
      <c r="A623" s="234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</row>
    <row r="624" spans="1:77" s="186" customFormat="1" ht="12.75" x14ac:dyDescent="0.2">
      <c r="A624" s="234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</row>
    <row r="625" spans="1:77" s="186" customFormat="1" ht="12.75" x14ac:dyDescent="0.2">
      <c r="A625" s="234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</row>
    <row r="626" spans="1:77" s="186" customFormat="1" ht="12.75" x14ac:dyDescent="0.2">
      <c r="A626" s="234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</row>
    <row r="627" spans="1:77" s="186" customFormat="1" ht="12.75" x14ac:dyDescent="0.2">
      <c r="A627" s="234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</row>
    <row r="628" spans="1:77" s="186" customFormat="1" ht="12.75" x14ac:dyDescent="0.2">
      <c r="A628" s="234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</row>
    <row r="629" spans="1:77" s="186" customFormat="1" ht="12.75" x14ac:dyDescent="0.2">
      <c r="A629" s="234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</row>
    <row r="630" spans="1:77" s="186" customFormat="1" ht="12.75" x14ac:dyDescent="0.2">
      <c r="A630" s="234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</row>
    <row r="631" spans="1:77" s="186" customFormat="1" ht="12.75" x14ac:dyDescent="0.2">
      <c r="A631" s="234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</row>
    <row r="632" spans="1:77" s="186" customFormat="1" ht="12.75" x14ac:dyDescent="0.2">
      <c r="A632" s="234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</row>
    <row r="633" spans="1:77" s="186" customFormat="1" ht="12.75" x14ac:dyDescent="0.2">
      <c r="A633" s="234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</row>
    <row r="634" spans="1:77" s="186" customFormat="1" ht="12.75" x14ac:dyDescent="0.2">
      <c r="A634" s="234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</row>
    <row r="635" spans="1:77" s="186" customFormat="1" ht="12.75" x14ac:dyDescent="0.2">
      <c r="A635" s="234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</row>
    <row r="636" spans="1:77" s="186" customFormat="1" ht="12.75" x14ac:dyDescent="0.2">
      <c r="A636" s="234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</row>
    <row r="637" spans="1:77" s="186" customFormat="1" ht="12.75" x14ac:dyDescent="0.2">
      <c r="A637" s="234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</row>
    <row r="638" spans="1:77" s="186" customFormat="1" ht="12.75" x14ac:dyDescent="0.2">
      <c r="A638" s="234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</row>
    <row r="639" spans="1:77" s="186" customFormat="1" ht="12.75" x14ac:dyDescent="0.2">
      <c r="A639" s="234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</row>
    <row r="640" spans="1:77" s="186" customFormat="1" ht="12.75" x14ac:dyDescent="0.2">
      <c r="A640" s="234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</row>
    <row r="641" spans="1:77" s="186" customFormat="1" ht="12.75" x14ac:dyDescent="0.2">
      <c r="A641" s="234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</row>
    <row r="642" spans="1:77" s="186" customFormat="1" ht="12.75" x14ac:dyDescent="0.2">
      <c r="A642" s="234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</row>
    <row r="643" spans="1:77" s="186" customFormat="1" ht="12.75" x14ac:dyDescent="0.2">
      <c r="A643" s="234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</row>
    <row r="644" spans="1:77" s="186" customFormat="1" ht="12.75" x14ac:dyDescent="0.2">
      <c r="A644" s="234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</row>
    <row r="645" spans="1:77" s="186" customFormat="1" ht="12.75" x14ac:dyDescent="0.2">
      <c r="A645" s="234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</row>
    <row r="646" spans="1:77" s="186" customFormat="1" ht="12.75" x14ac:dyDescent="0.2">
      <c r="A646" s="234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</row>
    <row r="647" spans="1:77" s="186" customFormat="1" ht="12.75" x14ac:dyDescent="0.2">
      <c r="A647" s="234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</row>
    <row r="648" spans="1:77" s="186" customFormat="1" ht="12.75" x14ac:dyDescent="0.2">
      <c r="A648" s="234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</row>
    <row r="649" spans="1:77" s="186" customFormat="1" ht="12.75" x14ac:dyDescent="0.2">
      <c r="A649" s="234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</row>
    <row r="650" spans="1:77" s="186" customFormat="1" ht="12.75" x14ac:dyDescent="0.2">
      <c r="A650" s="234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</row>
    <row r="651" spans="1:77" s="186" customFormat="1" ht="12.75" x14ac:dyDescent="0.2">
      <c r="A651" s="234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</row>
    <row r="652" spans="1:77" s="186" customFormat="1" ht="12.75" x14ac:dyDescent="0.2">
      <c r="A652" s="234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</row>
    <row r="653" spans="1:77" s="186" customFormat="1" ht="12.75" x14ac:dyDescent="0.2">
      <c r="A653" s="234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</row>
    <row r="654" spans="1:77" s="186" customFormat="1" ht="12.75" x14ac:dyDescent="0.2">
      <c r="A654" s="234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</row>
    <row r="655" spans="1:77" s="186" customFormat="1" ht="12.75" x14ac:dyDescent="0.2">
      <c r="A655" s="234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</row>
    <row r="656" spans="1:77" s="186" customFormat="1" ht="12.75" x14ac:dyDescent="0.2">
      <c r="A656" s="234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</row>
    <row r="657" spans="1:77" s="186" customFormat="1" ht="12.75" x14ac:dyDescent="0.2">
      <c r="A657" s="234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</row>
    <row r="658" spans="1:77" s="186" customFormat="1" ht="12.75" x14ac:dyDescent="0.2">
      <c r="A658" s="234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</row>
    <row r="659" spans="1:77" s="186" customFormat="1" ht="12.75" x14ac:dyDescent="0.2">
      <c r="A659" s="234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</row>
    <row r="660" spans="1:77" s="186" customFormat="1" ht="12.75" x14ac:dyDescent="0.2">
      <c r="A660" s="234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</row>
    <row r="661" spans="1:77" s="186" customFormat="1" ht="12.75" x14ac:dyDescent="0.2">
      <c r="A661" s="234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</row>
    <row r="662" spans="1:77" s="186" customFormat="1" ht="12.75" x14ac:dyDescent="0.2">
      <c r="A662" s="234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</row>
    <row r="663" spans="1:77" s="186" customFormat="1" ht="12.75" x14ac:dyDescent="0.2">
      <c r="A663" s="234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</row>
    <row r="664" spans="1:77" s="186" customFormat="1" ht="12.75" x14ac:dyDescent="0.2">
      <c r="A664" s="234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</row>
    <row r="665" spans="1:77" s="186" customFormat="1" ht="12.75" x14ac:dyDescent="0.2">
      <c r="A665" s="234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</row>
    <row r="666" spans="1:77" s="186" customFormat="1" ht="12.75" x14ac:dyDescent="0.2">
      <c r="A666" s="234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</row>
    <row r="667" spans="1:77" s="186" customFormat="1" ht="12.75" x14ac:dyDescent="0.2">
      <c r="A667" s="234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</row>
    <row r="668" spans="1:77" s="186" customFormat="1" ht="12.75" x14ac:dyDescent="0.2">
      <c r="A668" s="234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</row>
    <row r="669" spans="1:77" s="186" customFormat="1" ht="12.75" x14ac:dyDescent="0.2">
      <c r="A669" s="234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</row>
    <row r="670" spans="1:77" s="186" customFormat="1" ht="12.75" x14ac:dyDescent="0.2">
      <c r="A670" s="234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</row>
    <row r="671" spans="1:77" s="186" customFormat="1" ht="12.75" x14ac:dyDescent="0.2">
      <c r="A671" s="234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</row>
    <row r="672" spans="1:77" s="186" customFormat="1" ht="12.75" x14ac:dyDescent="0.2">
      <c r="A672" s="234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</row>
    <row r="673" spans="1:77" s="186" customFormat="1" ht="12.75" x14ac:dyDescent="0.2">
      <c r="A673" s="234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</row>
    <row r="674" spans="1:77" s="186" customFormat="1" ht="12.75" x14ac:dyDescent="0.2">
      <c r="A674" s="234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</row>
    <row r="675" spans="1:77" s="186" customFormat="1" ht="12.75" x14ac:dyDescent="0.2">
      <c r="A675" s="234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</row>
    <row r="676" spans="1:77" s="186" customFormat="1" ht="12.75" x14ac:dyDescent="0.2">
      <c r="A676" s="234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</row>
    <row r="677" spans="1:77" s="186" customFormat="1" ht="12.75" x14ac:dyDescent="0.2">
      <c r="A677" s="234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</row>
    <row r="678" spans="1:77" s="186" customFormat="1" ht="12.75" x14ac:dyDescent="0.2">
      <c r="A678" s="234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</row>
    <row r="679" spans="1:77" s="186" customFormat="1" ht="12.75" x14ac:dyDescent="0.2">
      <c r="A679" s="234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</row>
    <row r="680" spans="1:77" s="186" customFormat="1" ht="12.75" x14ac:dyDescent="0.2">
      <c r="A680" s="234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</row>
    <row r="681" spans="1:77" s="186" customFormat="1" ht="12.75" x14ac:dyDescent="0.2">
      <c r="A681" s="234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</row>
    <row r="682" spans="1:77" s="186" customFormat="1" ht="12.75" x14ac:dyDescent="0.2">
      <c r="A682" s="234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</row>
    <row r="683" spans="1:77" s="186" customFormat="1" ht="12.75" x14ac:dyDescent="0.2">
      <c r="A683" s="234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</row>
    <row r="684" spans="1:77" s="186" customFormat="1" ht="12.75" x14ac:dyDescent="0.2">
      <c r="A684" s="234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</row>
    <row r="685" spans="1:77" s="186" customFormat="1" ht="12.75" x14ac:dyDescent="0.2">
      <c r="A685" s="234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</row>
    <row r="686" spans="1:77" s="186" customFormat="1" ht="12.75" x14ac:dyDescent="0.2">
      <c r="A686" s="234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</row>
    <row r="687" spans="1:77" s="186" customFormat="1" ht="12.75" x14ac:dyDescent="0.2">
      <c r="A687" s="234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</row>
    <row r="688" spans="1:77" s="186" customFormat="1" ht="12.75" x14ac:dyDescent="0.2">
      <c r="A688" s="234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</row>
    <row r="689" spans="1:77" s="186" customFormat="1" ht="12.75" x14ac:dyDescent="0.2">
      <c r="A689" s="234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</row>
    <row r="690" spans="1:77" s="186" customFormat="1" ht="12.75" x14ac:dyDescent="0.2">
      <c r="A690" s="234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</row>
    <row r="691" spans="1:77" s="186" customFormat="1" ht="12.75" x14ac:dyDescent="0.2">
      <c r="A691" s="234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</row>
    <row r="692" spans="1:77" s="186" customFormat="1" ht="12.75" x14ac:dyDescent="0.2">
      <c r="A692" s="234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</row>
    <row r="693" spans="1:77" s="186" customFormat="1" ht="12.75" x14ac:dyDescent="0.2">
      <c r="A693" s="234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</row>
    <row r="694" spans="1:77" s="186" customFormat="1" ht="12.75" x14ac:dyDescent="0.2">
      <c r="A694" s="234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</row>
    <row r="695" spans="1:77" s="186" customFormat="1" ht="12.75" x14ac:dyDescent="0.2">
      <c r="A695" s="234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</row>
    <row r="696" spans="1:77" s="186" customFormat="1" ht="12.75" x14ac:dyDescent="0.2">
      <c r="A696" s="234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</row>
    <row r="697" spans="1:77" s="186" customFormat="1" ht="12.75" x14ac:dyDescent="0.2">
      <c r="A697" s="234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</row>
    <row r="698" spans="1:77" s="186" customFormat="1" ht="12.75" x14ac:dyDescent="0.2">
      <c r="A698" s="234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</row>
    <row r="699" spans="1:77" s="186" customFormat="1" ht="12.75" x14ac:dyDescent="0.2">
      <c r="A699" s="234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</row>
    <row r="700" spans="1:77" s="186" customFormat="1" ht="12.75" x14ac:dyDescent="0.2">
      <c r="A700" s="234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</row>
    <row r="701" spans="1:77" s="186" customFormat="1" ht="12.75" x14ac:dyDescent="0.2">
      <c r="A701" s="234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</row>
    <row r="702" spans="1:77" s="186" customFormat="1" ht="12.75" x14ac:dyDescent="0.2">
      <c r="A702" s="234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</row>
    <row r="703" spans="1:77" s="186" customFormat="1" ht="12.75" x14ac:dyDescent="0.2">
      <c r="A703" s="234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</row>
    <row r="704" spans="1:77" s="186" customFormat="1" ht="12.75" x14ac:dyDescent="0.2">
      <c r="A704" s="234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</row>
    <row r="705" spans="1:77" s="186" customFormat="1" ht="12.75" x14ac:dyDescent="0.2">
      <c r="A705" s="234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</row>
    <row r="706" spans="1:77" s="186" customFormat="1" ht="12.75" x14ac:dyDescent="0.2">
      <c r="A706" s="234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</row>
    <row r="707" spans="1:77" s="186" customFormat="1" ht="12.75" x14ac:dyDescent="0.2">
      <c r="A707" s="234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</row>
    <row r="708" spans="1:77" s="186" customFormat="1" ht="12.75" x14ac:dyDescent="0.2">
      <c r="A708" s="234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</row>
    <row r="709" spans="1:77" s="186" customFormat="1" ht="12.75" x14ac:dyDescent="0.2">
      <c r="A709" s="234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</row>
    <row r="710" spans="1:77" s="186" customFormat="1" ht="12.75" x14ac:dyDescent="0.2">
      <c r="A710" s="234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</row>
    <row r="711" spans="1:77" s="186" customFormat="1" ht="12.75" x14ac:dyDescent="0.2">
      <c r="A711" s="234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</row>
    <row r="712" spans="1:77" s="186" customFormat="1" ht="12.75" x14ac:dyDescent="0.2">
      <c r="A712" s="234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</row>
    <row r="713" spans="1:77" s="186" customFormat="1" ht="12.75" x14ac:dyDescent="0.2">
      <c r="A713" s="234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</row>
    <row r="714" spans="1:77" s="186" customFormat="1" ht="12.75" x14ac:dyDescent="0.2">
      <c r="A714" s="234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</row>
    <row r="715" spans="1:77" s="186" customFormat="1" ht="12.75" x14ac:dyDescent="0.2">
      <c r="A715" s="234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</row>
    <row r="716" spans="1:77" s="186" customFormat="1" ht="12.75" x14ac:dyDescent="0.2">
      <c r="A716" s="234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</row>
    <row r="717" spans="1:77" s="186" customFormat="1" ht="12.75" x14ac:dyDescent="0.2">
      <c r="A717" s="234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</row>
    <row r="718" spans="1:77" s="186" customFormat="1" ht="12.75" x14ac:dyDescent="0.2">
      <c r="A718" s="234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</row>
    <row r="719" spans="1:77" s="186" customFormat="1" ht="12.75" x14ac:dyDescent="0.2">
      <c r="A719" s="234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</row>
    <row r="720" spans="1:77" s="186" customFormat="1" ht="12.75" x14ac:dyDescent="0.2">
      <c r="A720" s="234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</row>
    <row r="721" spans="1:77" s="186" customFormat="1" ht="12.75" x14ac:dyDescent="0.2">
      <c r="A721" s="234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</row>
    <row r="722" spans="1:77" s="186" customFormat="1" ht="12.75" x14ac:dyDescent="0.2">
      <c r="A722" s="234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</row>
    <row r="723" spans="1:77" s="186" customFormat="1" ht="12.75" x14ac:dyDescent="0.2">
      <c r="A723" s="234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</row>
    <row r="724" spans="1:77" s="186" customFormat="1" ht="12.75" x14ac:dyDescent="0.2">
      <c r="A724" s="234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</row>
    <row r="725" spans="1:77" s="186" customFormat="1" ht="12.75" x14ac:dyDescent="0.2">
      <c r="A725" s="234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</row>
    <row r="726" spans="1:77" s="186" customFormat="1" ht="12.75" x14ac:dyDescent="0.2">
      <c r="A726" s="234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</row>
    <row r="727" spans="1:77" s="186" customFormat="1" ht="12.75" x14ac:dyDescent="0.2">
      <c r="A727" s="234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</row>
    <row r="728" spans="1:77" s="186" customFormat="1" ht="12.75" x14ac:dyDescent="0.2">
      <c r="A728" s="234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</row>
    <row r="729" spans="1:77" s="186" customFormat="1" ht="12.75" x14ac:dyDescent="0.2">
      <c r="A729" s="234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</row>
    <row r="730" spans="1:77" s="186" customFormat="1" ht="12.75" x14ac:dyDescent="0.2">
      <c r="A730" s="234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</row>
    <row r="731" spans="1:77" s="186" customFormat="1" ht="12.75" x14ac:dyDescent="0.2">
      <c r="A731" s="234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</row>
    <row r="732" spans="1:77" s="186" customFormat="1" ht="12.75" x14ac:dyDescent="0.2">
      <c r="A732" s="234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</row>
    <row r="733" spans="1:77" s="186" customFormat="1" ht="12.75" x14ac:dyDescent="0.2">
      <c r="A733" s="234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</row>
    <row r="734" spans="1:77" s="186" customFormat="1" ht="12.75" x14ac:dyDescent="0.2">
      <c r="A734" s="234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</row>
    <row r="735" spans="1:77" s="186" customFormat="1" ht="12.75" x14ac:dyDescent="0.2">
      <c r="A735" s="234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</row>
    <row r="736" spans="1:77" s="186" customFormat="1" ht="12.75" x14ac:dyDescent="0.2">
      <c r="A736" s="234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</row>
    <row r="737" spans="1:77" s="186" customFormat="1" ht="12.75" x14ac:dyDescent="0.2">
      <c r="A737" s="234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</row>
    <row r="738" spans="1:77" s="186" customFormat="1" ht="12.75" x14ac:dyDescent="0.2">
      <c r="A738" s="234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</row>
    <row r="739" spans="1:77" s="186" customFormat="1" ht="12.75" x14ac:dyDescent="0.2">
      <c r="A739" s="234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</row>
    <row r="740" spans="1:77" s="186" customFormat="1" ht="12.75" x14ac:dyDescent="0.2">
      <c r="A740" s="234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</row>
    <row r="741" spans="1:77" s="186" customFormat="1" ht="12.75" x14ac:dyDescent="0.2">
      <c r="A741" s="234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</row>
    <row r="742" spans="1:77" s="186" customFormat="1" ht="12.75" x14ac:dyDescent="0.2">
      <c r="A742" s="234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</row>
    <row r="743" spans="1:77" s="186" customFormat="1" ht="12.75" x14ac:dyDescent="0.2">
      <c r="A743" s="234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</row>
    <row r="744" spans="1:77" s="186" customFormat="1" ht="12.75" x14ac:dyDescent="0.2">
      <c r="A744" s="234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</row>
    <row r="745" spans="1:77" s="186" customFormat="1" ht="12.75" x14ac:dyDescent="0.2">
      <c r="A745" s="234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</row>
    <row r="746" spans="1:77" s="186" customFormat="1" ht="12.75" x14ac:dyDescent="0.2">
      <c r="A746" s="234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</row>
    <row r="747" spans="1:77" s="186" customFormat="1" ht="12.75" x14ac:dyDescent="0.2">
      <c r="A747" s="234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</row>
    <row r="748" spans="1:77" s="186" customFormat="1" ht="12.75" x14ac:dyDescent="0.2">
      <c r="A748" s="234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</row>
    <row r="749" spans="1:77" s="186" customFormat="1" ht="12.75" x14ac:dyDescent="0.2">
      <c r="A749" s="234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</row>
    <row r="750" spans="1:77" s="186" customFormat="1" ht="12.75" x14ac:dyDescent="0.2">
      <c r="A750" s="234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</row>
    <row r="751" spans="1:77" s="186" customFormat="1" ht="12.75" x14ac:dyDescent="0.2">
      <c r="A751" s="234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</row>
    <row r="752" spans="1:77" s="186" customFormat="1" ht="12.75" x14ac:dyDescent="0.2">
      <c r="A752" s="234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</row>
    <row r="753" spans="1:77" s="186" customFormat="1" ht="12.75" x14ac:dyDescent="0.2">
      <c r="A753" s="234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</row>
    <row r="754" spans="1:77" s="186" customFormat="1" ht="12.75" x14ac:dyDescent="0.2">
      <c r="A754" s="234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</row>
    <row r="755" spans="1:77" s="186" customFormat="1" ht="12.75" x14ac:dyDescent="0.2">
      <c r="A755" s="234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</row>
    <row r="756" spans="1:77" s="186" customFormat="1" ht="12.75" x14ac:dyDescent="0.2">
      <c r="A756" s="234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</row>
    <row r="757" spans="1:77" s="186" customFormat="1" ht="12.75" x14ac:dyDescent="0.2">
      <c r="A757" s="234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</row>
    <row r="758" spans="1:77" s="186" customFormat="1" ht="12.75" x14ac:dyDescent="0.2">
      <c r="A758" s="234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</row>
    <row r="759" spans="1:77" s="186" customFormat="1" ht="12.75" x14ac:dyDescent="0.2">
      <c r="A759" s="234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</row>
    <row r="760" spans="1:77" s="186" customFormat="1" ht="12.75" x14ac:dyDescent="0.2">
      <c r="A760" s="234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</row>
    <row r="761" spans="1:77" s="186" customFormat="1" ht="12.75" x14ac:dyDescent="0.2">
      <c r="A761" s="234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</row>
    <row r="762" spans="1:77" s="186" customFormat="1" ht="12.75" x14ac:dyDescent="0.2">
      <c r="A762" s="234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</row>
    <row r="763" spans="1:77" s="186" customFormat="1" ht="12.75" x14ac:dyDescent="0.2">
      <c r="A763" s="234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</row>
    <row r="764" spans="1:77" s="186" customFormat="1" ht="12.75" x14ac:dyDescent="0.2">
      <c r="A764" s="234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</row>
    <row r="765" spans="1:77" s="186" customFormat="1" ht="12.75" x14ac:dyDescent="0.2">
      <c r="A765" s="234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</row>
    <row r="766" spans="1:77" s="186" customFormat="1" ht="12.75" x14ac:dyDescent="0.2">
      <c r="A766" s="234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</row>
    <row r="767" spans="1:77" s="186" customFormat="1" ht="12.75" x14ac:dyDescent="0.2">
      <c r="A767" s="234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</row>
    <row r="768" spans="1:77" s="186" customFormat="1" ht="12.75" x14ac:dyDescent="0.2">
      <c r="A768" s="234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</row>
    <row r="769" spans="1:77" s="186" customFormat="1" ht="12.75" x14ac:dyDescent="0.2">
      <c r="A769" s="234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</row>
    <row r="770" spans="1:77" s="186" customFormat="1" ht="12.75" x14ac:dyDescent="0.2">
      <c r="A770" s="234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</row>
    <row r="771" spans="1:77" s="186" customFormat="1" ht="12.75" x14ac:dyDescent="0.2">
      <c r="A771" s="234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</row>
    <row r="772" spans="1:77" s="186" customFormat="1" ht="12.75" x14ac:dyDescent="0.2">
      <c r="A772" s="234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</row>
    <row r="773" spans="1:77" s="186" customFormat="1" ht="12.75" x14ac:dyDescent="0.2">
      <c r="A773" s="234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</row>
    <row r="774" spans="1:77" s="186" customFormat="1" ht="12.75" x14ac:dyDescent="0.2">
      <c r="A774" s="234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</row>
    <row r="775" spans="1:77" s="186" customFormat="1" ht="12.75" x14ac:dyDescent="0.2">
      <c r="A775" s="234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</row>
    <row r="776" spans="1:77" s="186" customFormat="1" ht="12.75" x14ac:dyDescent="0.2">
      <c r="A776" s="234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</row>
    <row r="777" spans="1:77" s="186" customFormat="1" ht="12.75" x14ac:dyDescent="0.2">
      <c r="A777" s="234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</row>
    <row r="778" spans="1:77" s="186" customFormat="1" ht="12.75" x14ac:dyDescent="0.2">
      <c r="A778" s="234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</row>
    <row r="779" spans="1:77" s="186" customFormat="1" ht="12.75" x14ac:dyDescent="0.2">
      <c r="A779" s="234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</row>
    <row r="780" spans="1:77" s="186" customFormat="1" ht="12.75" x14ac:dyDescent="0.2">
      <c r="A780" s="234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</row>
    <row r="781" spans="1:77" s="186" customFormat="1" ht="12.75" x14ac:dyDescent="0.2">
      <c r="A781" s="234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</row>
    <row r="782" spans="1:77" s="186" customFormat="1" ht="12.75" x14ac:dyDescent="0.2">
      <c r="A782" s="234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</row>
    <row r="783" spans="1:77" s="186" customFormat="1" ht="12.75" x14ac:dyDescent="0.2">
      <c r="A783" s="234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</row>
    <row r="784" spans="1:77" s="186" customFormat="1" ht="12.75" x14ac:dyDescent="0.2">
      <c r="A784" s="234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</row>
    <row r="785" spans="1:77" s="186" customFormat="1" ht="12.75" x14ac:dyDescent="0.2">
      <c r="A785" s="234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</row>
    <row r="786" spans="1:77" s="186" customFormat="1" ht="12.75" x14ac:dyDescent="0.2">
      <c r="A786" s="234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</row>
    <row r="787" spans="1:77" s="186" customFormat="1" ht="12.75" x14ac:dyDescent="0.2">
      <c r="A787" s="234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</row>
    <row r="788" spans="1:77" s="186" customFormat="1" ht="12.75" x14ac:dyDescent="0.2">
      <c r="A788" s="234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</row>
    <row r="789" spans="1:77" s="186" customFormat="1" ht="12.75" x14ac:dyDescent="0.2">
      <c r="A789" s="234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</row>
    <row r="790" spans="1:77" s="186" customFormat="1" ht="12.75" x14ac:dyDescent="0.2">
      <c r="A790" s="234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</row>
    <row r="791" spans="1:77" s="186" customFormat="1" ht="12.75" x14ac:dyDescent="0.2">
      <c r="A791" s="234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</row>
    <row r="792" spans="1:77" s="186" customFormat="1" ht="12.75" x14ac:dyDescent="0.2">
      <c r="A792" s="234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</row>
    <row r="793" spans="1:77" s="186" customFormat="1" ht="12.75" x14ac:dyDescent="0.2">
      <c r="A793" s="234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</row>
    <row r="794" spans="1:77" s="186" customFormat="1" ht="12.75" x14ac:dyDescent="0.2">
      <c r="A794" s="234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</row>
    <row r="795" spans="1:77" s="186" customFormat="1" ht="12.75" x14ac:dyDescent="0.2">
      <c r="A795" s="234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</row>
    <row r="796" spans="1:77" s="186" customFormat="1" ht="12.75" x14ac:dyDescent="0.2">
      <c r="A796" s="234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</row>
    <row r="797" spans="1:77" s="186" customFormat="1" ht="12.75" x14ac:dyDescent="0.2">
      <c r="A797" s="234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</row>
    <row r="798" spans="1:77" s="186" customFormat="1" ht="12.75" x14ac:dyDescent="0.2">
      <c r="A798" s="234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</row>
    <row r="799" spans="1:77" s="186" customFormat="1" ht="12.75" x14ac:dyDescent="0.2">
      <c r="A799" s="234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</row>
    <row r="800" spans="1:77" s="186" customFormat="1" ht="12.75" x14ac:dyDescent="0.2">
      <c r="A800" s="234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</row>
    <row r="801" spans="1:77" s="186" customFormat="1" ht="12.75" x14ac:dyDescent="0.2">
      <c r="A801" s="234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</row>
    <row r="802" spans="1:77" s="186" customFormat="1" ht="12.75" x14ac:dyDescent="0.2">
      <c r="A802" s="234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</row>
    <row r="803" spans="1:77" s="186" customFormat="1" ht="12.75" x14ac:dyDescent="0.2">
      <c r="A803" s="234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</row>
    <row r="804" spans="1:77" s="186" customFormat="1" ht="12.75" x14ac:dyDescent="0.2">
      <c r="A804" s="234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</row>
    <row r="805" spans="1:77" s="186" customFormat="1" ht="12.75" x14ac:dyDescent="0.2">
      <c r="A805" s="234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</row>
    <row r="806" spans="1:77" s="186" customFormat="1" ht="12.75" x14ac:dyDescent="0.2">
      <c r="A806" s="234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</row>
    <row r="807" spans="1:77" s="186" customFormat="1" ht="12.75" x14ac:dyDescent="0.2">
      <c r="A807" s="234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</row>
    <row r="808" spans="1:77" s="186" customFormat="1" ht="12.75" x14ac:dyDescent="0.2">
      <c r="A808" s="234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</row>
    <row r="809" spans="1:77" s="186" customFormat="1" ht="12.75" x14ac:dyDescent="0.2">
      <c r="A809" s="234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</row>
    <row r="810" spans="1:77" s="186" customFormat="1" ht="12.75" x14ac:dyDescent="0.2">
      <c r="A810" s="234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</row>
    <row r="811" spans="1:77" s="186" customFormat="1" ht="12.75" x14ac:dyDescent="0.2">
      <c r="A811" s="234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</row>
    <row r="812" spans="1:77" s="186" customFormat="1" ht="12.75" x14ac:dyDescent="0.2">
      <c r="A812" s="234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</row>
    <row r="813" spans="1:77" s="186" customFormat="1" ht="12.75" x14ac:dyDescent="0.2">
      <c r="A813" s="234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</row>
    <row r="814" spans="1:77" s="186" customFormat="1" ht="12.75" x14ac:dyDescent="0.2">
      <c r="A814" s="234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</row>
    <row r="815" spans="1:77" s="186" customFormat="1" ht="12.75" x14ac:dyDescent="0.2">
      <c r="A815" s="234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</row>
    <row r="816" spans="1:77" s="186" customFormat="1" ht="12.75" x14ac:dyDescent="0.2">
      <c r="A816" s="234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</row>
    <row r="817" spans="1:77" s="186" customFormat="1" ht="12.75" x14ac:dyDescent="0.2">
      <c r="A817" s="234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</row>
    <row r="818" spans="1:77" s="186" customFormat="1" ht="12.75" x14ac:dyDescent="0.2">
      <c r="A818" s="234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</row>
    <row r="819" spans="1:77" s="186" customFormat="1" ht="12.75" x14ac:dyDescent="0.2">
      <c r="A819" s="234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</row>
    <row r="820" spans="1:77" s="186" customFormat="1" ht="12.75" x14ac:dyDescent="0.2">
      <c r="A820" s="234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</row>
    <row r="821" spans="1:77" s="186" customFormat="1" ht="12.75" x14ac:dyDescent="0.2">
      <c r="A821" s="234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</row>
    <row r="822" spans="1:77" s="186" customFormat="1" ht="12.75" x14ac:dyDescent="0.2">
      <c r="A822" s="234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</row>
    <row r="823" spans="1:77" s="186" customFormat="1" ht="12.75" x14ac:dyDescent="0.2">
      <c r="A823" s="234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</row>
    <row r="824" spans="1:77" s="186" customFormat="1" ht="12.75" x14ac:dyDescent="0.2">
      <c r="A824" s="234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</row>
    <row r="825" spans="1:77" s="186" customFormat="1" ht="12.75" x14ac:dyDescent="0.2">
      <c r="A825" s="234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</row>
    <row r="826" spans="1:77" s="186" customFormat="1" ht="12.75" x14ac:dyDescent="0.2">
      <c r="A826" s="234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</row>
    <row r="827" spans="1:77" s="186" customFormat="1" ht="12.75" x14ac:dyDescent="0.2">
      <c r="A827" s="234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</row>
    <row r="828" spans="1:77" s="186" customFormat="1" ht="12.75" x14ac:dyDescent="0.2">
      <c r="A828" s="234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</row>
    <row r="829" spans="1:77" s="186" customFormat="1" ht="12.75" x14ac:dyDescent="0.2">
      <c r="A829" s="234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</row>
    <row r="830" spans="1:77" s="186" customFormat="1" ht="12.75" x14ac:dyDescent="0.2">
      <c r="A830" s="234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</row>
    <row r="831" spans="1:77" s="186" customFormat="1" ht="12.75" x14ac:dyDescent="0.2">
      <c r="A831" s="234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</row>
    <row r="832" spans="1:77" s="186" customFormat="1" ht="12.75" x14ac:dyDescent="0.2">
      <c r="A832" s="234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</row>
    <row r="833" spans="1:77" s="186" customFormat="1" ht="12.75" x14ac:dyDescent="0.2">
      <c r="A833" s="234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</row>
    <row r="834" spans="1:77" s="186" customFormat="1" ht="12.75" x14ac:dyDescent="0.2">
      <c r="A834" s="234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</row>
    <row r="835" spans="1:77" s="186" customFormat="1" ht="12.75" x14ac:dyDescent="0.2">
      <c r="A835" s="234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</row>
    <row r="836" spans="1:77" s="186" customFormat="1" ht="12.75" x14ac:dyDescent="0.2">
      <c r="A836" s="234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</row>
    <row r="837" spans="1:77" s="186" customFormat="1" ht="12.75" x14ac:dyDescent="0.2">
      <c r="A837" s="234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</row>
    <row r="838" spans="1:77" s="186" customFormat="1" ht="12.75" x14ac:dyDescent="0.2">
      <c r="A838" s="234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</row>
    <row r="839" spans="1:77" s="186" customFormat="1" ht="12.75" x14ac:dyDescent="0.2">
      <c r="A839" s="234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</row>
    <row r="840" spans="1:77" s="186" customFormat="1" ht="12.75" x14ac:dyDescent="0.2">
      <c r="A840" s="234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</row>
    <row r="841" spans="1:77" s="186" customFormat="1" ht="12.75" x14ac:dyDescent="0.2">
      <c r="A841" s="234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</row>
    <row r="842" spans="1:77" s="186" customFormat="1" ht="12.75" x14ac:dyDescent="0.2">
      <c r="A842" s="234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</row>
    <row r="843" spans="1:77" s="186" customFormat="1" ht="12.75" x14ac:dyDescent="0.2">
      <c r="A843" s="234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</row>
    <row r="844" spans="1:77" s="186" customFormat="1" ht="12.75" x14ac:dyDescent="0.2">
      <c r="A844" s="234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</row>
    <row r="845" spans="1:77" s="186" customFormat="1" ht="12.75" x14ac:dyDescent="0.2">
      <c r="A845" s="234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</row>
    <row r="846" spans="1:77" s="186" customFormat="1" ht="12.75" x14ac:dyDescent="0.2">
      <c r="A846" s="234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</row>
    <row r="847" spans="1:77" s="186" customFormat="1" ht="12.75" x14ac:dyDescent="0.2">
      <c r="A847" s="234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</row>
    <row r="848" spans="1:77" s="186" customFormat="1" ht="12.75" x14ac:dyDescent="0.2">
      <c r="A848" s="234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</row>
    <row r="849" spans="1:77" s="186" customFormat="1" ht="12.75" x14ac:dyDescent="0.2">
      <c r="A849" s="234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</row>
    <row r="850" spans="1:77" s="186" customFormat="1" ht="12.75" x14ac:dyDescent="0.2">
      <c r="A850" s="234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</row>
    <row r="851" spans="1:77" s="186" customFormat="1" ht="12.75" x14ac:dyDescent="0.2">
      <c r="A851" s="234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</row>
    <row r="852" spans="1:77" s="186" customFormat="1" ht="12.75" x14ac:dyDescent="0.2">
      <c r="A852" s="234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</row>
    <row r="853" spans="1:77" s="186" customFormat="1" ht="12.75" x14ac:dyDescent="0.2">
      <c r="A853" s="234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</row>
    <row r="854" spans="1:77" s="186" customFormat="1" ht="12.75" x14ac:dyDescent="0.2">
      <c r="A854" s="234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</row>
    <row r="855" spans="1:77" s="186" customFormat="1" ht="12.75" x14ac:dyDescent="0.2">
      <c r="A855" s="234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</row>
    <row r="856" spans="1:77" s="186" customFormat="1" ht="12.75" x14ac:dyDescent="0.2">
      <c r="A856" s="234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</row>
    <row r="857" spans="1:77" s="186" customFormat="1" ht="12.75" x14ac:dyDescent="0.2">
      <c r="A857" s="234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</row>
    <row r="858" spans="1:77" s="186" customFormat="1" ht="12.75" x14ac:dyDescent="0.2">
      <c r="A858" s="234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</row>
    <row r="859" spans="1:77" s="186" customFormat="1" ht="12.75" x14ac:dyDescent="0.2">
      <c r="A859" s="234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</row>
    <row r="860" spans="1:77" s="186" customFormat="1" ht="12.75" x14ac:dyDescent="0.2">
      <c r="A860" s="234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</row>
    <row r="861" spans="1:77" s="186" customFormat="1" ht="12.75" x14ac:dyDescent="0.2">
      <c r="A861" s="234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</row>
    <row r="862" spans="1:77" s="186" customFormat="1" ht="12.75" x14ac:dyDescent="0.2">
      <c r="A862" s="234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</row>
    <row r="863" spans="1:77" s="186" customFormat="1" ht="12.75" x14ac:dyDescent="0.2">
      <c r="A863" s="234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</row>
    <row r="864" spans="1:77" s="186" customFormat="1" ht="12.75" x14ac:dyDescent="0.2">
      <c r="A864" s="234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</row>
    <row r="865" spans="1:77" s="186" customFormat="1" ht="12.75" x14ac:dyDescent="0.2">
      <c r="A865" s="234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</row>
    <row r="866" spans="1:77" s="186" customFormat="1" ht="12.75" x14ac:dyDescent="0.2">
      <c r="A866" s="234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</row>
    <row r="867" spans="1:77" s="186" customFormat="1" ht="12.75" x14ac:dyDescent="0.2">
      <c r="A867" s="234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</row>
    <row r="868" spans="1:77" s="186" customFormat="1" ht="12.75" x14ac:dyDescent="0.2">
      <c r="A868" s="234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</row>
    <row r="869" spans="1:77" s="186" customFormat="1" ht="12.75" x14ac:dyDescent="0.2">
      <c r="A869" s="234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</row>
    <row r="870" spans="1:77" s="186" customFormat="1" ht="12.75" x14ac:dyDescent="0.2">
      <c r="A870" s="234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</row>
    <row r="871" spans="1:77" s="186" customFormat="1" ht="12.75" x14ac:dyDescent="0.2">
      <c r="A871" s="234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</row>
    <row r="872" spans="1:77" s="186" customFormat="1" ht="12.75" x14ac:dyDescent="0.2">
      <c r="A872" s="234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</row>
    <row r="873" spans="1:77" s="186" customFormat="1" ht="12.75" x14ac:dyDescent="0.2">
      <c r="A873" s="234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</row>
    <row r="874" spans="1:77" s="186" customFormat="1" ht="12.75" x14ac:dyDescent="0.2">
      <c r="A874" s="234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</row>
    <row r="875" spans="1:77" s="186" customFormat="1" ht="12.75" x14ac:dyDescent="0.2">
      <c r="A875" s="234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</row>
    <row r="876" spans="1:77" s="186" customFormat="1" ht="12.75" x14ac:dyDescent="0.2">
      <c r="A876" s="234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</row>
    <row r="877" spans="1:77" s="186" customFormat="1" ht="12.75" x14ac:dyDescent="0.2">
      <c r="A877" s="234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</row>
    <row r="878" spans="1:77" s="186" customFormat="1" ht="12.75" x14ac:dyDescent="0.2">
      <c r="A878" s="234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</row>
    <row r="879" spans="1:77" s="186" customFormat="1" ht="12.75" x14ac:dyDescent="0.2">
      <c r="A879" s="234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</row>
    <row r="880" spans="1:77" s="186" customFormat="1" ht="12.75" x14ac:dyDescent="0.2">
      <c r="A880" s="234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</row>
    <row r="881" spans="1:77" s="186" customFormat="1" ht="12.75" x14ac:dyDescent="0.2">
      <c r="A881" s="234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</row>
    <row r="882" spans="1:77" s="186" customFormat="1" ht="12.75" x14ac:dyDescent="0.2">
      <c r="A882" s="234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</row>
    <row r="883" spans="1:77" s="186" customFormat="1" ht="12.75" x14ac:dyDescent="0.2">
      <c r="A883" s="234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</row>
    <row r="884" spans="1:77" s="186" customFormat="1" ht="12.75" x14ac:dyDescent="0.2">
      <c r="A884" s="234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</row>
    <row r="885" spans="1:77" s="186" customFormat="1" ht="12.75" x14ac:dyDescent="0.2">
      <c r="A885" s="234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</row>
    <row r="886" spans="1:77" s="186" customFormat="1" ht="12.75" x14ac:dyDescent="0.2">
      <c r="A886" s="234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</row>
    <row r="887" spans="1:77" s="186" customFormat="1" ht="12.75" x14ac:dyDescent="0.2">
      <c r="A887" s="234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</row>
    <row r="888" spans="1:77" s="186" customFormat="1" ht="12.75" x14ac:dyDescent="0.2">
      <c r="A888" s="234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</row>
    <row r="889" spans="1:77" s="186" customFormat="1" ht="12.75" x14ac:dyDescent="0.2">
      <c r="A889" s="234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</row>
    <row r="890" spans="1:77" s="186" customFormat="1" ht="12.75" x14ac:dyDescent="0.2">
      <c r="A890" s="234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</row>
    <row r="891" spans="1:77" s="186" customFormat="1" ht="12.75" x14ac:dyDescent="0.2">
      <c r="A891" s="234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</row>
    <row r="892" spans="1:77" s="186" customFormat="1" ht="12.75" x14ac:dyDescent="0.2">
      <c r="A892" s="234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</row>
    <row r="893" spans="1:77" s="186" customFormat="1" ht="12.75" x14ac:dyDescent="0.2">
      <c r="A893" s="234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</row>
    <row r="894" spans="1:77" s="186" customFormat="1" ht="12.75" x14ac:dyDescent="0.2">
      <c r="A894" s="234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</row>
    <row r="895" spans="1:77" s="186" customFormat="1" ht="12.75" x14ac:dyDescent="0.2">
      <c r="A895" s="234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</row>
    <row r="896" spans="1:77" s="186" customFormat="1" ht="12.75" x14ac:dyDescent="0.2">
      <c r="A896" s="234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</row>
    <row r="897" spans="1:77" s="186" customFormat="1" ht="12.75" x14ac:dyDescent="0.2">
      <c r="A897" s="234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</row>
    <row r="898" spans="1:77" s="186" customFormat="1" ht="12.75" x14ac:dyDescent="0.2">
      <c r="A898" s="234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</row>
    <row r="899" spans="1:77" s="186" customFormat="1" ht="12.75" x14ac:dyDescent="0.2">
      <c r="A899" s="234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</row>
    <row r="900" spans="1:77" s="186" customFormat="1" ht="12.75" x14ac:dyDescent="0.2">
      <c r="A900" s="234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</row>
    <row r="901" spans="1:77" s="186" customFormat="1" ht="12.75" x14ac:dyDescent="0.2">
      <c r="A901" s="234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</row>
    <row r="902" spans="1:77" s="186" customFormat="1" ht="12.75" x14ac:dyDescent="0.2">
      <c r="A902" s="234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</row>
    <row r="903" spans="1:77" s="186" customFormat="1" ht="12.75" x14ac:dyDescent="0.2">
      <c r="A903" s="234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</row>
    <row r="904" spans="1:77" s="186" customFormat="1" ht="12.75" x14ac:dyDescent="0.2">
      <c r="A904" s="234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</row>
    <row r="905" spans="1:77" s="186" customFormat="1" ht="12.75" x14ac:dyDescent="0.2">
      <c r="A905" s="234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</row>
    <row r="906" spans="1:77" s="186" customFormat="1" ht="12.75" x14ac:dyDescent="0.2">
      <c r="A906" s="234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</row>
    <row r="907" spans="1:77" s="186" customFormat="1" ht="12.75" x14ac:dyDescent="0.2">
      <c r="A907" s="234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</row>
    <row r="908" spans="1:77" s="186" customFormat="1" ht="12.75" x14ac:dyDescent="0.2">
      <c r="A908" s="234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</row>
    <row r="909" spans="1:77" s="186" customFormat="1" ht="12.75" x14ac:dyDescent="0.2">
      <c r="A909" s="234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</row>
    <row r="910" spans="1:77" s="186" customFormat="1" ht="12.75" x14ac:dyDescent="0.2">
      <c r="A910" s="234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</row>
    <row r="911" spans="1:77" s="186" customFormat="1" ht="12.75" x14ac:dyDescent="0.2">
      <c r="A911" s="234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</row>
    <row r="912" spans="1:77" s="186" customFormat="1" ht="12.75" x14ac:dyDescent="0.2">
      <c r="A912" s="234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</row>
    <row r="913" spans="1:77" s="186" customFormat="1" ht="12.75" x14ac:dyDescent="0.2">
      <c r="A913" s="234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</row>
    <row r="914" spans="1:77" s="186" customFormat="1" ht="12.75" x14ac:dyDescent="0.2">
      <c r="A914" s="234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</row>
    <row r="915" spans="1:77" s="186" customFormat="1" ht="12.75" x14ac:dyDescent="0.2">
      <c r="A915" s="234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</row>
    <row r="916" spans="1:77" s="186" customFormat="1" ht="12.75" x14ac:dyDescent="0.2">
      <c r="A916" s="234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</row>
    <row r="917" spans="1:77" s="186" customFormat="1" ht="12.75" x14ac:dyDescent="0.2">
      <c r="A917" s="234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</row>
    <row r="918" spans="1:77" s="186" customFormat="1" ht="12.75" x14ac:dyDescent="0.2">
      <c r="A918" s="234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</row>
    <row r="919" spans="1:77" s="186" customFormat="1" ht="12.75" x14ac:dyDescent="0.2">
      <c r="A919" s="234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</row>
    <row r="920" spans="1:77" s="186" customFormat="1" ht="12.75" x14ac:dyDescent="0.2">
      <c r="A920" s="234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</row>
    <row r="921" spans="1:77" s="186" customFormat="1" ht="12.75" x14ac:dyDescent="0.2">
      <c r="A921" s="234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</row>
    <row r="922" spans="1:77" s="186" customFormat="1" ht="12.75" x14ac:dyDescent="0.2">
      <c r="A922" s="234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</row>
    <row r="923" spans="1:77" s="186" customFormat="1" ht="12.75" x14ac:dyDescent="0.2">
      <c r="A923" s="234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</row>
    <row r="924" spans="1:77" s="186" customFormat="1" ht="12.75" x14ac:dyDescent="0.2">
      <c r="A924" s="234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</row>
    <row r="925" spans="1:77" s="186" customFormat="1" ht="12.75" x14ac:dyDescent="0.2">
      <c r="A925" s="234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</row>
    <row r="926" spans="1:77" s="186" customFormat="1" ht="12.75" x14ac:dyDescent="0.2">
      <c r="A926" s="234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</row>
    <row r="927" spans="1:77" s="186" customFormat="1" ht="12.75" x14ac:dyDescent="0.2">
      <c r="A927" s="234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</row>
    <row r="928" spans="1:77" s="186" customFormat="1" ht="12.75" x14ac:dyDescent="0.2">
      <c r="A928" s="234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</row>
    <row r="929" spans="1:77" s="186" customFormat="1" ht="12.75" x14ac:dyDescent="0.2">
      <c r="A929" s="234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</row>
    <row r="930" spans="1:77" s="186" customFormat="1" ht="12.75" x14ac:dyDescent="0.2">
      <c r="A930" s="234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</row>
    <row r="931" spans="1:77" s="186" customFormat="1" ht="12.75" x14ac:dyDescent="0.2">
      <c r="A931" s="234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</row>
    <row r="932" spans="1:77" s="186" customFormat="1" ht="12.75" x14ac:dyDescent="0.2">
      <c r="A932" s="234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</row>
    <row r="933" spans="1:77" s="186" customFormat="1" ht="12.75" x14ac:dyDescent="0.2">
      <c r="A933" s="234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</row>
    <row r="934" spans="1:77" s="186" customFormat="1" ht="12.75" x14ac:dyDescent="0.2">
      <c r="A934" s="234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</row>
    <row r="935" spans="1:77" s="186" customFormat="1" ht="12.75" x14ac:dyDescent="0.2">
      <c r="A935" s="234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</row>
    <row r="936" spans="1:77" s="186" customFormat="1" ht="12.75" x14ac:dyDescent="0.2">
      <c r="A936" s="234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</row>
    <row r="937" spans="1:77" s="186" customFormat="1" ht="12.75" x14ac:dyDescent="0.2">
      <c r="A937" s="234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</row>
    <row r="938" spans="1:77" s="186" customFormat="1" ht="12.75" x14ac:dyDescent="0.2">
      <c r="A938" s="234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</row>
    <row r="939" spans="1:77" s="186" customFormat="1" ht="12.75" x14ac:dyDescent="0.2">
      <c r="A939" s="234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</row>
    <row r="940" spans="1:77" s="186" customFormat="1" ht="12.75" x14ac:dyDescent="0.2">
      <c r="A940" s="234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</row>
    <row r="941" spans="1:77" s="186" customFormat="1" ht="12.75" x14ac:dyDescent="0.2">
      <c r="A941" s="234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</row>
    <row r="942" spans="1:77" s="186" customFormat="1" ht="12.75" x14ac:dyDescent="0.2">
      <c r="A942" s="234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</row>
    <row r="943" spans="1:77" s="186" customFormat="1" ht="12.75" x14ac:dyDescent="0.2">
      <c r="A943" s="234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</row>
    <row r="944" spans="1:77" s="186" customFormat="1" ht="12.75" x14ac:dyDescent="0.2">
      <c r="A944" s="234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</row>
    <row r="945" spans="1:77" s="186" customFormat="1" ht="12.75" x14ac:dyDescent="0.2">
      <c r="A945" s="234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</row>
    <row r="946" spans="1:77" s="186" customFormat="1" ht="12.75" x14ac:dyDescent="0.2">
      <c r="A946" s="234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</row>
    <row r="947" spans="1:77" s="186" customFormat="1" ht="12.75" x14ac:dyDescent="0.2">
      <c r="A947" s="234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</row>
    <row r="948" spans="1:77" s="186" customFormat="1" ht="12.75" x14ac:dyDescent="0.2">
      <c r="A948" s="234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</row>
    <row r="949" spans="1:77" s="186" customFormat="1" ht="12.75" x14ac:dyDescent="0.2">
      <c r="A949" s="234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</row>
    <row r="950" spans="1:77" s="186" customFormat="1" ht="12.75" x14ac:dyDescent="0.2">
      <c r="A950" s="234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</row>
    <row r="951" spans="1:77" s="186" customFormat="1" ht="12.75" x14ac:dyDescent="0.2">
      <c r="A951" s="234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</row>
    <row r="952" spans="1:77" s="186" customFormat="1" ht="12.75" x14ac:dyDescent="0.2">
      <c r="A952" s="234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</row>
    <row r="953" spans="1:77" s="186" customFormat="1" ht="12.75" x14ac:dyDescent="0.2">
      <c r="A953" s="234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</row>
    <row r="954" spans="1:77" s="186" customFormat="1" ht="12.75" x14ac:dyDescent="0.2">
      <c r="A954" s="234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</row>
    <row r="955" spans="1:77" s="186" customFormat="1" ht="12.75" x14ac:dyDescent="0.2">
      <c r="A955" s="234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</row>
    <row r="956" spans="1:77" s="186" customFormat="1" ht="12.75" x14ac:dyDescent="0.2">
      <c r="A956" s="234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</row>
    <row r="957" spans="1:77" s="186" customFormat="1" ht="12.75" x14ac:dyDescent="0.2">
      <c r="A957" s="234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</row>
    <row r="958" spans="1:77" s="186" customFormat="1" ht="12.75" x14ac:dyDescent="0.2">
      <c r="A958" s="234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</row>
    <row r="959" spans="1:77" s="186" customFormat="1" ht="12.75" x14ac:dyDescent="0.2">
      <c r="A959" s="234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</row>
    <row r="960" spans="1:77" s="186" customFormat="1" ht="12.75" x14ac:dyDescent="0.2">
      <c r="A960" s="234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</row>
    <row r="961" spans="1:77" s="186" customFormat="1" ht="12.75" x14ac:dyDescent="0.2">
      <c r="A961" s="234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</row>
    <row r="962" spans="1:77" s="186" customFormat="1" ht="12.75" x14ac:dyDescent="0.2">
      <c r="A962" s="234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</row>
    <row r="963" spans="1:77" s="186" customFormat="1" ht="12.75" x14ac:dyDescent="0.2">
      <c r="A963" s="234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</row>
    <row r="964" spans="1:77" s="186" customFormat="1" ht="12.75" x14ac:dyDescent="0.2">
      <c r="A964" s="234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</row>
    <row r="965" spans="1:77" s="186" customFormat="1" ht="12.75" x14ac:dyDescent="0.2">
      <c r="A965" s="234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</row>
    <row r="966" spans="1:77" s="186" customFormat="1" ht="12.75" x14ac:dyDescent="0.2">
      <c r="A966" s="234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</row>
    <row r="967" spans="1:77" s="186" customFormat="1" ht="12.75" x14ac:dyDescent="0.2">
      <c r="A967" s="234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</row>
    <row r="968" spans="1:77" s="186" customFormat="1" ht="12.75" x14ac:dyDescent="0.2">
      <c r="A968" s="234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</row>
    <row r="969" spans="1:77" s="186" customFormat="1" ht="12.75" x14ac:dyDescent="0.2">
      <c r="A969" s="234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</row>
    <row r="970" spans="1:77" s="186" customFormat="1" ht="12.75" x14ac:dyDescent="0.2">
      <c r="A970" s="234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</row>
    <row r="971" spans="1:77" s="186" customFormat="1" ht="12.75" x14ac:dyDescent="0.2">
      <c r="A971" s="234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</row>
    <row r="972" spans="1:77" s="186" customFormat="1" ht="12.75" x14ac:dyDescent="0.2">
      <c r="A972" s="234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</row>
    <row r="973" spans="1:77" s="186" customFormat="1" ht="12.75" x14ac:dyDescent="0.2">
      <c r="A973" s="234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</row>
    <row r="974" spans="1:77" s="186" customFormat="1" ht="12.75" x14ac:dyDescent="0.2">
      <c r="A974" s="234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</row>
    <row r="975" spans="1:77" s="186" customFormat="1" ht="12.75" x14ac:dyDescent="0.2">
      <c r="A975" s="234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</row>
    <row r="976" spans="1:77" s="186" customFormat="1" ht="12.75" x14ac:dyDescent="0.2">
      <c r="A976" s="234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</row>
    <row r="977" spans="1:77" s="186" customFormat="1" ht="12.75" x14ac:dyDescent="0.2">
      <c r="A977" s="234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</row>
    <row r="978" spans="1:77" s="186" customFormat="1" ht="12.75" x14ac:dyDescent="0.2">
      <c r="A978" s="234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</row>
    <row r="979" spans="1:77" s="186" customFormat="1" ht="12.75" x14ac:dyDescent="0.2">
      <c r="A979" s="234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</row>
    <row r="980" spans="1:77" s="186" customFormat="1" ht="12.75" x14ac:dyDescent="0.2">
      <c r="A980" s="234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</row>
    <row r="981" spans="1:77" s="186" customFormat="1" ht="12.75" x14ac:dyDescent="0.2">
      <c r="A981" s="234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</row>
    <row r="982" spans="1:77" s="186" customFormat="1" ht="12.75" x14ac:dyDescent="0.2">
      <c r="A982" s="234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</row>
    <row r="983" spans="1:77" s="186" customFormat="1" ht="12.75" x14ac:dyDescent="0.2">
      <c r="A983" s="234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</row>
    <row r="984" spans="1:77" s="186" customFormat="1" ht="12.75" x14ac:dyDescent="0.2">
      <c r="A984" s="234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</row>
    <row r="985" spans="1:77" s="186" customFormat="1" ht="12.75" x14ac:dyDescent="0.2">
      <c r="A985" s="234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</row>
    <row r="986" spans="1:77" s="186" customFormat="1" ht="12.75" x14ac:dyDescent="0.2">
      <c r="A986" s="234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</row>
    <row r="987" spans="1:77" s="186" customFormat="1" ht="12.75" x14ac:dyDescent="0.2">
      <c r="A987" s="234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</row>
    <row r="988" spans="1:77" s="186" customFormat="1" ht="12.75" x14ac:dyDescent="0.2">
      <c r="A988" s="234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</row>
    <row r="989" spans="1:77" s="186" customFormat="1" ht="12.75" x14ac:dyDescent="0.2">
      <c r="A989" s="234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</row>
    <row r="990" spans="1:77" s="186" customFormat="1" ht="12.75" x14ac:dyDescent="0.2">
      <c r="A990" s="234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</row>
    <row r="991" spans="1:77" s="186" customFormat="1" ht="12.75" x14ac:dyDescent="0.2">
      <c r="A991" s="234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</row>
    <row r="992" spans="1:77" s="186" customFormat="1" ht="12.75" x14ac:dyDescent="0.2">
      <c r="A992" s="234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</row>
    <row r="993" spans="1:77" s="186" customFormat="1" ht="12.75" x14ac:dyDescent="0.2">
      <c r="A993" s="234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</row>
    <row r="994" spans="1:77" s="186" customFormat="1" ht="12.75" x14ac:dyDescent="0.2">
      <c r="A994" s="234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</row>
    <row r="995" spans="1:77" s="186" customFormat="1" ht="12.75" x14ac:dyDescent="0.2">
      <c r="A995" s="234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</row>
    <row r="996" spans="1:77" s="186" customFormat="1" ht="12.75" x14ac:dyDescent="0.2">
      <c r="A996" s="234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</row>
    <row r="997" spans="1:77" s="186" customFormat="1" ht="12.75" x14ac:dyDescent="0.2">
      <c r="A997" s="234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</row>
    <row r="998" spans="1:77" s="186" customFormat="1" ht="12.75" x14ac:dyDescent="0.2">
      <c r="A998" s="234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</row>
    <row r="999" spans="1:77" s="186" customFormat="1" ht="12.75" x14ac:dyDescent="0.2">
      <c r="A999" s="234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</row>
    <row r="1000" spans="1:77" s="186" customFormat="1" ht="12.75" x14ac:dyDescent="0.2">
      <c r="A1000" s="234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</row>
  </sheetData>
  <mergeCells count="1">
    <mergeCell ref="B5:C5"/>
  </mergeCells>
  <hyperlinks>
    <hyperlink ref="A2" location="'Содержание'!A1" display="&lt;&lt;" xr:uid="{00000000-0004-0000-05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BFBFBF"/>
    <pageSetUpPr fitToPage="1"/>
  </sheetPr>
  <dimension ref="A1:AMJ998"/>
  <sheetViews>
    <sheetView zoomScale="80" zoomScaleNormal="80" workbookViewId="0">
      <pane xSplit="4" ySplit="5" topLeftCell="E6" activePane="bottomRight" state="frozen"/>
      <selection pane="topRight" activeCell="I1" sqref="I1"/>
      <selection pane="bottomLeft" activeCell="A6" sqref="A6"/>
      <selection pane="bottomRight" activeCell="H12" sqref="H12"/>
    </sheetView>
  </sheetViews>
  <sheetFormatPr defaultColWidth="14.42578125" defaultRowHeight="15" outlineLevelRow="1" x14ac:dyDescent="0.25"/>
  <cols>
    <col min="1" max="1" width="2.42578125" style="136" customWidth="1"/>
    <col min="2" max="2" width="1.85546875" style="136" customWidth="1"/>
    <col min="3" max="3" width="46.5703125" style="136" customWidth="1"/>
    <col min="4" max="4" width="10.5703125" style="136" customWidth="1"/>
    <col min="5" max="5" width="1.5703125" style="136" customWidth="1"/>
    <col min="6" max="6" width="11.85546875" style="136" customWidth="1"/>
    <col min="7" max="16" width="11.140625" style="136" customWidth="1"/>
    <col min="17" max="42" width="12.140625" style="136" customWidth="1"/>
    <col min="43" max="77" width="13.140625" style="136" customWidth="1"/>
    <col min="78" max="85" width="14.42578125" style="136"/>
    <col min="86" max="1024" width="14.42578125" style="186"/>
  </cols>
  <sheetData>
    <row r="1" spans="1:85" x14ac:dyDescent="0.25">
      <c r="A1" s="31"/>
      <c r="B1" s="31"/>
      <c r="C1" s="31"/>
      <c r="D1" s="31"/>
      <c r="E1" s="99"/>
      <c r="F1" s="32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</row>
    <row r="2" spans="1:85" ht="15.75" x14ac:dyDescent="0.25">
      <c r="A2" s="188" t="s">
        <v>28</v>
      </c>
      <c r="B2" s="36" t="s">
        <v>207</v>
      </c>
      <c r="C2" s="81"/>
      <c r="D2" s="73"/>
      <c r="E2" s="99"/>
      <c r="F2" s="189" t="s">
        <v>37</v>
      </c>
      <c r="G2" s="189" t="s">
        <v>37</v>
      </c>
      <c r="H2" s="189" t="s">
        <v>37</v>
      </c>
      <c r="I2" s="189" t="s">
        <v>37</v>
      </c>
      <c r="J2" s="189" t="s">
        <v>37</v>
      </c>
      <c r="K2" s="189" t="s">
        <v>37</v>
      </c>
      <c r="L2" s="189" t="s">
        <v>37</v>
      </c>
      <c r="M2" s="189" t="s">
        <v>37</v>
      </c>
      <c r="N2" s="190" t="s">
        <v>37</v>
      </c>
      <c r="O2" s="190" t="s">
        <v>37</v>
      </c>
      <c r="P2" s="190" t="s">
        <v>37</v>
      </c>
      <c r="Q2" s="190" t="s">
        <v>37</v>
      </c>
      <c r="R2" s="189" t="s">
        <v>38</v>
      </c>
      <c r="S2" s="189" t="s">
        <v>38</v>
      </c>
      <c r="T2" s="189" t="s">
        <v>38</v>
      </c>
      <c r="U2" s="189" t="s">
        <v>38</v>
      </c>
      <c r="V2" s="190" t="s">
        <v>38</v>
      </c>
      <c r="W2" s="190" t="s">
        <v>38</v>
      </c>
      <c r="X2" s="190" t="s">
        <v>38</v>
      </c>
      <c r="Y2" s="190" t="s">
        <v>38</v>
      </c>
      <c r="Z2" s="190" t="s">
        <v>38</v>
      </c>
      <c r="AA2" s="190" t="s">
        <v>38</v>
      </c>
      <c r="AB2" s="190" t="s">
        <v>38</v>
      </c>
      <c r="AC2" s="190" t="s">
        <v>38</v>
      </c>
      <c r="AD2" s="190" t="s">
        <v>39</v>
      </c>
      <c r="AE2" s="190" t="s">
        <v>39</v>
      </c>
      <c r="AF2" s="190" t="s">
        <v>39</v>
      </c>
      <c r="AG2" s="190" t="s">
        <v>39</v>
      </c>
      <c r="AH2" s="190" t="s">
        <v>39</v>
      </c>
      <c r="AI2" s="190" t="s">
        <v>39</v>
      </c>
      <c r="AJ2" s="190" t="s">
        <v>39</v>
      </c>
      <c r="AK2" s="190" t="s">
        <v>39</v>
      </c>
      <c r="AL2" s="190" t="s">
        <v>39</v>
      </c>
      <c r="AM2" s="190" t="s">
        <v>39</v>
      </c>
      <c r="AN2" s="190" t="s">
        <v>39</v>
      </c>
      <c r="AO2" s="190" t="s">
        <v>39</v>
      </c>
      <c r="AP2" s="189" t="s">
        <v>40</v>
      </c>
      <c r="AQ2" s="189" t="s">
        <v>40</v>
      </c>
      <c r="AR2" s="189" t="s">
        <v>40</v>
      </c>
      <c r="AS2" s="189" t="s">
        <v>40</v>
      </c>
      <c r="AT2" s="189" t="s">
        <v>40</v>
      </c>
      <c r="AU2" s="189" t="s">
        <v>40</v>
      </c>
      <c r="AV2" s="189" t="s">
        <v>40</v>
      </c>
      <c r="AW2" s="189" t="s">
        <v>40</v>
      </c>
      <c r="AX2" s="189" t="s">
        <v>40</v>
      </c>
      <c r="AY2" s="189" t="s">
        <v>40</v>
      </c>
      <c r="AZ2" s="189" t="s">
        <v>40</v>
      </c>
      <c r="BA2" s="189" t="s">
        <v>40</v>
      </c>
      <c r="BB2" s="189" t="s">
        <v>41</v>
      </c>
      <c r="BC2" s="189" t="s">
        <v>41</v>
      </c>
      <c r="BD2" s="189" t="s">
        <v>41</v>
      </c>
      <c r="BE2" s="189" t="s">
        <v>41</v>
      </c>
      <c r="BF2" s="189" t="s">
        <v>41</v>
      </c>
      <c r="BG2" s="189" t="s">
        <v>41</v>
      </c>
      <c r="BH2" s="189" t="s">
        <v>41</v>
      </c>
      <c r="BI2" s="189" t="s">
        <v>41</v>
      </c>
      <c r="BJ2" s="189" t="s">
        <v>41</v>
      </c>
      <c r="BK2" s="189" t="s">
        <v>41</v>
      </c>
      <c r="BL2" s="189" t="s">
        <v>41</v>
      </c>
      <c r="BM2" s="189" t="s">
        <v>41</v>
      </c>
      <c r="BN2" s="189" t="s">
        <v>392</v>
      </c>
      <c r="BO2" s="189" t="s">
        <v>392</v>
      </c>
      <c r="BP2" s="189" t="s">
        <v>392</v>
      </c>
      <c r="BQ2" s="189" t="s">
        <v>392</v>
      </c>
      <c r="BR2" s="189" t="s">
        <v>392</v>
      </c>
      <c r="BS2" s="189" t="s">
        <v>392</v>
      </c>
      <c r="BT2" s="189" t="s">
        <v>392</v>
      </c>
      <c r="BU2" s="189" t="s">
        <v>392</v>
      </c>
      <c r="BV2" s="189" t="s">
        <v>392</v>
      </c>
      <c r="BW2" s="189" t="s">
        <v>392</v>
      </c>
      <c r="BX2" s="189" t="s">
        <v>392</v>
      </c>
      <c r="BY2" s="189" t="s">
        <v>392</v>
      </c>
      <c r="BZ2" s="83"/>
      <c r="CA2" s="83"/>
      <c r="CB2" s="83"/>
      <c r="CC2" s="83"/>
      <c r="CD2" s="83"/>
      <c r="CE2" s="83"/>
      <c r="CF2" s="83"/>
      <c r="CG2" s="83"/>
    </row>
    <row r="3" spans="1:85" x14ac:dyDescent="0.25">
      <c r="A3" s="31"/>
      <c r="B3" s="31"/>
      <c r="C3" s="192"/>
      <c r="D3" s="73"/>
      <c r="E3" s="99"/>
      <c r="F3" s="192" t="s">
        <v>180</v>
      </c>
      <c r="G3" s="192" t="s">
        <v>181</v>
      </c>
      <c r="H3" s="192" t="s">
        <v>182</v>
      </c>
      <c r="I3" s="192" t="s">
        <v>183</v>
      </c>
      <c r="J3" s="193" t="s">
        <v>184</v>
      </c>
      <c r="K3" s="193" t="s">
        <v>185</v>
      </c>
      <c r="L3" s="193" t="s">
        <v>186</v>
      </c>
      <c r="M3" s="193" t="s">
        <v>187</v>
      </c>
      <c r="N3" s="194" t="s">
        <v>188</v>
      </c>
      <c r="O3" s="194" t="s">
        <v>189</v>
      </c>
      <c r="P3" s="194" t="s">
        <v>190</v>
      </c>
      <c r="Q3" s="194" t="s">
        <v>191</v>
      </c>
      <c r="R3" s="193" t="s">
        <v>192</v>
      </c>
      <c r="S3" s="193" t="s">
        <v>181</v>
      </c>
      <c r="T3" s="193" t="s">
        <v>182</v>
      </c>
      <c r="U3" s="193" t="s">
        <v>183</v>
      </c>
      <c r="V3" s="194" t="s">
        <v>184</v>
      </c>
      <c r="W3" s="194" t="s">
        <v>185</v>
      </c>
      <c r="X3" s="194" t="s">
        <v>186</v>
      </c>
      <c r="Y3" s="194" t="s">
        <v>187</v>
      </c>
      <c r="Z3" s="194" t="s">
        <v>188</v>
      </c>
      <c r="AA3" s="194" t="s">
        <v>189</v>
      </c>
      <c r="AB3" s="194" t="s">
        <v>190</v>
      </c>
      <c r="AC3" s="194" t="s">
        <v>191</v>
      </c>
      <c r="AD3" s="194" t="s">
        <v>192</v>
      </c>
      <c r="AE3" s="194" t="s">
        <v>181</v>
      </c>
      <c r="AF3" s="194" t="s">
        <v>182</v>
      </c>
      <c r="AG3" s="194" t="s">
        <v>183</v>
      </c>
      <c r="AH3" s="194" t="s">
        <v>184</v>
      </c>
      <c r="AI3" s="194" t="s">
        <v>185</v>
      </c>
      <c r="AJ3" s="194" t="s">
        <v>186</v>
      </c>
      <c r="AK3" s="194" t="s">
        <v>187</v>
      </c>
      <c r="AL3" s="194" t="s">
        <v>188</v>
      </c>
      <c r="AM3" s="194" t="s">
        <v>189</v>
      </c>
      <c r="AN3" s="194" t="s">
        <v>190</v>
      </c>
      <c r="AO3" s="194" t="s">
        <v>191</v>
      </c>
      <c r="AP3" s="192" t="s">
        <v>192</v>
      </c>
      <c r="AQ3" s="192" t="s">
        <v>181</v>
      </c>
      <c r="AR3" s="192" t="s">
        <v>182</v>
      </c>
      <c r="AS3" s="192" t="s">
        <v>183</v>
      </c>
      <c r="AT3" s="192" t="s">
        <v>184</v>
      </c>
      <c r="AU3" s="192" t="s">
        <v>185</v>
      </c>
      <c r="AV3" s="192" t="s">
        <v>186</v>
      </c>
      <c r="AW3" s="192" t="s">
        <v>187</v>
      </c>
      <c r="AX3" s="192" t="s">
        <v>188</v>
      </c>
      <c r="AY3" s="192" t="s">
        <v>189</v>
      </c>
      <c r="AZ3" s="192" t="s">
        <v>190</v>
      </c>
      <c r="BA3" s="192" t="s">
        <v>191</v>
      </c>
      <c r="BB3" s="192" t="s">
        <v>192</v>
      </c>
      <c r="BC3" s="192" t="s">
        <v>181</v>
      </c>
      <c r="BD3" s="192" t="s">
        <v>182</v>
      </c>
      <c r="BE3" s="192" t="s">
        <v>183</v>
      </c>
      <c r="BF3" s="192" t="s">
        <v>184</v>
      </c>
      <c r="BG3" s="192" t="s">
        <v>185</v>
      </c>
      <c r="BH3" s="192" t="s">
        <v>186</v>
      </c>
      <c r="BI3" s="192" t="s">
        <v>187</v>
      </c>
      <c r="BJ3" s="192" t="s">
        <v>188</v>
      </c>
      <c r="BK3" s="192" t="s">
        <v>189</v>
      </c>
      <c r="BL3" s="192" t="s">
        <v>190</v>
      </c>
      <c r="BM3" s="192" t="s">
        <v>191</v>
      </c>
      <c r="BN3" s="192" t="s">
        <v>192</v>
      </c>
      <c r="BO3" s="192" t="s">
        <v>181</v>
      </c>
      <c r="BP3" s="192" t="s">
        <v>182</v>
      </c>
      <c r="BQ3" s="192" t="s">
        <v>183</v>
      </c>
      <c r="BR3" s="192" t="s">
        <v>184</v>
      </c>
      <c r="BS3" s="192" t="s">
        <v>185</v>
      </c>
      <c r="BT3" s="192" t="s">
        <v>186</v>
      </c>
      <c r="BU3" s="192" t="s">
        <v>187</v>
      </c>
      <c r="BV3" s="192" t="s">
        <v>188</v>
      </c>
      <c r="BW3" s="192" t="s">
        <v>189</v>
      </c>
      <c r="BX3" s="192" t="s">
        <v>190</v>
      </c>
      <c r="BY3" s="192" t="s">
        <v>191</v>
      </c>
      <c r="BZ3" s="31"/>
      <c r="CA3" s="31"/>
      <c r="CB3" s="31"/>
      <c r="CC3" s="31"/>
      <c r="CD3" s="31"/>
      <c r="CE3" s="31"/>
      <c r="CF3" s="83"/>
      <c r="CG3" s="83"/>
    </row>
    <row r="4" spans="1:85" s="200" customFormat="1" ht="11.25" x14ac:dyDescent="0.15">
      <c r="A4" s="195"/>
      <c r="B4" s="195"/>
      <c r="C4" s="196" t="s">
        <v>32</v>
      </c>
      <c r="D4" s="196"/>
      <c r="E4" s="198"/>
      <c r="F4" s="195">
        <v>1</v>
      </c>
      <c r="G4" s="195">
        <f t="shared" ref="G4:AL4" si="0">F4+1</f>
        <v>2</v>
      </c>
      <c r="H4" s="195">
        <f t="shared" si="0"/>
        <v>3</v>
      </c>
      <c r="I4" s="195">
        <f t="shared" si="0"/>
        <v>4</v>
      </c>
      <c r="J4" s="195">
        <f t="shared" si="0"/>
        <v>5</v>
      </c>
      <c r="K4" s="195">
        <f t="shared" si="0"/>
        <v>6</v>
      </c>
      <c r="L4" s="195">
        <f t="shared" si="0"/>
        <v>7</v>
      </c>
      <c r="M4" s="195">
        <f t="shared" si="0"/>
        <v>8</v>
      </c>
      <c r="N4" s="195">
        <f t="shared" si="0"/>
        <v>9</v>
      </c>
      <c r="O4" s="195">
        <f t="shared" si="0"/>
        <v>10</v>
      </c>
      <c r="P4" s="195">
        <f t="shared" si="0"/>
        <v>11</v>
      </c>
      <c r="Q4" s="195">
        <f t="shared" si="0"/>
        <v>12</v>
      </c>
      <c r="R4" s="195">
        <f t="shared" si="0"/>
        <v>13</v>
      </c>
      <c r="S4" s="195">
        <f t="shared" si="0"/>
        <v>14</v>
      </c>
      <c r="T4" s="195">
        <f t="shared" si="0"/>
        <v>15</v>
      </c>
      <c r="U4" s="195">
        <f t="shared" si="0"/>
        <v>16</v>
      </c>
      <c r="V4" s="195">
        <f t="shared" si="0"/>
        <v>17</v>
      </c>
      <c r="W4" s="195">
        <f t="shared" si="0"/>
        <v>18</v>
      </c>
      <c r="X4" s="195">
        <f t="shared" si="0"/>
        <v>19</v>
      </c>
      <c r="Y4" s="195">
        <f t="shared" si="0"/>
        <v>20</v>
      </c>
      <c r="Z4" s="195">
        <f t="shared" si="0"/>
        <v>21</v>
      </c>
      <c r="AA4" s="195">
        <f t="shared" si="0"/>
        <v>22</v>
      </c>
      <c r="AB4" s="195">
        <f t="shared" si="0"/>
        <v>23</v>
      </c>
      <c r="AC4" s="195">
        <f t="shared" si="0"/>
        <v>24</v>
      </c>
      <c r="AD4" s="195">
        <f t="shared" si="0"/>
        <v>25</v>
      </c>
      <c r="AE4" s="195">
        <f t="shared" si="0"/>
        <v>26</v>
      </c>
      <c r="AF4" s="195">
        <f t="shared" si="0"/>
        <v>27</v>
      </c>
      <c r="AG4" s="195">
        <f t="shared" si="0"/>
        <v>28</v>
      </c>
      <c r="AH4" s="195">
        <f t="shared" si="0"/>
        <v>29</v>
      </c>
      <c r="AI4" s="195">
        <f t="shared" si="0"/>
        <v>30</v>
      </c>
      <c r="AJ4" s="195">
        <f t="shared" si="0"/>
        <v>31</v>
      </c>
      <c r="AK4" s="195">
        <f t="shared" si="0"/>
        <v>32</v>
      </c>
      <c r="AL4" s="195">
        <f t="shared" si="0"/>
        <v>33</v>
      </c>
      <c r="AM4" s="195">
        <f t="shared" ref="AM4:BM4" si="1">AL4+1</f>
        <v>34</v>
      </c>
      <c r="AN4" s="195">
        <f t="shared" si="1"/>
        <v>35</v>
      </c>
      <c r="AO4" s="195">
        <f t="shared" si="1"/>
        <v>36</v>
      </c>
      <c r="AP4" s="195">
        <f t="shared" si="1"/>
        <v>37</v>
      </c>
      <c r="AQ4" s="195">
        <f t="shared" si="1"/>
        <v>38</v>
      </c>
      <c r="AR4" s="195">
        <f t="shared" si="1"/>
        <v>39</v>
      </c>
      <c r="AS4" s="195">
        <f t="shared" si="1"/>
        <v>40</v>
      </c>
      <c r="AT4" s="195">
        <f t="shared" si="1"/>
        <v>41</v>
      </c>
      <c r="AU4" s="195">
        <f t="shared" si="1"/>
        <v>42</v>
      </c>
      <c r="AV4" s="195">
        <f t="shared" si="1"/>
        <v>43</v>
      </c>
      <c r="AW4" s="195">
        <f t="shared" si="1"/>
        <v>44</v>
      </c>
      <c r="AX4" s="195">
        <f t="shared" si="1"/>
        <v>45</v>
      </c>
      <c r="AY4" s="195">
        <f t="shared" si="1"/>
        <v>46</v>
      </c>
      <c r="AZ4" s="195">
        <f t="shared" si="1"/>
        <v>47</v>
      </c>
      <c r="BA4" s="195">
        <f t="shared" si="1"/>
        <v>48</v>
      </c>
      <c r="BB4" s="195">
        <f t="shared" si="1"/>
        <v>49</v>
      </c>
      <c r="BC4" s="195">
        <f t="shared" si="1"/>
        <v>50</v>
      </c>
      <c r="BD4" s="195">
        <f t="shared" si="1"/>
        <v>51</v>
      </c>
      <c r="BE4" s="195">
        <f t="shared" si="1"/>
        <v>52</v>
      </c>
      <c r="BF4" s="195">
        <f t="shared" si="1"/>
        <v>53</v>
      </c>
      <c r="BG4" s="195">
        <f t="shared" si="1"/>
        <v>54</v>
      </c>
      <c r="BH4" s="195">
        <f t="shared" si="1"/>
        <v>55</v>
      </c>
      <c r="BI4" s="195">
        <f t="shared" si="1"/>
        <v>56</v>
      </c>
      <c r="BJ4" s="195">
        <f t="shared" si="1"/>
        <v>57</v>
      </c>
      <c r="BK4" s="195">
        <f t="shared" si="1"/>
        <v>58</v>
      </c>
      <c r="BL4" s="195">
        <f t="shared" si="1"/>
        <v>59</v>
      </c>
      <c r="BM4" s="195">
        <f t="shared" si="1"/>
        <v>60</v>
      </c>
      <c r="BN4" s="195">
        <f t="shared" ref="BN4" si="2">BM4+1</f>
        <v>61</v>
      </c>
      <c r="BO4" s="195">
        <f t="shared" ref="BO4" si="3">BN4+1</f>
        <v>62</v>
      </c>
      <c r="BP4" s="195">
        <f t="shared" ref="BP4" si="4">BO4+1</f>
        <v>63</v>
      </c>
      <c r="BQ4" s="195">
        <f t="shared" ref="BQ4" si="5">BP4+1</f>
        <v>64</v>
      </c>
      <c r="BR4" s="195">
        <f t="shared" ref="BR4" si="6">BQ4+1</f>
        <v>65</v>
      </c>
      <c r="BS4" s="195">
        <f t="shared" ref="BS4" si="7">BR4+1</f>
        <v>66</v>
      </c>
      <c r="BT4" s="195">
        <f t="shared" ref="BT4" si="8">BS4+1</f>
        <v>67</v>
      </c>
      <c r="BU4" s="195">
        <f t="shared" ref="BU4" si="9">BT4+1</f>
        <v>68</v>
      </c>
      <c r="BV4" s="195">
        <f t="shared" ref="BV4" si="10">BU4+1</f>
        <v>69</v>
      </c>
      <c r="BW4" s="195">
        <f t="shared" ref="BW4" si="11">BV4+1</f>
        <v>70</v>
      </c>
      <c r="BX4" s="195">
        <f t="shared" ref="BX4" si="12">BW4+1</f>
        <v>71</v>
      </c>
      <c r="BY4" s="195">
        <f t="shared" ref="BY4" si="13">BX4+1</f>
        <v>72</v>
      </c>
      <c r="BZ4" s="259"/>
      <c r="CA4" s="259"/>
      <c r="CB4" s="259"/>
      <c r="CC4" s="259"/>
      <c r="CD4" s="259"/>
      <c r="CE4" s="259"/>
      <c r="CF4" s="259"/>
      <c r="CG4" s="259"/>
    </row>
    <row r="5" spans="1:85" x14ac:dyDescent="0.25">
      <c r="A5" s="260"/>
      <c r="B5" s="552"/>
      <c r="C5" s="552"/>
      <c r="D5" s="2" t="s">
        <v>34</v>
      </c>
      <c r="E5" s="261"/>
      <c r="F5" s="262">
        <f>Затраты!F5</f>
        <v>45292</v>
      </c>
      <c r="G5" s="262">
        <f>Затраты!G5</f>
        <v>45323</v>
      </c>
      <c r="H5" s="262">
        <f>Затраты!H5</f>
        <v>45352</v>
      </c>
      <c r="I5" s="262">
        <f>Затраты!I5</f>
        <v>45383</v>
      </c>
      <c r="J5" s="262">
        <f>Затраты!J5</f>
        <v>45413</v>
      </c>
      <c r="K5" s="262">
        <f>Затраты!K5</f>
        <v>45444</v>
      </c>
      <c r="L5" s="262">
        <f>Затраты!L5</f>
        <v>45474</v>
      </c>
      <c r="M5" s="262">
        <f>Затраты!M5</f>
        <v>45505</v>
      </c>
      <c r="N5" s="262">
        <f>Затраты!N5</f>
        <v>45536</v>
      </c>
      <c r="O5" s="262">
        <f>Затраты!O5</f>
        <v>45566</v>
      </c>
      <c r="P5" s="262">
        <f>Затраты!P5</f>
        <v>45597</v>
      </c>
      <c r="Q5" s="262">
        <f>Затраты!Q5</f>
        <v>45627</v>
      </c>
      <c r="R5" s="262">
        <f>Затраты!R5</f>
        <v>45658</v>
      </c>
      <c r="S5" s="262">
        <f>Затраты!S5</f>
        <v>45689</v>
      </c>
      <c r="T5" s="262">
        <f>Затраты!T5</f>
        <v>45717</v>
      </c>
      <c r="U5" s="262">
        <f>Затраты!U5</f>
        <v>45748</v>
      </c>
      <c r="V5" s="262">
        <f>Затраты!V5</f>
        <v>45778</v>
      </c>
      <c r="W5" s="262">
        <f>Затраты!W5</f>
        <v>45809</v>
      </c>
      <c r="X5" s="262">
        <f>Затраты!X5</f>
        <v>45839</v>
      </c>
      <c r="Y5" s="262">
        <f>Затраты!Y5</f>
        <v>45870</v>
      </c>
      <c r="Z5" s="262">
        <f>Затраты!Z5</f>
        <v>45901</v>
      </c>
      <c r="AA5" s="262">
        <f>Затраты!AA5</f>
        <v>45931</v>
      </c>
      <c r="AB5" s="262">
        <f>Затраты!AB5</f>
        <v>45962</v>
      </c>
      <c r="AC5" s="262">
        <f>Затраты!AC5</f>
        <v>45992</v>
      </c>
      <c r="AD5" s="262">
        <f>Затраты!AD5</f>
        <v>46023</v>
      </c>
      <c r="AE5" s="262">
        <f>Затраты!AE5</f>
        <v>46054</v>
      </c>
      <c r="AF5" s="262">
        <f>Затраты!AF5</f>
        <v>46082</v>
      </c>
      <c r="AG5" s="262">
        <f>Затраты!AG5</f>
        <v>46113</v>
      </c>
      <c r="AH5" s="262">
        <f>Затраты!AH5</f>
        <v>46143</v>
      </c>
      <c r="AI5" s="262">
        <f>Затраты!AI5</f>
        <v>46174</v>
      </c>
      <c r="AJ5" s="262">
        <f>Затраты!AJ5</f>
        <v>46204</v>
      </c>
      <c r="AK5" s="262">
        <f>Затраты!AK5</f>
        <v>46235</v>
      </c>
      <c r="AL5" s="262">
        <f>Затраты!AL5</f>
        <v>46266</v>
      </c>
      <c r="AM5" s="262">
        <f>Затраты!AM5</f>
        <v>46296</v>
      </c>
      <c r="AN5" s="262">
        <f>Затраты!AN5</f>
        <v>46327</v>
      </c>
      <c r="AO5" s="262">
        <f>Затраты!AO5</f>
        <v>46357</v>
      </c>
      <c r="AP5" s="262">
        <f>Затраты!AP5</f>
        <v>46388</v>
      </c>
      <c r="AQ5" s="262">
        <f>Затраты!AQ5</f>
        <v>46419</v>
      </c>
      <c r="AR5" s="262">
        <f>Затраты!AR5</f>
        <v>46447</v>
      </c>
      <c r="AS5" s="262">
        <f>Затраты!AS5</f>
        <v>46478</v>
      </c>
      <c r="AT5" s="262">
        <f>Затраты!AT5</f>
        <v>46508</v>
      </c>
      <c r="AU5" s="262">
        <f>Затраты!AU5</f>
        <v>46539</v>
      </c>
      <c r="AV5" s="262">
        <f>Затраты!AV5</f>
        <v>46569</v>
      </c>
      <c r="AW5" s="262">
        <f>Затраты!AW5</f>
        <v>46600</v>
      </c>
      <c r="AX5" s="262">
        <f>Затраты!AX5</f>
        <v>46631</v>
      </c>
      <c r="AY5" s="262">
        <f>Затраты!AY5</f>
        <v>46661</v>
      </c>
      <c r="AZ5" s="262">
        <f>Затраты!AZ5</f>
        <v>46692</v>
      </c>
      <c r="BA5" s="262">
        <f>Затраты!BA5</f>
        <v>46722</v>
      </c>
      <c r="BB5" s="262">
        <f>Затраты!BB5</f>
        <v>46753</v>
      </c>
      <c r="BC5" s="262">
        <f>Затраты!BC5</f>
        <v>46784</v>
      </c>
      <c r="BD5" s="262">
        <f>Затраты!BD5</f>
        <v>46813</v>
      </c>
      <c r="BE5" s="262">
        <f>Затраты!BE5</f>
        <v>46844</v>
      </c>
      <c r="BF5" s="262">
        <f>Затраты!BF5</f>
        <v>46874</v>
      </c>
      <c r="BG5" s="262">
        <f>Затраты!BG5</f>
        <v>46905</v>
      </c>
      <c r="BH5" s="262">
        <f>Затраты!BH5</f>
        <v>46935</v>
      </c>
      <c r="BI5" s="262">
        <f>Затраты!BI5</f>
        <v>46966</v>
      </c>
      <c r="BJ5" s="262">
        <f>Затраты!BJ5</f>
        <v>46997</v>
      </c>
      <c r="BK5" s="262">
        <f>Затраты!BK5</f>
        <v>47027</v>
      </c>
      <c r="BL5" s="262">
        <f>Затраты!BL5</f>
        <v>47058</v>
      </c>
      <c r="BM5" s="262">
        <f>Затраты!BM5</f>
        <v>47088</v>
      </c>
      <c r="BN5" s="262">
        <f>Затраты!BN5</f>
        <v>47119</v>
      </c>
      <c r="BO5" s="262">
        <f>Затраты!BO5</f>
        <v>47150</v>
      </c>
      <c r="BP5" s="262">
        <f>Затраты!BP5</f>
        <v>47178</v>
      </c>
      <c r="BQ5" s="262">
        <f>Затраты!BQ5</f>
        <v>47209</v>
      </c>
      <c r="BR5" s="262">
        <f>Затраты!BR5</f>
        <v>47239</v>
      </c>
      <c r="BS5" s="262">
        <f>Затраты!BS5</f>
        <v>47270</v>
      </c>
      <c r="BT5" s="262">
        <f>Затраты!BT5</f>
        <v>47300</v>
      </c>
      <c r="BU5" s="262">
        <f>Затраты!BU5</f>
        <v>47331</v>
      </c>
      <c r="BV5" s="262">
        <f>Затраты!BV5</f>
        <v>47362</v>
      </c>
      <c r="BW5" s="262">
        <f>Затраты!BW5</f>
        <v>47392</v>
      </c>
      <c r="BX5" s="262">
        <f>Затраты!BX5</f>
        <v>47423</v>
      </c>
      <c r="BY5" s="262">
        <f>Затраты!BY5</f>
        <v>47453</v>
      </c>
      <c r="BZ5" s="31"/>
      <c r="CA5" s="31"/>
      <c r="CB5" s="31"/>
      <c r="CC5" s="31"/>
      <c r="CD5" s="31"/>
      <c r="CE5" s="31"/>
      <c r="CF5" s="31"/>
      <c r="CG5" s="31"/>
    </row>
    <row r="6" spans="1:85" x14ac:dyDescent="0.25">
      <c r="A6" s="202"/>
      <c r="B6" s="203"/>
      <c r="C6" s="237"/>
      <c r="D6" s="263"/>
      <c r="E6" s="206"/>
      <c r="F6" s="264">
        <v>1</v>
      </c>
      <c r="G6" s="264">
        <v>1</v>
      </c>
      <c r="H6" s="264">
        <v>1</v>
      </c>
      <c r="I6" s="264">
        <v>1</v>
      </c>
      <c r="J6" s="264">
        <v>1</v>
      </c>
      <c r="K6" s="264">
        <v>1</v>
      </c>
      <c r="L6" s="264">
        <v>1</v>
      </c>
      <c r="M6" s="264">
        <v>1</v>
      </c>
      <c r="N6" s="264">
        <v>1</v>
      </c>
      <c r="O6" s="264">
        <v>1</v>
      </c>
      <c r="P6" s="264">
        <v>1</v>
      </c>
      <c r="Q6" s="264">
        <v>1</v>
      </c>
      <c r="R6" s="264">
        <f t="shared" ref="R6:BM6" si="14">F6+1</f>
        <v>2</v>
      </c>
      <c r="S6" s="264">
        <f t="shared" si="14"/>
        <v>2</v>
      </c>
      <c r="T6" s="264">
        <f t="shared" si="14"/>
        <v>2</v>
      </c>
      <c r="U6" s="264">
        <f t="shared" si="14"/>
        <v>2</v>
      </c>
      <c r="V6" s="264">
        <f t="shared" si="14"/>
        <v>2</v>
      </c>
      <c r="W6" s="264">
        <f t="shared" si="14"/>
        <v>2</v>
      </c>
      <c r="X6" s="264">
        <f t="shared" si="14"/>
        <v>2</v>
      </c>
      <c r="Y6" s="264">
        <f t="shared" si="14"/>
        <v>2</v>
      </c>
      <c r="Z6" s="264">
        <f t="shared" si="14"/>
        <v>2</v>
      </c>
      <c r="AA6" s="264">
        <f t="shared" si="14"/>
        <v>2</v>
      </c>
      <c r="AB6" s="264">
        <f t="shared" si="14"/>
        <v>2</v>
      </c>
      <c r="AC6" s="264">
        <f t="shared" si="14"/>
        <v>2</v>
      </c>
      <c r="AD6" s="264">
        <f t="shared" si="14"/>
        <v>3</v>
      </c>
      <c r="AE6" s="264">
        <f t="shared" si="14"/>
        <v>3</v>
      </c>
      <c r="AF6" s="264">
        <f t="shared" si="14"/>
        <v>3</v>
      </c>
      <c r="AG6" s="264">
        <f t="shared" si="14"/>
        <v>3</v>
      </c>
      <c r="AH6" s="264">
        <f t="shared" si="14"/>
        <v>3</v>
      </c>
      <c r="AI6" s="264">
        <f t="shared" si="14"/>
        <v>3</v>
      </c>
      <c r="AJ6" s="264">
        <f t="shared" si="14"/>
        <v>3</v>
      </c>
      <c r="AK6" s="264">
        <f t="shared" si="14"/>
        <v>3</v>
      </c>
      <c r="AL6" s="264">
        <f t="shared" si="14"/>
        <v>3</v>
      </c>
      <c r="AM6" s="264">
        <f t="shared" si="14"/>
        <v>3</v>
      </c>
      <c r="AN6" s="264">
        <f t="shared" si="14"/>
        <v>3</v>
      </c>
      <c r="AO6" s="264">
        <f t="shared" si="14"/>
        <v>3</v>
      </c>
      <c r="AP6" s="264">
        <f t="shared" si="14"/>
        <v>4</v>
      </c>
      <c r="AQ6" s="264">
        <f t="shared" si="14"/>
        <v>4</v>
      </c>
      <c r="AR6" s="264">
        <f t="shared" si="14"/>
        <v>4</v>
      </c>
      <c r="AS6" s="264">
        <f t="shared" si="14"/>
        <v>4</v>
      </c>
      <c r="AT6" s="264">
        <f t="shared" si="14"/>
        <v>4</v>
      </c>
      <c r="AU6" s="264">
        <f t="shared" si="14"/>
        <v>4</v>
      </c>
      <c r="AV6" s="264">
        <f t="shared" si="14"/>
        <v>4</v>
      </c>
      <c r="AW6" s="264">
        <f t="shared" si="14"/>
        <v>4</v>
      </c>
      <c r="AX6" s="264">
        <f t="shared" si="14"/>
        <v>4</v>
      </c>
      <c r="AY6" s="264">
        <f t="shared" si="14"/>
        <v>4</v>
      </c>
      <c r="AZ6" s="264">
        <f t="shared" si="14"/>
        <v>4</v>
      </c>
      <c r="BA6" s="264">
        <f t="shared" si="14"/>
        <v>4</v>
      </c>
      <c r="BB6" s="264">
        <f t="shared" si="14"/>
        <v>5</v>
      </c>
      <c r="BC6" s="264">
        <f t="shared" si="14"/>
        <v>5</v>
      </c>
      <c r="BD6" s="264">
        <f t="shared" si="14"/>
        <v>5</v>
      </c>
      <c r="BE6" s="264">
        <f t="shared" si="14"/>
        <v>5</v>
      </c>
      <c r="BF6" s="264">
        <f t="shared" si="14"/>
        <v>5</v>
      </c>
      <c r="BG6" s="264">
        <f t="shared" si="14"/>
        <v>5</v>
      </c>
      <c r="BH6" s="264">
        <f t="shared" si="14"/>
        <v>5</v>
      </c>
      <c r="BI6" s="264">
        <f t="shared" si="14"/>
        <v>5</v>
      </c>
      <c r="BJ6" s="264">
        <f t="shared" si="14"/>
        <v>5</v>
      </c>
      <c r="BK6" s="264">
        <f t="shared" si="14"/>
        <v>5</v>
      </c>
      <c r="BL6" s="264">
        <f t="shared" si="14"/>
        <v>5</v>
      </c>
      <c r="BM6" s="264">
        <f t="shared" si="14"/>
        <v>5</v>
      </c>
      <c r="BN6" s="264">
        <f t="shared" ref="BN6" si="15">BB6+1</f>
        <v>6</v>
      </c>
      <c r="BO6" s="264">
        <f t="shared" ref="BO6" si="16">BC6+1</f>
        <v>6</v>
      </c>
      <c r="BP6" s="264">
        <f t="shared" ref="BP6" si="17">BD6+1</f>
        <v>6</v>
      </c>
      <c r="BQ6" s="264">
        <f t="shared" ref="BQ6" si="18">BE6+1</f>
        <v>6</v>
      </c>
      <c r="BR6" s="264">
        <f t="shared" ref="BR6" si="19">BF6+1</f>
        <v>6</v>
      </c>
      <c r="BS6" s="264">
        <f t="shared" ref="BS6" si="20">BG6+1</f>
        <v>6</v>
      </c>
      <c r="BT6" s="264">
        <f t="shared" ref="BT6" si="21">BH6+1</f>
        <v>6</v>
      </c>
      <c r="BU6" s="264">
        <f t="shared" ref="BU6" si="22">BI6+1</f>
        <v>6</v>
      </c>
      <c r="BV6" s="264">
        <f t="shared" ref="BV6" si="23">BJ6+1</f>
        <v>6</v>
      </c>
      <c r="BW6" s="264">
        <f t="shared" ref="BW6" si="24">BK6+1</f>
        <v>6</v>
      </c>
      <c r="BX6" s="264">
        <f t="shared" ref="BX6" si="25">BL6+1</f>
        <v>6</v>
      </c>
      <c r="BY6" s="264">
        <f t="shared" ref="BY6" si="26">BM6+1</f>
        <v>6</v>
      </c>
      <c r="BZ6" s="31"/>
      <c r="CA6" s="31"/>
      <c r="CB6" s="31"/>
      <c r="CC6" s="31"/>
      <c r="CD6" s="31"/>
      <c r="CE6" s="31"/>
      <c r="CF6" s="31"/>
      <c r="CG6" s="31"/>
    </row>
    <row r="7" spans="1:85" x14ac:dyDescent="0.25">
      <c r="A7" s="31"/>
      <c r="B7" s="31"/>
      <c r="C7" s="55" t="s">
        <v>166</v>
      </c>
      <c r="D7" s="89"/>
      <c r="E7" s="31"/>
      <c r="F7" s="445"/>
      <c r="G7" s="227"/>
      <c r="H7" s="227"/>
      <c r="I7" s="227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  <c r="U7" s="227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</row>
    <row r="8" spans="1:85" s="216" customFormat="1" ht="11.25" x14ac:dyDescent="0.15">
      <c r="A8" s="265"/>
      <c r="B8" s="89"/>
      <c r="C8" s="266" t="s">
        <v>348</v>
      </c>
      <c r="D8" s="267"/>
      <c r="E8" s="89"/>
      <c r="F8" s="268">
        <v>1</v>
      </c>
      <c r="G8" s="268">
        <v>1</v>
      </c>
      <c r="H8" s="268">
        <v>1</v>
      </c>
      <c r="I8" s="268">
        <v>1</v>
      </c>
      <c r="J8" s="268">
        <v>1</v>
      </c>
      <c r="K8" s="268">
        <v>1</v>
      </c>
      <c r="L8" s="268">
        <v>1</v>
      </c>
      <c r="M8" s="268">
        <v>1</v>
      </c>
      <c r="N8" s="268">
        <v>1</v>
      </c>
      <c r="O8" s="268">
        <v>1</v>
      </c>
      <c r="P8" s="268">
        <v>1</v>
      </c>
      <c r="Q8" s="268">
        <v>1</v>
      </c>
      <c r="R8" s="268">
        <v>1</v>
      </c>
      <c r="S8" s="268">
        <v>1</v>
      </c>
      <c r="T8" s="268">
        <v>1</v>
      </c>
      <c r="U8" s="268">
        <v>1</v>
      </c>
      <c r="V8" s="268">
        <v>1</v>
      </c>
      <c r="W8" s="268">
        <v>1</v>
      </c>
      <c r="X8" s="268">
        <v>1</v>
      </c>
      <c r="Y8" s="268">
        <v>1</v>
      </c>
      <c r="Z8" s="268">
        <v>1</v>
      </c>
      <c r="AA8" s="268">
        <v>1</v>
      </c>
      <c r="AB8" s="268">
        <v>1</v>
      </c>
      <c r="AC8" s="268">
        <v>1</v>
      </c>
      <c r="AD8" s="268">
        <v>1</v>
      </c>
      <c r="AE8" s="268">
        <v>1</v>
      </c>
      <c r="AF8" s="268">
        <v>1</v>
      </c>
      <c r="AG8" s="268">
        <v>1</v>
      </c>
      <c r="AH8" s="268">
        <v>1</v>
      </c>
      <c r="AI8" s="268">
        <v>1</v>
      </c>
      <c r="AJ8" s="268">
        <v>1</v>
      </c>
      <c r="AK8" s="268">
        <v>1</v>
      </c>
      <c r="AL8" s="268">
        <v>1</v>
      </c>
      <c r="AM8" s="268">
        <v>1</v>
      </c>
      <c r="AN8" s="268">
        <v>1</v>
      </c>
      <c r="AO8" s="268">
        <v>1</v>
      </c>
      <c r="AP8" s="268">
        <v>1</v>
      </c>
      <c r="AQ8" s="268">
        <v>1</v>
      </c>
      <c r="AR8" s="268">
        <v>1</v>
      </c>
      <c r="AS8" s="268">
        <v>1</v>
      </c>
      <c r="AT8" s="268">
        <v>1</v>
      </c>
      <c r="AU8" s="268">
        <v>1</v>
      </c>
      <c r="AV8" s="268">
        <v>1</v>
      </c>
      <c r="AW8" s="268">
        <v>1</v>
      </c>
      <c r="AX8" s="268">
        <v>1</v>
      </c>
      <c r="AY8" s="268">
        <v>1</v>
      </c>
      <c r="AZ8" s="268">
        <v>1</v>
      </c>
      <c r="BA8" s="268">
        <v>1</v>
      </c>
      <c r="BB8" s="268">
        <v>1</v>
      </c>
      <c r="BC8" s="268">
        <v>1</v>
      </c>
      <c r="BD8" s="268">
        <v>1</v>
      </c>
      <c r="BE8" s="268">
        <v>1</v>
      </c>
      <c r="BF8" s="268">
        <v>1</v>
      </c>
      <c r="BG8" s="268">
        <v>1</v>
      </c>
      <c r="BH8" s="268">
        <v>1</v>
      </c>
      <c r="BI8" s="268">
        <v>1</v>
      </c>
      <c r="BJ8" s="268">
        <v>1</v>
      </c>
      <c r="BK8" s="268">
        <v>1</v>
      </c>
      <c r="BL8" s="268">
        <v>1</v>
      </c>
      <c r="BM8" s="268">
        <v>1</v>
      </c>
      <c r="BN8" s="268">
        <v>1</v>
      </c>
      <c r="BO8" s="268">
        <v>1</v>
      </c>
      <c r="BP8" s="268">
        <v>1</v>
      </c>
      <c r="BQ8" s="268">
        <v>1</v>
      </c>
      <c r="BR8" s="268">
        <v>1</v>
      </c>
      <c r="BS8" s="268">
        <v>1</v>
      </c>
      <c r="BT8" s="268">
        <v>1</v>
      </c>
      <c r="BU8" s="268">
        <v>1</v>
      </c>
      <c r="BV8" s="268">
        <v>1</v>
      </c>
      <c r="BW8" s="268">
        <v>1</v>
      </c>
      <c r="BX8" s="268">
        <v>1</v>
      </c>
      <c r="BY8" s="268">
        <v>1</v>
      </c>
      <c r="BZ8" s="269"/>
      <c r="CA8" s="269"/>
      <c r="CB8" s="269"/>
      <c r="CC8" s="269"/>
      <c r="CD8" s="269"/>
      <c r="CE8" s="269"/>
      <c r="CF8" s="269"/>
      <c r="CG8" s="269"/>
    </row>
    <row r="9" spans="1:85" s="216" customFormat="1" ht="11.25" x14ac:dyDescent="0.15">
      <c r="A9" s="265"/>
      <c r="B9" s="89"/>
      <c r="C9" s="266" t="s">
        <v>349</v>
      </c>
      <c r="D9" s="267"/>
      <c r="E9" s="89"/>
      <c r="F9" s="270">
        <f>Вводные!$G$22</f>
        <v>0</v>
      </c>
      <c r="G9" s="270">
        <f>F9</f>
        <v>0</v>
      </c>
      <c r="H9" s="270">
        <f t="shared" ref="H9:BM9" si="27">G9</f>
        <v>0</v>
      </c>
      <c r="I9" s="270">
        <f t="shared" si="27"/>
        <v>0</v>
      </c>
      <c r="J9" s="270">
        <f t="shared" si="27"/>
        <v>0</v>
      </c>
      <c r="K9" s="270">
        <f t="shared" si="27"/>
        <v>0</v>
      </c>
      <c r="L9" s="270">
        <f t="shared" si="27"/>
        <v>0</v>
      </c>
      <c r="M9" s="270">
        <f t="shared" si="27"/>
        <v>0</v>
      </c>
      <c r="N9" s="270">
        <f t="shared" si="27"/>
        <v>0</v>
      </c>
      <c r="O9" s="270">
        <f t="shared" si="27"/>
        <v>0</v>
      </c>
      <c r="P9" s="270">
        <f t="shared" si="27"/>
        <v>0</v>
      </c>
      <c r="Q9" s="270">
        <f t="shared" si="27"/>
        <v>0</v>
      </c>
      <c r="R9" s="270">
        <f t="shared" si="27"/>
        <v>0</v>
      </c>
      <c r="S9" s="270">
        <f t="shared" si="27"/>
        <v>0</v>
      </c>
      <c r="T9" s="270">
        <f t="shared" si="27"/>
        <v>0</v>
      </c>
      <c r="U9" s="270">
        <f t="shared" si="27"/>
        <v>0</v>
      </c>
      <c r="V9" s="270">
        <f t="shared" si="27"/>
        <v>0</v>
      </c>
      <c r="W9" s="270">
        <f t="shared" si="27"/>
        <v>0</v>
      </c>
      <c r="X9" s="270">
        <f t="shared" si="27"/>
        <v>0</v>
      </c>
      <c r="Y9" s="270">
        <f t="shared" si="27"/>
        <v>0</v>
      </c>
      <c r="Z9" s="270">
        <f t="shared" si="27"/>
        <v>0</v>
      </c>
      <c r="AA9" s="270">
        <f t="shared" si="27"/>
        <v>0</v>
      </c>
      <c r="AB9" s="270">
        <f t="shared" si="27"/>
        <v>0</v>
      </c>
      <c r="AC9" s="270">
        <f t="shared" si="27"/>
        <v>0</v>
      </c>
      <c r="AD9" s="270">
        <f t="shared" si="27"/>
        <v>0</v>
      </c>
      <c r="AE9" s="270">
        <f t="shared" si="27"/>
        <v>0</v>
      </c>
      <c r="AF9" s="270">
        <f t="shared" si="27"/>
        <v>0</v>
      </c>
      <c r="AG9" s="270">
        <f t="shared" si="27"/>
        <v>0</v>
      </c>
      <c r="AH9" s="270">
        <f t="shared" si="27"/>
        <v>0</v>
      </c>
      <c r="AI9" s="270">
        <f t="shared" si="27"/>
        <v>0</v>
      </c>
      <c r="AJ9" s="270">
        <f t="shared" si="27"/>
        <v>0</v>
      </c>
      <c r="AK9" s="270">
        <f t="shared" si="27"/>
        <v>0</v>
      </c>
      <c r="AL9" s="270">
        <f t="shared" si="27"/>
        <v>0</v>
      </c>
      <c r="AM9" s="270">
        <f t="shared" si="27"/>
        <v>0</v>
      </c>
      <c r="AN9" s="270">
        <f t="shared" si="27"/>
        <v>0</v>
      </c>
      <c r="AO9" s="270">
        <f t="shared" si="27"/>
        <v>0</v>
      </c>
      <c r="AP9" s="270">
        <f t="shared" si="27"/>
        <v>0</v>
      </c>
      <c r="AQ9" s="270">
        <f t="shared" si="27"/>
        <v>0</v>
      </c>
      <c r="AR9" s="270">
        <f t="shared" si="27"/>
        <v>0</v>
      </c>
      <c r="AS9" s="270">
        <f t="shared" si="27"/>
        <v>0</v>
      </c>
      <c r="AT9" s="270">
        <f t="shared" si="27"/>
        <v>0</v>
      </c>
      <c r="AU9" s="270">
        <f t="shared" si="27"/>
        <v>0</v>
      </c>
      <c r="AV9" s="270">
        <f t="shared" si="27"/>
        <v>0</v>
      </c>
      <c r="AW9" s="270">
        <f t="shared" si="27"/>
        <v>0</v>
      </c>
      <c r="AX9" s="270">
        <f t="shared" si="27"/>
        <v>0</v>
      </c>
      <c r="AY9" s="270">
        <f t="shared" si="27"/>
        <v>0</v>
      </c>
      <c r="AZ9" s="270">
        <f t="shared" si="27"/>
        <v>0</v>
      </c>
      <c r="BA9" s="270">
        <f t="shared" si="27"/>
        <v>0</v>
      </c>
      <c r="BB9" s="270">
        <f t="shared" si="27"/>
        <v>0</v>
      </c>
      <c r="BC9" s="270">
        <f t="shared" si="27"/>
        <v>0</v>
      </c>
      <c r="BD9" s="270">
        <f t="shared" si="27"/>
        <v>0</v>
      </c>
      <c r="BE9" s="270">
        <f t="shared" si="27"/>
        <v>0</v>
      </c>
      <c r="BF9" s="270">
        <f t="shared" si="27"/>
        <v>0</v>
      </c>
      <c r="BG9" s="270">
        <f t="shared" si="27"/>
        <v>0</v>
      </c>
      <c r="BH9" s="270">
        <f t="shared" si="27"/>
        <v>0</v>
      </c>
      <c r="BI9" s="270">
        <f t="shared" si="27"/>
        <v>0</v>
      </c>
      <c r="BJ9" s="270">
        <f t="shared" si="27"/>
        <v>0</v>
      </c>
      <c r="BK9" s="270">
        <f t="shared" si="27"/>
        <v>0</v>
      </c>
      <c r="BL9" s="270">
        <f t="shared" si="27"/>
        <v>0</v>
      </c>
      <c r="BM9" s="270">
        <f t="shared" si="27"/>
        <v>0</v>
      </c>
      <c r="BN9" s="270">
        <f t="shared" ref="BN9" si="28">BM9</f>
        <v>0</v>
      </c>
      <c r="BO9" s="270">
        <f t="shared" ref="BO9" si="29">BN9</f>
        <v>0</v>
      </c>
      <c r="BP9" s="270">
        <f t="shared" ref="BP9" si="30">BO9</f>
        <v>0</v>
      </c>
      <c r="BQ9" s="270">
        <f t="shared" ref="BQ9" si="31">BP9</f>
        <v>0</v>
      </c>
      <c r="BR9" s="270">
        <f t="shared" ref="BR9" si="32">BQ9</f>
        <v>0</v>
      </c>
      <c r="BS9" s="270">
        <f t="shared" ref="BS9" si="33">BR9</f>
        <v>0</v>
      </c>
      <c r="BT9" s="270">
        <f t="shared" ref="BT9" si="34">BS9</f>
        <v>0</v>
      </c>
      <c r="BU9" s="270">
        <f t="shared" ref="BU9" si="35">BT9</f>
        <v>0</v>
      </c>
      <c r="BV9" s="270">
        <f t="shared" ref="BV9" si="36">BU9</f>
        <v>0</v>
      </c>
      <c r="BW9" s="270">
        <f t="shared" ref="BW9" si="37">BV9</f>
        <v>0</v>
      </c>
      <c r="BX9" s="270">
        <f t="shared" ref="BX9" si="38">BW9</f>
        <v>0</v>
      </c>
      <c r="BY9" s="270">
        <f t="shared" ref="BY9" si="39">BX9</f>
        <v>0</v>
      </c>
      <c r="BZ9" s="269"/>
      <c r="CA9" s="269"/>
      <c r="CB9" s="269"/>
      <c r="CC9" s="269"/>
      <c r="CD9" s="269"/>
      <c r="CE9" s="269"/>
      <c r="CF9" s="269"/>
      <c r="CG9" s="269"/>
    </row>
    <row r="10" spans="1:85" s="216" customFormat="1" ht="11.25" x14ac:dyDescent="0.15">
      <c r="A10" s="265"/>
      <c r="B10" s="89"/>
      <c r="C10" s="444" t="s">
        <v>350</v>
      </c>
      <c r="D10" s="267"/>
      <c r="E10" s="89"/>
      <c r="F10" s="268">
        <f>IF('Cash flow инвестора'!$G$2=1,IF(Затраты!F$8&gt;Вводные!$G$198,1,0))+IF('Cash flow инвестора'!$G$2=2,IF(Затраты!F$8&gt;Вводные!$G$198,1,0))</f>
        <v>0</v>
      </c>
      <c r="G10" s="268">
        <f>IF('Cash flow инвестора'!$G$2=1,IF(Затраты!G$8&gt;Вводные!$G$198,1,0))+IF('Cash flow инвестора'!$G$2=2,IF(Затраты!G$8&gt;Вводные!$G$198,1,0))</f>
        <v>0</v>
      </c>
      <c r="H10" s="268">
        <f>IF('Cash flow инвестора'!$G$2=1,IF(Затраты!H$8&gt;Вводные!$G$198,1,0))+IF('Cash flow инвестора'!$G$2=2,IF(Затраты!H$8&gt;Вводные!$G$198,1,0))</f>
        <v>0</v>
      </c>
      <c r="I10" s="268">
        <f>IF('Cash flow инвестора'!$G$2=1,IF(Затраты!I$8&gt;Вводные!$G$198,1,0))+IF('Cash flow инвестора'!$G$2=2,IF(Затраты!I$8&gt;Вводные!$G$198,1,0))</f>
        <v>0</v>
      </c>
      <c r="J10" s="268">
        <f>IF('Cash flow инвестора'!$G$2=1,IF(Затраты!J$8&gt;Вводные!$G$198,1,0))+IF('Cash flow инвестора'!$G$2=2,IF(Затраты!J$8&gt;Вводные!$G$198,1,0))</f>
        <v>0</v>
      </c>
      <c r="K10" s="268">
        <f>IF('Cash flow инвестора'!$G$2=1,IF(Затраты!K$8&gt;Вводные!$G$198,1,0))+IF('Cash flow инвестора'!$G$2=2,IF(Затраты!K$8&gt;Вводные!$G$198,1,0))</f>
        <v>0</v>
      </c>
      <c r="L10" s="268">
        <f>IF('Cash flow инвестора'!$G$2=1,IF(Затраты!L$8&gt;Вводные!$G$198,1,0))+IF('Cash flow инвестора'!$G$2=2,IF(Затраты!L$8&gt;Вводные!$G$198,1,0))</f>
        <v>0</v>
      </c>
      <c r="M10" s="268">
        <f>IF('Cash flow инвестора'!$G$2=1,IF(Затраты!M$8&gt;Вводные!$G$198,1,0))+IF('Cash flow инвестора'!$G$2=2,IF(Затраты!M$8&gt;Вводные!$G$198,1,0))</f>
        <v>0</v>
      </c>
      <c r="N10" s="268">
        <f>IF('Cash flow инвестора'!$G$2=1,IF(Затраты!N$8&gt;Вводные!$G$198,1,0))+IF('Cash flow инвестора'!$G$2=2,IF(Затраты!N$8&gt;Вводные!$G$198,1,0))</f>
        <v>0</v>
      </c>
      <c r="O10" s="268">
        <f>IF('Cash flow инвестора'!$G$2=1,IF(Затраты!O$8&gt;Вводные!$G$198,1,0))+IF('Cash flow инвестора'!$G$2=2,IF(Затраты!O$8&gt;Вводные!$G$198,1,0))</f>
        <v>0</v>
      </c>
      <c r="P10" s="268">
        <f>IF('Cash flow инвестора'!$G$2=1,IF(Затраты!P$8&gt;Вводные!$G$198,1,0))+IF('Cash flow инвестора'!$G$2=2,IF(Затраты!P$8&gt;Вводные!$G$198,1,0))</f>
        <v>0</v>
      </c>
      <c r="Q10" s="268">
        <f>IF('Cash flow инвестора'!$G$2=1,IF(Затраты!Q$8&gt;Вводные!$G$198,1,0))+IF('Cash flow инвестора'!$G$2=2,IF(Затраты!Q$8&gt;Вводные!$G$198,1,0))</f>
        <v>0</v>
      </c>
      <c r="R10" s="268">
        <f>IF('Cash flow инвестора'!$G$2=1,IF(Затраты!R$8&gt;Вводные!$G$198,1,0))+IF('Cash flow инвестора'!$G$2=2,IF(Затраты!R$8&gt;Вводные!$G$198,1,0))</f>
        <v>0</v>
      </c>
      <c r="S10" s="268">
        <f>IF('Cash flow инвестора'!$G$2=1,IF(Затраты!S$8&gt;Вводные!$G$198,1,0))+IF('Cash flow инвестора'!$G$2=2,IF(Затраты!S$8&gt;Вводные!$G$198,1,0))</f>
        <v>0</v>
      </c>
      <c r="T10" s="268">
        <f>IF('Cash flow инвестора'!$G$2=1,IF(Затраты!T$8&gt;Вводные!$G$198,1,0))+IF('Cash flow инвестора'!$G$2=2,IF(Затраты!T$8&gt;Вводные!$G$198,1,0))</f>
        <v>0</v>
      </c>
      <c r="U10" s="268">
        <f>IF('Cash flow инвестора'!$G$2=1,IF(Затраты!U$8&gt;Вводные!$G$198,1,0))+IF('Cash flow инвестора'!$G$2=2,IF(Затраты!U$8&gt;Вводные!$G$198,1,0))</f>
        <v>0</v>
      </c>
      <c r="V10" s="268">
        <f>IF('Cash flow инвестора'!$G$2=1,IF(Затраты!V$8&gt;Вводные!$G$198,1,0))+IF('Cash flow инвестора'!$G$2=2,IF(Затраты!V$8&gt;Вводные!$G$198,1,0))</f>
        <v>0</v>
      </c>
      <c r="W10" s="268">
        <f>IF('Cash flow инвестора'!$G$2=1,IF(Затраты!W$8&gt;Вводные!$G$198,1,0))+IF('Cash flow инвестора'!$G$2=2,IF(Затраты!W$8&gt;Вводные!$G$198,1,0))</f>
        <v>0</v>
      </c>
      <c r="X10" s="268">
        <f>IF('Cash flow инвестора'!$G$2=1,IF(Затраты!X$8&gt;Вводные!$G$198,1,0))+IF('Cash flow инвестора'!$G$2=2,IF(Затраты!X$8&gt;Вводные!$G$198,1,0))</f>
        <v>0</v>
      </c>
      <c r="Y10" s="268">
        <f>IF('Cash flow инвестора'!$G$2=1,IF(Затраты!Y$8&gt;Вводные!$G$198,1,0))+IF('Cash flow инвестора'!$G$2=2,IF(Затраты!Y$8&gt;Вводные!$G$198,1,0))</f>
        <v>0</v>
      </c>
      <c r="Z10" s="268">
        <f>IF('Cash flow инвестора'!$G$2=1,IF(Затраты!Z$8&gt;Вводные!$G$198,1,0))+IF('Cash flow инвестора'!$G$2=2,IF(Затраты!Z$8&gt;Вводные!$G$198,1,0))</f>
        <v>0</v>
      </c>
      <c r="AA10" s="268">
        <f>IF('Cash flow инвестора'!$G$2=1,IF(Затраты!AA$8&gt;Вводные!$G$198,1,0))+IF('Cash flow инвестора'!$G$2=2,IF(Затраты!AA$8&gt;Вводные!$G$198,1,0))</f>
        <v>0</v>
      </c>
      <c r="AB10" s="268">
        <f>IF('Cash flow инвестора'!$G$2=1,IF(Затраты!AB$8&gt;Вводные!$G$198,1,0))+IF('Cash flow инвестора'!$G$2=2,IF(Затраты!AB$8&gt;Вводные!$G$198,1,0))</f>
        <v>0</v>
      </c>
      <c r="AC10" s="268">
        <f>IF('Cash flow инвестора'!$G$2=1,IF(Затраты!AC$8&gt;Вводные!$G$198,1,0))+IF('Cash flow инвестора'!$G$2=2,IF(Затраты!AC$8&gt;Вводные!$G$198,1,0))</f>
        <v>0</v>
      </c>
      <c r="AD10" s="268">
        <f>IF('Cash flow инвестора'!$G$2=1,IF(Затраты!AD$8&gt;Вводные!$G$198,1,0))+IF('Cash flow инвестора'!$G$2=2,IF(Затраты!AD$8&gt;Вводные!$G$198,1,0))</f>
        <v>0</v>
      </c>
      <c r="AE10" s="268">
        <f>IF('Cash flow инвестора'!$G$2=1,IF(Затраты!AE$8&gt;Вводные!$G$198,1,0))+IF('Cash flow инвестора'!$G$2=2,IF(Затраты!AE$8&gt;Вводные!$G$198,1,0))</f>
        <v>0</v>
      </c>
      <c r="AF10" s="268">
        <f>IF('Cash flow инвестора'!$G$2=1,IF(Затраты!AF$8&gt;Вводные!$G$198,1,0))+IF('Cash flow инвестора'!$G$2=2,IF(Затраты!AF$8&gt;Вводные!$G$198,1,0))</f>
        <v>0</v>
      </c>
      <c r="AG10" s="268">
        <f>IF('Cash flow инвестора'!$G$2=1,IF(Затраты!AG$8&gt;Вводные!$G$198,1,0))+IF('Cash flow инвестора'!$G$2=2,IF(Затраты!AG$8&gt;Вводные!$G$198,1,0))</f>
        <v>0</v>
      </c>
      <c r="AH10" s="268">
        <f>IF('Cash flow инвестора'!$G$2=1,IF(Затраты!AH$8&gt;Вводные!$G$198,1,0))+IF('Cash flow инвестора'!$G$2=2,IF(Затраты!AH$8&gt;Вводные!$G$198,1,0))</f>
        <v>0</v>
      </c>
      <c r="AI10" s="268">
        <f>IF('Cash flow инвестора'!$G$2=1,IF(Затраты!AI$8&gt;Вводные!$G$198,1,0))+IF('Cash flow инвестора'!$G$2=2,IF(Затраты!AI$8&gt;Вводные!$G$198,1,0))</f>
        <v>0</v>
      </c>
      <c r="AJ10" s="268">
        <f>IF('Cash flow инвестора'!$G$2=1,IF(Затраты!AJ$8&gt;Вводные!$G$198,1,0))+IF('Cash flow инвестора'!$G$2=2,IF(Затраты!AJ$8&gt;Вводные!$G$198,1,0))</f>
        <v>0</v>
      </c>
      <c r="AK10" s="268">
        <f>IF('Cash flow инвестора'!$G$2=1,IF(Затраты!AK$8&gt;Вводные!$G$198,1,0))+IF('Cash flow инвестора'!$G$2=2,IF(Затраты!AK$8&gt;Вводные!$G$198,1,0))</f>
        <v>0</v>
      </c>
      <c r="AL10" s="268">
        <f>IF('Cash flow инвестора'!$G$2=1,IF(Затраты!AL$8&gt;Вводные!$G$198,1,0))+IF('Cash flow инвестора'!$G$2=2,IF(Затраты!AL$8&gt;Вводные!$G$198,1,0))</f>
        <v>0</v>
      </c>
      <c r="AM10" s="268">
        <f>IF('Cash flow инвестора'!$G$2=1,IF(Затраты!AM$8&gt;Вводные!$G$198,1,0))+IF('Cash flow инвестора'!$G$2=2,IF(Затраты!AM$8&gt;Вводные!$G$198,1,0))</f>
        <v>0</v>
      </c>
      <c r="AN10" s="268">
        <f>IF('Cash flow инвестора'!$G$2=1,IF(Затраты!AN$8&gt;Вводные!$G$198,1,0))+IF('Cash flow инвестора'!$G$2=2,IF(Затраты!AN$8&gt;Вводные!$G$198,1,0))</f>
        <v>0</v>
      </c>
      <c r="AO10" s="268">
        <f>IF('Cash flow инвестора'!$G$2=1,IF(Затраты!AO$8&gt;Вводные!$G$198,1,0))+IF('Cash flow инвестора'!$G$2=2,IF(Затраты!AO$8&gt;Вводные!$G$198,1,0))</f>
        <v>0</v>
      </c>
      <c r="AP10" s="268">
        <f>IF('Cash flow инвестора'!$G$2=1,IF(Затраты!AP$8&gt;Вводные!$G$198,1,0))+IF('Cash flow инвестора'!$G$2=2,IF(Затраты!AP$8&gt;Вводные!$G$198,1,0))</f>
        <v>0</v>
      </c>
      <c r="AQ10" s="268">
        <f>IF('Cash flow инвестора'!$G$2=1,IF(Затраты!AQ$8&gt;Вводные!$G$198,1,0))+IF('Cash flow инвестора'!$G$2=2,IF(Затраты!AQ$8&gt;Вводные!$G$198,1,0))</f>
        <v>0</v>
      </c>
      <c r="AR10" s="268">
        <f>IF('Cash flow инвестора'!$G$2=1,IF(Затраты!AR$8&gt;Вводные!$G$198,1,0))+IF('Cash flow инвестора'!$G$2=2,IF(Затраты!AR$8&gt;Вводные!$G$198,1,0))</f>
        <v>0</v>
      </c>
      <c r="AS10" s="268">
        <f>IF('Cash flow инвестора'!$G$2=1,IF(Затраты!AS$8&gt;Вводные!$G$198,1,0))+IF('Cash flow инвестора'!$G$2=2,IF(Затраты!AS$8&gt;Вводные!$G$198,1,0))</f>
        <v>0</v>
      </c>
      <c r="AT10" s="268">
        <f>IF('Cash flow инвестора'!$G$2=1,IF(Затраты!AT$8&gt;Вводные!$G$198,1,0))+IF('Cash flow инвестора'!$G$2=2,IF(Затраты!AT$8&gt;Вводные!$G$198,1,0))</f>
        <v>0</v>
      </c>
      <c r="AU10" s="268">
        <f>IF('Cash flow инвестора'!$G$2=1,IF(Затраты!AU$8&gt;Вводные!$G$198,1,0))+IF('Cash flow инвестора'!$G$2=2,IF(Затраты!AU$8&gt;Вводные!$G$198,1,0))</f>
        <v>0</v>
      </c>
      <c r="AV10" s="268">
        <f>IF('Cash flow инвестора'!$G$2=1,IF(Затраты!AV$8&gt;Вводные!$G$198,1,0))+IF('Cash flow инвестора'!$G$2=2,IF(Затраты!AV$8&gt;Вводные!$G$198,1,0))</f>
        <v>0</v>
      </c>
      <c r="AW10" s="268">
        <f>IF('Cash flow инвестора'!$G$2=1,IF(Затраты!AW$8&gt;Вводные!$G$198,1,0))+IF('Cash flow инвестора'!$G$2=2,IF(Затраты!AW$8&gt;Вводные!$G$198,1,0))</f>
        <v>0</v>
      </c>
      <c r="AX10" s="268">
        <f>IF('Cash flow инвестора'!$G$2=1,IF(Затраты!AX$8&gt;Вводные!$G$198,1,0))+IF('Cash flow инвестора'!$G$2=2,IF(Затраты!AX$8&gt;Вводные!$G$198,1,0))</f>
        <v>0</v>
      </c>
      <c r="AY10" s="268">
        <f>IF('Cash flow инвестора'!$G$2=1,IF(Затраты!AY$8&gt;Вводные!$G$198,1,0))+IF('Cash flow инвестора'!$G$2=2,IF(Затраты!AY$8&gt;Вводные!$G$198,1,0))</f>
        <v>0</v>
      </c>
      <c r="AZ10" s="268">
        <f>IF('Cash flow инвестора'!$G$2=1,IF(Затраты!AZ$8&gt;Вводные!$G$198,1,0))+IF('Cash flow инвестора'!$G$2=2,IF(Затраты!AZ$8&gt;Вводные!$G$198,1,0))</f>
        <v>0</v>
      </c>
      <c r="BA10" s="268">
        <f>IF('Cash flow инвестора'!$G$2=1,IF(Затраты!BA$8&gt;Вводные!$G$198,1,0))+IF('Cash flow инвестора'!$G$2=2,IF(Затраты!BA$8&gt;Вводные!$G$198,1,0))</f>
        <v>0</v>
      </c>
      <c r="BB10" s="268">
        <f>IF('Cash flow инвестора'!$G$2=1,IF(Затраты!BB$8&gt;Вводные!$G$198,1,0))+IF('Cash flow инвестора'!$G$2=2,IF(Затраты!BB$8&gt;Вводные!$G$198,1,0))</f>
        <v>1</v>
      </c>
      <c r="BC10" s="268">
        <f>IF('Cash flow инвестора'!$G$2=1,IF(Затраты!BC$8&gt;Вводные!$G$198,1,0))+IF('Cash flow инвестора'!$G$2=2,IF(Затраты!BC$8&gt;Вводные!$G$198,1,0))</f>
        <v>1</v>
      </c>
      <c r="BD10" s="268">
        <f>IF('Cash flow инвестора'!$G$2=1,IF(Затраты!BD$8&gt;Вводные!$G$198,1,0))+IF('Cash flow инвестора'!$G$2=2,IF(Затраты!BD$8&gt;Вводные!$G$198,1,0))</f>
        <v>1</v>
      </c>
      <c r="BE10" s="268">
        <f>IF('Cash flow инвестора'!$G$2=1,IF(Затраты!BE$8&gt;Вводные!$G$198,1,0))+IF('Cash flow инвестора'!$G$2=2,IF(Затраты!BE$8&gt;Вводные!$G$198,1,0))</f>
        <v>1</v>
      </c>
      <c r="BF10" s="268">
        <f>IF('Cash flow инвестора'!$G$2=1,IF(Затраты!BF$8&gt;Вводные!$G$198,1,0))+IF('Cash flow инвестора'!$G$2=2,IF(Затраты!BF$8&gt;Вводные!$G$198,1,0))</f>
        <v>1</v>
      </c>
      <c r="BG10" s="268">
        <f>IF('Cash flow инвестора'!$G$2=1,IF(Затраты!BG$8&gt;Вводные!$G$198,1,0))+IF('Cash flow инвестора'!$G$2=2,IF(Затраты!BG$8&gt;Вводные!$G$198,1,0))</f>
        <v>1</v>
      </c>
      <c r="BH10" s="268">
        <f>IF('Cash flow инвестора'!$G$2=1,IF(Затраты!BH$8&gt;Вводные!$G$198,1,0))+IF('Cash flow инвестора'!$G$2=2,IF(Затраты!BH$8&gt;Вводные!$G$198,1,0))</f>
        <v>1</v>
      </c>
      <c r="BI10" s="268">
        <f>IF('Cash flow инвестора'!$G$2=1,IF(Затраты!BI$8&gt;Вводные!$G$198,1,0))+IF('Cash flow инвестора'!$G$2=2,IF(Затраты!BI$8&gt;Вводные!$G$198,1,0))</f>
        <v>1</v>
      </c>
      <c r="BJ10" s="268">
        <f>IF('Cash flow инвестора'!$G$2=1,IF(Затраты!BJ$8&gt;Вводные!$G$198,1,0))+IF('Cash flow инвестора'!$G$2=2,IF(Затраты!BJ$8&gt;Вводные!$G$198,1,0))</f>
        <v>1</v>
      </c>
      <c r="BK10" s="268">
        <f>IF('Cash flow инвестора'!$G$2=1,IF(Затраты!BK$8&gt;Вводные!$G$198,1,0))+IF('Cash flow инвестора'!$G$2=2,IF(Затраты!BK$8&gt;Вводные!$G$198,1,0))</f>
        <v>1</v>
      </c>
      <c r="BL10" s="268">
        <f>IF('Cash flow инвестора'!$G$2=1,IF(Затраты!BL$8&gt;Вводные!$G$198,1,0))+IF('Cash flow инвестора'!$G$2=2,IF(Затраты!BL$8&gt;Вводные!$G$198,1,0))</f>
        <v>1</v>
      </c>
      <c r="BM10" s="268">
        <f>IF('Cash flow инвестора'!$G$2=1,IF(Затраты!BM$8&gt;Вводные!$G$198,1,0))+IF('Cash flow инвестора'!$G$2=2,IF(Затраты!BM$8&gt;Вводные!$G$198,1,0))</f>
        <v>1</v>
      </c>
      <c r="BN10" s="268">
        <f>IF('Cash flow инвестора'!$G$2=1,IF(Затраты!BN$8&gt;Вводные!$G$198,1,0))+IF('Cash flow инвестора'!$G$2=2,IF(Затраты!BN$8&gt;Вводные!$G$198,1,0))</f>
        <v>1</v>
      </c>
      <c r="BO10" s="268">
        <f>IF('Cash flow инвестора'!$G$2=1,IF(Затраты!BO$8&gt;Вводные!$G$198,1,0))+IF('Cash flow инвестора'!$G$2=2,IF(Затраты!BO$8&gt;Вводные!$G$198,1,0))</f>
        <v>1</v>
      </c>
      <c r="BP10" s="268">
        <f>IF('Cash flow инвестора'!$G$2=1,IF(Затраты!BP$8&gt;Вводные!$G$198,1,0))+IF('Cash flow инвестора'!$G$2=2,IF(Затраты!BP$8&gt;Вводные!$G$198,1,0))</f>
        <v>1</v>
      </c>
      <c r="BQ10" s="268">
        <f>IF('Cash flow инвестора'!$G$2=1,IF(Затраты!BQ$8&gt;Вводные!$G$198,1,0))+IF('Cash flow инвестора'!$G$2=2,IF(Затраты!BQ$8&gt;Вводные!$G$198,1,0))</f>
        <v>1</v>
      </c>
      <c r="BR10" s="268">
        <f>IF('Cash flow инвестора'!$G$2=1,IF(Затраты!BR$8&gt;Вводные!$G$198,1,0))+IF('Cash flow инвестора'!$G$2=2,IF(Затраты!BR$8&gt;Вводные!$G$198,1,0))</f>
        <v>1</v>
      </c>
      <c r="BS10" s="268">
        <f>IF('Cash flow инвестора'!$G$2=1,IF(Затраты!BS$8&gt;Вводные!$G$198,1,0))+IF('Cash flow инвестора'!$G$2=2,IF(Затраты!BS$8&gt;Вводные!$G$198,1,0))</f>
        <v>1</v>
      </c>
      <c r="BT10" s="268">
        <f>IF('Cash flow инвестора'!$G$2=1,IF(Затраты!BT$8&gt;Вводные!$G$198,1,0))+IF('Cash flow инвестора'!$G$2=2,IF(Затраты!BT$8&gt;Вводные!$G$198,1,0))</f>
        <v>1</v>
      </c>
      <c r="BU10" s="268">
        <f>IF('Cash flow инвестора'!$G$2=1,IF(Затраты!BU$8&gt;Вводные!$G$198,1,0))+IF('Cash flow инвестора'!$G$2=2,IF(Затраты!BU$8&gt;Вводные!$G$198,1,0))</f>
        <v>1</v>
      </c>
      <c r="BV10" s="268">
        <f>IF('Cash flow инвестора'!$G$2=1,IF(Затраты!BV$8&gt;Вводные!$G$198,1,0))+IF('Cash flow инвестора'!$G$2=2,IF(Затраты!BV$8&gt;Вводные!$G$198,1,0))</f>
        <v>1</v>
      </c>
      <c r="BW10" s="268">
        <f>IF('Cash flow инвестора'!$G$2=1,IF(Затраты!BW$8&gt;Вводные!$G$198,1,0))+IF('Cash flow инвестора'!$G$2=2,IF(Затраты!BW$8&gt;Вводные!$G$198,1,0))</f>
        <v>1</v>
      </c>
      <c r="BX10" s="268">
        <f>IF('Cash flow инвестора'!$G$2=1,IF(Затраты!BX$8&gt;Вводные!$G$198,1,0))+IF('Cash flow инвестора'!$G$2=2,IF(Затраты!BX$8&gt;Вводные!$G$198,1,0))</f>
        <v>1</v>
      </c>
      <c r="BY10" s="268">
        <f>IF('Cash flow инвестора'!$G$2=1,IF(Затраты!BY$8&gt;Вводные!$G$198,1,0))+IF('Cash flow инвестора'!$G$2=2,IF(Затраты!BY$8&gt;Вводные!$G$198,1,0))</f>
        <v>1</v>
      </c>
      <c r="BZ10" s="269"/>
      <c r="CA10" s="269"/>
      <c r="CB10" s="269"/>
      <c r="CC10" s="269"/>
      <c r="CD10" s="269"/>
      <c r="CE10" s="269"/>
      <c r="CF10" s="269"/>
      <c r="CG10" s="269"/>
    </row>
    <row r="11" spans="1:85" s="216" customFormat="1" ht="11.25" x14ac:dyDescent="0.15">
      <c r="A11" s="265"/>
      <c r="B11" s="89"/>
      <c r="C11" s="266"/>
      <c r="D11" s="267"/>
      <c r="E11" s="89"/>
      <c r="F11" s="268"/>
      <c r="G11" s="268"/>
      <c r="H11" s="268"/>
      <c r="I11" s="268"/>
      <c r="J11" s="268"/>
      <c r="K11" s="268"/>
      <c r="L11" s="268"/>
      <c r="M11" s="268"/>
      <c r="N11" s="268"/>
      <c r="O11" s="268"/>
      <c r="P11" s="268"/>
      <c r="Q11" s="268"/>
      <c r="R11" s="268"/>
      <c r="S11" s="268"/>
      <c r="T11" s="268"/>
      <c r="U11" s="268"/>
      <c r="V11" s="268"/>
      <c r="W11" s="268"/>
      <c r="X11" s="268"/>
      <c r="Y11" s="268"/>
      <c r="Z11" s="268"/>
      <c r="AA11" s="268"/>
      <c r="AB11" s="268"/>
      <c r="AC11" s="268"/>
      <c r="AD11" s="268"/>
      <c r="AE11" s="268"/>
      <c r="AF11" s="268"/>
      <c r="AG11" s="268"/>
      <c r="AH11" s="268"/>
      <c r="AI11" s="268"/>
      <c r="AJ11" s="268"/>
      <c r="AK11" s="268"/>
      <c r="AL11" s="268"/>
      <c r="AM11" s="268"/>
      <c r="AN11" s="268"/>
      <c r="AO11" s="268"/>
      <c r="AP11" s="268"/>
      <c r="AQ11" s="268"/>
      <c r="AR11" s="268"/>
      <c r="AS11" s="268"/>
      <c r="AT11" s="268"/>
      <c r="AU11" s="268"/>
      <c r="AV11" s="268"/>
      <c r="AW11" s="268"/>
      <c r="AX11" s="268"/>
      <c r="AY11" s="268"/>
      <c r="AZ11" s="268"/>
      <c r="BA11" s="268"/>
      <c r="BB11" s="268"/>
      <c r="BC11" s="268"/>
      <c r="BD11" s="268"/>
      <c r="BE11" s="268"/>
      <c r="BF11" s="268"/>
      <c r="BG11" s="268"/>
      <c r="BH11" s="268"/>
      <c r="BI11" s="268"/>
      <c r="BJ11" s="268"/>
      <c r="BK11" s="268"/>
      <c r="BL11" s="268"/>
      <c r="BM11" s="268"/>
      <c r="BN11" s="268"/>
      <c r="BO11" s="268"/>
      <c r="BP11" s="268"/>
      <c r="BQ11" s="268"/>
      <c r="BR11" s="268"/>
      <c r="BS11" s="268"/>
      <c r="BT11" s="268"/>
      <c r="BU11" s="268"/>
      <c r="BV11" s="268"/>
      <c r="BW11" s="268"/>
      <c r="BX11" s="268"/>
      <c r="BY11" s="268"/>
      <c r="BZ11" s="269"/>
      <c r="CA11" s="269"/>
      <c r="CB11" s="269"/>
      <c r="CC11" s="269"/>
      <c r="CD11" s="269"/>
      <c r="CE11" s="269"/>
      <c r="CF11" s="269"/>
      <c r="CG11" s="269"/>
    </row>
    <row r="12" spans="1:85" x14ac:dyDescent="0.25">
      <c r="A12" s="31"/>
      <c r="B12" s="31"/>
      <c r="C12" s="271" t="str">
        <f>Вводные!C22</f>
        <v>VAT (средневзвеш.показатель)</v>
      </c>
      <c r="D12" s="272"/>
      <c r="E12" s="31"/>
      <c r="F12" s="273"/>
      <c r="G12" s="273"/>
      <c r="H12" s="273"/>
      <c r="I12" s="273"/>
      <c r="J12" s="273"/>
      <c r="K12" s="273"/>
      <c r="L12" s="273"/>
      <c r="M12" s="273"/>
      <c r="N12" s="273"/>
      <c r="O12" s="274"/>
      <c r="P12" s="273"/>
      <c r="Q12" s="275"/>
      <c r="R12" s="275"/>
      <c r="S12" s="275"/>
      <c r="T12" s="275"/>
      <c r="U12" s="275"/>
      <c r="V12" s="275"/>
      <c r="W12" s="275"/>
      <c r="X12" s="275"/>
      <c r="Y12" s="275"/>
      <c r="Z12" s="275"/>
      <c r="AA12" s="275"/>
      <c r="AB12" s="275"/>
      <c r="AC12" s="275"/>
      <c r="AD12" s="275"/>
      <c r="AE12" s="275"/>
      <c r="AF12" s="275"/>
      <c r="AG12" s="275"/>
      <c r="AH12" s="275"/>
      <c r="AI12" s="275"/>
      <c r="AJ12" s="275"/>
      <c r="AK12" s="275"/>
      <c r="AL12" s="275"/>
      <c r="AM12" s="275"/>
      <c r="AN12" s="275"/>
      <c r="AO12" s="275"/>
      <c r="AP12" s="275"/>
      <c r="AQ12" s="275"/>
      <c r="AR12" s="275"/>
      <c r="AS12" s="275"/>
      <c r="AT12" s="275"/>
      <c r="AU12" s="275"/>
      <c r="AV12" s="275"/>
      <c r="AW12" s="275"/>
      <c r="AX12" s="275"/>
      <c r="AY12" s="275"/>
      <c r="AZ12" s="275"/>
      <c r="BA12" s="275"/>
      <c r="BB12" s="275"/>
      <c r="BC12" s="275"/>
      <c r="BD12" s="275"/>
      <c r="BE12" s="275"/>
      <c r="BF12" s="275"/>
      <c r="BG12" s="275"/>
      <c r="BH12" s="275"/>
      <c r="BI12" s="275"/>
      <c r="BJ12" s="275"/>
      <c r="BK12" s="275"/>
      <c r="BL12" s="275"/>
      <c r="BM12" s="275"/>
      <c r="BN12" s="275"/>
      <c r="BO12" s="275"/>
      <c r="BP12" s="275"/>
      <c r="BQ12" s="275"/>
      <c r="BR12" s="275"/>
      <c r="BS12" s="275"/>
      <c r="BT12" s="275"/>
      <c r="BU12" s="275"/>
      <c r="BV12" s="275"/>
      <c r="BW12" s="275"/>
      <c r="BX12" s="275"/>
      <c r="BY12" s="275"/>
      <c r="BZ12" s="31"/>
      <c r="CA12" s="31"/>
      <c r="CB12" s="31"/>
      <c r="CC12" s="31"/>
      <c r="CD12" s="31"/>
      <c r="CE12" s="31"/>
      <c r="CF12" s="31"/>
      <c r="CG12" s="31"/>
    </row>
    <row r="13" spans="1:85" outlineLevel="1" x14ac:dyDescent="0.25">
      <c r="A13" s="31"/>
      <c r="B13" s="31"/>
      <c r="C13" s="276" t="s">
        <v>209</v>
      </c>
      <c r="D13" s="132" t="s">
        <v>355</v>
      </c>
      <c r="E13" s="31"/>
      <c r="F13" s="277">
        <f ca="1">Выручка!F31/(1+F$9)*F$9*Налоги!F$8</f>
        <v>0</v>
      </c>
      <c r="G13" s="277">
        <f ca="1">Выручка!G31/(1+G$9)*G$9*Налоги!G$8</f>
        <v>0</v>
      </c>
      <c r="H13" s="277">
        <f ca="1">Выручка!H31/(1+H$9)*H$9*Налоги!H$8</f>
        <v>0</v>
      </c>
      <c r="I13" s="277">
        <f ca="1">Выручка!I31/(1+I$9)*I$9*Налоги!I$8</f>
        <v>0</v>
      </c>
      <c r="J13" s="277">
        <f ca="1">Выручка!J31/(1+J$9)*J$9*Налоги!J$8</f>
        <v>0</v>
      </c>
      <c r="K13" s="277">
        <f ca="1">Выручка!K31/(1+K$9)*K$9*Налоги!K$8</f>
        <v>0</v>
      </c>
      <c r="L13" s="277">
        <f ca="1">Выручка!L31/(1+L$9)*L$9*Налоги!L$8</f>
        <v>0</v>
      </c>
      <c r="M13" s="277">
        <f ca="1">Выручка!M31/(1+M$9)*M$9*Налоги!M$8</f>
        <v>0</v>
      </c>
      <c r="N13" s="277">
        <f ca="1">Выручка!N31/(1+N$9)*N$9*Налоги!N$8</f>
        <v>0</v>
      </c>
      <c r="O13" s="277">
        <f ca="1">Выручка!O31/(1+O$9)*O$9*Налоги!O$8</f>
        <v>0</v>
      </c>
      <c r="P13" s="277">
        <f ca="1">Выручка!P31/(1+P$9)*P$9*Налоги!P$8</f>
        <v>0</v>
      </c>
      <c r="Q13" s="277">
        <f ca="1">Выручка!Q31/(1+Q$9)*Q$9*Налоги!Q$8</f>
        <v>0</v>
      </c>
      <c r="R13" s="277">
        <f ca="1">Выручка!R31/(1+R$9)*R$9*Налоги!R$8</f>
        <v>0</v>
      </c>
      <c r="S13" s="277">
        <f ca="1">Выручка!S31/(1+S$9)*S$9*Налоги!S$8</f>
        <v>0</v>
      </c>
      <c r="T13" s="277">
        <f ca="1">Выручка!T31/(1+T$9)*T$9*Налоги!T$8</f>
        <v>0</v>
      </c>
      <c r="U13" s="277">
        <f ca="1">Выручка!U31/(1+U$9)*U$9*Налоги!U$8</f>
        <v>0</v>
      </c>
      <c r="V13" s="277">
        <f ca="1">Выручка!V31/(1+V$9)*V$9*Налоги!V$8</f>
        <v>0</v>
      </c>
      <c r="W13" s="277">
        <f ca="1">Выручка!W31/(1+W$9)*W$9*Налоги!W$8</f>
        <v>0</v>
      </c>
      <c r="X13" s="277">
        <f ca="1">Выручка!X31/(1+X$9)*X$9*Налоги!X$8</f>
        <v>0</v>
      </c>
      <c r="Y13" s="277">
        <f ca="1">Выручка!Y31/(1+Y$9)*Y$9*Налоги!Y$8</f>
        <v>0</v>
      </c>
      <c r="Z13" s="277">
        <f ca="1">Выручка!Z31/(1+Z$9)*Z$9*Налоги!Z$8</f>
        <v>0</v>
      </c>
      <c r="AA13" s="277">
        <f ca="1">Выручка!AA31/(1+AA$9)*AA$9*Налоги!AA$8</f>
        <v>0</v>
      </c>
      <c r="AB13" s="277">
        <f ca="1">Выручка!AB31/(1+AB$9)*AB$9*Налоги!AB$8</f>
        <v>0</v>
      </c>
      <c r="AC13" s="277">
        <f ca="1">Выручка!AC31/(1+AC$9)*AC$9*Налоги!AC$8</f>
        <v>0</v>
      </c>
      <c r="AD13" s="277">
        <f ca="1">Выручка!AD31/(1+AD$9)*AD$9*Налоги!AD$8</f>
        <v>0</v>
      </c>
      <c r="AE13" s="277">
        <f ca="1">Выручка!AE31/(1+AE$9)*AE$9*Налоги!AE$8</f>
        <v>0</v>
      </c>
      <c r="AF13" s="277">
        <f ca="1">Выручка!AF31/(1+AF$9)*AF$9*Налоги!AF$8</f>
        <v>0</v>
      </c>
      <c r="AG13" s="277">
        <f ca="1">Выручка!AG31/(1+AG$9)*AG$9*Налоги!AG$8</f>
        <v>0</v>
      </c>
      <c r="AH13" s="277">
        <f ca="1">Выручка!AH31/(1+AH$9)*AH$9*Налоги!AH$8</f>
        <v>0</v>
      </c>
      <c r="AI13" s="277">
        <f ca="1">Выручка!AI31/(1+AI$9)*AI$9*Налоги!AI$8</f>
        <v>0</v>
      </c>
      <c r="AJ13" s="277">
        <f ca="1">Выручка!AJ31/(1+AJ$9)*AJ$9*Налоги!AJ$8</f>
        <v>0</v>
      </c>
      <c r="AK13" s="277">
        <f ca="1">Выручка!AK31/(1+AK$9)*AK$9*Налоги!AK$8</f>
        <v>0</v>
      </c>
      <c r="AL13" s="277">
        <f ca="1">Выручка!AL31/(1+AL$9)*AL$9*Налоги!AL$8</f>
        <v>0</v>
      </c>
      <c r="AM13" s="277">
        <f ca="1">Выручка!AM31/(1+AM$9)*AM$9*Налоги!AM$8</f>
        <v>0</v>
      </c>
      <c r="AN13" s="277">
        <f ca="1">Выручка!AN31/(1+AN$9)*AN$9*Налоги!AN$8</f>
        <v>0</v>
      </c>
      <c r="AO13" s="277">
        <f ca="1">Выручка!AO31/(1+AO$9)*AO$9*Налоги!AO$8</f>
        <v>0</v>
      </c>
      <c r="AP13" s="277">
        <f ca="1">Выручка!AP31/(1+AP$9)*AP$9*Налоги!AP$8</f>
        <v>0</v>
      </c>
      <c r="AQ13" s="277">
        <f ca="1">Выручка!AQ31/(1+AQ$9)*AQ$9*Налоги!AQ$8</f>
        <v>0</v>
      </c>
      <c r="AR13" s="277">
        <f ca="1">Выручка!AR31/(1+AR$9)*AR$9*Налоги!AR$8</f>
        <v>0</v>
      </c>
      <c r="AS13" s="277">
        <f ca="1">Выручка!AS31/(1+AS$9)*AS$9*Налоги!AS$8</f>
        <v>0</v>
      </c>
      <c r="AT13" s="277">
        <f ca="1">Выручка!AT31/(1+AT$9)*AT$9*Налоги!AT$8</f>
        <v>0</v>
      </c>
      <c r="AU13" s="277">
        <f ca="1">Выручка!AU31/(1+AU$9)*AU$9*Налоги!AU$8</f>
        <v>0</v>
      </c>
      <c r="AV13" s="277">
        <f ca="1">Выручка!AV31/(1+AV$9)*AV$9*Налоги!AV$8</f>
        <v>0</v>
      </c>
      <c r="AW13" s="277">
        <f ca="1">Выручка!AW31/(1+AW$9)*AW$9*Налоги!AW$8</f>
        <v>0</v>
      </c>
      <c r="AX13" s="277">
        <f ca="1">Выручка!AX31/(1+AX$9)*AX$9*Налоги!AX$8</f>
        <v>0</v>
      </c>
      <c r="AY13" s="277">
        <f ca="1">Выручка!AY31/(1+AY$9)*AY$9*Налоги!AY$8</f>
        <v>0</v>
      </c>
      <c r="AZ13" s="277">
        <f ca="1">Выручка!AZ31/(1+AZ$9)*AZ$9*Налоги!AZ$8</f>
        <v>0</v>
      </c>
      <c r="BA13" s="277">
        <f ca="1">Выручка!BA31/(1+BA$9)*BA$9*Налоги!BA$8</f>
        <v>0</v>
      </c>
      <c r="BB13" s="277">
        <f ca="1">Выручка!BB31/(1+BB$9)*BB$9*Налоги!BB$8</f>
        <v>0</v>
      </c>
      <c r="BC13" s="277">
        <f ca="1">Выручка!BC31/(1+BC$9)*BC$9*Налоги!BC$8</f>
        <v>0</v>
      </c>
      <c r="BD13" s="277">
        <f ca="1">Выручка!BD31/(1+BD$9)*BD$9*Налоги!BD$8</f>
        <v>0</v>
      </c>
      <c r="BE13" s="277">
        <f ca="1">Выручка!BE31/(1+BE$9)*BE$9*Налоги!BE$8</f>
        <v>0</v>
      </c>
      <c r="BF13" s="277">
        <f ca="1">Выручка!BF31/(1+BF$9)*BF$9*Налоги!BF$8</f>
        <v>0</v>
      </c>
      <c r="BG13" s="277">
        <f ca="1">Выручка!BG31/(1+BG$9)*BG$9*Налоги!BG$8</f>
        <v>0</v>
      </c>
      <c r="BH13" s="277">
        <f ca="1">Выручка!BH31/(1+BH$9)*BH$9*Налоги!BH$8</f>
        <v>0</v>
      </c>
      <c r="BI13" s="277">
        <f ca="1">Выручка!BI31/(1+BI$9)*BI$9*Налоги!BI$8</f>
        <v>0</v>
      </c>
      <c r="BJ13" s="277">
        <f ca="1">Выручка!BJ31/(1+BJ$9)*BJ$9*Налоги!BJ$8</f>
        <v>0</v>
      </c>
      <c r="BK13" s="277">
        <f ca="1">Выручка!BK31/(1+BK$9)*BK$9*Налоги!BK$8</f>
        <v>0</v>
      </c>
      <c r="BL13" s="277">
        <f ca="1">Выручка!BL31/(1+BL$9)*BL$9*Налоги!BL$8</f>
        <v>0</v>
      </c>
      <c r="BM13" s="277">
        <f ca="1">Выручка!BM31/(1+BM$9)*BM$9*Налоги!BM$8</f>
        <v>0</v>
      </c>
      <c r="BN13" s="277">
        <f ca="1">Выручка!BN31/(1+BN$9)*BN$9*Налоги!BN$8</f>
        <v>0</v>
      </c>
      <c r="BO13" s="277">
        <f ca="1">Выручка!BO31/(1+BO$9)*BO$9*Налоги!BO$8</f>
        <v>0</v>
      </c>
      <c r="BP13" s="277">
        <f ca="1">Выручка!BP31/(1+BP$9)*BP$9*Налоги!BP$8</f>
        <v>0</v>
      </c>
      <c r="BQ13" s="277">
        <f ca="1">Выручка!BQ31/(1+BQ$9)*BQ$9*Налоги!BQ$8</f>
        <v>0</v>
      </c>
      <c r="BR13" s="277">
        <f ca="1">Выручка!BR31/(1+BR$9)*BR$9*Налоги!BR$8</f>
        <v>0</v>
      </c>
      <c r="BS13" s="277">
        <f ca="1">Выручка!BS31/(1+BS$9)*BS$9*Налоги!BS$8</f>
        <v>0</v>
      </c>
      <c r="BT13" s="277">
        <f ca="1">Выручка!BT31/(1+BT$9)*BT$9*Налоги!BT$8</f>
        <v>0</v>
      </c>
      <c r="BU13" s="277">
        <f ca="1">Выручка!BU31/(1+BU$9)*BU$9*Налоги!BU$8</f>
        <v>0</v>
      </c>
      <c r="BV13" s="277">
        <f ca="1">Выручка!BV31/(1+BV$9)*BV$9*Налоги!BV$8</f>
        <v>0</v>
      </c>
      <c r="BW13" s="277">
        <f ca="1">Выручка!BW31/(1+BW$9)*BW$9*Налоги!BW$8</f>
        <v>0</v>
      </c>
      <c r="BX13" s="277">
        <f ca="1">Выручка!BX31/(1+BX$9)*BX$9*Налоги!BX$8</f>
        <v>0</v>
      </c>
      <c r="BY13" s="277">
        <f ca="1">Выручка!BY31/(1+BY$9)*BY$9*Налоги!BY$8</f>
        <v>0</v>
      </c>
      <c r="BZ13" s="276"/>
      <c r="CA13" s="276"/>
      <c r="CB13" s="276"/>
      <c r="CC13" s="276"/>
      <c r="CD13" s="276"/>
      <c r="CE13" s="276"/>
      <c r="CF13" s="276"/>
      <c r="CG13" s="276"/>
    </row>
    <row r="14" spans="1:85" outlineLevel="1" x14ac:dyDescent="0.25">
      <c r="A14" s="31"/>
      <c r="B14" s="31"/>
      <c r="C14" s="276" t="s">
        <v>210</v>
      </c>
      <c r="D14" s="132" t="s">
        <v>355</v>
      </c>
      <c r="E14" s="31"/>
      <c r="F14" s="277">
        <f t="shared" ref="F14:AK14" ca="1" si="40">SUM(F15:F16)</f>
        <v>0</v>
      </c>
      <c r="G14" s="277">
        <f t="shared" ca="1" si="40"/>
        <v>0</v>
      </c>
      <c r="H14" s="277">
        <f t="shared" ca="1" si="40"/>
        <v>0</v>
      </c>
      <c r="I14" s="277">
        <f t="shared" ca="1" si="40"/>
        <v>0</v>
      </c>
      <c r="J14" s="277">
        <f t="shared" ca="1" si="40"/>
        <v>0</v>
      </c>
      <c r="K14" s="277">
        <f t="shared" ca="1" si="40"/>
        <v>0</v>
      </c>
      <c r="L14" s="277">
        <f t="shared" ca="1" si="40"/>
        <v>0</v>
      </c>
      <c r="M14" s="277">
        <f t="shared" ca="1" si="40"/>
        <v>0</v>
      </c>
      <c r="N14" s="277">
        <f t="shared" ca="1" si="40"/>
        <v>0</v>
      </c>
      <c r="O14" s="277">
        <f t="shared" ca="1" si="40"/>
        <v>0</v>
      </c>
      <c r="P14" s="277">
        <f t="shared" ca="1" si="40"/>
        <v>0</v>
      </c>
      <c r="Q14" s="277">
        <f t="shared" ca="1" si="40"/>
        <v>0</v>
      </c>
      <c r="R14" s="277">
        <f t="shared" ca="1" si="40"/>
        <v>0</v>
      </c>
      <c r="S14" s="277">
        <f t="shared" ca="1" si="40"/>
        <v>0</v>
      </c>
      <c r="T14" s="277">
        <f t="shared" ca="1" si="40"/>
        <v>0</v>
      </c>
      <c r="U14" s="277">
        <f t="shared" ca="1" si="40"/>
        <v>0</v>
      </c>
      <c r="V14" s="277">
        <f t="shared" ca="1" si="40"/>
        <v>0</v>
      </c>
      <c r="W14" s="277">
        <f t="shared" ca="1" si="40"/>
        <v>0</v>
      </c>
      <c r="X14" s="277">
        <f t="shared" ca="1" si="40"/>
        <v>0</v>
      </c>
      <c r="Y14" s="277">
        <f t="shared" ca="1" si="40"/>
        <v>0</v>
      </c>
      <c r="Z14" s="277">
        <f t="shared" ca="1" si="40"/>
        <v>0</v>
      </c>
      <c r="AA14" s="277">
        <f t="shared" ca="1" si="40"/>
        <v>0</v>
      </c>
      <c r="AB14" s="277">
        <f t="shared" ca="1" si="40"/>
        <v>0</v>
      </c>
      <c r="AC14" s="277">
        <f t="shared" ca="1" si="40"/>
        <v>0</v>
      </c>
      <c r="AD14" s="277">
        <f t="shared" ca="1" si="40"/>
        <v>0</v>
      </c>
      <c r="AE14" s="277">
        <f t="shared" ca="1" si="40"/>
        <v>0</v>
      </c>
      <c r="AF14" s="277">
        <f t="shared" ca="1" si="40"/>
        <v>0</v>
      </c>
      <c r="AG14" s="277">
        <f t="shared" ca="1" si="40"/>
        <v>0</v>
      </c>
      <c r="AH14" s="277">
        <f t="shared" ca="1" si="40"/>
        <v>0</v>
      </c>
      <c r="AI14" s="277">
        <f t="shared" ca="1" si="40"/>
        <v>0</v>
      </c>
      <c r="AJ14" s="277">
        <f t="shared" ca="1" si="40"/>
        <v>0</v>
      </c>
      <c r="AK14" s="277">
        <f t="shared" ca="1" si="40"/>
        <v>0</v>
      </c>
      <c r="AL14" s="277">
        <f t="shared" ref="AL14:BM14" ca="1" si="41">SUM(AL15:AL16)</f>
        <v>0</v>
      </c>
      <c r="AM14" s="277">
        <f t="shared" ca="1" si="41"/>
        <v>0</v>
      </c>
      <c r="AN14" s="277">
        <f t="shared" ca="1" si="41"/>
        <v>0</v>
      </c>
      <c r="AO14" s="277">
        <f t="shared" ca="1" si="41"/>
        <v>0</v>
      </c>
      <c r="AP14" s="277">
        <f t="shared" ca="1" si="41"/>
        <v>0</v>
      </c>
      <c r="AQ14" s="277">
        <f t="shared" ca="1" si="41"/>
        <v>0</v>
      </c>
      <c r="AR14" s="277">
        <f t="shared" ca="1" si="41"/>
        <v>0</v>
      </c>
      <c r="AS14" s="277">
        <f t="shared" ca="1" si="41"/>
        <v>0</v>
      </c>
      <c r="AT14" s="277">
        <f t="shared" ca="1" si="41"/>
        <v>0</v>
      </c>
      <c r="AU14" s="277">
        <f t="shared" ca="1" si="41"/>
        <v>0</v>
      </c>
      <c r="AV14" s="277">
        <f t="shared" ca="1" si="41"/>
        <v>0</v>
      </c>
      <c r="AW14" s="277">
        <f t="shared" ca="1" si="41"/>
        <v>0</v>
      </c>
      <c r="AX14" s="277">
        <f t="shared" ca="1" si="41"/>
        <v>0</v>
      </c>
      <c r="AY14" s="277">
        <f t="shared" ca="1" si="41"/>
        <v>0</v>
      </c>
      <c r="AZ14" s="277">
        <f t="shared" ca="1" si="41"/>
        <v>0</v>
      </c>
      <c r="BA14" s="277">
        <f t="shared" ca="1" si="41"/>
        <v>0</v>
      </c>
      <c r="BB14" s="277">
        <f t="shared" ca="1" si="41"/>
        <v>0</v>
      </c>
      <c r="BC14" s="277">
        <f t="shared" ca="1" si="41"/>
        <v>0</v>
      </c>
      <c r="BD14" s="277">
        <f t="shared" ca="1" si="41"/>
        <v>0</v>
      </c>
      <c r="BE14" s="277">
        <f t="shared" ca="1" si="41"/>
        <v>0</v>
      </c>
      <c r="BF14" s="277">
        <f t="shared" ca="1" si="41"/>
        <v>0</v>
      </c>
      <c r="BG14" s="277">
        <f t="shared" ca="1" si="41"/>
        <v>0</v>
      </c>
      <c r="BH14" s="277">
        <f t="shared" ca="1" si="41"/>
        <v>0</v>
      </c>
      <c r="BI14" s="277">
        <f t="shared" ca="1" si="41"/>
        <v>0</v>
      </c>
      <c r="BJ14" s="277">
        <f t="shared" ca="1" si="41"/>
        <v>0</v>
      </c>
      <c r="BK14" s="277">
        <f t="shared" ca="1" si="41"/>
        <v>0</v>
      </c>
      <c r="BL14" s="277">
        <f t="shared" ca="1" si="41"/>
        <v>0</v>
      </c>
      <c r="BM14" s="277">
        <f t="shared" ca="1" si="41"/>
        <v>0</v>
      </c>
      <c r="BN14" s="277">
        <f t="shared" ref="BN14:BY14" ca="1" si="42">SUM(BN15:BN16)</f>
        <v>0</v>
      </c>
      <c r="BO14" s="277">
        <f t="shared" ca="1" si="42"/>
        <v>0</v>
      </c>
      <c r="BP14" s="277">
        <f t="shared" ca="1" si="42"/>
        <v>0</v>
      </c>
      <c r="BQ14" s="277">
        <f t="shared" ca="1" si="42"/>
        <v>0</v>
      </c>
      <c r="BR14" s="277">
        <f t="shared" ca="1" si="42"/>
        <v>0</v>
      </c>
      <c r="BS14" s="277">
        <f t="shared" ca="1" si="42"/>
        <v>0</v>
      </c>
      <c r="BT14" s="277">
        <f t="shared" ca="1" si="42"/>
        <v>0</v>
      </c>
      <c r="BU14" s="277">
        <f t="shared" ca="1" si="42"/>
        <v>0</v>
      </c>
      <c r="BV14" s="277">
        <f t="shared" ca="1" si="42"/>
        <v>0</v>
      </c>
      <c r="BW14" s="277">
        <f t="shared" ca="1" si="42"/>
        <v>0</v>
      </c>
      <c r="BX14" s="277">
        <f t="shared" ca="1" si="42"/>
        <v>0</v>
      </c>
      <c r="BY14" s="277">
        <f t="shared" ca="1" si="42"/>
        <v>0</v>
      </c>
      <c r="BZ14" s="276"/>
      <c r="CA14" s="276"/>
      <c r="CB14" s="276"/>
      <c r="CC14" s="276"/>
      <c r="CD14" s="276"/>
      <c r="CE14" s="276"/>
      <c r="CF14" s="276"/>
      <c r="CG14" s="276"/>
    </row>
    <row r="15" spans="1:85" outlineLevel="1" x14ac:dyDescent="0.25">
      <c r="A15" s="224"/>
      <c r="B15" s="224"/>
      <c r="C15" s="278" t="s">
        <v>211</v>
      </c>
      <c r="D15" s="132" t="s">
        <v>355</v>
      </c>
      <c r="E15" s="224"/>
      <c r="F15" s="225">
        <f ca="1">(SUM(Затраты!F21,Затраты!F42)-Затраты!F19-Затраты!F29-Затраты!F35-Затраты!F37)/(1+F$9)*F$9*F8</f>
        <v>0</v>
      </c>
      <c r="G15" s="225">
        <f ca="1">(SUM(Затраты!G21,Затраты!G42)-Затраты!G19-Затраты!G29-Затраты!G35-Затраты!G37)/(1+G$9)*G$9*G8</f>
        <v>0</v>
      </c>
      <c r="H15" s="225">
        <f ca="1">(SUM(Затраты!H21,Затраты!H42)-Затраты!H19-Затраты!H29-Затраты!H35-Затраты!H37)/(1+H$9)*H$9*H8</f>
        <v>0</v>
      </c>
      <c r="I15" s="225">
        <f ca="1">(SUM(Затраты!I21,Затраты!I42)-Затраты!I19-Затраты!I29-Затраты!I35-Затраты!I37)/(1+I$9)*I$9*I8</f>
        <v>0</v>
      </c>
      <c r="J15" s="225">
        <f ca="1">(SUM(Затраты!J21,Затраты!J42)-Затраты!J19-Затраты!J29-Затраты!J35-Затраты!J37)/(1+J$9)*J$9*J8</f>
        <v>0</v>
      </c>
      <c r="K15" s="225">
        <f ca="1">(SUM(Затраты!K21,Затраты!K42)-Затраты!K19-Затраты!K29-Затраты!K35-Затраты!K37)/(1+K$9)*K$9*K8</f>
        <v>0</v>
      </c>
      <c r="L15" s="225">
        <f ca="1">(SUM(Затраты!L21,Затраты!L42)-Затраты!L19-Затраты!L29-Затраты!L35-Затраты!L37)/(1+L$9)*L$9*L8</f>
        <v>0</v>
      </c>
      <c r="M15" s="225">
        <f ca="1">(SUM(Затраты!M21,Затраты!M42)-Затраты!M19-Затраты!M29-Затраты!M35-Затраты!M37)/(1+M$9)*M$9*M8</f>
        <v>0</v>
      </c>
      <c r="N15" s="225">
        <f ca="1">(SUM(Затраты!N21,Затраты!N42)-Затраты!N19-Затраты!N29-Затраты!N35-Затраты!N37)/(1+N$9)*N$9*N8</f>
        <v>0</v>
      </c>
      <c r="O15" s="225">
        <f ca="1">(SUM(Затраты!O21,Затраты!O42)-Затраты!O19-Затраты!O29-Затраты!O35-Затраты!O37)/(1+O$9)*O$9*O8</f>
        <v>0</v>
      </c>
      <c r="P15" s="225">
        <f ca="1">(SUM(Затраты!P21,Затраты!P42)-Затраты!P19-Затраты!P29-Затраты!P35-Затраты!P37)/(1+P$9)*P$9*P8</f>
        <v>0</v>
      </c>
      <c r="Q15" s="225">
        <f ca="1">(SUM(Затраты!Q21,Затраты!Q42)-Затраты!Q19-Затраты!Q29-Затраты!Q35-Затраты!Q37)/(1+Q$9)*Q$9*Q8</f>
        <v>0</v>
      </c>
      <c r="R15" s="225">
        <f ca="1">(SUM(Затраты!R21,Затраты!R42)-Затраты!R19-Затраты!R29-Затраты!R35-Затраты!R37)/(1+R$9)*R$9*R8</f>
        <v>0</v>
      </c>
      <c r="S15" s="225">
        <f ca="1">(SUM(Затраты!S21,Затраты!S42)-Затраты!S19-Затраты!S29-Затраты!S35-Затраты!S37)/(1+S$9)*S$9*S8</f>
        <v>0</v>
      </c>
      <c r="T15" s="225">
        <f ca="1">(SUM(Затраты!T21,Затраты!T42)-Затраты!T19-Затраты!T29-Затраты!T35-Затраты!T37)/(1+T$9)*T$9*T8</f>
        <v>0</v>
      </c>
      <c r="U15" s="225">
        <f ca="1">(SUM(Затраты!U21,Затраты!U42)-Затраты!U19-Затраты!U29-Затраты!U35-Затраты!U37)/(1+U$9)*U$9*U8</f>
        <v>0</v>
      </c>
      <c r="V15" s="225">
        <f ca="1">(SUM(Затраты!V21,Затраты!V42)-Затраты!V19-Затраты!V29-Затраты!V35-Затраты!V37)/(1+V$9)*V$9*V8</f>
        <v>0</v>
      </c>
      <c r="W15" s="225">
        <f ca="1">(SUM(Затраты!W21,Затраты!W42)-Затраты!W19-Затраты!W29-Затраты!W35-Затраты!W37)/(1+W$9)*W$9*W8</f>
        <v>0</v>
      </c>
      <c r="X15" s="225">
        <f ca="1">(SUM(Затраты!X21,Затраты!X42)-Затраты!X19-Затраты!X29-Затраты!X35-Затраты!X37)/(1+X$9)*X$9*X8</f>
        <v>0</v>
      </c>
      <c r="Y15" s="225">
        <f ca="1">(SUM(Затраты!Y21,Затраты!Y42)-Затраты!Y19-Затраты!Y29-Затраты!Y35-Затраты!Y37)/(1+Y$9)*Y$9*Y8</f>
        <v>0</v>
      </c>
      <c r="Z15" s="225">
        <f ca="1">(SUM(Затраты!Z21,Затраты!Z42)-Затраты!Z19-Затраты!Z29-Затраты!Z35-Затраты!Z37)/(1+Z$9)*Z$9*Z8</f>
        <v>0</v>
      </c>
      <c r="AA15" s="225">
        <f ca="1">(SUM(Затраты!AA21,Затраты!AA42)-Затраты!AA19-Затраты!AA29-Затраты!AA35-Затраты!AA37)/(1+AA$9)*AA$9*AA8</f>
        <v>0</v>
      </c>
      <c r="AB15" s="225">
        <f ca="1">(SUM(Затраты!AB21,Затраты!AB42)-Затраты!AB19-Затраты!AB29-Затраты!AB35-Затраты!AB37)/(1+AB$9)*AB$9*AB8</f>
        <v>0</v>
      </c>
      <c r="AC15" s="225">
        <f ca="1">(SUM(Затраты!AC21,Затраты!AC42)-Затраты!AC19-Затраты!AC29-Затраты!AC35-Затраты!AC37)/(1+AC$9)*AC$9*AC8</f>
        <v>0</v>
      </c>
      <c r="AD15" s="225">
        <f ca="1">(SUM(Затраты!AD21,Затраты!AD42)-Затраты!AD19-Затраты!AD29-Затраты!AD35-Затраты!AD37)/(1+AD$9)*AD$9*AD8</f>
        <v>0</v>
      </c>
      <c r="AE15" s="225">
        <f ca="1">(SUM(Затраты!AE21,Затраты!AE42)-Затраты!AE19-Затраты!AE29-Затраты!AE35-Затраты!AE37)/(1+AE$9)*AE$9*AE8</f>
        <v>0</v>
      </c>
      <c r="AF15" s="225">
        <f ca="1">(SUM(Затраты!AF21,Затраты!AF42)-Затраты!AF19-Затраты!AF29-Затраты!AF35-Затраты!AF37)/(1+AF$9)*AF$9*AF8</f>
        <v>0</v>
      </c>
      <c r="AG15" s="225">
        <f ca="1">(SUM(Затраты!AG21,Затраты!AG42)-Затраты!AG19-Затраты!AG29-Затраты!AG35-Затраты!AG37)/(1+AG$9)*AG$9*AG8</f>
        <v>0</v>
      </c>
      <c r="AH15" s="225">
        <f ca="1">(SUM(Затраты!AH21,Затраты!AH42)-Затраты!AH19-Затраты!AH29-Затраты!AH35-Затраты!AH37)/(1+AH$9)*AH$9*AH8</f>
        <v>0</v>
      </c>
      <c r="AI15" s="225">
        <f ca="1">(SUM(Затраты!AI21,Затраты!AI42)-Затраты!AI19-Затраты!AI29-Затраты!AI35-Затраты!AI37)/(1+AI$9)*AI$9*AI8</f>
        <v>0</v>
      </c>
      <c r="AJ15" s="225">
        <f ca="1">(SUM(Затраты!AJ21,Затраты!AJ42)-Затраты!AJ19-Затраты!AJ29-Затраты!AJ35-Затраты!AJ37)/(1+AJ$9)*AJ$9*AJ8</f>
        <v>0</v>
      </c>
      <c r="AK15" s="225">
        <f ca="1">(SUM(Затраты!AK21,Затраты!AK42)-Затраты!AK19-Затраты!AK29-Затраты!AK35-Затраты!AK37)/(1+AK$9)*AK$9*AK8</f>
        <v>0</v>
      </c>
      <c r="AL15" s="225">
        <f ca="1">(SUM(Затраты!AL21,Затраты!AL42)-Затраты!AL19-Затраты!AL29-Затраты!AL35-Затраты!AL37)/(1+AL$9)*AL$9*AL8</f>
        <v>0</v>
      </c>
      <c r="AM15" s="225">
        <f ca="1">(SUM(Затраты!AM21,Затраты!AM42)-Затраты!AM19-Затраты!AM29-Затраты!AM35-Затраты!AM37)/(1+AM$9)*AM$9*AM8</f>
        <v>0</v>
      </c>
      <c r="AN15" s="225">
        <f ca="1">(SUM(Затраты!AN21,Затраты!AN42)-Затраты!AN19-Затраты!AN29-Затраты!AN35-Затраты!AN37)/(1+AN$9)*AN$9*AN8</f>
        <v>0</v>
      </c>
      <c r="AO15" s="225">
        <f ca="1">(SUM(Затраты!AO21,Затраты!AO42)-Затраты!AO19-Затраты!AO29-Затраты!AO35-Затраты!AO37)/(1+AO$9)*AO$9*AO8</f>
        <v>0</v>
      </c>
      <c r="AP15" s="225">
        <f ca="1">(SUM(Затраты!AP21,Затраты!AP42)-Затраты!AP19-Затраты!AP29-Затраты!AP35-Затраты!AP37)/(1+AP$9)*AP$9*AP8</f>
        <v>0</v>
      </c>
      <c r="AQ15" s="225">
        <f ca="1">(SUM(Затраты!AQ21,Затраты!AQ42)-Затраты!AQ19-Затраты!AQ29-Затраты!AQ35-Затраты!AQ37)/(1+AQ$9)*AQ$9*AQ8</f>
        <v>0</v>
      </c>
      <c r="AR15" s="225">
        <f ca="1">(SUM(Затраты!AR21,Затраты!AR42)-Затраты!AR19-Затраты!AR29-Затраты!AR35-Затраты!AR37)/(1+AR$9)*AR$9*AR8</f>
        <v>0</v>
      </c>
      <c r="AS15" s="225">
        <f ca="1">(SUM(Затраты!AS21,Затраты!AS42)-Затраты!AS19-Затраты!AS29-Затраты!AS35-Затраты!AS37)/(1+AS$9)*AS$9*AS8</f>
        <v>0</v>
      </c>
      <c r="AT15" s="225">
        <f ca="1">(SUM(Затраты!AT21,Затраты!AT42)-Затраты!AT19-Затраты!AT29-Затраты!AT35-Затраты!AT37)/(1+AT$9)*AT$9*AT8</f>
        <v>0</v>
      </c>
      <c r="AU15" s="225">
        <f ca="1">(SUM(Затраты!AU21,Затраты!AU42)-Затраты!AU19-Затраты!AU29-Затраты!AU35-Затраты!AU37)/(1+AU$9)*AU$9*AU8</f>
        <v>0</v>
      </c>
      <c r="AV15" s="225">
        <f ca="1">(SUM(Затраты!AV21,Затраты!AV42)-Затраты!AV19-Затраты!AV29-Затраты!AV35-Затраты!AV37)/(1+AV$9)*AV$9*AV8</f>
        <v>0</v>
      </c>
      <c r="AW15" s="225">
        <f ca="1">(SUM(Затраты!AW21,Затраты!AW42)-Затраты!AW19-Затраты!AW29-Затраты!AW35-Затраты!AW37)/(1+AW$9)*AW$9*AW8</f>
        <v>0</v>
      </c>
      <c r="AX15" s="225">
        <f ca="1">(SUM(Затраты!AX21,Затраты!AX42)-Затраты!AX19-Затраты!AX29-Затраты!AX35-Затраты!AX37)/(1+AX$9)*AX$9*AX8</f>
        <v>0</v>
      </c>
      <c r="AY15" s="225">
        <f ca="1">(SUM(Затраты!AY21,Затраты!AY42)-Затраты!AY19-Затраты!AY29-Затраты!AY35-Затраты!AY37)/(1+AY$9)*AY$9*AY8</f>
        <v>0</v>
      </c>
      <c r="AZ15" s="225">
        <f ca="1">(SUM(Затраты!AZ21,Затраты!AZ42)-Затраты!AZ19-Затраты!AZ29-Затраты!AZ35-Затраты!AZ37)/(1+AZ$9)*AZ$9*AZ8</f>
        <v>0</v>
      </c>
      <c r="BA15" s="225">
        <f ca="1">(SUM(Затраты!BA21,Затраты!BA42)-Затраты!BA19-Затраты!BA29-Затраты!BA35-Затраты!BA37)/(1+BA$9)*BA$9*BA8</f>
        <v>0</v>
      </c>
      <c r="BB15" s="225">
        <f ca="1">(SUM(Затраты!BB21,Затраты!BB42)-Затраты!BB19-Затраты!BB29-Затраты!BB35-Затраты!BB37)/(1+BB$9)*BB$9*BB8</f>
        <v>0</v>
      </c>
      <c r="BC15" s="225">
        <f ca="1">(SUM(Затраты!BC21,Затраты!BC42)-Затраты!BC19-Затраты!BC29-Затраты!BC35-Затраты!BC37)/(1+BC$9)*BC$9*BC8</f>
        <v>0</v>
      </c>
      <c r="BD15" s="225">
        <f ca="1">(SUM(Затраты!BD21,Затраты!BD42)-Затраты!BD19-Затраты!BD29-Затраты!BD35-Затраты!BD37)/(1+BD$9)*BD$9*BD8</f>
        <v>0</v>
      </c>
      <c r="BE15" s="225">
        <f ca="1">(SUM(Затраты!BE21,Затраты!BE42)-Затраты!BE19-Затраты!BE29-Затраты!BE35-Затраты!BE37)/(1+BE$9)*BE$9*BE8</f>
        <v>0</v>
      </c>
      <c r="BF15" s="225">
        <f ca="1">(SUM(Затраты!BF21,Затраты!BF42)-Затраты!BF19-Затраты!BF29-Затраты!BF35-Затраты!BF37)/(1+BF$9)*BF$9*BF8</f>
        <v>0</v>
      </c>
      <c r="BG15" s="225">
        <f ca="1">(SUM(Затраты!BG21,Затраты!BG42)-Затраты!BG19-Затраты!BG29-Затраты!BG35-Затраты!BG37)/(1+BG$9)*BG$9*BG8</f>
        <v>0</v>
      </c>
      <c r="BH15" s="225">
        <f ca="1">(SUM(Затраты!BH21,Затраты!BH42)-Затраты!BH19-Затраты!BH29-Затраты!BH35-Затраты!BH37)/(1+BH$9)*BH$9*BH8</f>
        <v>0</v>
      </c>
      <c r="BI15" s="225">
        <f ca="1">(SUM(Затраты!BI21,Затраты!BI42)-Затраты!BI19-Затраты!BI29-Затраты!BI35-Затраты!BI37)/(1+BI$9)*BI$9*BI8</f>
        <v>0</v>
      </c>
      <c r="BJ15" s="225">
        <f ca="1">(SUM(Затраты!BJ21,Затраты!BJ42)-Затраты!BJ19-Затраты!BJ29-Затраты!BJ35-Затраты!BJ37)/(1+BJ$9)*BJ$9*BJ8</f>
        <v>0</v>
      </c>
      <c r="BK15" s="225">
        <f ca="1">(SUM(Затраты!BK21,Затраты!BK42)-Затраты!BK19-Затраты!BK29-Затраты!BK35-Затраты!BK37)/(1+BK$9)*BK$9*BK8</f>
        <v>0</v>
      </c>
      <c r="BL15" s="225">
        <f ca="1">(SUM(Затраты!BL21,Затраты!BL42)-Затраты!BL19-Затраты!BL29-Затраты!BL35-Затраты!BL37)/(1+BL$9)*BL$9*BL8</f>
        <v>0</v>
      </c>
      <c r="BM15" s="225">
        <f ca="1">(SUM(Затраты!BM21,Затраты!BM42)-Затраты!BM19-Затраты!BM29-Затраты!BM35-Затраты!BM37)/(1+BM$9)*BM$9*BM8</f>
        <v>0</v>
      </c>
      <c r="BN15" s="225">
        <f ca="1">(SUM(Затраты!BN21,Затраты!BN42)-Затраты!BN19-Затраты!BN29-Затраты!BN35-Затраты!BN37)/(1+BN$9)*BN$9*BN8</f>
        <v>0</v>
      </c>
      <c r="BO15" s="225">
        <f ca="1">(SUM(Затраты!BO21,Затраты!BO42)-Затраты!BO19-Затраты!BO29-Затраты!BO35-Затраты!BO37)/(1+BO$9)*BO$9*BO8</f>
        <v>0</v>
      </c>
      <c r="BP15" s="225">
        <f ca="1">(SUM(Затраты!BP21,Затраты!BP42)-Затраты!BP19-Затраты!BP29-Затраты!BP35-Затраты!BP37)/(1+BP$9)*BP$9*BP8</f>
        <v>0</v>
      </c>
      <c r="BQ15" s="225">
        <f ca="1">(SUM(Затраты!BQ21,Затраты!BQ42)-Затраты!BQ19-Затраты!BQ29-Затраты!BQ35-Затраты!BQ37)/(1+BQ$9)*BQ$9*BQ8</f>
        <v>0</v>
      </c>
      <c r="BR15" s="225">
        <f ca="1">(SUM(Затраты!BR21,Затраты!BR42)-Затраты!BR19-Затраты!BR29-Затраты!BR35-Затраты!BR37)/(1+BR$9)*BR$9*BR8</f>
        <v>0</v>
      </c>
      <c r="BS15" s="225">
        <f ca="1">(SUM(Затраты!BS21,Затраты!BS42)-Затраты!BS19-Затраты!BS29-Затраты!BS35-Затраты!BS37)/(1+BS$9)*BS$9*BS8</f>
        <v>0</v>
      </c>
      <c r="BT15" s="225">
        <f ca="1">(SUM(Затраты!BT21,Затраты!BT42)-Затраты!BT19-Затраты!BT29-Затраты!BT35-Затраты!BT37)/(1+BT$9)*BT$9*BT8</f>
        <v>0</v>
      </c>
      <c r="BU15" s="225">
        <f ca="1">(SUM(Затраты!BU21,Затраты!BU42)-Затраты!BU19-Затраты!BU29-Затраты!BU35-Затраты!BU37)/(1+BU$9)*BU$9*BU8</f>
        <v>0</v>
      </c>
      <c r="BV15" s="225">
        <f ca="1">(SUM(Затраты!BV21,Затраты!BV42)-Затраты!BV19-Затраты!BV29-Затраты!BV35-Затраты!BV37)/(1+BV$9)*BV$9*BV8</f>
        <v>0</v>
      </c>
      <c r="BW15" s="225">
        <f ca="1">(SUM(Затраты!BW21,Затраты!BW42)-Затраты!BW19-Затраты!BW29-Затраты!BW35-Затраты!BW37)/(1+BW$9)*BW$9*BW8</f>
        <v>0</v>
      </c>
      <c r="BX15" s="225">
        <f ca="1">(SUM(Затраты!BX21,Затраты!BX42)-Затраты!BX19-Затраты!BX29-Затраты!BX35-Затраты!BX37)/(1+BX$9)*BX$9*BX8</f>
        <v>0</v>
      </c>
      <c r="BY15" s="225">
        <f ca="1">(SUM(Затраты!BY21,Затраты!BY42)-Затраты!BY19-Затраты!BY29-Затраты!BY35-Затраты!BY37)/(1+BY$9)*BY$9*BY8</f>
        <v>0</v>
      </c>
      <c r="BZ15" s="224"/>
      <c r="CA15" s="224"/>
      <c r="CB15" s="224"/>
      <c r="CC15" s="224"/>
      <c r="CD15" s="224"/>
      <c r="CE15" s="224"/>
      <c r="CF15" s="224"/>
      <c r="CG15" s="224"/>
    </row>
    <row r="16" spans="1:85" outlineLevel="1" x14ac:dyDescent="0.25">
      <c r="A16" s="224"/>
      <c r="B16" s="224"/>
      <c r="C16" s="278" t="s">
        <v>212</v>
      </c>
      <c r="D16" s="132" t="s">
        <v>355</v>
      </c>
      <c r="E16" s="224"/>
      <c r="F16" s="225">
        <f ca="1">Затраты!F51/(1+F$9)*F$9*F8</f>
        <v>0</v>
      </c>
      <c r="G16" s="225">
        <f ca="1">Затраты!G51/(1+G$9)*G$9*G8</f>
        <v>0</v>
      </c>
      <c r="H16" s="225">
        <f ca="1">Затраты!H51/(1+H$9)*H$9*H8</f>
        <v>0</v>
      </c>
      <c r="I16" s="225">
        <f ca="1">Затраты!I51/(1+I$9)*I$9*I8</f>
        <v>0</v>
      </c>
      <c r="J16" s="225">
        <f ca="1">Затраты!J51/(1+J$9)*J$9*J8</f>
        <v>0</v>
      </c>
      <c r="K16" s="225">
        <f ca="1">Затраты!K51/(1+K$9)*K$9*K8</f>
        <v>0</v>
      </c>
      <c r="L16" s="225">
        <f ca="1">Затраты!L51/(1+L$9)*L$9*L8</f>
        <v>0</v>
      </c>
      <c r="M16" s="225">
        <f ca="1">Затраты!M51/(1+M$9)*M$9*M8</f>
        <v>0</v>
      </c>
      <c r="N16" s="225">
        <f ca="1">Затраты!N51/(1+N$9)*N$9*N8</f>
        <v>0</v>
      </c>
      <c r="O16" s="225">
        <f ca="1">Затраты!O51/(1+O$9)*O$9*O8</f>
        <v>0</v>
      </c>
      <c r="P16" s="225">
        <f ca="1">Затраты!P51/(1+P$9)*P$9*P8</f>
        <v>0</v>
      </c>
      <c r="Q16" s="225">
        <f ca="1">Затраты!Q51/(1+Q$9)*Q$9*Q8</f>
        <v>0</v>
      </c>
      <c r="R16" s="225">
        <f ca="1">Затраты!R51/(1+R$9)*R$9*R8</f>
        <v>0</v>
      </c>
      <c r="S16" s="225">
        <f ca="1">Затраты!S51/(1+S$9)*S$9*S8</f>
        <v>0</v>
      </c>
      <c r="T16" s="225">
        <f ca="1">Затраты!T51/(1+T$9)*T$9*T8</f>
        <v>0</v>
      </c>
      <c r="U16" s="225">
        <f ca="1">Затраты!U51/(1+U$9)*U$9*U8</f>
        <v>0</v>
      </c>
      <c r="V16" s="225">
        <f ca="1">Затраты!V51/(1+V$9)*V$9*V8</f>
        <v>0</v>
      </c>
      <c r="W16" s="225">
        <f ca="1">Затраты!W51/(1+W$9)*W$9*W8</f>
        <v>0</v>
      </c>
      <c r="X16" s="225">
        <f ca="1">Затраты!X51/(1+X$9)*X$9*X8</f>
        <v>0</v>
      </c>
      <c r="Y16" s="225">
        <f ca="1">Затраты!Y51/(1+Y$9)*Y$9*Y8</f>
        <v>0</v>
      </c>
      <c r="Z16" s="225">
        <f ca="1">Затраты!Z51/(1+Z$9)*Z$9*Z8</f>
        <v>0</v>
      </c>
      <c r="AA16" s="225">
        <f ca="1">Затраты!AA51/(1+AA$9)*AA$9*AA8</f>
        <v>0</v>
      </c>
      <c r="AB16" s="225">
        <f ca="1">Затраты!AB51/(1+AB$9)*AB$9*AB8</f>
        <v>0</v>
      </c>
      <c r="AC16" s="225">
        <f ca="1">Затраты!AC51/(1+AC$9)*AC$9*AC8</f>
        <v>0</v>
      </c>
      <c r="AD16" s="225">
        <f ca="1">Затраты!AD51/(1+AD$9)*AD$9*AD8</f>
        <v>0</v>
      </c>
      <c r="AE16" s="225">
        <f ca="1">Затраты!AE51/(1+AE$9)*AE$9*AE8</f>
        <v>0</v>
      </c>
      <c r="AF16" s="225">
        <f ca="1">Затраты!AF51/(1+AF$9)*AF$9*AF8</f>
        <v>0</v>
      </c>
      <c r="AG16" s="225">
        <f ca="1">Затраты!AG51/(1+AG$9)*AG$9*AG8</f>
        <v>0</v>
      </c>
      <c r="AH16" s="225">
        <f ca="1">Затраты!AH51/(1+AH$9)*AH$9*AH8</f>
        <v>0</v>
      </c>
      <c r="AI16" s="225">
        <f ca="1">Затраты!AI51/(1+AI$9)*AI$9*AI8</f>
        <v>0</v>
      </c>
      <c r="AJ16" s="225">
        <f ca="1">Затраты!AJ51/(1+AJ$9)*AJ$9*AJ8</f>
        <v>0</v>
      </c>
      <c r="AK16" s="225">
        <f ca="1">Затраты!AK51/(1+AK$9)*AK$9*AK8</f>
        <v>0</v>
      </c>
      <c r="AL16" s="225">
        <f ca="1">Затраты!AL51/(1+AL$9)*AL$9*AL8</f>
        <v>0</v>
      </c>
      <c r="AM16" s="225">
        <f ca="1">Затраты!AM51/(1+AM$9)*AM$9*AM8</f>
        <v>0</v>
      </c>
      <c r="AN16" s="225">
        <f ca="1">Затраты!AN51/(1+AN$9)*AN$9*AN8</f>
        <v>0</v>
      </c>
      <c r="AO16" s="225">
        <f ca="1">Затраты!AO51/(1+AO$9)*AO$9*AO8</f>
        <v>0</v>
      </c>
      <c r="AP16" s="225">
        <f ca="1">Затраты!AP51/(1+AP$9)*AP$9*AP8</f>
        <v>0</v>
      </c>
      <c r="AQ16" s="225">
        <f ca="1">Затраты!AQ51/(1+AQ$9)*AQ$9*AQ8</f>
        <v>0</v>
      </c>
      <c r="AR16" s="225">
        <f ca="1">Затраты!AR51/(1+AR$9)*AR$9*AR8</f>
        <v>0</v>
      </c>
      <c r="AS16" s="225">
        <f ca="1">Затраты!AS51/(1+AS$9)*AS$9*AS8</f>
        <v>0</v>
      </c>
      <c r="AT16" s="225">
        <f ca="1">Затраты!AT51/(1+AT$9)*AT$9*AT8</f>
        <v>0</v>
      </c>
      <c r="AU16" s="225">
        <f ca="1">Затраты!AU51/(1+AU$9)*AU$9*AU8</f>
        <v>0</v>
      </c>
      <c r="AV16" s="225">
        <f ca="1">Затраты!AV51/(1+AV$9)*AV$9*AV8</f>
        <v>0</v>
      </c>
      <c r="AW16" s="225">
        <f ca="1">Затраты!AW51/(1+AW$9)*AW$9*AW8</f>
        <v>0</v>
      </c>
      <c r="AX16" s="225">
        <f ca="1">Затраты!AX51/(1+AX$9)*AX$9*AX8</f>
        <v>0</v>
      </c>
      <c r="AY16" s="225">
        <f ca="1">Затраты!AY51/(1+AY$9)*AY$9*AY8</f>
        <v>0</v>
      </c>
      <c r="AZ16" s="225">
        <f ca="1">Затраты!AZ51/(1+AZ$9)*AZ$9*AZ8</f>
        <v>0</v>
      </c>
      <c r="BA16" s="225">
        <f ca="1">Затраты!BA51/(1+BA$9)*BA$9*BA8</f>
        <v>0</v>
      </c>
      <c r="BB16" s="225">
        <f ca="1">Затраты!BB51/(1+BB$9)*BB$9*BB8</f>
        <v>0</v>
      </c>
      <c r="BC16" s="225">
        <f ca="1">Затраты!BC51/(1+BC$9)*BC$9*BC8</f>
        <v>0</v>
      </c>
      <c r="BD16" s="225">
        <f ca="1">Затраты!BD51/(1+BD$9)*BD$9*BD8</f>
        <v>0</v>
      </c>
      <c r="BE16" s="225">
        <f ca="1">Затраты!BE51/(1+BE$9)*BE$9*BE8</f>
        <v>0</v>
      </c>
      <c r="BF16" s="225">
        <f ca="1">Затраты!BF51/(1+BF$9)*BF$9*BF8</f>
        <v>0</v>
      </c>
      <c r="BG16" s="225">
        <f ca="1">Затраты!BG51/(1+BG$9)*BG$9*BG8</f>
        <v>0</v>
      </c>
      <c r="BH16" s="225">
        <f ca="1">Затраты!BH51/(1+BH$9)*BH$9*BH8</f>
        <v>0</v>
      </c>
      <c r="BI16" s="225">
        <f ca="1">Затраты!BI51/(1+BI$9)*BI$9*BI8</f>
        <v>0</v>
      </c>
      <c r="BJ16" s="225">
        <f ca="1">Затраты!BJ51/(1+BJ$9)*BJ$9*BJ8</f>
        <v>0</v>
      </c>
      <c r="BK16" s="225">
        <f ca="1">Затраты!BK51/(1+BK$9)*BK$9*BK8</f>
        <v>0</v>
      </c>
      <c r="BL16" s="225">
        <f ca="1">Затраты!BL51/(1+BL$9)*BL$9*BL8</f>
        <v>0</v>
      </c>
      <c r="BM16" s="225">
        <f ca="1">Затраты!BM51/(1+BM$9)*BM$9*BM8</f>
        <v>0</v>
      </c>
      <c r="BN16" s="225">
        <f ca="1">Затраты!BN51/(1+BN$9)*BN$9*BN8</f>
        <v>0</v>
      </c>
      <c r="BO16" s="225">
        <f ca="1">Затраты!BO51/(1+BO$9)*BO$9*BO8</f>
        <v>0</v>
      </c>
      <c r="BP16" s="225">
        <f ca="1">Затраты!BP51/(1+BP$9)*BP$9*BP8</f>
        <v>0</v>
      </c>
      <c r="BQ16" s="225">
        <f ca="1">Затраты!BQ51/(1+BQ$9)*BQ$9*BQ8</f>
        <v>0</v>
      </c>
      <c r="BR16" s="225">
        <f ca="1">Затраты!BR51/(1+BR$9)*BR$9*BR8</f>
        <v>0</v>
      </c>
      <c r="BS16" s="225">
        <f ca="1">Затраты!BS51/(1+BS$9)*BS$9*BS8</f>
        <v>0</v>
      </c>
      <c r="BT16" s="225">
        <f ca="1">Затраты!BT51/(1+BT$9)*BT$9*BT8</f>
        <v>0</v>
      </c>
      <c r="BU16" s="225">
        <f ca="1">Затраты!BU51/(1+BU$9)*BU$9*BU8</f>
        <v>0</v>
      </c>
      <c r="BV16" s="225">
        <f ca="1">Затраты!BV51/(1+BV$9)*BV$9*BV8</f>
        <v>0</v>
      </c>
      <c r="BW16" s="225">
        <f ca="1">Затраты!BW51/(1+BW$9)*BW$9*BW8</f>
        <v>0</v>
      </c>
      <c r="BX16" s="225">
        <f ca="1">Затраты!BX51/(1+BX$9)*BX$9*BX8</f>
        <v>0</v>
      </c>
      <c r="BY16" s="225">
        <f ca="1">Затраты!BY51/(1+BY$9)*BY$9*BY8</f>
        <v>0</v>
      </c>
      <c r="BZ16" s="224"/>
      <c r="CA16" s="224"/>
      <c r="CB16" s="224"/>
      <c r="CC16" s="224"/>
      <c r="CD16" s="224"/>
      <c r="CE16" s="224"/>
      <c r="CF16" s="224"/>
      <c r="CG16" s="224"/>
    </row>
    <row r="17" spans="1:85" outlineLevel="1" x14ac:dyDescent="0.25">
      <c r="A17" s="31"/>
      <c r="B17" s="31"/>
      <c r="C17" s="276" t="s">
        <v>213</v>
      </c>
      <c r="D17" s="132" t="s">
        <v>355</v>
      </c>
      <c r="E17" s="31"/>
      <c r="F17" s="277">
        <f t="shared" ref="F17:AK17" ca="1" si="43">IF(F20&gt;(F19+F18),F20-SUM(F18:F19),0)</f>
        <v>0</v>
      </c>
      <c r="G17" s="277">
        <f t="shared" ca="1" si="43"/>
        <v>0</v>
      </c>
      <c r="H17" s="277">
        <f t="shared" ca="1" si="43"/>
        <v>0</v>
      </c>
      <c r="I17" s="277">
        <f t="shared" ca="1" si="43"/>
        <v>0</v>
      </c>
      <c r="J17" s="277">
        <f t="shared" ca="1" si="43"/>
        <v>0</v>
      </c>
      <c r="K17" s="277">
        <f t="shared" ca="1" si="43"/>
        <v>0</v>
      </c>
      <c r="L17" s="277">
        <f t="shared" ca="1" si="43"/>
        <v>0</v>
      </c>
      <c r="M17" s="277">
        <f t="shared" ca="1" si="43"/>
        <v>0</v>
      </c>
      <c r="N17" s="277">
        <f t="shared" ca="1" si="43"/>
        <v>0</v>
      </c>
      <c r="O17" s="277">
        <f t="shared" ca="1" si="43"/>
        <v>0</v>
      </c>
      <c r="P17" s="277">
        <f t="shared" ca="1" si="43"/>
        <v>0</v>
      </c>
      <c r="Q17" s="277">
        <f t="shared" ca="1" si="43"/>
        <v>0</v>
      </c>
      <c r="R17" s="277">
        <f t="shared" ca="1" si="43"/>
        <v>0</v>
      </c>
      <c r="S17" s="277">
        <f t="shared" ca="1" si="43"/>
        <v>0</v>
      </c>
      <c r="T17" s="277">
        <f t="shared" ca="1" si="43"/>
        <v>0</v>
      </c>
      <c r="U17" s="277">
        <f t="shared" ca="1" si="43"/>
        <v>0</v>
      </c>
      <c r="V17" s="277">
        <f t="shared" ca="1" si="43"/>
        <v>0</v>
      </c>
      <c r="W17" s="277">
        <f t="shared" ca="1" si="43"/>
        <v>0</v>
      </c>
      <c r="X17" s="277">
        <f t="shared" ca="1" si="43"/>
        <v>0</v>
      </c>
      <c r="Y17" s="277">
        <f t="shared" ca="1" si="43"/>
        <v>0</v>
      </c>
      <c r="Z17" s="277">
        <f t="shared" ca="1" si="43"/>
        <v>0</v>
      </c>
      <c r="AA17" s="277">
        <f t="shared" ca="1" si="43"/>
        <v>0</v>
      </c>
      <c r="AB17" s="277">
        <f t="shared" ca="1" si="43"/>
        <v>0</v>
      </c>
      <c r="AC17" s="277">
        <f t="shared" ca="1" si="43"/>
        <v>0</v>
      </c>
      <c r="AD17" s="277">
        <f t="shared" ca="1" si="43"/>
        <v>0</v>
      </c>
      <c r="AE17" s="277">
        <f t="shared" ca="1" si="43"/>
        <v>0</v>
      </c>
      <c r="AF17" s="277">
        <f t="shared" ca="1" si="43"/>
        <v>0</v>
      </c>
      <c r="AG17" s="277">
        <f t="shared" ca="1" si="43"/>
        <v>0</v>
      </c>
      <c r="AH17" s="277">
        <f t="shared" ca="1" si="43"/>
        <v>0</v>
      </c>
      <c r="AI17" s="277">
        <f t="shared" ca="1" si="43"/>
        <v>0</v>
      </c>
      <c r="AJ17" s="277">
        <f t="shared" ca="1" si="43"/>
        <v>0</v>
      </c>
      <c r="AK17" s="277">
        <f t="shared" ca="1" si="43"/>
        <v>0</v>
      </c>
      <c r="AL17" s="277">
        <f t="shared" ref="AL17:BM17" ca="1" si="44">IF(AL20&gt;(AL19+AL18),AL20-SUM(AL18:AL19),0)</f>
        <v>0</v>
      </c>
      <c r="AM17" s="277">
        <f t="shared" ca="1" si="44"/>
        <v>0</v>
      </c>
      <c r="AN17" s="277">
        <f t="shared" ca="1" si="44"/>
        <v>0</v>
      </c>
      <c r="AO17" s="277">
        <f t="shared" ca="1" si="44"/>
        <v>0</v>
      </c>
      <c r="AP17" s="277">
        <f t="shared" ca="1" si="44"/>
        <v>0</v>
      </c>
      <c r="AQ17" s="277">
        <f t="shared" ca="1" si="44"/>
        <v>0</v>
      </c>
      <c r="AR17" s="277">
        <f t="shared" ca="1" si="44"/>
        <v>0</v>
      </c>
      <c r="AS17" s="277">
        <f t="shared" ca="1" si="44"/>
        <v>0</v>
      </c>
      <c r="AT17" s="277">
        <f t="shared" ca="1" si="44"/>
        <v>0</v>
      </c>
      <c r="AU17" s="277">
        <f t="shared" ca="1" si="44"/>
        <v>0</v>
      </c>
      <c r="AV17" s="277">
        <f t="shared" ca="1" si="44"/>
        <v>0</v>
      </c>
      <c r="AW17" s="277">
        <f t="shared" ca="1" si="44"/>
        <v>0</v>
      </c>
      <c r="AX17" s="277">
        <f t="shared" ca="1" si="44"/>
        <v>0</v>
      </c>
      <c r="AY17" s="277">
        <f t="shared" ca="1" si="44"/>
        <v>0</v>
      </c>
      <c r="AZ17" s="277">
        <f t="shared" ca="1" si="44"/>
        <v>0</v>
      </c>
      <c r="BA17" s="277">
        <f t="shared" ca="1" si="44"/>
        <v>0</v>
      </c>
      <c r="BB17" s="277">
        <f t="shared" ca="1" si="44"/>
        <v>0</v>
      </c>
      <c r="BC17" s="277">
        <f t="shared" ca="1" si="44"/>
        <v>0</v>
      </c>
      <c r="BD17" s="277">
        <f t="shared" ca="1" si="44"/>
        <v>0</v>
      </c>
      <c r="BE17" s="277">
        <f t="shared" ca="1" si="44"/>
        <v>0</v>
      </c>
      <c r="BF17" s="277">
        <f t="shared" ca="1" si="44"/>
        <v>0</v>
      </c>
      <c r="BG17" s="277">
        <f t="shared" ca="1" si="44"/>
        <v>0</v>
      </c>
      <c r="BH17" s="277">
        <f t="shared" ca="1" si="44"/>
        <v>0</v>
      </c>
      <c r="BI17" s="277">
        <f t="shared" ca="1" si="44"/>
        <v>0</v>
      </c>
      <c r="BJ17" s="277">
        <f t="shared" ca="1" si="44"/>
        <v>0</v>
      </c>
      <c r="BK17" s="277">
        <f t="shared" ca="1" si="44"/>
        <v>0</v>
      </c>
      <c r="BL17" s="277">
        <f t="shared" ca="1" si="44"/>
        <v>0</v>
      </c>
      <c r="BM17" s="277">
        <f t="shared" ca="1" si="44"/>
        <v>0</v>
      </c>
      <c r="BN17" s="277">
        <f t="shared" ref="BN17:BY17" ca="1" si="45">IF(BN20&gt;(BN19+BN18),BN20-SUM(BN18:BN19),0)</f>
        <v>0</v>
      </c>
      <c r="BO17" s="277">
        <f t="shared" ca="1" si="45"/>
        <v>0</v>
      </c>
      <c r="BP17" s="277">
        <f t="shared" ca="1" si="45"/>
        <v>0</v>
      </c>
      <c r="BQ17" s="277">
        <f t="shared" ca="1" si="45"/>
        <v>0</v>
      </c>
      <c r="BR17" s="277">
        <f t="shared" ca="1" si="45"/>
        <v>0</v>
      </c>
      <c r="BS17" s="277">
        <f t="shared" ca="1" si="45"/>
        <v>0</v>
      </c>
      <c r="BT17" s="277">
        <f t="shared" ca="1" si="45"/>
        <v>0</v>
      </c>
      <c r="BU17" s="277">
        <f t="shared" ca="1" si="45"/>
        <v>0</v>
      </c>
      <c r="BV17" s="277">
        <f t="shared" ca="1" si="45"/>
        <v>0</v>
      </c>
      <c r="BW17" s="277">
        <f t="shared" ca="1" si="45"/>
        <v>0</v>
      </c>
      <c r="BX17" s="277">
        <f t="shared" ca="1" si="45"/>
        <v>0</v>
      </c>
      <c r="BY17" s="277">
        <f t="shared" ca="1" si="45"/>
        <v>0</v>
      </c>
      <c r="BZ17" s="276"/>
      <c r="CA17" s="276"/>
      <c r="CB17" s="276"/>
      <c r="CC17" s="276"/>
      <c r="CD17" s="276"/>
      <c r="CE17" s="276"/>
      <c r="CF17" s="276"/>
      <c r="CG17" s="276"/>
    </row>
    <row r="18" spans="1:85" outlineLevel="1" x14ac:dyDescent="0.25">
      <c r="A18" s="31"/>
      <c r="B18" s="31"/>
      <c r="C18" s="279" t="s">
        <v>214</v>
      </c>
      <c r="D18" s="132" t="s">
        <v>355</v>
      </c>
      <c r="E18" s="31"/>
      <c r="F18" s="225">
        <f t="shared" ref="F18:AK18" si="46">E21</f>
        <v>0</v>
      </c>
      <c r="G18" s="225">
        <f t="shared" ca="1" si="46"/>
        <v>0</v>
      </c>
      <c r="H18" s="225">
        <f t="shared" ca="1" si="46"/>
        <v>0</v>
      </c>
      <c r="I18" s="225">
        <f t="shared" ca="1" si="46"/>
        <v>0</v>
      </c>
      <c r="J18" s="225">
        <f t="shared" ca="1" si="46"/>
        <v>0</v>
      </c>
      <c r="K18" s="225">
        <f t="shared" ca="1" si="46"/>
        <v>0</v>
      </c>
      <c r="L18" s="225">
        <f t="shared" ca="1" si="46"/>
        <v>0</v>
      </c>
      <c r="M18" s="225">
        <f t="shared" ca="1" si="46"/>
        <v>0</v>
      </c>
      <c r="N18" s="225">
        <f t="shared" ca="1" si="46"/>
        <v>0</v>
      </c>
      <c r="O18" s="225">
        <f t="shared" ca="1" si="46"/>
        <v>0</v>
      </c>
      <c r="P18" s="225">
        <f t="shared" ca="1" si="46"/>
        <v>0</v>
      </c>
      <c r="Q18" s="225">
        <f t="shared" ca="1" si="46"/>
        <v>0</v>
      </c>
      <c r="R18" s="225">
        <f t="shared" ca="1" si="46"/>
        <v>0</v>
      </c>
      <c r="S18" s="225">
        <f t="shared" ca="1" si="46"/>
        <v>0</v>
      </c>
      <c r="T18" s="225">
        <f t="shared" ca="1" si="46"/>
        <v>0</v>
      </c>
      <c r="U18" s="225">
        <f t="shared" ca="1" si="46"/>
        <v>0</v>
      </c>
      <c r="V18" s="225">
        <f t="shared" ca="1" si="46"/>
        <v>0</v>
      </c>
      <c r="W18" s="225">
        <f t="shared" ca="1" si="46"/>
        <v>0</v>
      </c>
      <c r="X18" s="225">
        <f t="shared" ca="1" si="46"/>
        <v>0</v>
      </c>
      <c r="Y18" s="225">
        <f t="shared" ca="1" si="46"/>
        <v>0</v>
      </c>
      <c r="Z18" s="225">
        <f t="shared" ca="1" si="46"/>
        <v>0</v>
      </c>
      <c r="AA18" s="225">
        <f t="shared" ca="1" si="46"/>
        <v>0</v>
      </c>
      <c r="AB18" s="225">
        <f t="shared" ca="1" si="46"/>
        <v>0</v>
      </c>
      <c r="AC18" s="225">
        <f t="shared" ca="1" si="46"/>
        <v>0</v>
      </c>
      <c r="AD18" s="225">
        <f t="shared" ca="1" si="46"/>
        <v>0</v>
      </c>
      <c r="AE18" s="225">
        <f t="shared" ca="1" si="46"/>
        <v>0</v>
      </c>
      <c r="AF18" s="225">
        <f t="shared" ca="1" si="46"/>
        <v>0</v>
      </c>
      <c r="AG18" s="225">
        <f t="shared" ca="1" si="46"/>
        <v>0</v>
      </c>
      <c r="AH18" s="225">
        <f t="shared" ca="1" si="46"/>
        <v>0</v>
      </c>
      <c r="AI18" s="225">
        <f t="shared" ca="1" si="46"/>
        <v>0</v>
      </c>
      <c r="AJ18" s="225">
        <f t="shared" ca="1" si="46"/>
        <v>0</v>
      </c>
      <c r="AK18" s="225">
        <f t="shared" ca="1" si="46"/>
        <v>0</v>
      </c>
      <c r="AL18" s="225">
        <f t="shared" ref="AL18:BM18" ca="1" si="47">AK21</f>
        <v>0</v>
      </c>
      <c r="AM18" s="225">
        <f t="shared" ca="1" si="47"/>
        <v>0</v>
      </c>
      <c r="AN18" s="225">
        <f t="shared" ca="1" si="47"/>
        <v>0</v>
      </c>
      <c r="AO18" s="225">
        <f t="shared" ca="1" si="47"/>
        <v>0</v>
      </c>
      <c r="AP18" s="225">
        <f t="shared" ca="1" si="47"/>
        <v>0</v>
      </c>
      <c r="AQ18" s="225">
        <f t="shared" ca="1" si="47"/>
        <v>0</v>
      </c>
      <c r="AR18" s="225">
        <f t="shared" ca="1" si="47"/>
        <v>0</v>
      </c>
      <c r="AS18" s="225">
        <f t="shared" ca="1" si="47"/>
        <v>0</v>
      </c>
      <c r="AT18" s="225">
        <f t="shared" ca="1" si="47"/>
        <v>0</v>
      </c>
      <c r="AU18" s="225">
        <f t="shared" ca="1" si="47"/>
        <v>0</v>
      </c>
      <c r="AV18" s="225">
        <f t="shared" ca="1" si="47"/>
        <v>0</v>
      </c>
      <c r="AW18" s="225">
        <f t="shared" ca="1" si="47"/>
        <v>0</v>
      </c>
      <c r="AX18" s="225">
        <f t="shared" ca="1" si="47"/>
        <v>0</v>
      </c>
      <c r="AY18" s="225">
        <f t="shared" ca="1" si="47"/>
        <v>0</v>
      </c>
      <c r="AZ18" s="225">
        <f t="shared" ca="1" si="47"/>
        <v>0</v>
      </c>
      <c r="BA18" s="225">
        <f t="shared" ca="1" si="47"/>
        <v>0</v>
      </c>
      <c r="BB18" s="225">
        <f t="shared" ca="1" si="47"/>
        <v>0</v>
      </c>
      <c r="BC18" s="225">
        <f t="shared" ca="1" si="47"/>
        <v>0</v>
      </c>
      <c r="BD18" s="225">
        <f t="shared" ca="1" si="47"/>
        <v>0</v>
      </c>
      <c r="BE18" s="225">
        <f t="shared" ca="1" si="47"/>
        <v>0</v>
      </c>
      <c r="BF18" s="225">
        <f t="shared" ca="1" si="47"/>
        <v>0</v>
      </c>
      <c r="BG18" s="225">
        <f t="shared" ca="1" si="47"/>
        <v>0</v>
      </c>
      <c r="BH18" s="225">
        <f t="shared" ca="1" si="47"/>
        <v>0</v>
      </c>
      <c r="BI18" s="225">
        <f t="shared" ca="1" si="47"/>
        <v>0</v>
      </c>
      <c r="BJ18" s="225">
        <f t="shared" ca="1" si="47"/>
        <v>0</v>
      </c>
      <c r="BK18" s="225">
        <f t="shared" ca="1" si="47"/>
        <v>0</v>
      </c>
      <c r="BL18" s="225">
        <f t="shared" ca="1" si="47"/>
        <v>0</v>
      </c>
      <c r="BM18" s="225">
        <f t="shared" ca="1" si="47"/>
        <v>0</v>
      </c>
      <c r="BN18" s="225">
        <f t="shared" ref="BN18" ca="1" si="48">BM21</f>
        <v>0</v>
      </c>
      <c r="BO18" s="225">
        <f t="shared" ref="BO18" ca="1" si="49">BN21</f>
        <v>0</v>
      </c>
      <c r="BP18" s="225">
        <f t="shared" ref="BP18" ca="1" si="50">BO21</f>
        <v>0</v>
      </c>
      <c r="BQ18" s="225">
        <f t="shared" ref="BQ18" ca="1" si="51">BP21</f>
        <v>0</v>
      </c>
      <c r="BR18" s="225">
        <f t="shared" ref="BR18" ca="1" si="52">BQ21</f>
        <v>0</v>
      </c>
      <c r="BS18" s="225">
        <f t="shared" ref="BS18" ca="1" si="53">BR21</f>
        <v>0</v>
      </c>
      <c r="BT18" s="225">
        <f t="shared" ref="BT18" ca="1" si="54">BS21</f>
        <v>0</v>
      </c>
      <c r="BU18" s="225">
        <f t="shared" ref="BU18" ca="1" si="55">BT21</f>
        <v>0</v>
      </c>
      <c r="BV18" s="225">
        <f t="shared" ref="BV18" ca="1" si="56">BU21</f>
        <v>0</v>
      </c>
      <c r="BW18" s="225">
        <f t="shared" ref="BW18" ca="1" si="57">BV21</f>
        <v>0</v>
      </c>
      <c r="BX18" s="225">
        <f t="shared" ref="BX18" ca="1" si="58">BW21</f>
        <v>0</v>
      </c>
      <c r="BY18" s="225">
        <f t="shared" ref="BY18" ca="1" si="59">BX21</f>
        <v>0</v>
      </c>
      <c r="BZ18" s="224"/>
      <c r="CA18" s="224"/>
      <c r="CB18" s="224"/>
      <c r="CC18" s="224"/>
      <c r="CD18" s="224"/>
      <c r="CE18" s="224"/>
      <c r="CF18" s="224"/>
      <c r="CG18" s="224"/>
    </row>
    <row r="19" spans="1:85" outlineLevel="1" x14ac:dyDescent="0.25">
      <c r="A19" s="31"/>
      <c r="B19" s="31"/>
      <c r="C19" s="279" t="s">
        <v>215</v>
      </c>
      <c r="D19" s="132" t="s">
        <v>355</v>
      </c>
      <c r="E19" s="31"/>
      <c r="F19" s="225">
        <f t="shared" ref="F19:AK19" ca="1" si="60">F14</f>
        <v>0</v>
      </c>
      <c r="G19" s="225">
        <f t="shared" ca="1" si="60"/>
        <v>0</v>
      </c>
      <c r="H19" s="225">
        <f t="shared" ca="1" si="60"/>
        <v>0</v>
      </c>
      <c r="I19" s="225">
        <f t="shared" ca="1" si="60"/>
        <v>0</v>
      </c>
      <c r="J19" s="225">
        <f t="shared" ca="1" si="60"/>
        <v>0</v>
      </c>
      <c r="K19" s="225">
        <f t="shared" ca="1" si="60"/>
        <v>0</v>
      </c>
      <c r="L19" s="225">
        <f t="shared" ca="1" si="60"/>
        <v>0</v>
      </c>
      <c r="M19" s="225">
        <f t="shared" ca="1" si="60"/>
        <v>0</v>
      </c>
      <c r="N19" s="225">
        <f t="shared" ca="1" si="60"/>
        <v>0</v>
      </c>
      <c r="O19" s="225">
        <f t="shared" ca="1" si="60"/>
        <v>0</v>
      </c>
      <c r="P19" s="225">
        <f t="shared" ca="1" si="60"/>
        <v>0</v>
      </c>
      <c r="Q19" s="225">
        <f t="shared" ca="1" si="60"/>
        <v>0</v>
      </c>
      <c r="R19" s="225">
        <f t="shared" ca="1" si="60"/>
        <v>0</v>
      </c>
      <c r="S19" s="225">
        <f t="shared" ca="1" si="60"/>
        <v>0</v>
      </c>
      <c r="T19" s="225">
        <f t="shared" ca="1" si="60"/>
        <v>0</v>
      </c>
      <c r="U19" s="225">
        <f t="shared" ca="1" si="60"/>
        <v>0</v>
      </c>
      <c r="V19" s="225">
        <f t="shared" ca="1" si="60"/>
        <v>0</v>
      </c>
      <c r="W19" s="225">
        <f t="shared" ca="1" si="60"/>
        <v>0</v>
      </c>
      <c r="X19" s="225">
        <f t="shared" ca="1" si="60"/>
        <v>0</v>
      </c>
      <c r="Y19" s="225">
        <f t="shared" ca="1" si="60"/>
        <v>0</v>
      </c>
      <c r="Z19" s="225">
        <f t="shared" ca="1" si="60"/>
        <v>0</v>
      </c>
      <c r="AA19" s="225">
        <f t="shared" ca="1" si="60"/>
        <v>0</v>
      </c>
      <c r="AB19" s="225">
        <f t="shared" ca="1" si="60"/>
        <v>0</v>
      </c>
      <c r="AC19" s="225">
        <f t="shared" ca="1" si="60"/>
        <v>0</v>
      </c>
      <c r="AD19" s="225">
        <f t="shared" ca="1" si="60"/>
        <v>0</v>
      </c>
      <c r="AE19" s="225">
        <f t="shared" ca="1" si="60"/>
        <v>0</v>
      </c>
      <c r="AF19" s="225">
        <f t="shared" ca="1" si="60"/>
        <v>0</v>
      </c>
      <c r="AG19" s="225">
        <f t="shared" ca="1" si="60"/>
        <v>0</v>
      </c>
      <c r="AH19" s="225">
        <f t="shared" ca="1" si="60"/>
        <v>0</v>
      </c>
      <c r="AI19" s="225">
        <f t="shared" ca="1" si="60"/>
        <v>0</v>
      </c>
      <c r="AJ19" s="225">
        <f t="shared" ca="1" si="60"/>
        <v>0</v>
      </c>
      <c r="AK19" s="225">
        <f t="shared" ca="1" si="60"/>
        <v>0</v>
      </c>
      <c r="AL19" s="225">
        <f t="shared" ref="AL19:BM19" ca="1" si="61">AL14</f>
        <v>0</v>
      </c>
      <c r="AM19" s="225">
        <f t="shared" ca="1" si="61"/>
        <v>0</v>
      </c>
      <c r="AN19" s="225">
        <f t="shared" ca="1" si="61"/>
        <v>0</v>
      </c>
      <c r="AO19" s="225">
        <f t="shared" ca="1" si="61"/>
        <v>0</v>
      </c>
      <c r="AP19" s="225">
        <f t="shared" ca="1" si="61"/>
        <v>0</v>
      </c>
      <c r="AQ19" s="225">
        <f t="shared" ca="1" si="61"/>
        <v>0</v>
      </c>
      <c r="AR19" s="225">
        <f t="shared" ca="1" si="61"/>
        <v>0</v>
      </c>
      <c r="AS19" s="225">
        <f t="shared" ca="1" si="61"/>
        <v>0</v>
      </c>
      <c r="AT19" s="225">
        <f t="shared" ca="1" si="61"/>
        <v>0</v>
      </c>
      <c r="AU19" s="225">
        <f t="shared" ca="1" si="61"/>
        <v>0</v>
      </c>
      <c r="AV19" s="225">
        <f t="shared" ca="1" si="61"/>
        <v>0</v>
      </c>
      <c r="AW19" s="225">
        <f t="shared" ca="1" si="61"/>
        <v>0</v>
      </c>
      <c r="AX19" s="225">
        <f t="shared" ca="1" si="61"/>
        <v>0</v>
      </c>
      <c r="AY19" s="225">
        <f t="shared" ca="1" si="61"/>
        <v>0</v>
      </c>
      <c r="AZ19" s="225">
        <f t="shared" ca="1" si="61"/>
        <v>0</v>
      </c>
      <c r="BA19" s="225">
        <f t="shared" ca="1" si="61"/>
        <v>0</v>
      </c>
      <c r="BB19" s="225">
        <f t="shared" ca="1" si="61"/>
        <v>0</v>
      </c>
      <c r="BC19" s="225">
        <f t="shared" ca="1" si="61"/>
        <v>0</v>
      </c>
      <c r="BD19" s="225">
        <f t="shared" ca="1" si="61"/>
        <v>0</v>
      </c>
      <c r="BE19" s="225">
        <f t="shared" ca="1" si="61"/>
        <v>0</v>
      </c>
      <c r="BF19" s="225">
        <f t="shared" ca="1" si="61"/>
        <v>0</v>
      </c>
      <c r="BG19" s="225">
        <f t="shared" ca="1" si="61"/>
        <v>0</v>
      </c>
      <c r="BH19" s="225">
        <f t="shared" ca="1" si="61"/>
        <v>0</v>
      </c>
      <c r="BI19" s="225">
        <f t="shared" ca="1" si="61"/>
        <v>0</v>
      </c>
      <c r="BJ19" s="225">
        <f t="shared" ca="1" si="61"/>
        <v>0</v>
      </c>
      <c r="BK19" s="225">
        <f t="shared" ca="1" si="61"/>
        <v>0</v>
      </c>
      <c r="BL19" s="225">
        <f t="shared" ca="1" si="61"/>
        <v>0</v>
      </c>
      <c r="BM19" s="225">
        <f t="shared" ca="1" si="61"/>
        <v>0</v>
      </c>
      <c r="BN19" s="225">
        <f t="shared" ref="BN19:BY19" ca="1" si="62">BN14</f>
        <v>0</v>
      </c>
      <c r="BO19" s="225">
        <f t="shared" ca="1" si="62"/>
        <v>0</v>
      </c>
      <c r="BP19" s="225">
        <f t="shared" ca="1" si="62"/>
        <v>0</v>
      </c>
      <c r="BQ19" s="225">
        <f t="shared" ca="1" si="62"/>
        <v>0</v>
      </c>
      <c r="BR19" s="225">
        <f t="shared" ca="1" si="62"/>
        <v>0</v>
      </c>
      <c r="BS19" s="225">
        <f t="shared" ca="1" si="62"/>
        <v>0</v>
      </c>
      <c r="BT19" s="225">
        <f t="shared" ca="1" si="62"/>
        <v>0</v>
      </c>
      <c r="BU19" s="225">
        <f t="shared" ca="1" si="62"/>
        <v>0</v>
      </c>
      <c r="BV19" s="225">
        <f t="shared" ca="1" si="62"/>
        <v>0</v>
      </c>
      <c r="BW19" s="225">
        <f t="shared" ca="1" si="62"/>
        <v>0</v>
      </c>
      <c r="BX19" s="225">
        <f t="shared" ca="1" si="62"/>
        <v>0</v>
      </c>
      <c r="BY19" s="225">
        <f t="shared" ca="1" si="62"/>
        <v>0</v>
      </c>
      <c r="BZ19" s="224"/>
      <c r="CA19" s="224"/>
      <c r="CB19" s="224"/>
      <c r="CC19" s="224"/>
      <c r="CD19" s="224"/>
      <c r="CE19" s="224"/>
      <c r="CF19" s="224"/>
      <c r="CG19" s="224"/>
    </row>
    <row r="20" spans="1:85" outlineLevel="1" x14ac:dyDescent="0.25">
      <c r="A20" s="31"/>
      <c r="B20" s="31"/>
      <c r="C20" s="279" t="s">
        <v>216</v>
      </c>
      <c r="D20" s="132" t="s">
        <v>355</v>
      </c>
      <c r="E20" s="31"/>
      <c r="F20" s="225">
        <f t="shared" ref="F20:AK20" ca="1" si="63">F13</f>
        <v>0</v>
      </c>
      <c r="G20" s="225">
        <f t="shared" ca="1" si="63"/>
        <v>0</v>
      </c>
      <c r="H20" s="225">
        <f t="shared" ca="1" si="63"/>
        <v>0</v>
      </c>
      <c r="I20" s="225">
        <f t="shared" ca="1" si="63"/>
        <v>0</v>
      </c>
      <c r="J20" s="225">
        <f t="shared" ca="1" si="63"/>
        <v>0</v>
      </c>
      <c r="K20" s="225">
        <f t="shared" ca="1" si="63"/>
        <v>0</v>
      </c>
      <c r="L20" s="225">
        <f t="shared" ca="1" si="63"/>
        <v>0</v>
      </c>
      <c r="M20" s="225">
        <f t="shared" ca="1" si="63"/>
        <v>0</v>
      </c>
      <c r="N20" s="225">
        <f t="shared" ca="1" si="63"/>
        <v>0</v>
      </c>
      <c r="O20" s="225">
        <f t="shared" ca="1" si="63"/>
        <v>0</v>
      </c>
      <c r="P20" s="225">
        <f t="shared" ca="1" si="63"/>
        <v>0</v>
      </c>
      <c r="Q20" s="225">
        <f t="shared" ca="1" si="63"/>
        <v>0</v>
      </c>
      <c r="R20" s="225">
        <f t="shared" ca="1" si="63"/>
        <v>0</v>
      </c>
      <c r="S20" s="225">
        <f t="shared" ca="1" si="63"/>
        <v>0</v>
      </c>
      <c r="T20" s="225">
        <f t="shared" ca="1" si="63"/>
        <v>0</v>
      </c>
      <c r="U20" s="225">
        <f t="shared" ca="1" si="63"/>
        <v>0</v>
      </c>
      <c r="V20" s="225">
        <f t="shared" ca="1" si="63"/>
        <v>0</v>
      </c>
      <c r="W20" s="225">
        <f t="shared" ca="1" si="63"/>
        <v>0</v>
      </c>
      <c r="X20" s="225">
        <f t="shared" ca="1" si="63"/>
        <v>0</v>
      </c>
      <c r="Y20" s="225">
        <f t="shared" ca="1" si="63"/>
        <v>0</v>
      </c>
      <c r="Z20" s="225">
        <f t="shared" ca="1" si="63"/>
        <v>0</v>
      </c>
      <c r="AA20" s="225">
        <f t="shared" ca="1" si="63"/>
        <v>0</v>
      </c>
      <c r="AB20" s="225">
        <f t="shared" ca="1" si="63"/>
        <v>0</v>
      </c>
      <c r="AC20" s="225">
        <f t="shared" ca="1" si="63"/>
        <v>0</v>
      </c>
      <c r="AD20" s="225">
        <f t="shared" ca="1" si="63"/>
        <v>0</v>
      </c>
      <c r="AE20" s="225">
        <f t="shared" ca="1" si="63"/>
        <v>0</v>
      </c>
      <c r="AF20" s="225">
        <f t="shared" ca="1" si="63"/>
        <v>0</v>
      </c>
      <c r="AG20" s="225">
        <f t="shared" ca="1" si="63"/>
        <v>0</v>
      </c>
      <c r="AH20" s="225">
        <f t="shared" ca="1" si="63"/>
        <v>0</v>
      </c>
      <c r="AI20" s="225">
        <f t="shared" ca="1" si="63"/>
        <v>0</v>
      </c>
      <c r="AJ20" s="225">
        <f t="shared" ca="1" si="63"/>
        <v>0</v>
      </c>
      <c r="AK20" s="225">
        <f t="shared" ca="1" si="63"/>
        <v>0</v>
      </c>
      <c r="AL20" s="225">
        <f t="shared" ref="AL20:BM20" ca="1" si="64">AL13</f>
        <v>0</v>
      </c>
      <c r="AM20" s="225">
        <f t="shared" ca="1" si="64"/>
        <v>0</v>
      </c>
      <c r="AN20" s="225">
        <f t="shared" ca="1" si="64"/>
        <v>0</v>
      </c>
      <c r="AO20" s="225">
        <f t="shared" ca="1" si="64"/>
        <v>0</v>
      </c>
      <c r="AP20" s="225">
        <f t="shared" ca="1" si="64"/>
        <v>0</v>
      </c>
      <c r="AQ20" s="225">
        <f t="shared" ca="1" si="64"/>
        <v>0</v>
      </c>
      <c r="AR20" s="225">
        <f t="shared" ca="1" si="64"/>
        <v>0</v>
      </c>
      <c r="AS20" s="225">
        <f t="shared" ca="1" si="64"/>
        <v>0</v>
      </c>
      <c r="AT20" s="225">
        <f t="shared" ca="1" si="64"/>
        <v>0</v>
      </c>
      <c r="AU20" s="225">
        <f t="shared" ca="1" si="64"/>
        <v>0</v>
      </c>
      <c r="AV20" s="225">
        <f t="shared" ca="1" si="64"/>
        <v>0</v>
      </c>
      <c r="AW20" s="225">
        <f t="shared" ca="1" si="64"/>
        <v>0</v>
      </c>
      <c r="AX20" s="225">
        <f t="shared" ca="1" si="64"/>
        <v>0</v>
      </c>
      <c r="AY20" s="225">
        <f t="shared" ca="1" si="64"/>
        <v>0</v>
      </c>
      <c r="AZ20" s="225">
        <f t="shared" ca="1" si="64"/>
        <v>0</v>
      </c>
      <c r="BA20" s="225">
        <f t="shared" ca="1" si="64"/>
        <v>0</v>
      </c>
      <c r="BB20" s="225">
        <f t="shared" ca="1" si="64"/>
        <v>0</v>
      </c>
      <c r="BC20" s="225">
        <f t="shared" ca="1" si="64"/>
        <v>0</v>
      </c>
      <c r="BD20" s="225">
        <f t="shared" ca="1" si="64"/>
        <v>0</v>
      </c>
      <c r="BE20" s="225">
        <f t="shared" ca="1" si="64"/>
        <v>0</v>
      </c>
      <c r="BF20" s="225">
        <f t="shared" ca="1" si="64"/>
        <v>0</v>
      </c>
      <c r="BG20" s="225">
        <f t="shared" ca="1" si="64"/>
        <v>0</v>
      </c>
      <c r="BH20" s="225">
        <f t="shared" ca="1" si="64"/>
        <v>0</v>
      </c>
      <c r="BI20" s="225">
        <f t="shared" ca="1" si="64"/>
        <v>0</v>
      </c>
      <c r="BJ20" s="225">
        <f t="shared" ca="1" si="64"/>
        <v>0</v>
      </c>
      <c r="BK20" s="225">
        <f t="shared" ca="1" si="64"/>
        <v>0</v>
      </c>
      <c r="BL20" s="225">
        <f t="shared" ca="1" si="64"/>
        <v>0</v>
      </c>
      <c r="BM20" s="225">
        <f t="shared" ca="1" si="64"/>
        <v>0</v>
      </c>
      <c r="BN20" s="225">
        <f t="shared" ref="BN20:BY20" ca="1" si="65">BN13</f>
        <v>0</v>
      </c>
      <c r="BO20" s="225">
        <f t="shared" ca="1" si="65"/>
        <v>0</v>
      </c>
      <c r="BP20" s="225">
        <f t="shared" ca="1" si="65"/>
        <v>0</v>
      </c>
      <c r="BQ20" s="225">
        <f t="shared" ca="1" si="65"/>
        <v>0</v>
      </c>
      <c r="BR20" s="225">
        <f t="shared" ca="1" si="65"/>
        <v>0</v>
      </c>
      <c r="BS20" s="225">
        <f t="shared" ca="1" si="65"/>
        <v>0</v>
      </c>
      <c r="BT20" s="225">
        <f t="shared" ca="1" si="65"/>
        <v>0</v>
      </c>
      <c r="BU20" s="225">
        <f t="shared" ca="1" si="65"/>
        <v>0</v>
      </c>
      <c r="BV20" s="225">
        <f t="shared" ca="1" si="65"/>
        <v>0</v>
      </c>
      <c r="BW20" s="225">
        <f t="shared" ca="1" si="65"/>
        <v>0</v>
      </c>
      <c r="BX20" s="225">
        <f t="shared" ca="1" si="65"/>
        <v>0</v>
      </c>
      <c r="BY20" s="225">
        <f t="shared" ca="1" si="65"/>
        <v>0</v>
      </c>
      <c r="BZ20" s="224"/>
      <c r="CA20" s="224"/>
      <c r="CB20" s="224"/>
      <c r="CC20" s="224"/>
      <c r="CD20" s="224"/>
      <c r="CE20" s="224"/>
      <c r="CF20" s="224"/>
      <c r="CG20" s="224"/>
    </row>
    <row r="21" spans="1:85" outlineLevel="1" x14ac:dyDescent="0.25">
      <c r="A21" s="31"/>
      <c r="B21" s="31"/>
      <c r="C21" s="279" t="s">
        <v>217</v>
      </c>
      <c r="D21" s="132" t="s">
        <v>355</v>
      </c>
      <c r="E21" s="31"/>
      <c r="F21" s="225">
        <f t="shared" ref="F21:AK21" ca="1" si="66">IF(F20&gt;(F18+F19),0,SUM(F18:F19)-F20)</f>
        <v>0</v>
      </c>
      <c r="G21" s="225">
        <f t="shared" ca="1" si="66"/>
        <v>0</v>
      </c>
      <c r="H21" s="225">
        <f t="shared" ca="1" si="66"/>
        <v>0</v>
      </c>
      <c r="I21" s="225">
        <f t="shared" ca="1" si="66"/>
        <v>0</v>
      </c>
      <c r="J21" s="225">
        <f t="shared" ca="1" si="66"/>
        <v>0</v>
      </c>
      <c r="K21" s="225">
        <f t="shared" ca="1" si="66"/>
        <v>0</v>
      </c>
      <c r="L21" s="225">
        <f t="shared" ca="1" si="66"/>
        <v>0</v>
      </c>
      <c r="M21" s="225">
        <f t="shared" ca="1" si="66"/>
        <v>0</v>
      </c>
      <c r="N21" s="225">
        <f t="shared" ca="1" si="66"/>
        <v>0</v>
      </c>
      <c r="O21" s="225">
        <f t="shared" ca="1" si="66"/>
        <v>0</v>
      </c>
      <c r="P21" s="225">
        <f t="shared" ca="1" si="66"/>
        <v>0</v>
      </c>
      <c r="Q21" s="225">
        <f t="shared" ca="1" si="66"/>
        <v>0</v>
      </c>
      <c r="R21" s="225">
        <f t="shared" ca="1" si="66"/>
        <v>0</v>
      </c>
      <c r="S21" s="225">
        <f t="shared" ca="1" si="66"/>
        <v>0</v>
      </c>
      <c r="T21" s="225">
        <f t="shared" ca="1" si="66"/>
        <v>0</v>
      </c>
      <c r="U21" s="225">
        <f t="shared" ca="1" si="66"/>
        <v>0</v>
      </c>
      <c r="V21" s="225">
        <f t="shared" ca="1" si="66"/>
        <v>0</v>
      </c>
      <c r="W21" s="225">
        <f t="shared" ca="1" si="66"/>
        <v>0</v>
      </c>
      <c r="X21" s="225">
        <f t="shared" ca="1" si="66"/>
        <v>0</v>
      </c>
      <c r="Y21" s="225">
        <f t="shared" ca="1" si="66"/>
        <v>0</v>
      </c>
      <c r="Z21" s="225">
        <f t="shared" ca="1" si="66"/>
        <v>0</v>
      </c>
      <c r="AA21" s="225">
        <f t="shared" ca="1" si="66"/>
        <v>0</v>
      </c>
      <c r="AB21" s="225">
        <f t="shared" ca="1" si="66"/>
        <v>0</v>
      </c>
      <c r="AC21" s="225">
        <f t="shared" ca="1" si="66"/>
        <v>0</v>
      </c>
      <c r="AD21" s="225">
        <f t="shared" ca="1" si="66"/>
        <v>0</v>
      </c>
      <c r="AE21" s="225">
        <f t="shared" ca="1" si="66"/>
        <v>0</v>
      </c>
      <c r="AF21" s="225">
        <f t="shared" ca="1" si="66"/>
        <v>0</v>
      </c>
      <c r="AG21" s="225">
        <f t="shared" ca="1" si="66"/>
        <v>0</v>
      </c>
      <c r="AH21" s="225">
        <f t="shared" ca="1" si="66"/>
        <v>0</v>
      </c>
      <c r="AI21" s="225">
        <f t="shared" ca="1" si="66"/>
        <v>0</v>
      </c>
      <c r="AJ21" s="225">
        <f t="shared" ca="1" si="66"/>
        <v>0</v>
      </c>
      <c r="AK21" s="225">
        <f t="shared" ca="1" si="66"/>
        <v>0</v>
      </c>
      <c r="AL21" s="225">
        <f t="shared" ref="AL21:BM21" ca="1" si="67">IF(AL20&gt;(AL18+AL19),0,SUM(AL18:AL19)-AL20)</f>
        <v>0</v>
      </c>
      <c r="AM21" s="225">
        <f t="shared" ca="1" si="67"/>
        <v>0</v>
      </c>
      <c r="AN21" s="225">
        <f t="shared" ca="1" si="67"/>
        <v>0</v>
      </c>
      <c r="AO21" s="225">
        <f t="shared" ca="1" si="67"/>
        <v>0</v>
      </c>
      <c r="AP21" s="225">
        <f t="shared" ca="1" si="67"/>
        <v>0</v>
      </c>
      <c r="AQ21" s="225">
        <f t="shared" ca="1" si="67"/>
        <v>0</v>
      </c>
      <c r="AR21" s="225">
        <f t="shared" ca="1" si="67"/>
        <v>0</v>
      </c>
      <c r="AS21" s="225">
        <f t="shared" ca="1" si="67"/>
        <v>0</v>
      </c>
      <c r="AT21" s="225">
        <f t="shared" ca="1" si="67"/>
        <v>0</v>
      </c>
      <c r="AU21" s="225">
        <f t="shared" ca="1" si="67"/>
        <v>0</v>
      </c>
      <c r="AV21" s="225">
        <f t="shared" ca="1" si="67"/>
        <v>0</v>
      </c>
      <c r="AW21" s="225">
        <f t="shared" ca="1" si="67"/>
        <v>0</v>
      </c>
      <c r="AX21" s="225">
        <f t="shared" ca="1" si="67"/>
        <v>0</v>
      </c>
      <c r="AY21" s="225">
        <f t="shared" ca="1" si="67"/>
        <v>0</v>
      </c>
      <c r="AZ21" s="225">
        <f t="shared" ca="1" si="67"/>
        <v>0</v>
      </c>
      <c r="BA21" s="225">
        <f t="shared" ca="1" si="67"/>
        <v>0</v>
      </c>
      <c r="BB21" s="225">
        <f t="shared" ca="1" si="67"/>
        <v>0</v>
      </c>
      <c r="BC21" s="225">
        <f t="shared" ca="1" si="67"/>
        <v>0</v>
      </c>
      <c r="BD21" s="225">
        <f t="shared" ca="1" si="67"/>
        <v>0</v>
      </c>
      <c r="BE21" s="225">
        <f t="shared" ca="1" si="67"/>
        <v>0</v>
      </c>
      <c r="BF21" s="225">
        <f t="shared" ca="1" si="67"/>
        <v>0</v>
      </c>
      <c r="BG21" s="225">
        <f t="shared" ca="1" si="67"/>
        <v>0</v>
      </c>
      <c r="BH21" s="225">
        <f t="shared" ca="1" si="67"/>
        <v>0</v>
      </c>
      <c r="BI21" s="225">
        <f t="shared" ca="1" si="67"/>
        <v>0</v>
      </c>
      <c r="BJ21" s="225">
        <f t="shared" ca="1" si="67"/>
        <v>0</v>
      </c>
      <c r="BK21" s="225">
        <f t="shared" ca="1" si="67"/>
        <v>0</v>
      </c>
      <c r="BL21" s="225">
        <f t="shared" ca="1" si="67"/>
        <v>0</v>
      </c>
      <c r="BM21" s="225">
        <f t="shared" ca="1" si="67"/>
        <v>0</v>
      </c>
      <c r="BN21" s="225">
        <f t="shared" ref="BN21:BY21" ca="1" si="68">IF(BN20&gt;(BN18+BN19),0,SUM(BN18:BN19)-BN20)</f>
        <v>0</v>
      </c>
      <c r="BO21" s="225">
        <f t="shared" ca="1" si="68"/>
        <v>0</v>
      </c>
      <c r="BP21" s="225">
        <f t="shared" ca="1" si="68"/>
        <v>0</v>
      </c>
      <c r="BQ21" s="225">
        <f t="shared" ca="1" si="68"/>
        <v>0</v>
      </c>
      <c r="BR21" s="225">
        <f t="shared" ca="1" si="68"/>
        <v>0</v>
      </c>
      <c r="BS21" s="225">
        <f t="shared" ca="1" si="68"/>
        <v>0</v>
      </c>
      <c r="BT21" s="225">
        <f t="shared" ca="1" si="68"/>
        <v>0</v>
      </c>
      <c r="BU21" s="225">
        <f t="shared" ca="1" si="68"/>
        <v>0</v>
      </c>
      <c r="BV21" s="225">
        <f t="shared" ca="1" si="68"/>
        <v>0</v>
      </c>
      <c r="BW21" s="225">
        <f t="shared" ca="1" si="68"/>
        <v>0</v>
      </c>
      <c r="BX21" s="225">
        <f t="shared" ca="1" si="68"/>
        <v>0</v>
      </c>
      <c r="BY21" s="225">
        <f t="shared" ca="1" si="68"/>
        <v>0</v>
      </c>
      <c r="BZ21" s="224"/>
      <c r="CA21" s="224"/>
      <c r="CB21" s="224"/>
      <c r="CC21" s="224"/>
      <c r="CD21" s="224"/>
      <c r="CE21" s="224"/>
      <c r="CF21" s="224"/>
      <c r="CG21" s="224"/>
    </row>
    <row r="22" spans="1:85" outlineLevel="1" x14ac:dyDescent="0.25">
      <c r="A22" s="31"/>
      <c r="B22" s="31"/>
      <c r="C22" s="31"/>
      <c r="D22" s="89"/>
      <c r="E22" s="31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</row>
    <row r="23" spans="1:85" x14ac:dyDescent="0.25">
      <c r="A23" s="31"/>
      <c r="B23" s="31"/>
      <c r="C23" s="271" t="str">
        <f>Вводные!C27</f>
        <v>Налог на прибыль</v>
      </c>
      <c r="D23" s="272"/>
      <c r="E23" s="31"/>
      <c r="F23" s="273"/>
      <c r="G23" s="273"/>
      <c r="H23" s="273"/>
      <c r="I23" s="273"/>
      <c r="J23" s="273"/>
      <c r="K23" s="273"/>
      <c r="L23" s="273"/>
      <c r="M23" s="273"/>
      <c r="N23" s="273"/>
      <c r="O23" s="273"/>
      <c r="P23" s="273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5"/>
      <c r="AE23" s="275"/>
      <c r="AF23" s="275"/>
      <c r="AG23" s="275"/>
      <c r="AH23" s="275"/>
      <c r="AI23" s="275"/>
      <c r="AJ23" s="275"/>
      <c r="AK23" s="275"/>
      <c r="AL23" s="275"/>
      <c r="AM23" s="275"/>
      <c r="AN23" s="275"/>
      <c r="AO23" s="275"/>
      <c r="AP23" s="275"/>
      <c r="AQ23" s="275"/>
      <c r="AR23" s="275"/>
      <c r="AS23" s="275"/>
      <c r="AT23" s="275"/>
      <c r="AU23" s="275"/>
      <c r="AV23" s="275"/>
      <c r="AW23" s="275"/>
      <c r="AX23" s="275"/>
      <c r="AY23" s="275"/>
      <c r="AZ23" s="275"/>
      <c r="BA23" s="275"/>
      <c r="BB23" s="275"/>
      <c r="BC23" s="275"/>
      <c r="BD23" s="275"/>
      <c r="BE23" s="275"/>
      <c r="BF23" s="275"/>
      <c r="BG23" s="275"/>
      <c r="BH23" s="275"/>
      <c r="BI23" s="275"/>
      <c r="BJ23" s="275"/>
      <c r="BK23" s="275"/>
      <c r="BL23" s="275"/>
      <c r="BM23" s="275"/>
      <c r="BN23" s="275"/>
      <c r="BO23" s="275"/>
      <c r="BP23" s="275"/>
      <c r="BQ23" s="275"/>
      <c r="BR23" s="275"/>
      <c r="BS23" s="275"/>
      <c r="BT23" s="275"/>
      <c r="BU23" s="275"/>
      <c r="BV23" s="275"/>
      <c r="BW23" s="275"/>
      <c r="BX23" s="275"/>
      <c r="BY23" s="275"/>
      <c r="BZ23" s="31"/>
      <c r="CA23" s="31"/>
      <c r="CB23" s="31"/>
      <c r="CC23" s="31"/>
      <c r="CD23" s="31"/>
      <c r="CE23" s="31"/>
      <c r="CF23" s="31"/>
      <c r="CG23" s="31"/>
    </row>
    <row r="24" spans="1:85" x14ac:dyDescent="0.25">
      <c r="A24" s="31"/>
      <c r="B24" s="31"/>
      <c r="C24" s="275" t="s">
        <v>218</v>
      </c>
      <c r="D24" s="132" t="s">
        <v>355</v>
      </c>
      <c r="E24" s="31"/>
      <c r="F24" s="220">
        <f t="shared" ref="F24:AK24" ca="1" si="69">IF(F25&gt;F27,0,F27-F25)</f>
        <v>0</v>
      </c>
      <c r="G24" s="220">
        <f t="shared" ca="1" si="69"/>
        <v>0</v>
      </c>
      <c r="H24" s="220">
        <f t="shared" ca="1" si="69"/>
        <v>0</v>
      </c>
      <c r="I24" s="220">
        <f t="shared" ca="1" si="69"/>
        <v>0</v>
      </c>
      <c r="J24" s="220">
        <f t="shared" ca="1" si="69"/>
        <v>0</v>
      </c>
      <c r="K24" s="220">
        <f t="shared" ca="1" si="69"/>
        <v>0</v>
      </c>
      <c r="L24" s="220">
        <f t="shared" ca="1" si="69"/>
        <v>0</v>
      </c>
      <c r="M24" s="220">
        <f t="shared" ca="1" si="69"/>
        <v>0</v>
      </c>
      <c r="N24" s="220">
        <f t="shared" ca="1" si="69"/>
        <v>0</v>
      </c>
      <c r="O24" s="220">
        <f t="shared" ca="1" si="69"/>
        <v>0</v>
      </c>
      <c r="P24" s="220">
        <f t="shared" ca="1" si="69"/>
        <v>0</v>
      </c>
      <c r="Q24" s="220">
        <f t="shared" ca="1" si="69"/>
        <v>0</v>
      </c>
      <c r="R24" s="220">
        <f t="shared" ca="1" si="69"/>
        <v>0</v>
      </c>
      <c r="S24" s="220">
        <f t="shared" ca="1" si="69"/>
        <v>0</v>
      </c>
      <c r="T24" s="220">
        <f t="shared" ca="1" si="69"/>
        <v>0</v>
      </c>
      <c r="U24" s="220">
        <f t="shared" ca="1" si="69"/>
        <v>0</v>
      </c>
      <c r="V24" s="220">
        <f t="shared" ca="1" si="69"/>
        <v>0</v>
      </c>
      <c r="W24" s="220">
        <f t="shared" ca="1" si="69"/>
        <v>0</v>
      </c>
      <c r="X24" s="220">
        <f t="shared" ca="1" si="69"/>
        <v>0</v>
      </c>
      <c r="Y24" s="220">
        <f t="shared" ca="1" si="69"/>
        <v>0</v>
      </c>
      <c r="Z24" s="220">
        <f t="shared" ca="1" si="69"/>
        <v>0</v>
      </c>
      <c r="AA24" s="220">
        <f t="shared" ca="1" si="69"/>
        <v>0</v>
      </c>
      <c r="AB24" s="220">
        <f t="shared" ca="1" si="69"/>
        <v>0</v>
      </c>
      <c r="AC24" s="220">
        <f t="shared" ca="1" si="69"/>
        <v>0</v>
      </c>
      <c r="AD24" s="220">
        <f t="shared" ca="1" si="69"/>
        <v>0</v>
      </c>
      <c r="AE24" s="220">
        <f t="shared" ca="1" si="69"/>
        <v>0</v>
      </c>
      <c r="AF24" s="220">
        <f t="shared" ca="1" si="69"/>
        <v>0</v>
      </c>
      <c r="AG24" s="220">
        <f t="shared" ca="1" si="69"/>
        <v>0</v>
      </c>
      <c r="AH24" s="220">
        <f t="shared" ca="1" si="69"/>
        <v>0</v>
      </c>
      <c r="AI24" s="220">
        <f t="shared" ca="1" si="69"/>
        <v>0</v>
      </c>
      <c r="AJ24" s="220">
        <f t="shared" ca="1" si="69"/>
        <v>0</v>
      </c>
      <c r="AK24" s="220">
        <f t="shared" ca="1" si="69"/>
        <v>0</v>
      </c>
      <c r="AL24" s="220">
        <f t="shared" ref="AL24:BM24" ca="1" si="70">IF(AL25&gt;AL27,0,AL27-AL25)</f>
        <v>0</v>
      </c>
      <c r="AM24" s="220">
        <f t="shared" ca="1" si="70"/>
        <v>0</v>
      </c>
      <c r="AN24" s="220">
        <f t="shared" ca="1" si="70"/>
        <v>0</v>
      </c>
      <c r="AO24" s="220">
        <f t="shared" ca="1" si="70"/>
        <v>0</v>
      </c>
      <c r="AP24" s="220">
        <f t="shared" ca="1" si="70"/>
        <v>0</v>
      </c>
      <c r="AQ24" s="220">
        <f t="shared" ca="1" si="70"/>
        <v>0</v>
      </c>
      <c r="AR24" s="220">
        <f t="shared" ca="1" si="70"/>
        <v>0</v>
      </c>
      <c r="AS24" s="220">
        <f t="shared" ca="1" si="70"/>
        <v>0</v>
      </c>
      <c r="AT24" s="220">
        <f t="shared" ca="1" si="70"/>
        <v>0</v>
      </c>
      <c r="AU24" s="220">
        <f t="shared" ca="1" si="70"/>
        <v>0</v>
      </c>
      <c r="AV24" s="220">
        <f t="shared" ca="1" si="70"/>
        <v>0</v>
      </c>
      <c r="AW24" s="220">
        <f t="shared" ca="1" si="70"/>
        <v>0</v>
      </c>
      <c r="AX24" s="220">
        <f t="shared" ca="1" si="70"/>
        <v>0</v>
      </c>
      <c r="AY24" s="220">
        <f t="shared" ca="1" si="70"/>
        <v>0</v>
      </c>
      <c r="AZ24" s="220">
        <f t="shared" ca="1" si="70"/>
        <v>0</v>
      </c>
      <c r="BA24" s="220">
        <f t="shared" ca="1" si="70"/>
        <v>0</v>
      </c>
      <c r="BB24" s="220">
        <f t="shared" ca="1" si="70"/>
        <v>86.963082826420433</v>
      </c>
      <c r="BC24" s="220">
        <f t="shared" ca="1" si="70"/>
        <v>86.963082826420433</v>
      </c>
      <c r="BD24" s="220">
        <f t="shared" ca="1" si="70"/>
        <v>86.963082826420433</v>
      </c>
      <c r="BE24" s="220">
        <f t="shared" ca="1" si="70"/>
        <v>86.112228451420421</v>
      </c>
      <c r="BF24" s="220">
        <f t="shared" ca="1" si="70"/>
        <v>86.104509431426365</v>
      </c>
      <c r="BG24" s="220">
        <f t="shared" ca="1" si="70"/>
        <v>112.66169979398393</v>
      </c>
      <c r="BH24" s="220">
        <f t="shared" ca="1" si="70"/>
        <v>112.63082371400763</v>
      </c>
      <c r="BI24" s="220">
        <f t="shared" ca="1" si="70"/>
        <v>112.63082371400763</v>
      </c>
      <c r="BJ24" s="220">
        <f t="shared" ca="1" si="70"/>
        <v>112.63082371400763</v>
      </c>
      <c r="BK24" s="220">
        <f t="shared" ca="1" si="70"/>
        <v>112.63082371400763</v>
      </c>
      <c r="BL24" s="220">
        <f t="shared" ca="1" si="70"/>
        <v>112.63082371400763</v>
      </c>
      <c r="BM24" s="220">
        <f t="shared" ca="1" si="70"/>
        <v>112.63082371400763</v>
      </c>
      <c r="BN24" s="220">
        <f t="shared" ref="BN24:BY24" ca="1" si="71">IF(BN25&gt;BN27,0,BN27-BN25)</f>
        <v>134.91764165413619</v>
      </c>
      <c r="BO24" s="220">
        <f t="shared" ca="1" si="71"/>
        <v>134.91764165413619</v>
      </c>
      <c r="BP24" s="220">
        <f t="shared" ca="1" si="71"/>
        <v>134.91764165413619</v>
      </c>
      <c r="BQ24" s="220">
        <f t="shared" ca="1" si="71"/>
        <v>134.91764165413619</v>
      </c>
      <c r="BR24" s="220">
        <f t="shared" ca="1" si="71"/>
        <v>134.91764165413619</v>
      </c>
      <c r="BS24" s="220">
        <f t="shared" ca="1" si="71"/>
        <v>189.39941207432051</v>
      </c>
      <c r="BT24" s="220">
        <f t="shared" ca="1" si="71"/>
        <v>189.35203272959689</v>
      </c>
      <c r="BU24" s="220">
        <f t="shared" ca="1" si="71"/>
        <v>189.35203272959689</v>
      </c>
      <c r="BV24" s="220">
        <f t="shared" ca="1" si="71"/>
        <v>189.35203272959689</v>
      </c>
      <c r="BW24" s="220">
        <f t="shared" ca="1" si="71"/>
        <v>189.35203272959689</v>
      </c>
      <c r="BX24" s="220">
        <f t="shared" ca="1" si="71"/>
        <v>189.35203272959689</v>
      </c>
      <c r="BY24" s="220">
        <f t="shared" ca="1" si="71"/>
        <v>189.35203272959689</v>
      </c>
      <c r="BZ24" s="31"/>
      <c r="CA24" s="31"/>
      <c r="CB24" s="31"/>
      <c r="CC24" s="31"/>
      <c r="CD24" s="31"/>
      <c r="CE24" s="31"/>
      <c r="CF24" s="31"/>
      <c r="CG24" s="31"/>
    </row>
    <row r="25" spans="1:85" x14ac:dyDescent="0.25">
      <c r="A25" s="31"/>
      <c r="B25" s="31"/>
      <c r="C25" s="275" t="s">
        <v>219</v>
      </c>
      <c r="D25" s="132" t="s">
        <v>355</v>
      </c>
      <c r="E25" s="31"/>
      <c r="F25" s="220">
        <f ca="1">IF((F26-F27)&lt;0,0,F26-F27)</f>
        <v>0</v>
      </c>
      <c r="G25" s="220">
        <f t="shared" ref="G25:AL25" ca="1" si="72">IF((F25+G26-G27)&lt;0,0,F25+G26-G27)</f>
        <v>0</v>
      </c>
      <c r="H25" s="220">
        <f t="shared" ca="1" si="72"/>
        <v>0</v>
      </c>
      <c r="I25" s="220">
        <f t="shared" ca="1" si="72"/>
        <v>0</v>
      </c>
      <c r="J25" s="220">
        <f t="shared" ca="1" si="72"/>
        <v>0</v>
      </c>
      <c r="K25" s="220">
        <f t="shared" ca="1" si="72"/>
        <v>0</v>
      </c>
      <c r="L25" s="220">
        <f t="shared" ca="1" si="72"/>
        <v>0</v>
      </c>
      <c r="M25" s="220">
        <f t="shared" ca="1" si="72"/>
        <v>0</v>
      </c>
      <c r="N25" s="220">
        <f t="shared" ca="1" si="72"/>
        <v>0</v>
      </c>
      <c r="O25" s="220">
        <f t="shared" ca="1" si="72"/>
        <v>0</v>
      </c>
      <c r="P25" s="220">
        <f t="shared" ca="1" si="72"/>
        <v>0</v>
      </c>
      <c r="Q25" s="220">
        <f t="shared" ca="1" si="72"/>
        <v>0</v>
      </c>
      <c r="R25" s="220">
        <f t="shared" ca="1" si="72"/>
        <v>0</v>
      </c>
      <c r="S25" s="220">
        <f t="shared" ca="1" si="72"/>
        <v>0</v>
      </c>
      <c r="T25" s="220">
        <f t="shared" ca="1" si="72"/>
        <v>0</v>
      </c>
      <c r="U25" s="220">
        <f t="shared" ca="1" si="72"/>
        <v>0</v>
      </c>
      <c r="V25" s="220">
        <f t="shared" ca="1" si="72"/>
        <v>0</v>
      </c>
      <c r="W25" s="220">
        <f t="shared" ca="1" si="72"/>
        <v>0</v>
      </c>
      <c r="X25" s="220">
        <f t="shared" ca="1" si="72"/>
        <v>0</v>
      </c>
      <c r="Y25" s="220">
        <f t="shared" ca="1" si="72"/>
        <v>0</v>
      </c>
      <c r="Z25" s="220">
        <f t="shared" ca="1" si="72"/>
        <v>0</v>
      </c>
      <c r="AA25" s="220">
        <f t="shared" ca="1" si="72"/>
        <v>0</v>
      </c>
      <c r="AB25" s="220">
        <f t="shared" ca="1" si="72"/>
        <v>0</v>
      </c>
      <c r="AC25" s="220">
        <f t="shared" ca="1" si="72"/>
        <v>0</v>
      </c>
      <c r="AD25" s="220">
        <f t="shared" ca="1" si="72"/>
        <v>0</v>
      </c>
      <c r="AE25" s="220">
        <f t="shared" ca="1" si="72"/>
        <v>0</v>
      </c>
      <c r="AF25" s="220">
        <f t="shared" ca="1" si="72"/>
        <v>0</v>
      </c>
      <c r="AG25" s="220">
        <f t="shared" ca="1" si="72"/>
        <v>0</v>
      </c>
      <c r="AH25" s="220">
        <f t="shared" ca="1" si="72"/>
        <v>0</v>
      </c>
      <c r="AI25" s="220">
        <f t="shared" ca="1" si="72"/>
        <v>0</v>
      </c>
      <c r="AJ25" s="220">
        <f t="shared" ca="1" si="72"/>
        <v>0</v>
      </c>
      <c r="AK25" s="220">
        <f t="shared" ca="1" si="72"/>
        <v>0</v>
      </c>
      <c r="AL25" s="220">
        <f t="shared" ca="1" si="72"/>
        <v>0</v>
      </c>
      <c r="AM25" s="220">
        <f t="shared" ref="AM25:BM25" ca="1" si="73">IF((AL25+AM26-AM27)&lt;0,0,AL25+AM26-AM27)</f>
        <v>0</v>
      </c>
      <c r="AN25" s="220">
        <f t="shared" ca="1" si="73"/>
        <v>0</v>
      </c>
      <c r="AO25" s="220">
        <f t="shared" ca="1" si="73"/>
        <v>0</v>
      </c>
      <c r="AP25" s="220">
        <f t="shared" ca="1" si="73"/>
        <v>0</v>
      </c>
      <c r="AQ25" s="220">
        <f t="shared" ca="1" si="73"/>
        <v>0</v>
      </c>
      <c r="AR25" s="220">
        <f t="shared" ca="1" si="73"/>
        <v>0</v>
      </c>
      <c r="AS25" s="220">
        <f t="shared" ca="1" si="73"/>
        <v>0</v>
      </c>
      <c r="AT25" s="220">
        <f t="shared" ca="1" si="73"/>
        <v>0</v>
      </c>
      <c r="AU25" s="220">
        <f t="shared" ca="1" si="73"/>
        <v>0</v>
      </c>
      <c r="AV25" s="220">
        <f t="shared" ca="1" si="73"/>
        <v>0</v>
      </c>
      <c r="AW25" s="220">
        <f t="shared" ca="1" si="73"/>
        <v>0</v>
      </c>
      <c r="AX25" s="220">
        <f t="shared" ca="1" si="73"/>
        <v>0</v>
      </c>
      <c r="AY25" s="220">
        <f t="shared" ca="1" si="73"/>
        <v>0</v>
      </c>
      <c r="AZ25" s="220">
        <f t="shared" ca="1" si="73"/>
        <v>0</v>
      </c>
      <c r="BA25" s="220">
        <f t="shared" ca="1" si="73"/>
        <v>0</v>
      </c>
      <c r="BB25" s="220">
        <f t="shared" ca="1" si="73"/>
        <v>0</v>
      </c>
      <c r="BC25" s="220">
        <f t="shared" ca="1" si="73"/>
        <v>0</v>
      </c>
      <c r="BD25" s="220">
        <f t="shared" ca="1" si="73"/>
        <v>0</v>
      </c>
      <c r="BE25" s="220">
        <f t="shared" ca="1" si="73"/>
        <v>0</v>
      </c>
      <c r="BF25" s="220">
        <f t="shared" ca="1" si="73"/>
        <v>0</v>
      </c>
      <c r="BG25" s="220">
        <f t="shared" ca="1" si="73"/>
        <v>0</v>
      </c>
      <c r="BH25" s="220">
        <f t="shared" ca="1" si="73"/>
        <v>0</v>
      </c>
      <c r="BI25" s="220">
        <f t="shared" ca="1" si="73"/>
        <v>0</v>
      </c>
      <c r="BJ25" s="220">
        <f t="shared" ca="1" si="73"/>
        <v>0</v>
      </c>
      <c r="BK25" s="220">
        <f t="shared" ca="1" si="73"/>
        <v>0</v>
      </c>
      <c r="BL25" s="220">
        <f t="shared" ca="1" si="73"/>
        <v>0</v>
      </c>
      <c r="BM25" s="220">
        <f t="shared" ca="1" si="73"/>
        <v>0</v>
      </c>
      <c r="BN25" s="220">
        <f t="shared" ref="BN25" ca="1" si="74">IF((BM25+BN26-BN27)&lt;0,0,BM25+BN26-BN27)</f>
        <v>0</v>
      </c>
      <c r="BO25" s="220">
        <f t="shared" ref="BO25" ca="1" si="75">IF((BN25+BO26-BO27)&lt;0,0,BN25+BO26-BO27)</f>
        <v>0</v>
      </c>
      <c r="BP25" s="220">
        <f t="shared" ref="BP25" ca="1" si="76">IF((BO25+BP26-BP27)&lt;0,0,BO25+BP26-BP27)</f>
        <v>0</v>
      </c>
      <c r="BQ25" s="220">
        <f t="shared" ref="BQ25" ca="1" si="77">IF((BP25+BQ26-BQ27)&lt;0,0,BP25+BQ26-BQ27)</f>
        <v>0</v>
      </c>
      <c r="BR25" s="220">
        <f t="shared" ref="BR25" ca="1" si="78">IF((BQ25+BR26-BR27)&lt;0,0,BQ25+BR26-BR27)</f>
        <v>0</v>
      </c>
      <c r="BS25" s="220">
        <f t="shared" ref="BS25" ca="1" si="79">IF((BR25+BS26-BS27)&lt;0,0,BR25+BS26-BS27)</f>
        <v>0</v>
      </c>
      <c r="BT25" s="220">
        <f t="shared" ref="BT25" ca="1" si="80">IF((BS25+BT26-BT27)&lt;0,0,BS25+BT26-BT27)</f>
        <v>0</v>
      </c>
      <c r="BU25" s="220">
        <f t="shared" ref="BU25" ca="1" si="81">IF((BT25+BU26-BU27)&lt;0,0,BT25+BU26-BU27)</f>
        <v>0</v>
      </c>
      <c r="BV25" s="220">
        <f t="shared" ref="BV25" ca="1" si="82">IF((BU25+BV26-BV27)&lt;0,0,BU25+BV26-BV27)</f>
        <v>0</v>
      </c>
      <c r="BW25" s="220">
        <f t="shared" ref="BW25" ca="1" si="83">IF((BV25+BW26-BW27)&lt;0,0,BV25+BW26-BW27)</f>
        <v>0</v>
      </c>
      <c r="BX25" s="220">
        <f t="shared" ref="BX25" ca="1" si="84">IF((BW25+BX26-BX27)&lt;0,0,BW25+BX26-BX27)</f>
        <v>0</v>
      </c>
      <c r="BY25" s="220">
        <f t="shared" ref="BY25" ca="1" si="85">IF((BX25+BY26-BY27)&lt;0,0,BX25+BY26-BY27)</f>
        <v>0</v>
      </c>
      <c r="BZ25" s="31"/>
      <c r="CA25" s="31"/>
      <c r="CB25" s="31"/>
      <c r="CC25" s="31"/>
      <c r="CD25" s="31"/>
      <c r="CE25" s="31"/>
      <c r="CF25" s="31"/>
      <c r="CG25" s="31"/>
    </row>
    <row r="26" spans="1:85" x14ac:dyDescent="0.25">
      <c r="A26" s="31"/>
      <c r="B26" s="31"/>
      <c r="C26" s="275" t="s">
        <v>220</v>
      </c>
      <c r="D26" s="132" t="s">
        <v>355</v>
      </c>
      <c r="E26" s="31"/>
      <c r="F26" s="220">
        <v>0</v>
      </c>
      <c r="G26" s="220">
        <v>0</v>
      </c>
      <c r="H26" s="220">
        <v>0</v>
      </c>
      <c r="I26" s="220">
        <v>0</v>
      </c>
      <c r="J26" s="220">
        <v>0</v>
      </c>
      <c r="K26" s="220">
        <v>0</v>
      </c>
      <c r="L26" s="220">
        <v>0</v>
      </c>
      <c r="M26" s="220">
        <v>0</v>
      </c>
      <c r="N26" s="220">
        <v>0</v>
      </c>
      <c r="O26" s="220">
        <v>0</v>
      </c>
      <c r="P26" s="220">
        <v>0</v>
      </c>
      <c r="Q26" s="220">
        <v>0</v>
      </c>
      <c r="R26" s="220">
        <v>0</v>
      </c>
      <c r="S26" s="220">
        <v>0</v>
      </c>
      <c r="T26" s="220">
        <v>0</v>
      </c>
      <c r="U26" s="220">
        <v>0</v>
      </c>
      <c r="V26" s="220">
        <v>0</v>
      </c>
      <c r="W26" s="220">
        <v>0</v>
      </c>
      <c r="X26" s="220">
        <v>0</v>
      </c>
      <c r="Y26" s="220">
        <v>0</v>
      </c>
      <c r="Z26" s="220">
        <v>0</v>
      </c>
      <c r="AA26" s="220">
        <v>0</v>
      </c>
      <c r="AB26" s="220">
        <v>0</v>
      </c>
      <c r="AC26" s="220">
        <v>0</v>
      </c>
      <c r="AD26" s="220">
        <v>0</v>
      </c>
      <c r="AE26" s="220">
        <v>0</v>
      </c>
      <c r="AF26" s="220">
        <v>0</v>
      </c>
      <c r="AG26" s="220">
        <v>0</v>
      </c>
      <c r="AH26" s="220">
        <v>0</v>
      </c>
      <c r="AI26" s="220">
        <v>0</v>
      </c>
      <c r="AJ26" s="220">
        <v>0</v>
      </c>
      <c r="AK26" s="220">
        <v>0</v>
      </c>
      <c r="AL26" s="220">
        <v>0</v>
      </c>
      <c r="AM26" s="220">
        <v>0</v>
      </c>
      <c r="AN26" s="220">
        <v>0</v>
      </c>
      <c r="AO26" s="220">
        <v>0</v>
      </c>
      <c r="AP26" s="220">
        <v>0</v>
      </c>
      <c r="AQ26" s="220">
        <v>0</v>
      </c>
      <c r="AR26" s="220">
        <v>0</v>
      </c>
      <c r="AS26" s="220">
        <v>0</v>
      </c>
      <c r="AT26" s="220">
        <v>0</v>
      </c>
      <c r="AU26" s="220">
        <v>0</v>
      </c>
      <c r="AV26" s="220">
        <v>0</v>
      </c>
      <c r="AW26" s="220">
        <v>0</v>
      </c>
      <c r="AX26" s="220">
        <v>0</v>
      </c>
      <c r="AY26" s="220">
        <v>0</v>
      </c>
      <c r="AZ26" s="220">
        <v>0</v>
      </c>
      <c r="BA26" s="220">
        <v>0</v>
      </c>
      <c r="BB26" s="220">
        <v>0</v>
      </c>
      <c r="BC26" s="220">
        <v>0</v>
      </c>
      <c r="BD26" s="220">
        <v>0</v>
      </c>
      <c r="BE26" s="220">
        <v>0</v>
      </c>
      <c r="BF26" s="220">
        <v>0</v>
      </c>
      <c r="BG26" s="220">
        <v>0</v>
      </c>
      <c r="BH26" s="220">
        <v>0</v>
      </c>
      <c r="BI26" s="220">
        <v>0</v>
      </c>
      <c r="BJ26" s="220">
        <v>0</v>
      </c>
      <c r="BK26" s="220">
        <v>0</v>
      </c>
      <c r="BL26" s="220">
        <v>0</v>
      </c>
      <c r="BM26" s="220">
        <v>0</v>
      </c>
      <c r="BN26" s="220">
        <v>0</v>
      </c>
      <c r="BO26" s="220">
        <v>0</v>
      </c>
      <c r="BP26" s="220">
        <v>0</v>
      </c>
      <c r="BQ26" s="220">
        <v>0</v>
      </c>
      <c r="BR26" s="220">
        <v>0</v>
      </c>
      <c r="BS26" s="220">
        <v>0</v>
      </c>
      <c r="BT26" s="220">
        <v>0</v>
      </c>
      <c r="BU26" s="220">
        <v>0</v>
      </c>
      <c r="BV26" s="220">
        <v>0</v>
      </c>
      <c r="BW26" s="220">
        <v>0</v>
      </c>
      <c r="BX26" s="220">
        <v>0</v>
      </c>
      <c r="BY26" s="220">
        <v>0</v>
      </c>
      <c r="BZ26" s="31"/>
      <c r="CA26" s="31"/>
      <c r="CB26" s="31"/>
      <c r="CC26" s="31"/>
      <c r="CD26" s="31"/>
      <c r="CE26" s="31"/>
      <c r="CF26" s="31"/>
      <c r="CG26" s="31"/>
    </row>
    <row r="27" spans="1:85" x14ac:dyDescent="0.25">
      <c r="A27" s="31"/>
      <c r="B27" s="31"/>
      <c r="C27" s="275" t="s">
        <v>221</v>
      </c>
      <c r="D27" s="132" t="s">
        <v>355</v>
      </c>
      <c r="E27" s="31"/>
      <c r="F27" s="220">
        <f ca="1">IF(Отчетность!M57&gt;0,Вводные!$G$28*Отчетность!M57,0)*F10</f>
        <v>0</v>
      </c>
      <c r="G27" s="220">
        <f ca="1">IF(Отчетность!N57&gt;0,Вводные!$G$28*Отчетность!N57,0)*G10</f>
        <v>0</v>
      </c>
      <c r="H27" s="220">
        <f ca="1">IF(Отчетность!O57&gt;0,Вводные!$G$28*Отчетность!O57,0)*H10</f>
        <v>0</v>
      </c>
      <c r="I27" s="220">
        <f ca="1">IF(Отчетность!P57&gt;0,Вводные!$G$28*Отчетность!P57,0)*I10</f>
        <v>0</v>
      </c>
      <c r="J27" s="220">
        <f ca="1">IF(Отчетность!Q57&gt;0,Вводные!$G$28*Отчетность!Q57,0)*J10</f>
        <v>0</v>
      </c>
      <c r="K27" s="220">
        <f ca="1">IF(Отчетность!R57&gt;0,Вводные!$G$28*Отчетность!R57,0)*K10</f>
        <v>0</v>
      </c>
      <c r="L27" s="220">
        <f ca="1">IF(Отчетность!S57&gt;0,Вводные!$G$28*Отчетность!S57,0)*L10</f>
        <v>0</v>
      </c>
      <c r="M27" s="220">
        <f ca="1">IF(Отчетность!T57&gt;0,Вводные!$G$28*Отчетность!T57,0)*M10</f>
        <v>0</v>
      </c>
      <c r="N27" s="220">
        <f ca="1">IF(Отчетность!U57&gt;0,Вводные!$G$28*Отчетность!U57,0)*N10</f>
        <v>0</v>
      </c>
      <c r="O27" s="220">
        <f ca="1">IF(Отчетность!V57&gt;0,Вводные!$G$28*Отчетность!V57,0)*O10</f>
        <v>0</v>
      </c>
      <c r="P27" s="220">
        <f ca="1">IF(Отчетность!W57&gt;0,Вводные!$G$28*Отчетность!W57,0)*P10</f>
        <v>0</v>
      </c>
      <c r="Q27" s="220">
        <f ca="1">IF(Отчетность!X57&gt;0,Вводные!$G$28*Отчетность!X57,0)*Q10</f>
        <v>0</v>
      </c>
      <c r="R27" s="220">
        <f ca="1">IF(Отчетность!Y57&gt;0,Вводные!$G$29*Отчетность!Y57,0)*R10</f>
        <v>0</v>
      </c>
      <c r="S27" s="220">
        <f ca="1">IF(Отчетность!Z57&gt;0,Вводные!$G$28*Отчетность!Z57,0)*S10</f>
        <v>0</v>
      </c>
      <c r="T27" s="220">
        <f ca="1">IF(Отчетность!AA57&gt;0,Вводные!$G$28*Отчетность!AA57,0)*T10</f>
        <v>0</v>
      </c>
      <c r="U27" s="220">
        <f ca="1">IF(Отчетность!AB57&gt;0,Вводные!$G$28*Отчетность!AB57,0)*U10</f>
        <v>0</v>
      </c>
      <c r="V27" s="220">
        <f ca="1">IF(Отчетность!AC57&gt;0,Вводные!$G$28*Отчетность!AC57,0)*V10</f>
        <v>0</v>
      </c>
      <c r="W27" s="220">
        <f ca="1">IF(Отчетность!AD57&gt;0,Вводные!$G$28*Отчетность!AD57,0)*W10</f>
        <v>0</v>
      </c>
      <c r="X27" s="220">
        <f ca="1">IF(Отчетность!AE57&gt;0,Вводные!$G$28*Отчетность!AE57,0)*X10</f>
        <v>0</v>
      </c>
      <c r="Y27" s="220">
        <f ca="1">IF(Отчетность!AF57&gt;0,Вводные!$G$28*Отчетность!AF57,0)*Y10</f>
        <v>0</v>
      </c>
      <c r="Z27" s="220">
        <f ca="1">IF(Отчетность!AG57&gt;0,Вводные!$G$28*Отчетность!AG57,0)*Z10</f>
        <v>0</v>
      </c>
      <c r="AA27" s="220">
        <f ca="1">IF(Отчетность!AH57&gt;0,Вводные!$G$28*Отчетность!AH57,0)*AA10</f>
        <v>0</v>
      </c>
      <c r="AB27" s="220">
        <f ca="1">IF(Отчетность!AI57&gt;0,Вводные!$G$28*Отчетность!AI57,0)*AB10</f>
        <v>0</v>
      </c>
      <c r="AC27" s="220">
        <f ca="1">IF(Отчетность!AJ57&gt;0,Вводные!$G$28*Отчетность!AJ57,0)*AC10</f>
        <v>0</v>
      </c>
      <c r="AD27" s="220">
        <f ca="1">IF(Отчетность!AK57&gt;0,Вводные!$G$28*Отчетность!AK57,0)*AD10</f>
        <v>0</v>
      </c>
      <c r="AE27" s="220">
        <f ca="1">IF(Отчетность!AL57&gt;0,Вводные!$G$28*Отчетность!AL57,0)*AE10</f>
        <v>0</v>
      </c>
      <c r="AF27" s="220">
        <f ca="1">IF(Отчетность!AM57&gt;0,Вводные!$G$28*Отчетность!AM57,0)*AF10</f>
        <v>0</v>
      </c>
      <c r="AG27" s="220">
        <f ca="1">IF(Отчетность!AN57&gt;0,Вводные!$G$28*Отчетность!AN57,0)*AG10</f>
        <v>0</v>
      </c>
      <c r="AH27" s="220">
        <f ca="1">IF(Отчетность!AO57&gt;0,Вводные!$G$28*Отчетность!AO57,0)*AH10</f>
        <v>0</v>
      </c>
      <c r="AI27" s="220">
        <f ca="1">IF(Отчетность!AP57&gt;0,Вводные!$G$28*Отчетность!AP57,0)*AI10</f>
        <v>0</v>
      </c>
      <c r="AJ27" s="220">
        <f ca="1">IF(Отчетность!AQ57&gt;0,Вводные!$G$28*Отчетность!AQ57,0)*AJ10</f>
        <v>0</v>
      </c>
      <c r="AK27" s="220">
        <f ca="1">IF(Отчетность!AR57&gt;0,Вводные!$G$28*Отчетность!AR57,0)*AK10</f>
        <v>0</v>
      </c>
      <c r="AL27" s="220">
        <f ca="1">IF(Отчетность!AS57&gt;0,Вводные!$G$28*Отчетность!AS57,0)*AL10</f>
        <v>0</v>
      </c>
      <c r="AM27" s="220">
        <f ca="1">IF(Отчетность!AT57&gt;0,Вводные!$G$28*Отчетность!AT57,0)*AM10</f>
        <v>0</v>
      </c>
      <c r="AN27" s="220">
        <f ca="1">IF(Отчетность!AU57&gt;0,Вводные!$G$28*Отчетность!AU57,0)*AN10</f>
        <v>0</v>
      </c>
      <c r="AO27" s="220">
        <f ca="1">IF(Отчетность!AV57&gt;0,Вводные!$G$28*Отчетность!AV57,0)*AO10</f>
        <v>0</v>
      </c>
      <c r="AP27" s="220">
        <f ca="1">IF(Отчетность!AW57&gt;0,Вводные!$G$28*Отчетность!AW57,0)*AP10</f>
        <v>0</v>
      </c>
      <c r="AQ27" s="220">
        <f ca="1">IF(Отчетность!AX57&gt;0,Вводные!$G$28*Отчетность!AX57,0)*AQ10</f>
        <v>0</v>
      </c>
      <c r="AR27" s="220">
        <f ca="1">IF(Отчетность!AY57&gt;0,Вводные!$G$28*Отчетность!AY57,0)*AR10</f>
        <v>0</v>
      </c>
      <c r="AS27" s="220">
        <f ca="1">IF(Отчетность!AZ57&gt;0,Вводные!$G$28*Отчетность!AZ57,0)*AS10</f>
        <v>0</v>
      </c>
      <c r="AT27" s="220">
        <f ca="1">IF(Отчетность!BA57&gt;0,Вводные!$G$28*Отчетность!BA57,0)*AT10</f>
        <v>0</v>
      </c>
      <c r="AU27" s="220">
        <f ca="1">IF(Отчетность!BB57&gt;0,Вводные!$G$28*Отчетность!BB57,0)*AU10</f>
        <v>0</v>
      </c>
      <c r="AV27" s="220">
        <f ca="1">IF(Отчетность!BC57&gt;0,Вводные!$G$28*Отчетность!BC57,0)*AV10</f>
        <v>0</v>
      </c>
      <c r="AW27" s="220">
        <f ca="1">IF(Отчетность!BD57&gt;0,Вводные!$G$28*Отчетность!BD57,0)*AW10</f>
        <v>0</v>
      </c>
      <c r="AX27" s="220">
        <f ca="1">IF(Отчетность!BE57&gt;0,Вводные!$G$28*Отчетность!BE57,0)*AX10</f>
        <v>0</v>
      </c>
      <c r="AY27" s="220">
        <f ca="1">IF(Отчетность!BF57&gt;0,Вводные!$G$28*Отчетность!BF57,0)*AY10</f>
        <v>0</v>
      </c>
      <c r="AZ27" s="220">
        <f ca="1">IF(Отчетность!BG57&gt;0,Вводные!$G$28*Отчетность!BG57,0)*AZ10</f>
        <v>0</v>
      </c>
      <c r="BA27" s="220">
        <f ca="1">IF(Отчетность!BH57&gt;0,Вводные!$G$28*Отчетность!BH57,0)*BA10</f>
        <v>0</v>
      </c>
      <c r="BB27" s="220">
        <f ca="1">IF(Отчетность!BI57&gt;0,Вводные!$G$28*Отчетность!BI57,0)*BB10</f>
        <v>86.963082826420433</v>
      </c>
      <c r="BC27" s="220">
        <f ca="1">IF(Отчетность!BJ57&gt;0,Вводные!$G$28*Отчетность!BJ57,0)*BC10</f>
        <v>86.963082826420433</v>
      </c>
      <c r="BD27" s="220">
        <f ca="1">IF(Отчетность!BK57&gt;0,Вводные!$G$28*Отчетность!BK57,0)*BD10</f>
        <v>86.963082826420433</v>
      </c>
      <c r="BE27" s="220">
        <f ca="1">IF(Отчетность!BL57&gt;0,Вводные!$G$28*Отчетность!BL57,0)*BE10</f>
        <v>86.112228451420421</v>
      </c>
      <c r="BF27" s="220">
        <f ca="1">IF(Отчетность!BM57&gt;0,Вводные!$G$28*Отчетность!BM57,0)*BF10</f>
        <v>86.104509431426365</v>
      </c>
      <c r="BG27" s="220">
        <f ca="1">IF(Отчетность!BN57&gt;0,Вводные!$G$28*Отчетность!BN57,0)*BG10</f>
        <v>112.66169979398393</v>
      </c>
      <c r="BH27" s="220">
        <f ca="1">IF(Отчетность!BO57&gt;0,Вводные!$G$28*Отчетность!BO57,0)*BH10</f>
        <v>112.63082371400763</v>
      </c>
      <c r="BI27" s="220">
        <f ca="1">IF(Отчетность!BP57&gt;0,Вводные!$G$28*Отчетность!BP57,0)*BI10</f>
        <v>112.63082371400763</v>
      </c>
      <c r="BJ27" s="220">
        <f ca="1">IF(Отчетность!BQ57&gt;0,Вводные!$G$28*Отчетность!BQ57,0)*BJ10</f>
        <v>112.63082371400763</v>
      </c>
      <c r="BK27" s="220">
        <f ca="1">IF(Отчетность!BR57&gt;0,Вводные!$G$28*Отчетность!BR57,0)*BK10</f>
        <v>112.63082371400763</v>
      </c>
      <c r="BL27" s="220">
        <f ca="1">IF(Отчетность!BS57&gt;0,Вводные!$G$28*Отчетность!BS57,0)*BL10</f>
        <v>112.63082371400763</v>
      </c>
      <c r="BM27" s="220">
        <f ca="1">IF(Отчетность!BT57&gt;0,Вводные!$G$28*Отчетность!BT57,0)*BM10</f>
        <v>112.63082371400763</v>
      </c>
      <c r="BN27" s="220">
        <f ca="1">IF(Отчетность!BU57&gt;0,Вводные!$G$28*Отчетность!BU57,0)*BN10</f>
        <v>134.91764165413619</v>
      </c>
      <c r="BO27" s="220">
        <f ca="1">IF(Отчетность!BV57&gt;0,Вводные!$G$28*Отчетность!BV57,0)*BO10</f>
        <v>134.91764165413619</v>
      </c>
      <c r="BP27" s="220">
        <f ca="1">IF(Отчетность!BW57&gt;0,Вводные!$G$28*Отчетность!BW57,0)*BP10</f>
        <v>134.91764165413619</v>
      </c>
      <c r="BQ27" s="220">
        <f ca="1">IF(Отчетность!BX57&gt;0,Вводные!$G$28*Отчетность!BX57,0)*BQ10</f>
        <v>134.91764165413619</v>
      </c>
      <c r="BR27" s="220">
        <f ca="1">IF(Отчетность!BY57&gt;0,Вводные!$G$28*Отчетность!BY57,0)*BR10</f>
        <v>134.91764165413619</v>
      </c>
      <c r="BS27" s="220">
        <f ca="1">IF(Отчетность!BZ57&gt;0,Вводные!$G$28*Отчетность!BZ57,0)*BS10</f>
        <v>189.39941207432051</v>
      </c>
      <c r="BT27" s="220">
        <f ca="1">IF(Отчетность!CA57&gt;0,Вводные!$G$28*Отчетность!CA57,0)*BT10</f>
        <v>189.35203272959689</v>
      </c>
      <c r="BU27" s="220">
        <f ca="1">IF(Отчетность!CB57&gt;0,Вводные!$G$28*Отчетность!CB57,0)*BU10</f>
        <v>189.35203272959689</v>
      </c>
      <c r="BV27" s="220">
        <f ca="1">IF(Отчетность!CC57&gt;0,Вводные!$G$28*Отчетность!CC57,0)*BV10</f>
        <v>189.35203272959689</v>
      </c>
      <c r="BW27" s="220">
        <f ca="1">IF(Отчетность!CD57&gt;0,Вводные!$G$28*Отчетность!CD57,0)*BW10</f>
        <v>189.35203272959689</v>
      </c>
      <c r="BX27" s="220">
        <f ca="1">IF(Отчетность!CE57&gt;0,Вводные!$G$28*Отчетность!CE57,0)*BX10</f>
        <v>189.35203272959689</v>
      </c>
      <c r="BY27" s="220">
        <f ca="1">IF(Отчетность!CF57&gt;0,Вводные!$G$28*Отчетность!CF57,0)*BY10</f>
        <v>189.35203272959689</v>
      </c>
      <c r="BZ27" s="31"/>
      <c r="CA27" s="31"/>
      <c r="CB27" s="31"/>
      <c r="CC27" s="31"/>
      <c r="CD27" s="31"/>
      <c r="CE27" s="31"/>
      <c r="CF27" s="31"/>
      <c r="CG27" s="31"/>
    </row>
    <row r="28" spans="1:85" x14ac:dyDescent="0.25">
      <c r="A28" s="31"/>
      <c r="B28" s="31"/>
      <c r="C28" s="31"/>
      <c r="D28" s="89"/>
      <c r="E28" s="31"/>
      <c r="F28" s="28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5">
      <c r="A29" s="31"/>
      <c r="B29" s="31"/>
      <c r="C29" s="31"/>
      <c r="D29" s="89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</row>
    <row r="30" spans="1:85" x14ac:dyDescent="0.25">
      <c r="A30" s="81"/>
      <c r="B30" s="81"/>
      <c r="C30" s="31"/>
      <c r="D30" s="31"/>
      <c r="E30" s="31"/>
      <c r="F30" s="227"/>
      <c r="G30" s="227"/>
      <c r="H30" s="227"/>
      <c r="I30" s="227"/>
      <c r="J30" s="227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27"/>
      <c r="V30" s="227"/>
      <c r="W30" s="227"/>
      <c r="X30" s="227"/>
      <c r="Y30" s="227"/>
      <c r="Z30" s="227"/>
      <c r="AA30" s="227"/>
      <c r="AB30" s="227"/>
      <c r="AC30" s="227"/>
      <c r="AD30" s="227"/>
      <c r="AE30" s="227"/>
      <c r="AF30" s="227"/>
      <c r="AG30" s="227"/>
      <c r="AH30" s="227"/>
      <c r="AI30" s="227"/>
      <c r="AJ30" s="227"/>
      <c r="AK30" s="227"/>
      <c r="AL30" s="227"/>
      <c r="AM30" s="227"/>
      <c r="AN30" s="227"/>
      <c r="AO30" s="227"/>
      <c r="AP30" s="227"/>
      <c r="AQ30" s="227"/>
      <c r="AR30" s="227"/>
      <c r="AS30" s="227"/>
      <c r="AT30" s="227"/>
      <c r="AU30" s="227"/>
      <c r="AV30" s="227"/>
      <c r="AW30" s="227"/>
      <c r="AX30" s="227"/>
      <c r="AY30" s="227"/>
      <c r="AZ30" s="227"/>
      <c r="BA30" s="227"/>
      <c r="BB30" s="227"/>
      <c r="BC30" s="227"/>
      <c r="BD30" s="227"/>
      <c r="BE30" s="227"/>
      <c r="BF30" s="227"/>
      <c r="BG30" s="227"/>
      <c r="BH30" s="227"/>
      <c r="BI30" s="227"/>
      <c r="BJ30" s="227"/>
      <c r="BK30" s="227"/>
      <c r="BL30" s="227"/>
      <c r="BM30" s="227"/>
      <c r="BN30" s="227"/>
      <c r="BO30" s="227"/>
      <c r="BP30" s="227"/>
      <c r="BQ30" s="227"/>
      <c r="BR30" s="227"/>
      <c r="BS30" s="227"/>
      <c r="BT30" s="227"/>
      <c r="BU30" s="227"/>
      <c r="BV30" s="227"/>
      <c r="BW30" s="227"/>
      <c r="BX30" s="227"/>
      <c r="BY30" s="227"/>
      <c r="BZ30" s="31"/>
      <c r="CA30" s="31"/>
      <c r="CB30" s="31"/>
      <c r="CC30" s="31"/>
      <c r="CD30" s="31"/>
      <c r="CE30" s="31"/>
      <c r="CF30" s="31"/>
      <c r="CG30" s="31"/>
    </row>
    <row r="31" spans="1:85" x14ac:dyDescent="0.25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5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5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5">
      <c r="A34" s="31"/>
      <c r="B34" s="31"/>
      <c r="C34" s="31"/>
      <c r="D34" s="31"/>
      <c r="E34" s="31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  <c r="AG34" s="276"/>
      <c r="AH34" s="276"/>
      <c r="AI34" s="276"/>
      <c r="AJ34" s="276"/>
      <c r="AK34" s="276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6"/>
      <c r="AW34" s="276"/>
      <c r="AX34" s="276"/>
      <c r="AY34" s="276"/>
      <c r="AZ34" s="276"/>
      <c r="BA34" s="276"/>
      <c r="BB34" s="276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6"/>
      <c r="BS34" s="276"/>
      <c r="BT34" s="276"/>
      <c r="BU34" s="276"/>
      <c r="BV34" s="276"/>
      <c r="BW34" s="276"/>
      <c r="BX34" s="276"/>
      <c r="BY34" s="276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5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227"/>
      <c r="AE36" s="227"/>
      <c r="AF36" s="227"/>
      <c r="AG36" s="227"/>
      <c r="AH36" s="227"/>
      <c r="AI36" s="227"/>
      <c r="AJ36" s="227"/>
      <c r="AK36" s="227"/>
      <c r="AL36" s="227"/>
      <c r="AM36" s="227"/>
      <c r="AN36" s="227"/>
      <c r="AO36" s="227"/>
      <c r="AP36" s="227"/>
      <c r="AQ36" s="227"/>
      <c r="AR36" s="227"/>
      <c r="AS36" s="227"/>
      <c r="AT36" s="227"/>
      <c r="AU36" s="227"/>
      <c r="AV36" s="227"/>
      <c r="AW36" s="227"/>
      <c r="AX36" s="227"/>
      <c r="AY36" s="227"/>
      <c r="AZ36" s="227"/>
      <c r="BA36" s="227"/>
      <c r="BB36" s="227"/>
      <c r="BC36" s="227"/>
      <c r="BD36" s="227"/>
      <c r="BE36" s="227"/>
      <c r="BF36" s="227"/>
      <c r="BG36" s="227"/>
      <c r="BH36" s="227"/>
      <c r="BI36" s="227"/>
      <c r="BJ36" s="227"/>
      <c r="BK36" s="227"/>
      <c r="BL36" s="227"/>
      <c r="BM36" s="227"/>
      <c r="BN36" s="227"/>
      <c r="BO36" s="227"/>
      <c r="BP36" s="227"/>
      <c r="BQ36" s="227"/>
      <c r="BR36" s="227"/>
      <c r="BS36" s="227"/>
      <c r="BT36" s="227"/>
      <c r="BU36" s="227"/>
      <c r="BV36" s="227"/>
      <c r="BW36" s="227"/>
      <c r="BX36" s="227"/>
      <c r="BY36" s="227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5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5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5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</row>
    <row r="40" spans="1:85" x14ac:dyDescent="0.25">
      <c r="A40" s="31"/>
      <c r="B40" s="31"/>
      <c r="C40" s="31"/>
      <c r="D40" s="31"/>
      <c r="E40" s="8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5">
      <c r="A41" s="31"/>
      <c r="B41" s="31"/>
      <c r="C41" s="31"/>
      <c r="D41" s="31"/>
      <c r="E41" s="8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5">
      <c r="A42" s="31"/>
      <c r="B42" s="31"/>
      <c r="C42" s="31"/>
      <c r="D42" s="31"/>
      <c r="E42" s="81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27"/>
      <c r="V42" s="227"/>
      <c r="W42" s="227"/>
      <c r="X42" s="227"/>
      <c r="Y42" s="227"/>
      <c r="Z42" s="227"/>
      <c r="AA42" s="227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227"/>
      <c r="AN42" s="227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7"/>
      <c r="BF42" s="227"/>
      <c r="BG42" s="227"/>
      <c r="BH42" s="227"/>
      <c r="BI42" s="227"/>
      <c r="BJ42" s="227"/>
      <c r="BK42" s="227"/>
      <c r="BL42" s="227"/>
      <c r="BM42" s="227"/>
      <c r="BN42" s="227"/>
      <c r="BO42" s="227"/>
      <c r="BP42" s="227"/>
      <c r="BQ42" s="227"/>
      <c r="BR42" s="227"/>
      <c r="BS42" s="227"/>
      <c r="BT42" s="227"/>
      <c r="BU42" s="227"/>
      <c r="BV42" s="227"/>
      <c r="BW42" s="227"/>
      <c r="BX42" s="227"/>
      <c r="BY42" s="227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5">
      <c r="A43" s="31"/>
      <c r="B43" s="31"/>
      <c r="C43" s="31"/>
      <c r="D43" s="31"/>
      <c r="E43" s="8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5">
      <c r="A44" s="31"/>
      <c r="B44" s="31"/>
      <c r="C44" s="31"/>
      <c r="D44" s="31"/>
      <c r="E44" s="8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5">
      <c r="A45" s="31"/>
      <c r="B45" s="31"/>
      <c r="C45" s="31"/>
      <c r="D45" s="31"/>
      <c r="E45" s="8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5">
      <c r="A46" s="31"/>
      <c r="B46" s="31"/>
      <c r="C46" s="31"/>
      <c r="D46" s="31"/>
      <c r="E46" s="8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5">
      <c r="A47" s="31"/>
      <c r="B47" s="31"/>
      <c r="C47" s="31"/>
      <c r="D47" s="31"/>
      <c r="E47" s="8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5">
      <c r="A48" s="31"/>
      <c r="B48" s="31"/>
      <c r="C48" s="31"/>
      <c r="D48" s="31"/>
      <c r="E48" s="8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5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5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5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5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5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5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5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5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5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5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5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5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</row>
    <row r="62" spans="1:85" x14ac:dyDescent="0.25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5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5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</row>
    <row r="65" spans="1:85" x14ac:dyDescent="0.2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5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5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5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</row>
    <row r="69" spans="1:85" x14ac:dyDescent="0.25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</row>
    <row r="70" spans="1:85" x14ac:dyDescent="0.25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5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5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5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5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</row>
    <row r="75" spans="1:85" x14ac:dyDescent="0.2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5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5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</row>
    <row r="78" spans="1:85" x14ac:dyDescent="0.25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</row>
    <row r="79" spans="1:85" x14ac:dyDescent="0.25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</row>
    <row r="80" spans="1:85" x14ac:dyDescent="0.25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5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</row>
    <row r="82" spans="1:85" x14ac:dyDescent="0.25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</row>
    <row r="83" spans="1:85" x14ac:dyDescent="0.25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5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</row>
    <row r="86" spans="1:85" x14ac:dyDescent="0.25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</row>
    <row r="87" spans="1:85" x14ac:dyDescent="0.25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5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5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5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</row>
    <row r="91" spans="1:85" x14ac:dyDescent="0.25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</row>
    <row r="92" spans="1:85" x14ac:dyDescent="0.25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5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</row>
    <row r="94" spans="1:85" x14ac:dyDescent="0.25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5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5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</row>
    <row r="98" spans="1:85" x14ac:dyDescent="0.25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5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5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</row>
    <row r="101" spans="1:85" x14ac:dyDescent="0.25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</row>
    <row r="102" spans="1:85" x14ac:dyDescent="0.25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</row>
    <row r="103" spans="1:85" x14ac:dyDescent="0.25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</row>
    <row r="104" spans="1:85" x14ac:dyDescent="0.25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</row>
    <row r="105" spans="1:85" x14ac:dyDescent="0.2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5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5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</row>
    <row r="109" spans="1:8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</row>
    <row r="124" spans="1:85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</row>
    <row r="125" spans="1:85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</row>
    <row r="126" spans="1:85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</row>
    <row r="127" spans="1:85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</row>
    <row r="128" spans="1:85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</row>
    <row r="129" spans="1:85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</row>
    <row r="130" spans="1:85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</row>
    <row r="131" spans="1:85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</row>
    <row r="132" spans="1:85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</row>
    <row r="133" spans="1:85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</row>
    <row r="134" spans="1:85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</row>
    <row r="135" spans="1:85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</row>
    <row r="136" spans="1:85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</row>
    <row r="138" spans="1:85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</row>
    <row r="139" spans="1:85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</row>
    <row r="140" spans="1:85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</row>
    <row r="144" spans="1:85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</row>
    <row r="145" spans="1:85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</row>
    <row r="146" spans="1:85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</row>
    <row r="147" spans="1:85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</row>
    <row r="150" spans="1:85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</row>
    <row r="151" spans="1:85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</row>
    <row r="152" spans="1:85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</row>
    <row r="153" spans="1:85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</row>
    <row r="154" spans="1:85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</row>
    <row r="156" spans="1:85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</row>
    <row r="157" spans="1:85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</row>
    <row r="158" spans="1:85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</row>
    <row r="159" spans="1:85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</row>
    <row r="161" spans="1:85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</row>
    <row r="162" spans="1:85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</row>
    <row r="164" spans="1:85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</row>
    <row r="165" spans="1:85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</row>
    <row r="167" spans="1:85" x14ac:dyDescent="0.25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5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</row>
    <row r="169" spans="1:85" x14ac:dyDescent="0.25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</row>
    <row r="170" spans="1:85" x14ac:dyDescent="0.25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</row>
    <row r="171" spans="1:85" x14ac:dyDescent="0.25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5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5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5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</row>
    <row r="175" spans="1:85" x14ac:dyDescent="0.2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5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5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5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5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5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5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5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5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5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5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5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5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5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5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5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5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5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5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5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5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5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5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5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5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5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5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5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</row>
    <row r="206" spans="1:85" x14ac:dyDescent="0.25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5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5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5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5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</row>
    <row r="211" spans="1:85" x14ac:dyDescent="0.25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</row>
    <row r="212" spans="1:85" x14ac:dyDescent="0.25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</row>
    <row r="213" spans="1:85" x14ac:dyDescent="0.25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5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</row>
    <row r="215" spans="1:85" x14ac:dyDescent="0.2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</row>
    <row r="216" spans="1:85" x14ac:dyDescent="0.25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5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</row>
    <row r="218" spans="1:85" x14ac:dyDescent="0.25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</row>
    <row r="219" spans="1:85" x14ac:dyDescent="0.25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</row>
    <row r="220" spans="1:85" x14ac:dyDescent="0.25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</row>
    <row r="221" spans="1:85" x14ac:dyDescent="0.25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5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</row>
    <row r="223" spans="1:85" x14ac:dyDescent="0.25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</row>
    <row r="224" spans="1:85" x14ac:dyDescent="0.25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</row>
    <row r="225" spans="1:85" x14ac:dyDescent="0.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</row>
    <row r="226" spans="1:85" x14ac:dyDescent="0.25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</row>
    <row r="227" spans="1:85" x14ac:dyDescent="0.25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</row>
    <row r="228" spans="1:85" x14ac:dyDescent="0.25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</row>
    <row r="229" spans="1:85" x14ac:dyDescent="0.25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</row>
    <row r="230" spans="1:85" x14ac:dyDescent="0.25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</row>
    <row r="231" spans="1:85" x14ac:dyDescent="0.25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</row>
    <row r="232" spans="1:85" x14ac:dyDescent="0.25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</row>
    <row r="233" spans="1:85" x14ac:dyDescent="0.25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</row>
    <row r="234" spans="1:85" x14ac:dyDescent="0.25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</row>
    <row r="235" spans="1:85" x14ac:dyDescent="0.2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</row>
    <row r="236" spans="1:85" x14ac:dyDescent="0.25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</row>
    <row r="237" spans="1:85" x14ac:dyDescent="0.25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</row>
    <row r="238" spans="1:85" x14ac:dyDescent="0.25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</row>
    <row r="239" spans="1:85" x14ac:dyDescent="0.25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</row>
    <row r="240" spans="1:85" x14ac:dyDescent="0.25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</row>
    <row r="241" spans="1:85" x14ac:dyDescent="0.25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</row>
    <row r="242" spans="1:85" x14ac:dyDescent="0.25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</row>
    <row r="243" spans="1:85" x14ac:dyDescent="0.25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5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</row>
    <row r="246" spans="1:85" x14ac:dyDescent="0.25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</row>
    <row r="247" spans="1:85" x14ac:dyDescent="0.25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</row>
    <row r="248" spans="1:85" x14ac:dyDescent="0.25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5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</row>
    <row r="250" spans="1:85" x14ac:dyDescent="0.25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</row>
    <row r="251" spans="1:85" x14ac:dyDescent="0.25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</row>
    <row r="252" spans="1:85" x14ac:dyDescent="0.25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5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5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</row>
    <row r="256" spans="1:85" x14ac:dyDescent="0.25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</row>
    <row r="257" spans="1:85" x14ac:dyDescent="0.25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</row>
    <row r="258" spans="1:85" x14ac:dyDescent="0.25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</row>
    <row r="259" spans="1:85" x14ac:dyDescent="0.25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</row>
    <row r="260" spans="1:85" x14ac:dyDescent="0.25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</row>
    <row r="261" spans="1:85" x14ac:dyDescent="0.25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5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</row>
    <row r="263" spans="1:85" x14ac:dyDescent="0.25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</row>
    <row r="264" spans="1:85" x14ac:dyDescent="0.25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</row>
    <row r="265" spans="1:85" x14ac:dyDescent="0.2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</row>
    <row r="266" spans="1:85" x14ac:dyDescent="0.25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</row>
    <row r="267" spans="1:85" x14ac:dyDescent="0.25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</row>
    <row r="268" spans="1:85" x14ac:dyDescent="0.25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</row>
    <row r="269" spans="1:85" x14ac:dyDescent="0.25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</row>
    <row r="270" spans="1:85" x14ac:dyDescent="0.25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</row>
    <row r="271" spans="1:85" x14ac:dyDescent="0.25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</row>
    <row r="272" spans="1:85" x14ac:dyDescent="0.25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</row>
    <row r="273" spans="1:85" x14ac:dyDescent="0.25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</row>
    <row r="274" spans="1:85" x14ac:dyDescent="0.25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</row>
    <row r="275" spans="1:85" x14ac:dyDescent="0.2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</row>
    <row r="276" spans="1:85" x14ac:dyDescent="0.25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</row>
    <row r="277" spans="1:85" x14ac:dyDescent="0.25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</row>
    <row r="278" spans="1:85" x14ac:dyDescent="0.25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5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5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</row>
    <row r="281" spans="1:85" x14ac:dyDescent="0.25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</row>
    <row r="282" spans="1:85" x14ac:dyDescent="0.25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</row>
    <row r="283" spans="1:85" x14ac:dyDescent="0.25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</row>
    <row r="284" spans="1:85" x14ac:dyDescent="0.25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</row>
    <row r="285" spans="1:85" x14ac:dyDescent="0.2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</row>
    <row r="286" spans="1:85" x14ac:dyDescent="0.25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</row>
    <row r="287" spans="1:85" x14ac:dyDescent="0.25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</row>
    <row r="288" spans="1:85" x14ac:dyDescent="0.25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</row>
    <row r="289" spans="1:85" x14ac:dyDescent="0.25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5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</row>
    <row r="291" spans="1:85" x14ac:dyDescent="0.25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</row>
    <row r="292" spans="1:85" x14ac:dyDescent="0.25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</row>
    <row r="293" spans="1:85" x14ac:dyDescent="0.25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5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</row>
    <row r="295" spans="1:85" x14ac:dyDescent="0.2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</row>
    <row r="296" spans="1:85" x14ac:dyDescent="0.25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</row>
    <row r="297" spans="1:85" x14ac:dyDescent="0.25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5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</row>
    <row r="299" spans="1:85" x14ac:dyDescent="0.25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</row>
    <row r="300" spans="1:85" x14ac:dyDescent="0.25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5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5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</row>
    <row r="303" spans="1:85" x14ac:dyDescent="0.25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</row>
    <row r="304" spans="1:85" x14ac:dyDescent="0.25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5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5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5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</row>
    <row r="309" spans="1:85" x14ac:dyDescent="0.25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5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5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5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</row>
    <row r="313" spans="1:85" x14ac:dyDescent="0.25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5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5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</row>
    <row r="317" spans="1:85" x14ac:dyDescent="0.25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</row>
    <row r="318" spans="1:85" x14ac:dyDescent="0.25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5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5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5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5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5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5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5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</row>
    <row r="327" spans="1:85" x14ac:dyDescent="0.25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</row>
    <row r="328" spans="1:85" x14ac:dyDescent="0.25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5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5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</row>
    <row r="331" spans="1:85" x14ac:dyDescent="0.25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5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</row>
    <row r="333" spans="1:85" x14ac:dyDescent="0.25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</row>
    <row r="334" spans="1:85" x14ac:dyDescent="0.25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</row>
    <row r="335" spans="1:85" x14ac:dyDescent="0.2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5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5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</row>
    <row r="338" spans="1:85" x14ac:dyDescent="0.25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</row>
    <row r="339" spans="1:85" x14ac:dyDescent="0.25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</row>
    <row r="340" spans="1:85" x14ac:dyDescent="0.25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</row>
    <row r="341" spans="1:85" x14ac:dyDescent="0.25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</row>
    <row r="342" spans="1:85" x14ac:dyDescent="0.25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</row>
    <row r="343" spans="1:85" x14ac:dyDescent="0.25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</row>
    <row r="344" spans="1:85" x14ac:dyDescent="0.25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</row>
    <row r="345" spans="1:85" x14ac:dyDescent="0.2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</row>
    <row r="346" spans="1:85" x14ac:dyDescent="0.25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5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5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</row>
    <row r="349" spans="1:85" x14ac:dyDescent="0.25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</row>
    <row r="350" spans="1:85" x14ac:dyDescent="0.25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</row>
    <row r="351" spans="1:85" x14ac:dyDescent="0.25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</row>
    <row r="352" spans="1:85" x14ac:dyDescent="0.25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</row>
    <row r="353" spans="1:85" x14ac:dyDescent="0.25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</row>
    <row r="354" spans="1:85" x14ac:dyDescent="0.25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</row>
    <row r="355" spans="1:85" x14ac:dyDescent="0.2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5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5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</row>
    <row r="358" spans="1:85" x14ac:dyDescent="0.25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</row>
    <row r="359" spans="1:85" x14ac:dyDescent="0.25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</row>
    <row r="360" spans="1:85" x14ac:dyDescent="0.25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</row>
    <row r="361" spans="1:85" x14ac:dyDescent="0.25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</row>
    <row r="362" spans="1:85" x14ac:dyDescent="0.25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</row>
    <row r="363" spans="1:85" x14ac:dyDescent="0.25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</row>
    <row r="364" spans="1:85" x14ac:dyDescent="0.25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</row>
    <row r="365" spans="1:85" x14ac:dyDescent="0.2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</row>
    <row r="366" spans="1:85" x14ac:dyDescent="0.25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</row>
    <row r="367" spans="1:85" x14ac:dyDescent="0.25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</row>
    <row r="368" spans="1:85" x14ac:dyDescent="0.25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</row>
    <row r="369" spans="1:85" x14ac:dyDescent="0.25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</row>
    <row r="370" spans="1:85" x14ac:dyDescent="0.25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</row>
    <row r="371" spans="1:85" x14ac:dyDescent="0.25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</row>
    <row r="372" spans="1:85" x14ac:dyDescent="0.25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</row>
    <row r="373" spans="1:85" x14ac:dyDescent="0.25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</row>
    <row r="374" spans="1:85" x14ac:dyDescent="0.25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</row>
    <row r="375" spans="1:85" x14ac:dyDescent="0.2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</row>
    <row r="376" spans="1:85" x14ac:dyDescent="0.25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</row>
    <row r="377" spans="1:85" x14ac:dyDescent="0.25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</row>
    <row r="378" spans="1:85" x14ac:dyDescent="0.25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</row>
    <row r="379" spans="1:85" x14ac:dyDescent="0.25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5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5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</row>
    <row r="382" spans="1:85" x14ac:dyDescent="0.25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</row>
    <row r="383" spans="1:85" x14ac:dyDescent="0.25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</row>
    <row r="384" spans="1:85" x14ac:dyDescent="0.25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</row>
    <row r="385" spans="1:85" x14ac:dyDescent="0.2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</row>
    <row r="386" spans="1:85" x14ac:dyDescent="0.25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</row>
    <row r="387" spans="1:85" x14ac:dyDescent="0.25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</row>
    <row r="388" spans="1:85" x14ac:dyDescent="0.25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</row>
    <row r="389" spans="1:85" x14ac:dyDescent="0.25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</row>
    <row r="390" spans="1:85" x14ac:dyDescent="0.25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</row>
    <row r="391" spans="1:85" x14ac:dyDescent="0.25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</row>
    <row r="392" spans="1:85" x14ac:dyDescent="0.25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</row>
    <row r="393" spans="1:85" x14ac:dyDescent="0.25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</row>
    <row r="394" spans="1:85" x14ac:dyDescent="0.25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</row>
    <row r="395" spans="1:85" x14ac:dyDescent="0.2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</row>
    <row r="396" spans="1:85" x14ac:dyDescent="0.25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</row>
    <row r="397" spans="1:85" x14ac:dyDescent="0.25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</row>
    <row r="398" spans="1:85" x14ac:dyDescent="0.25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</row>
    <row r="399" spans="1:85" x14ac:dyDescent="0.25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</row>
    <row r="400" spans="1:85" x14ac:dyDescent="0.25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</row>
    <row r="401" spans="1:85" x14ac:dyDescent="0.25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</row>
    <row r="402" spans="1:85" x14ac:dyDescent="0.25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</row>
    <row r="403" spans="1:85" x14ac:dyDescent="0.25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</row>
    <row r="404" spans="1:85" x14ac:dyDescent="0.25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</row>
    <row r="405" spans="1:85" x14ac:dyDescent="0.2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</row>
    <row r="406" spans="1:85" x14ac:dyDescent="0.25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</row>
    <row r="407" spans="1:85" x14ac:dyDescent="0.25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</row>
    <row r="408" spans="1:85" x14ac:dyDescent="0.25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</row>
    <row r="409" spans="1:85" x14ac:dyDescent="0.25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</row>
    <row r="410" spans="1:85" x14ac:dyDescent="0.25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</row>
    <row r="411" spans="1:85" x14ac:dyDescent="0.25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</row>
    <row r="412" spans="1:85" x14ac:dyDescent="0.25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</row>
    <row r="413" spans="1:85" x14ac:dyDescent="0.25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</row>
    <row r="414" spans="1:85" x14ac:dyDescent="0.25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</row>
    <row r="415" spans="1:85" x14ac:dyDescent="0.2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5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5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5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5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5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5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</row>
    <row r="422" spans="1:85" x14ac:dyDescent="0.25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</row>
    <row r="423" spans="1:85" x14ac:dyDescent="0.25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</row>
    <row r="424" spans="1:85" x14ac:dyDescent="0.25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</row>
    <row r="425" spans="1:85" x14ac:dyDescent="0.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</row>
    <row r="426" spans="1:85" x14ac:dyDescent="0.25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</row>
    <row r="427" spans="1:85" x14ac:dyDescent="0.25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</row>
    <row r="428" spans="1:85" x14ac:dyDescent="0.25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</row>
    <row r="429" spans="1:85" x14ac:dyDescent="0.25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</row>
    <row r="430" spans="1:85" x14ac:dyDescent="0.25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</row>
    <row r="431" spans="1:85" x14ac:dyDescent="0.25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</row>
    <row r="432" spans="1:85" x14ac:dyDescent="0.25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</row>
    <row r="433" spans="1:85" x14ac:dyDescent="0.25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</row>
    <row r="434" spans="1:85" x14ac:dyDescent="0.25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</row>
    <row r="435" spans="1:85" x14ac:dyDescent="0.2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</row>
    <row r="436" spans="1:85" x14ac:dyDescent="0.25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</row>
    <row r="437" spans="1:85" x14ac:dyDescent="0.25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</row>
    <row r="438" spans="1:85" x14ac:dyDescent="0.25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</row>
    <row r="439" spans="1:85" x14ac:dyDescent="0.25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</row>
    <row r="440" spans="1:85" x14ac:dyDescent="0.25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</row>
    <row r="441" spans="1:85" x14ac:dyDescent="0.25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</row>
    <row r="442" spans="1:85" x14ac:dyDescent="0.25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5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</row>
    <row r="444" spans="1:85" x14ac:dyDescent="0.25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</row>
    <row r="445" spans="1:85" x14ac:dyDescent="0.2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</row>
    <row r="446" spans="1:85" x14ac:dyDescent="0.25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</row>
    <row r="447" spans="1:85" x14ac:dyDescent="0.25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</row>
    <row r="448" spans="1:85" x14ac:dyDescent="0.25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</row>
    <row r="449" spans="1:85" x14ac:dyDescent="0.25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</row>
    <row r="450" spans="1:85" x14ac:dyDescent="0.25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</row>
    <row r="451" spans="1:85" x14ac:dyDescent="0.25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</row>
    <row r="452" spans="1:85" x14ac:dyDescent="0.25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</row>
    <row r="453" spans="1:85" x14ac:dyDescent="0.25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</row>
    <row r="454" spans="1:85" x14ac:dyDescent="0.25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</row>
    <row r="455" spans="1:85" x14ac:dyDescent="0.2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</row>
    <row r="456" spans="1:85" x14ac:dyDescent="0.25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</row>
    <row r="457" spans="1:85" x14ac:dyDescent="0.25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</row>
    <row r="458" spans="1:85" x14ac:dyDescent="0.25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</row>
    <row r="459" spans="1:85" x14ac:dyDescent="0.25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</row>
    <row r="460" spans="1:85" x14ac:dyDescent="0.25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</row>
    <row r="461" spans="1:85" x14ac:dyDescent="0.25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</row>
    <row r="462" spans="1:85" x14ac:dyDescent="0.25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</row>
    <row r="463" spans="1:85" x14ac:dyDescent="0.25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</row>
    <row r="464" spans="1:85" x14ac:dyDescent="0.25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</row>
    <row r="465" spans="1:85" x14ac:dyDescent="0.2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</row>
    <row r="466" spans="1:85" x14ac:dyDescent="0.25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</row>
    <row r="467" spans="1:85" x14ac:dyDescent="0.25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5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</row>
    <row r="469" spans="1:85" x14ac:dyDescent="0.25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</row>
    <row r="470" spans="1:85" x14ac:dyDescent="0.25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</row>
    <row r="471" spans="1:85" x14ac:dyDescent="0.25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</row>
    <row r="472" spans="1:85" x14ac:dyDescent="0.25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</row>
    <row r="473" spans="1:85" x14ac:dyDescent="0.25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</row>
    <row r="474" spans="1:85" x14ac:dyDescent="0.25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</row>
    <row r="475" spans="1:85" x14ac:dyDescent="0.2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</row>
    <row r="476" spans="1:85" x14ac:dyDescent="0.25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</row>
    <row r="477" spans="1:85" x14ac:dyDescent="0.25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</row>
    <row r="478" spans="1:85" x14ac:dyDescent="0.25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</row>
    <row r="479" spans="1:85" x14ac:dyDescent="0.25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</row>
    <row r="480" spans="1:85" x14ac:dyDescent="0.25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</row>
    <row r="481" spans="1:85" x14ac:dyDescent="0.25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</row>
    <row r="482" spans="1:85" x14ac:dyDescent="0.25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</row>
    <row r="483" spans="1:85" x14ac:dyDescent="0.25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</row>
    <row r="484" spans="1:85" x14ac:dyDescent="0.25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</row>
    <row r="485" spans="1:85" x14ac:dyDescent="0.2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</row>
    <row r="486" spans="1:85" x14ac:dyDescent="0.25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</row>
    <row r="487" spans="1:85" x14ac:dyDescent="0.25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</row>
    <row r="488" spans="1:85" x14ac:dyDescent="0.25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</row>
    <row r="489" spans="1:85" x14ac:dyDescent="0.25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</row>
    <row r="490" spans="1:85" x14ac:dyDescent="0.25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</row>
    <row r="491" spans="1:85" x14ac:dyDescent="0.25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</row>
    <row r="492" spans="1:85" x14ac:dyDescent="0.25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</row>
    <row r="493" spans="1:85" x14ac:dyDescent="0.25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</row>
    <row r="494" spans="1:85" x14ac:dyDescent="0.25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</row>
    <row r="495" spans="1:85" x14ac:dyDescent="0.2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</row>
    <row r="496" spans="1:85" x14ac:dyDescent="0.25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</row>
    <row r="497" spans="1:85" x14ac:dyDescent="0.25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</row>
    <row r="498" spans="1:85" x14ac:dyDescent="0.25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</row>
    <row r="499" spans="1:85" x14ac:dyDescent="0.25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</row>
    <row r="500" spans="1:85" x14ac:dyDescent="0.25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</row>
    <row r="501" spans="1:85" x14ac:dyDescent="0.25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</row>
    <row r="502" spans="1:85" x14ac:dyDescent="0.25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</row>
    <row r="503" spans="1:85" x14ac:dyDescent="0.25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</row>
    <row r="504" spans="1:85" x14ac:dyDescent="0.25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</row>
    <row r="505" spans="1:85" x14ac:dyDescent="0.2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</row>
    <row r="506" spans="1:85" x14ac:dyDescent="0.25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</row>
    <row r="507" spans="1:85" x14ac:dyDescent="0.25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</row>
    <row r="508" spans="1:85" x14ac:dyDescent="0.25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</row>
    <row r="509" spans="1:85" x14ac:dyDescent="0.25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</row>
    <row r="510" spans="1:85" x14ac:dyDescent="0.25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</row>
    <row r="511" spans="1:85" x14ac:dyDescent="0.25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</row>
    <row r="512" spans="1:85" x14ac:dyDescent="0.25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</row>
    <row r="513" spans="1:85" x14ac:dyDescent="0.25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</row>
    <row r="514" spans="1:85" x14ac:dyDescent="0.25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</row>
    <row r="515" spans="1:85" x14ac:dyDescent="0.2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</row>
    <row r="516" spans="1:85" x14ac:dyDescent="0.25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</row>
    <row r="517" spans="1:85" x14ac:dyDescent="0.25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</row>
    <row r="518" spans="1:85" x14ac:dyDescent="0.25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</row>
    <row r="519" spans="1:85" x14ac:dyDescent="0.25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</row>
    <row r="520" spans="1:85" x14ac:dyDescent="0.25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</row>
    <row r="521" spans="1:85" x14ac:dyDescent="0.25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</row>
    <row r="522" spans="1:85" x14ac:dyDescent="0.25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</row>
    <row r="523" spans="1:85" x14ac:dyDescent="0.25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</row>
    <row r="524" spans="1:85" x14ac:dyDescent="0.25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</row>
    <row r="525" spans="1:85" x14ac:dyDescent="0.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</row>
    <row r="526" spans="1:85" x14ac:dyDescent="0.25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</row>
    <row r="527" spans="1:85" x14ac:dyDescent="0.25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</row>
    <row r="528" spans="1:85" x14ac:dyDescent="0.25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</row>
    <row r="529" spans="1:85" x14ac:dyDescent="0.25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</row>
    <row r="530" spans="1:85" x14ac:dyDescent="0.25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</row>
    <row r="531" spans="1:85" x14ac:dyDescent="0.25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</row>
    <row r="532" spans="1:85" x14ac:dyDescent="0.25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</row>
    <row r="533" spans="1:85" x14ac:dyDescent="0.25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</row>
    <row r="534" spans="1:85" x14ac:dyDescent="0.25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</row>
    <row r="535" spans="1:85" x14ac:dyDescent="0.2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</row>
    <row r="536" spans="1:85" x14ac:dyDescent="0.25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</row>
    <row r="537" spans="1:85" x14ac:dyDescent="0.25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</row>
    <row r="538" spans="1:85" x14ac:dyDescent="0.25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</row>
    <row r="539" spans="1:85" x14ac:dyDescent="0.25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</row>
    <row r="540" spans="1:85" x14ac:dyDescent="0.25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</row>
    <row r="541" spans="1:85" x14ac:dyDescent="0.25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</row>
    <row r="542" spans="1:85" x14ac:dyDescent="0.25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</row>
    <row r="543" spans="1:85" x14ac:dyDescent="0.25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</row>
    <row r="544" spans="1:85" x14ac:dyDescent="0.25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</row>
    <row r="545" spans="1:85" x14ac:dyDescent="0.2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</row>
    <row r="546" spans="1:85" x14ac:dyDescent="0.25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</row>
    <row r="547" spans="1:85" x14ac:dyDescent="0.25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</row>
    <row r="548" spans="1:85" x14ac:dyDescent="0.25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</row>
    <row r="549" spans="1:85" x14ac:dyDescent="0.25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</row>
    <row r="550" spans="1:85" x14ac:dyDescent="0.25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</row>
    <row r="551" spans="1:85" x14ac:dyDescent="0.25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</row>
    <row r="552" spans="1:85" x14ac:dyDescent="0.25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</row>
    <row r="553" spans="1:85" x14ac:dyDescent="0.25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</row>
    <row r="554" spans="1:85" x14ac:dyDescent="0.25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</row>
    <row r="555" spans="1:85" x14ac:dyDescent="0.2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</row>
    <row r="556" spans="1:85" x14ac:dyDescent="0.25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</row>
    <row r="557" spans="1:85" x14ac:dyDescent="0.25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</row>
    <row r="558" spans="1:85" x14ac:dyDescent="0.25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</row>
    <row r="559" spans="1:85" x14ac:dyDescent="0.25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</row>
    <row r="560" spans="1:85" x14ac:dyDescent="0.25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</row>
    <row r="561" spans="1:85" x14ac:dyDescent="0.25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</row>
    <row r="562" spans="1:85" x14ac:dyDescent="0.25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</row>
    <row r="563" spans="1:85" x14ac:dyDescent="0.25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</row>
    <row r="564" spans="1:85" x14ac:dyDescent="0.25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</row>
    <row r="565" spans="1:85" x14ac:dyDescent="0.2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</row>
    <row r="566" spans="1:85" x14ac:dyDescent="0.25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</row>
    <row r="567" spans="1:85" x14ac:dyDescent="0.25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</row>
    <row r="568" spans="1:85" x14ac:dyDescent="0.25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</row>
    <row r="569" spans="1:85" x14ac:dyDescent="0.25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</row>
    <row r="570" spans="1:85" x14ac:dyDescent="0.25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</row>
    <row r="571" spans="1:85" x14ac:dyDescent="0.25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</row>
    <row r="572" spans="1:85" x14ac:dyDescent="0.25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</row>
    <row r="573" spans="1:85" x14ac:dyDescent="0.25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</row>
    <row r="574" spans="1:85" x14ac:dyDescent="0.25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</row>
    <row r="575" spans="1:85" x14ac:dyDescent="0.2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</row>
    <row r="576" spans="1:85" x14ac:dyDescent="0.25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</row>
    <row r="577" spans="1:85" x14ac:dyDescent="0.25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</row>
    <row r="578" spans="1:85" x14ac:dyDescent="0.25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</row>
    <row r="579" spans="1:85" x14ac:dyDescent="0.25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</row>
    <row r="580" spans="1:85" x14ac:dyDescent="0.25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</row>
    <row r="581" spans="1:85" x14ac:dyDescent="0.25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</row>
    <row r="582" spans="1:85" x14ac:dyDescent="0.25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</row>
    <row r="583" spans="1:85" x14ac:dyDescent="0.25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</row>
    <row r="584" spans="1:85" x14ac:dyDescent="0.25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</row>
    <row r="585" spans="1:85" x14ac:dyDescent="0.2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</row>
    <row r="586" spans="1:85" x14ac:dyDescent="0.25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</row>
    <row r="587" spans="1:85" x14ac:dyDescent="0.25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</row>
    <row r="588" spans="1:85" x14ac:dyDescent="0.25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</row>
    <row r="589" spans="1:85" x14ac:dyDescent="0.25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</row>
    <row r="590" spans="1:85" x14ac:dyDescent="0.25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</row>
    <row r="591" spans="1:85" x14ac:dyDescent="0.25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</row>
    <row r="592" spans="1:85" x14ac:dyDescent="0.25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</row>
    <row r="593" spans="1:85" x14ac:dyDescent="0.25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</row>
    <row r="594" spans="1:85" x14ac:dyDescent="0.25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</row>
    <row r="595" spans="1:85" x14ac:dyDescent="0.2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</row>
    <row r="596" spans="1:85" x14ac:dyDescent="0.25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</row>
    <row r="597" spans="1:85" x14ac:dyDescent="0.25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</row>
    <row r="598" spans="1:85" x14ac:dyDescent="0.25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</row>
    <row r="599" spans="1:85" x14ac:dyDescent="0.25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</row>
    <row r="600" spans="1:85" x14ac:dyDescent="0.25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</row>
    <row r="601" spans="1:85" x14ac:dyDescent="0.25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</row>
    <row r="602" spans="1:85" x14ac:dyDescent="0.25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</row>
    <row r="603" spans="1:85" x14ac:dyDescent="0.25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</row>
    <row r="604" spans="1:85" x14ac:dyDescent="0.25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</row>
    <row r="605" spans="1:85" x14ac:dyDescent="0.2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</row>
    <row r="606" spans="1:85" x14ac:dyDescent="0.25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</row>
    <row r="607" spans="1:85" x14ac:dyDescent="0.25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</row>
    <row r="608" spans="1:85" x14ac:dyDescent="0.25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</row>
    <row r="609" spans="1:85" x14ac:dyDescent="0.25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</row>
    <row r="610" spans="1:85" x14ac:dyDescent="0.25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</row>
    <row r="611" spans="1:85" x14ac:dyDescent="0.25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</row>
    <row r="612" spans="1:85" x14ac:dyDescent="0.25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</row>
    <row r="613" spans="1:85" x14ac:dyDescent="0.25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</row>
    <row r="614" spans="1:85" x14ac:dyDescent="0.25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</row>
    <row r="615" spans="1:85" x14ac:dyDescent="0.2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</row>
    <row r="616" spans="1:85" x14ac:dyDescent="0.25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</row>
    <row r="617" spans="1:85" x14ac:dyDescent="0.25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</row>
    <row r="618" spans="1:85" x14ac:dyDescent="0.25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</row>
    <row r="619" spans="1:85" x14ac:dyDescent="0.25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</row>
    <row r="620" spans="1:85" x14ac:dyDescent="0.25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</row>
    <row r="621" spans="1:85" x14ac:dyDescent="0.25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</row>
    <row r="622" spans="1:85" x14ac:dyDescent="0.25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</row>
    <row r="623" spans="1:85" x14ac:dyDescent="0.25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</row>
    <row r="624" spans="1:85" x14ac:dyDescent="0.25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</row>
    <row r="625" spans="1:85" x14ac:dyDescent="0.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</row>
    <row r="626" spans="1:85" x14ac:dyDescent="0.25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</row>
    <row r="627" spans="1:85" x14ac:dyDescent="0.25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</row>
    <row r="628" spans="1:85" x14ac:dyDescent="0.25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</row>
    <row r="629" spans="1:85" x14ac:dyDescent="0.25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</row>
    <row r="630" spans="1:85" x14ac:dyDescent="0.25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</row>
    <row r="631" spans="1:85" x14ac:dyDescent="0.25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</row>
    <row r="632" spans="1:85" x14ac:dyDescent="0.25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</row>
    <row r="633" spans="1:85" x14ac:dyDescent="0.25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</row>
    <row r="634" spans="1:85" x14ac:dyDescent="0.25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</row>
    <row r="635" spans="1:85" x14ac:dyDescent="0.2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</row>
    <row r="636" spans="1:85" x14ac:dyDescent="0.25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</row>
    <row r="637" spans="1:85" x14ac:dyDescent="0.25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</row>
    <row r="638" spans="1:85" x14ac:dyDescent="0.25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</row>
    <row r="639" spans="1:85" x14ac:dyDescent="0.25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</row>
    <row r="640" spans="1:85" x14ac:dyDescent="0.25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</row>
    <row r="641" spans="1:85" x14ac:dyDescent="0.25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</row>
    <row r="642" spans="1:85" x14ac:dyDescent="0.25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</row>
    <row r="643" spans="1:85" x14ac:dyDescent="0.25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</row>
    <row r="644" spans="1:85" x14ac:dyDescent="0.25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</row>
    <row r="645" spans="1:85" x14ac:dyDescent="0.2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</row>
    <row r="646" spans="1:85" x14ac:dyDescent="0.25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</row>
    <row r="647" spans="1:85" x14ac:dyDescent="0.25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</row>
    <row r="648" spans="1:85" x14ac:dyDescent="0.25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</row>
    <row r="649" spans="1:85" x14ac:dyDescent="0.25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</row>
    <row r="650" spans="1:85" x14ac:dyDescent="0.25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</row>
    <row r="651" spans="1:85" x14ac:dyDescent="0.25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</row>
    <row r="652" spans="1:85" x14ac:dyDescent="0.25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</row>
    <row r="653" spans="1:85" x14ac:dyDescent="0.25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</row>
    <row r="654" spans="1:85" x14ac:dyDescent="0.25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</row>
    <row r="655" spans="1:85" x14ac:dyDescent="0.2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</row>
    <row r="656" spans="1:85" x14ac:dyDescent="0.25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</row>
    <row r="657" spans="1:85" x14ac:dyDescent="0.25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</row>
    <row r="658" spans="1:85" x14ac:dyDescent="0.25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</row>
    <row r="659" spans="1:85" x14ac:dyDescent="0.25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</row>
    <row r="660" spans="1:85" x14ac:dyDescent="0.25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</row>
    <row r="661" spans="1:85" x14ac:dyDescent="0.25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</row>
    <row r="662" spans="1:85" x14ac:dyDescent="0.25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</row>
    <row r="663" spans="1:85" x14ac:dyDescent="0.25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</row>
    <row r="664" spans="1:85" x14ac:dyDescent="0.25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</row>
    <row r="665" spans="1:85" x14ac:dyDescent="0.2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</row>
    <row r="666" spans="1:85" x14ac:dyDescent="0.25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</row>
    <row r="667" spans="1:85" x14ac:dyDescent="0.25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</row>
    <row r="668" spans="1:85" x14ac:dyDescent="0.25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</row>
    <row r="669" spans="1:85" x14ac:dyDescent="0.25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</row>
    <row r="670" spans="1:85" x14ac:dyDescent="0.25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</row>
    <row r="671" spans="1:85" x14ac:dyDescent="0.25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</row>
    <row r="672" spans="1:85" x14ac:dyDescent="0.25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</row>
    <row r="673" spans="1:85" x14ac:dyDescent="0.25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</row>
    <row r="674" spans="1:85" x14ac:dyDescent="0.25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</row>
    <row r="675" spans="1:85" x14ac:dyDescent="0.2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</row>
    <row r="676" spans="1:85" x14ac:dyDescent="0.25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</row>
    <row r="677" spans="1:85" x14ac:dyDescent="0.25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</row>
    <row r="678" spans="1:85" x14ac:dyDescent="0.25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</row>
    <row r="679" spans="1:85" x14ac:dyDescent="0.25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</row>
    <row r="680" spans="1:85" x14ac:dyDescent="0.25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</row>
    <row r="681" spans="1:85" x14ac:dyDescent="0.25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</row>
    <row r="682" spans="1:85" x14ac:dyDescent="0.25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</row>
    <row r="683" spans="1:85" x14ac:dyDescent="0.25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</row>
    <row r="684" spans="1:85" x14ac:dyDescent="0.25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</row>
    <row r="685" spans="1:85" x14ac:dyDescent="0.2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</row>
    <row r="686" spans="1:85" x14ac:dyDescent="0.25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</row>
    <row r="687" spans="1:85" x14ac:dyDescent="0.25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</row>
    <row r="688" spans="1:85" x14ac:dyDescent="0.25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</row>
    <row r="689" spans="1:85" x14ac:dyDescent="0.25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</row>
    <row r="690" spans="1:85" x14ac:dyDescent="0.25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</row>
    <row r="691" spans="1:85" x14ac:dyDescent="0.25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</row>
    <row r="692" spans="1:85" x14ac:dyDescent="0.25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</row>
    <row r="693" spans="1:85" x14ac:dyDescent="0.25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</row>
    <row r="694" spans="1:85" x14ac:dyDescent="0.25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</row>
    <row r="695" spans="1:85" x14ac:dyDescent="0.2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</row>
    <row r="696" spans="1:85" x14ac:dyDescent="0.25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</row>
    <row r="697" spans="1:85" x14ac:dyDescent="0.25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</row>
    <row r="698" spans="1:85" x14ac:dyDescent="0.25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</row>
    <row r="699" spans="1:85" x14ac:dyDescent="0.25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</row>
    <row r="700" spans="1:85" x14ac:dyDescent="0.25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</row>
    <row r="701" spans="1:85" x14ac:dyDescent="0.25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</row>
    <row r="702" spans="1:85" x14ac:dyDescent="0.25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</row>
    <row r="703" spans="1:85" x14ac:dyDescent="0.25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</row>
    <row r="704" spans="1:85" x14ac:dyDescent="0.25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</row>
    <row r="705" spans="1:85" x14ac:dyDescent="0.2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</row>
    <row r="706" spans="1:85" x14ac:dyDescent="0.25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</row>
    <row r="707" spans="1:85" x14ac:dyDescent="0.25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</row>
    <row r="708" spans="1:85" x14ac:dyDescent="0.25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</row>
    <row r="709" spans="1:85" x14ac:dyDescent="0.25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</row>
    <row r="710" spans="1:85" x14ac:dyDescent="0.25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</row>
    <row r="711" spans="1:85" x14ac:dyDescent="0.25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</row>
    <row r="712" spans="1:85" x14ac:dyDescent="0.25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</row>
    <row r="713" spans="1:85" x14ac:dyDescent="0.25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</row>
    <row r="714" spans="1:85" x14ac:dyDescent="0.25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</row>
    <row r="715" spans="1:85" x14ac:dyDescent="0.2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</row>
    <row r="716" spans="1:85" x14ac:dyDescent="0.25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</row>
    <row r="717" spans="1:85" x14ac:dyDescent="0.25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</row>
    <row r="718" spans="1:85" x14ac:dyDescent="0.25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</row>
    <row r="719" spans="1:85" x14ac:dyDescent="0.25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</row>
    <row r="720" spans="1:85" x14ac:dyDescent="0.25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</row>
    <row r="721" spans="1:85" x14ac:dyDescent="0.25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</row>
    <row r="722" spans="1:85" x14ac:dyDescent="0.25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</row>
    <row r="723" spans="1:85" x14ac:dyDescent="0.25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</row>
    <row r="724" spans="1:85" x14ac:dyDescent="0.25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</row>
    <row r="725" spans="1:85" x14ac:dyDescent="0.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</row>
    <row r="726" spans="1:85" x14ac:dyDescent="0.25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</row>
    <row r="727" spans="1:85" x14ac:dyDescent="0.25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</row>
    <row r="728" spans="1:85" x14ac:dyDescent="0.25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</row>
    <row r="729" spans="1:85" x14ac:dyDescent="0.25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</row>
    <row r="730" spans="1:85" x14ac:dyDescent="0.25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</row>
    <row r="731" spans="1:85" x14ac:dyDescent="0.25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</row>
    <row r="732" spans="1:85" x14ac:dyDescent="0.25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</row>
    <row r="733" spans="1:85" x14ac:dyDescent="0.25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</row>
    <row r="734" spans="1:85" x14ac:dyDescent="0.25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</row>
    <row r="735" spans="1:85" x14ac:dyDescent="0.2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</row>
    <row r="736" spans="1:85" x14ac:dyDescent="0.25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</row>
    <row r="737" spans="1:85" x14ac:dyDescent="0.25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</row>
    <row r="738" spans="1:85" x14ac:dyDescent="0.25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</row>
    <row r="739" spans="1:85" x14ac:dyDescent="0.25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</row>
    <row r="740" spans="1:85" x14ac:dyDescent="0.25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</row>
    <row r="741" spans="1:85" x14ac:dyDescent="0.25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</row>
    <row r="742" spans="1:85" x14ac:dyDescent="0.25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</row>
    <row r="743" spans="1:85" x14ac:dyDescent="0.25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</row>
    <row r="744" spans="1:85" x14ac:dyDescent="0.25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</row>
    <row r="745" spans="1:85" x14ac:dyDescent="0.2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</row>
    <row r="746" spans="1:85" x14ac:dyDescent="0.25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</row>
    <row r="747" spans="1:85" x14ac:dyDescent="0.25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</row>
    <row r="748" spans="1:85" x14ac:dyDescent="0.25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</row>
    <row r="749" spans="1:85" x14ac:dyDescent="0.25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</row>
    <row r="750" spans="1:85" x14ac:dyDescent="0.25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</row>
    <row r="751" spans="1:85" x14ac:dyDescent="0.25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</row>
    <row r="752" spans="1:85" x14ac:dyDescent="0.25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</row>
    <row r="753" spans="1:85" x14ac:dyDescent="0.25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</row>
    <row r="754" spans="1:85" x14ac:dyDescent="0.25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</row>
    <row r="755" spans="1:85" x14ac:dyDescent="0.2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</row>
    <row r="756" spans="1:85" x14ac:dyDescent="0.25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</row>
    <row r="757" spans="1:85" x14ac:dyDescent="0.25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</row>
    <row r="758" spans="1:85" x14ac:dyDescent="0.25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</row>
    <row r="759" spans="1:85" x14ac:dyDescent="0.25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</row>
    <row r="760" spans="1:85" x14ac:dyDescent="0.25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</row>
    <row r="761" spans="1:85" x14ac:dyDescent="0.25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</row>
    <row r="762" spans="1:85" x14ac:dyDescent="0.25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</row>
    <row r="763" spans="1:85" x14ac:dyDescent="0.25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</row>
    <row r="764" spans="1:85" x14ac:dyDescent="0.25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</row>
    <row r="765" spans="1:85" x14ac:dyDescent="0.2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</row>
    <row r="766" spans="1:85" x14ac:dyDescent="0.25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</row>
    <row r="767" spans="1:85" x14ac:dyDescent="0.25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</row>
    <row r="768" spans="1:85" x14ac:dyDescent="0.25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</row>
    <row r="769" spans="1:85" x14ac:dyDescent="0.25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</row>
    <row r="770" spans="1:85" x14ac:dyDescent="0.25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</row>
    <row r="771" spans="1:85" x14ac:dyDescent="0.25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</row>
    <row r="772" spans="1:85" x14ac:dyDescent="0.25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</row>
    <row r="773" spans="1:85" x14ac:dyDescent="0.25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</row>
    <row r="774" spans="1:85" x14ac:dyDescent="0.25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</row>
    <row r="775" spans="1:85" x14ac:dyDescent="0.2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</row>
    <row r="776" spans="1:85" x14ac:dyDescent="0.25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</row>
    <row r="777" spans="1:85" x14ac:dyDescent="0.25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</row>
    <row r="778" spans="1:85" x14ac:dyDescent="0.25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</row>
    <row r="779" spans="1:85" x14ac:dyDescent="0.25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</row>
    <row r="780" spans="1:85" x14ac:dyDescent="0.25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</row>
    <row r="781" spans="1:85" x14ac:dyDescent="0.25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</row>
    <row r="782" spans="1:85" x14ac:dyDescent="0.25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</row>
    <row r="783" spans="1:85" x14ac:dyDescent="0.25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</row>
    <row r="784" spans="1:85" x14ac:dyDescent="0.25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</row>
    <row r="785" spans="1:85" x14ac:dyDescent="0.2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</row>
    <row r="786" spans="1:85" x14ac:dyDescent="0.25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</row>
    <row r="787" spans="1:85" x14ac:dyDescent="0.25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</row>
    <row r="788" spans="1:85" x14ac:dyDescent="0.25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</row>
    <row r="789" spans="1:85" x14ac:dyDescent="0.25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</row>
    <row r="790" spans="1:85" x14ac:dyDescent="0.25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</row>
    <row r="791" spans="1:85" x14ac:dyDescent="0.25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</row>
    <row r="792" spans="1:85" x14ac:dyDescent="0.25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</row>
    <row r="793" spans="1:85" x14ac:dyDescent="0.25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</row>
    <row r="794" spans="1:85" x14ac:dyDescent="0.25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</row>
    <row r="795" spans="1:85" x14ac:dyDescent="0.2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</row>
    <row r="796" spans="1:85" x14ac:dyDescent="0.25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</row>
    <row r="797" spans="1:85" x14ac:dyDescent="0.25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</row>
    <row r="798" spans="1:85" x14ac:dyDescent="0.25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</row>
    <row r="799" spans="1:85" x14ac:dyDescent="0.25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</row>
    <row r="800" spans="1:85" x14ac:dyDescent="0.25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</row>
    <row r="801" spans="1:85" x14ac:dyDescent="0.25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</row>
    <row r="802" spans="1:85" x14ac:dyDescent="0.25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</row>
    <row r="803" spans="1:85" x14ac:dyDescent="0.25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</row>
    <row r="804" spans="1:85" x14ac:dyDescent="0.25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</row>
    <row r="805" spans="1:85" x14ac:dyDescent="0.2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</row>
    <row r="806" spans="1:85" x14ac:dyDescent="0.25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</row>
    <row r="807" spans="1:85" x14ac:dyDescent="0.25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</row>
    <row r="808" spans="1:85" x14ac:dyDescent="0.25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</row>
    <row r="809" spans="1:85" x14ac:dyDescent="0.25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</row>
    <row r="810" spans="1:85" x14ac:dyDescent="0.25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</row>
    <row r="811" spans="1:85" x14ac:dyDescent="0.25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</row>
    <row r="812" spans="1:85" x14ac:dyDescent="0.25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</row>
    <row r="813" spans="1:85" x14ac:dyDescent="0.25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</row>
    <row r="814" spans="1:85" x14ac:dyDescent="0.25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</row>
    <row r="815" spans="1:85" x14ac:dyDescent="0.2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</row>
    <row r="816" spans="1:85" x14ac:dyDescent="0.25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</row>
    <row r="817" spans="1:85" x14ac:dyDescent="0.25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</row>
    <row r="818" spans="1:85" x14ac:dyDescent="0.25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</row>
    <row r="819" spans="1:85" x14ac:dyDescent="0.25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</row>
    <row r="820" spans="1:85" x14ac:dyDescent="0.25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</row>
    <row r="821" spans="1:85" x14ac:dyDescent="0.25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</row>
    <row r="822" spans="1:85" x14ac:dyDescent="0.25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</row>
    <row r="823" spans="1:85" x14ac:dyDescent="0.25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</row>
    <row r="824" spans="1:85" x14ac:dyDescent="0.25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</row>
    <row r="825" spans="1:85" x14ac:dyDescent="0.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</row>
    <row r="826" spans="1:85" x14ac:dyDescent="0.25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</row>
    <row r="827" spans="1:85" x14ac:dyDescent="0.25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</row>
    <row r="828" spans="1:85" x14ac:dyDescent="0.25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</row>
    <row r="829" spans="1:85" x14ac:dyDescent="0.25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</row>
    <row r="830" spans="1:85" x14ac:dyDescent="0.25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</row>
    <row r="831" spans="1:85" x14ac:dyDescent="0.25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</row>
    <row r="832" spans="1:85" x14ac:dyDescent="0.25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</row>
    <row r="833" spans="1:85" x14ac:dyDescent="0.25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</row>
    <row r="834" spans="1:85" x14ac:dyDescent="0.25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</row>
    <row r="835" spans="1:85" x14ac:dyDescent="0.2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</row>
    <row r="836" spans="1:85" x14ac:dyDescent="0.25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</row>
    <row r="837" spans="1:85" x14ac:dyDescent="0.25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</row>
    <row r="838" spans="1:85" x14ac:dyDescent="0.25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</row>
    <row r="839" spans="1:85" x14ac:dyDescent="0.25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</row>
    <row r="840" spans="1:85" x14ac:dyDescent="0.25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</row>
    <row r="841" spans="1:85" x14ac:dyDescent="0.25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</row>
    <row r="842" spans="1:85" x14ac:dyDescent="0.25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</row>
    <row r="843" spans="1:85" x14ac:dyDescent="0.25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</row>
    <row r="844" spans="1:85" x14ac:dyDescent="0.25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</row>
    <row r="845" spans="1:85" x14ac:dyDescent="0.2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</row>
    <row r="846" spans="1:85" x14ac:dyDescent="0.25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</row>
    <row r="847" spans="1:85" x14ac:dyDescent="0.25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</row>
    <row r="848" spans="1:85" x14ac:dyDescent="0.25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</row>
    <row r="849" spans="1:85" x14ac:dyDescent="0.25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</row>
    <row r="850" spans="1:85" x14ac:dyDescent="0.25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</row>
    <row r="851" spans="1:85" x14ac:dyDescent="0.25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</row>
    <row r="852" spans="1:85" x14ac:dyDescent="0.25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</row>
    <row r="853" spans="1:85" x14ac:dyDescent="0.25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</row>
    <row r="854" spans="1:85" x14ac:dyDescent="0.25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</row>
    <row r="855" spans="1:85" x14ac:dyDescent="0.2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</row>
    <row r="856" spans="1:85" x14ac:dyDescent="0.25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5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5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</row>
    <row r="859" spans="1:85" x14ac:dyDescent="0.25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</row>
    <row r="860" spans="1:85" x14ac:dyDescent="0.25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</row>
    <row r="861" spans="1:85" x14ac:dyDescent="0.25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</row>
    <row r="862" spans="1:85" x14ac:dyDescent="0.25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</row>
    <row r="863" spans="1:85" x14ac:dyDescent="0.25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</row>
    <row r="864" spans="1:85" x14ac:dyDescent="0.25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</row>
    <row r="865" spans="1:85" x14ac:dyDescent="0.2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</row>
    <row r="866" spans="1:85" x14ac:dyDescent="0.25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</row>
    <row r="867" spans="1:85" x14ac:dyDescent="0.25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</row>
    <row r="868" spans="1:85" x14ac:dyDescent="0.25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</row>
    <row r="869" spans="1:85" x14ac:dyDescent="0.25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</row>
    <row r="870" spans="1:85" x14ac:dyDescent="0.25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</row>
    <row r="871" spans="1:85" x14ac:dyDescent="0.25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</row>
    <row r="872" spans="1:85" x14ac:dyDescent="0.25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</row>
    <row r="873" spans="1:85" x14ac:dyDescent="0.25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</row>
    <row r="874" spans="1:85" x14ac:dyDescent="0.25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</row>
    <row r="875" spans="1:85" x14ac:dyDescent="0.2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</row>
    <row r="876" spans="1:85" x14ac:dyDescent="0.25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</row>
    <row r="877" spans="1:85" x14ac:dyDescent="0.25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</row>
    <row r="878" spans="1:85" x14ac:dyDescent="0.25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</row>
    <row r="879" spans="1:85" x14ac:dyDescent="0.25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</row>
    <row r="880" spans="1:85" x14ac:dyDescent="0.25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</row>
    <row r="881" spans="1:85" x14ac:dyDescent="0.25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</row>
    <row r="882" spans="1:85" x14ac:dyDescent="0.25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</row>
    <row r="883" spans="1:85" x14ac:dyDescent="0.25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</row>
    <row r="884" spans="1:85" x14ac:dyDescent="0.25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</row>
    <row r="885" spans="1:85" x14ac:dyDescent="0.2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</row>
    <row r="886" spans="1:85" x14ac:dyDescent="0.25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</row>
    <row r="887" spans="1:85" x14ac:dyDescent="0.25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</row>
    <row r="888" spans="1:85" x14ac:dyDescent="0.25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</row>
    <row r="889" spans="1:85" x14ac:dyDescent="0.25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</row>
    <row r="890" spans="1:85" x14ac:dyDescent="0.25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</row>
    <row r="891" spans="1:85" x14ac:dyDescent="0.25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</row>
    <row r="892" spans="1:85" x14ac:dyDescent="0.25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</row>
    <row r="893" spans="1:85" x14ac:dyDescent="0.25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</row>
    <row r="894" spans="1:85" x14ac:dyDescent="0.25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</row>
    <row r="895" spans="1:85" x14ac:dyDescent="0.2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</row>
    <row r="896" spans="1:85" x14ac:dyDescent="0.25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</row>
    <row r="897" spans="1:85" x14ac:dyDescent="0.25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</row>
    <row r="898" spans="1:85" x14ac:dyDescent="0.25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</row>
    <row r="899" spans="1:85" x14ac:dyDescent="0.25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</row>
    <row r="900" spans="1:85" x14ac:dyDescent="0.25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</row>
    <row r="901" spans="1:85" x14ac:dyDescent="0.25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</row>
    <row r="902" spans="1:85" x14ac:dyDescent="0.25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</row>
    <row r="903" spans="1:85" x14ac:dyDescent="0.25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</row>
    <row r="904" spans="1:85" x14ac:dyDescent="0.25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</row>
    <row r="905" spans="1:85" x14ac:dyDescent="0.2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</row>
    <row r="906" spans="1:85" x14ac:dyDescent="0.25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</row>
    <row r="907" spans="1:85" x14ac:dyDescent="0.25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</row>
    <row r="908" spans="1:85" x14ac:dyDescent="0.25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</row>
    <row r="909" spans="1:85" x14ac:dyDescent="0.25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</row>
    <row r="910" spans="1:85" x14ac:dyDescent="0.25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</row>
    <row r="911" spans="1:85" x14ac:dyDescent="0.25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</row>
    <row r="912" spans="1:85" x14ac:dyDescent="0.25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</row>
    <row r="913" spans="1:85" x14ac:dyDescent="0.25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</row>
    <row r="914" spans="1:85" x14ac:dyDescent="0.25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</row>
    <row r="915" spans="1:85" x14ac:dyDescent="0.2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</row>
    <row r="916" spans="1:85" x14ac:dyDescent="0.25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</row>
    <row r="917" spans="1:85" x14ac:dyDescent="0.25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</row>
    <row r="918" spans="1:85" x14ac:dyDescent="0.25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</row>
    <row r="919" spans="1:85" x14ac:dyDescent="0.25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</row>
    <row r="920" spans="1:85" x14ac:dyDescent="0.25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</row>
    <row r="921" spans="1:85" x14ac:dyDescent="0.25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</row>
    <row r="922" spans="1:85" x14ac:dyDescent="0.25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</row>
    <row r="923" spans="1:85" x14ac:dyDescent="0.25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</row>
    <row r="924" spans="1:85" x14ac:dyDescent="0.25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</row>
    <row r="925" spans="1:85" x14ac:dyDescent="0.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</row>
    <row r="926" spans="1:85" x14ac:dyDescent="0.25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</row>
    <row r="927" spans="1:85" x14ac:dyDescent="0.25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</row>
    <row r="928" spans="1:85" x14ac:dyDescent="0.25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</row>
    <row r="929" spans="1:85" x14ac:dyDescent="0.25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</row>
    <row r="930" spans="1:85" x14ac:dyDescent="0.25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</row>
    <row r="931" spans="1:85" x14ac:dyDescent="0.25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</row>
    <row r="932" spans="1:85" x14ac:dyDescent="0.25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</row>
    <row r="933" spans="1:85" x14ac:dyDescent="0.25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</row>
    <row r="934" spans="1:85" x14ac:dyDescent="0.25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</row>
    <row r="935" spans="1:85" x14ac:dyDescent="0.2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</row>
    <row r="936" spans="1:85" x14ac:dyDescent="0.25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</row>
    <row r="937" spans="1:85" x14ac:dyDescent="0.25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</row>
    <row r="938" spans="1:85" x14ac:dyDescent="0.25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</row>
    <row r="939" spans="1:85" x14ac:dyDescent="0.25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</row>
    <row r="940" spans="1:85" x14ac:dyDescent="0.25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</row>
    <row r="941" spans="1:85" x14ac:dyDescent="0.25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</row>
    <row r="942" spans="1:85" x14ac:dyDescent="0.25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</row>
    <row r="943" spans="1:85" x14ac:dyDescent="0.25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</row>
    <row r="944" spans="1:85" x14ac:dyDescent="0.25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</row>
    <row r="945" spans="1:85" x14ac:dyDescent="0.2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</row>
    <row r="946" spans="1:85" x14ac:dyDescent="0.25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</row>
    <row r="947" spans="1:85" x14ac:dyDescent="0.25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</row>
    <row r="948" spans="1:85" x14ac:dyDescent="0.25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</row>
    <row r="949" spans="1:85" x14ac:dyDescent="0.25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</row>
    <row r="950" spans="1:85" x14ac:dyDescent="0.25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</row>
    <row r="951" spans="1:85" x14ac:dyDescent="0.25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</row>
    <row r="952" spans="1:85" x14ac:dyDescent="0.25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</row>
    <row r="953" spans="1:85" x14ac:dyDescent="0.25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</row>
    <row r="954" spans="1:85" x14ac:dyDescent="0.25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</row>
    <row r="955" spans="1:85" x14ac:dyDescent="0.2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</row>
    <row r="956" spans="1:85" x14ac:dyDescent="0.25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</row>
    <row r="957" spans="1:85" x14ac:dyDescent="0.25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</row>
    <row r="958" spans="1:85" x14ac:dyDescent="0.25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</row>
    <row r="959" spans="1:85" x14ac:dyDescent="0.25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</row>
    <row r="960" spans="1:85" x14ac:dyDescent="0.25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</row>
    <row r="961" spans="1:85" x14ac:dyDescent="0.25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</row>
    <row r="962" spans="1:85" x14ac:dyDescent="0.25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</row>
    <row r="963" spans="1:85" x14ac:dyDescent="0.25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</row>
    <row r="964" spans="1:85" x14ac:dyDescent="0.25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</row>
    <row r="965" spans="1:85" x14ac:dyDescent="0.2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</row>
    <row r="966" spans="1:85" x14ac:dyDescent="0.25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</row>
    <row r="967" spans="1:85" x14ac:dyDescent="0.25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</row>
    <row r="968" spans="1:85" x14ac:dyDescent="0.25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</row>
    <row r="969" spans="1:85" x14ac:dyDescent="0.25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</row>
    <row r="970" spans="1:85" x14ac:dyDescent="0.25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</row>
    <row r="971" spans="1:85" x14ac:dyDescent="0.25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</row>
    <row r="972" spans="1:85" x14ac:dyDescent="0.25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</row>
    <row r="973" spans="1:85" x14ac:dyDescent="0.25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</row>
    <row r="974" spans="1:85" x14ac:dyDescent="0.25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</row>
    <row r="975" spans="1:85" x14ac:dyDescent="0.2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</row>
    <row r="976" spans="1:85" x14ac:dyDescent="0.25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</row>
    <row r="977" spans="1:85" x14ac:dyDescent="0.25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</row>
    <row r="978" spans="1:85" x14ac:dyDescent="0.25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</row>
    <row r="979" spans="1:85" x14ac:dyDescent="0.25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</row>
    <row r="980" spans="1:85" x14ac:dyDescent="0.25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</row>
    <row r="981" spans="1:85" x14ac:dyDescent="0.25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</row>
    <row r="982" spans="1:85" x14ac:dyDescent="0.25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</row>
    <row r="983" spans="1:85" x14ac:dyDescent="0.25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</row>
    <row r="984" spans="1:85" x14ac:dyDescent="0.25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</row>
    <row r="985" spans="1:85" x14ac:dyDescent="0.2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</row>
    <row r="986" spans="1:85" x14ac:dyDescent="0.25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</row>
    <row r="987" spans="1:85" x14ac:dyDescent="0.25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</row>
    <row r="988" spans="1:85" x14ac:dyDescent="0.25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</row>
    <row r="989" spans="1:85" x14ac:dyDescent="0.25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</row>
    <row r="990" spans="1:85" x14ac:dyDescent="0.25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</row>
    <row r="991" spans="1:85" x14ac:dyDescent="0.25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</row>
    <row r="992" spans="1:85" x14ac:dyDescent="0.25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</row>
    <row r="993" spans="1:85" x14ac:dyDescent="0.25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</row>
    <row r="994" spans="1:85" x14ac:dyDescent="0.25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</row>
    <row r="995" spans="1:85" x14ac:dyDescent="0.2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</row>
    <row r="996" spans="1:85" x14ac:dyDescent="0.25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</row>
    <row r="997" spans="1:85" x14ac:dyDescent="0.25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</row>
    <row r="998" spans="1:85" x14ac:dyDescent="0.25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</row>
  </sheetData>
  <mergeCells count="1">
    <mergeCell ref="B5:C5"/>
  </mergeCells>
  <hyperlinks>
    <hyperlink ref="A2" location="'Содержание'!A1" display="&lt;&lt;" xr:uid="{00000000-0004-0000-0600-000000000000}"/>
  </hyperlinks>
  <pageMargins left="0.70833333333333304" right="0.70833333333333304" top="0.74791666666666701" bottom="0.74791666666666701" header="0.511811023622047" footer="0.511811023622047"/>
  <pageSetup paperSize="9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BFBFBF"/>
  </sheetPr>
  <dimension ref="A1:AMJ1000"/>
  <sheetViews>
    <sheetView zoomScale="80" zoomScaleNormal="8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F20" sqref="F20"/>
    </sheetView>
  </sheetViews>
  <sheetFormatPr defaultColWidth="14.42578125" defaultRowHeight="15" x14ac:dyDescent="0.25"/>
  <cols>
    <col min="1" max="1" width="3.140625" style="136" customWidth="1"/>
    <col min="2" max="2" width="44.5703125" style="136" customWidth="1"/>
    <col min="3" max="3" width="11" style="136" customWidth="1"/>
    <col min="4" max="4" width="2.140625" style="136" customWidth="1"/>
    <col min="5" max="5" width="12.5703125" style="136" customWidth="1"/>
    <col min="6" max="7" width="11.85546875" style="136" customWidth="1"/>
    <col min="8" max="47" width="12.5703125" style="136" customWidth="1"/>
    <col min="48" max="65" width="13" style="136" customWidth="1"/>
    <col min="66" max="85" width="9.140625" style="136" customWidth="1"/>
    <col min="86" max="1024" width="14.42578125" style="186"/>
  </cols>
  <sheetData>
    <row r="1" spans="1:85" x14ac:dyDescent="0.25">
      <c r="A1" s="31"/>
      <c r="B1" s="31"/>
      <c r="C1" s="31"/>
      <c r="D1" s="99"/>
      <c r="E1" s="99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</row>
    <row r="2" spans="1:85" ht="15.75" x14ac:dyDescent="0.25">
      <c r="A2" s="188" t="s">
        <v>28</v>
      </c>
      <c r="B2" s="36" t="s">
        <v>222</v>
      </c>
      <c r="C2" s="31"/>
      <c r="D2" s="99"/>
      <c r="E2" s="99"/>
      <c r="F2" s="189" t="s">
        <v>37</v>
      </c>
      <c r="G2" s="189" t="s">
        <v>37</v>
      </c>
      <c r="H2" s="189" t="s">
        <v>37</v>
      </c>
      <c r="I2" s="189" t="s">
        <v>37</v>
      </c>
      <c r="J2" s="189" t="s">
        <v>37</v>
      </c>
      <c r="K2" s="189" t="s">
        <v>37</v>
      </c>
      <c r="L2" s="189" t="s">
        <v>37</v>
      </c>
      <c r="M2" s="189" t="s">
        <v>37</v>
      </c>
      <c r="N2" s="190" t="s">
        <v>37</v>
      </c>
      <c r="O2" s="190" t="s">
        <v>37</v>
      </c>
      <c r="P2" s="190" t="s">
        <v>37</v>
      </c>
      <c r="Q2" s="190" t="s">
        <v>37</v>
      </c>
      <c r="R2" s="189" t="s">
        <v>38</v>
      </c>
      <c r="S2" s="189" t="s">
        <v>38</v>
      </c>
      <c r="T2" s="189" t="s">
        <v>38</v>
      </c>
      <c r="U2" s="189" t="s">
        <v>38</v>
      </c>
      <c r="V2" s="190" t="s">
        <v>38</v>
      </c>
      <c r="W2" s="190" t="s">
        <v>38</v>
      </c>
      <c r="X2" s="190" t="s">
        <v>38</v>
      </c>
      <c r="Y2" s="190" t="s">
        <v>38</v>
      </c>
      <c r="Z2" s="190" t="s">
        <v>38</v>
      </c>
      <c r="AA2" s="190" t="s">
        <v>38</v>
      </c>
      <c r="AB2" s="190" t="s">
        <v>38</v>
      </c>
      <c r="AC2" s="190" t="s">
        <v>38</v>
      </c>
      <c r="AD2" s="190" t="s">
        <v>39</v>
      </c>
      <c r="AE2" s="190" t="s">
        <v>39</v>
      </c>
      <c r="AF2" s="190" t="s">
        <v>39</v>
      </c>
      <c r="AG2" s="190" t="s">
        <v>39</v>
      </c>
      <c r="AH2" s="190" t="s">
        <v>39</v>
      </c>
      <c r="AI2" s="190" t="s">
        <v>39</v>
      </c>
      <c r="AJ2" s="190" t="s">
        <v>39</v>
      </c>
      <c r="AK2" s="190" t="s">
        <v>39</v>
      </c>
      <c r="AL2" s="190" t="s">
        <v>39</v>
      </c>
      <c r="AM2" s="190" t="s">
        <v>39</v>
      </c>
      <c r="AN2" s="190" t="s">
        <v>39</v>
      </c>
      <c r="AO2" s="190" t="s">
        <v>39</v>
      </c>
      <c r="AP2" s="189" t="s">
        <v>40</v>
      </c>
      <c r="AQ2" s="189" t="s">
        <v>40</v>
      </c>
      <c r="AR2" s="189" t="s">
        <v>40</v>
      </c>
      <c r="AS2" s="189" t="s">
        <v>40</v>
      </c>
      <c r="AT2" s="189" t="s">
        <v>40</v>
      </c>
      <c r="AU2" s="189" t="s">
        <v>40</v>
      </c>
      <c r="AV2" s="189" t="s">
        <v>40</v>
      </c>
      <c r="AW2" s="189" t="s">
        <v>40</v>
      </c>
      <c r="AX2" s="189" t="s">
        <v>40</v>
      </c>
      <c r="AY2" s="189" t="s">
        <v>40</v>
      </c>
      <c r="AZ2" s="189" t="s">
        <v>40</v>
      </c>
      <c r="BA2" s="189" t="s">
        <v>40</v>
      </c>
      <c r="BB2" s="189" t="s">
        <v>41</v>
      </c>
      <c r="BC2" s="189" t="s">
        <v>41</v>
      </c>
      <c r="BD2" s="189" t="s">
        <v>41</v>
      </c>
      <c r="BE2" s="189" t="s">
        <v>41</v>
      </c>
      <c r="BF2" s="189" t="s">
        <v>41</v>
      </c>
      <c r="BG2" s="189" t="s">
        <v>41</v>
      </c>
      <c r="BH2" s="189" t="s">
        <v>41</v>
      </c>
      <c r="BI2" s="189" t="s">
        <v>41</v>
      </c>
      <c r="BJ2" s="189" t="s">
        <v>41</v>
      </c>
      <c r="BK2" s="189" t="s">
        <v>41</v>
      </c>
      <c r="BL2" s="189" t="s">
        <v>41</v>
      </c>
      <c r="BM2" s="189" t="s">
        <v>41</v>
      </c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</row>
    <row r="3" spans="1:85" x14ac:dyDescent="0.25">
      <c r="A3" s="31"/>
      <c r="B3" s="31"/>
      <c r="C3" s="31"/>
      <c r="D3" s="99"/>
      <c r="E3" s="99"/>
      <c r="F3" s="192" t="s">
        <v>180</v>
      </c>
      <c r="G3" s="192" t="s">
        <v>181</v>
      </c>
      <c r="H3" s="192" t="s">
        <v>182</v>
      </c>
      <c r="I3" s="192" t="s">
        <v>183</v>
      </c>
      <c r="J3" s="193" t="s">
        <v>184</v>
      </c>
      <c r="K3" s="193" t="s">
        <v>185</v>
      </c>
      <c r="L3" s="193" t="s">
        <v>186</v>
      </c>
      <c r="M3" s="193" t="s">
        <v>187</v>
      </c>
      <c r="N3" s="194" t="s">
        <v>188</v>
      </c>
      <c r="O3" s="194" t="s">
        <v>189</v>
      </c>
      <c r="P3" s="194" t="s">
        <v>190</v>
      </c>
      <c r="Q3" s="194" t="s">
        <v>191</v>
      </c>
      <c r="R3" s="193" t="s">
        <v>192</v>
      </c>
      <c r="S3" s="193" t="s">
        <v>181</v>
      </c>
      <c r="T3" s="193" t="s">
        <v>182</v>
      </c>
      <c r="U3" s="193" t="s">
        <v>183</v>
      </c>
      <c r="V3" s="194" t="s">
        <v>184</v>
      </c>
      <c r="W3" s="194" t="s">
        <v>185</v>
      </c>
      <c r="X3" s="194" t="s">
        <v>186</v>
      </c>
      <c r="Y3" s="194" t="s">
        <v>187</v>
      </c>
      <c r="Z3" s="194" t="s">
        <v>188</v>
      </c>
      <c r="AA3" s="194" t="s">
        <v>189</v>
      </c>
      <c r="AB3" s="194" t="s">
        <v>190</v>
      </c>
      <c r="AC3" s="194" t="s">
        <v>191</v>
      </c>
      <c r="AD3" s="194" t="s">
        <v>192</v>
      </c>
      <c r="AE3" s="194" t="s">
        <v>181</v>
      </c>
      <c r="AF3" s="194" t="s">
        <v>182</v>
      </c>
      <c r="AG3" s="194" t="s">
        <v>183</v>
      </c>
      <c r="AH3" s="194" t="s">
        <v>184</v>
      </c>
      <c r="AI3" s="194" t="s">
        <v>185</v>
      </c>
      <c r="AJ3" s="194" t="s">
        <v>186</v>
      </c>
      <c r="AK3" s="194" t="s">
        <v>187</v>
      </c>
      <c r="AL3" s="194" t="s">
        <v>188</v>
      </c>
      <c r="AM3" s="194" t="s">
        <v>189</v>
      </c>
      <c r="AN3" s="194" t="s">
        <v>190</v>
      </c>
      <c r="AO3" s="194" t="s">
        <v>191</v>
      </c>
      <c r="AP3" s="192" t="s">
        <v>192</v>
      </c>
      <c r="AQ3" s="192" t="s">
        <v>181</v>
      </c>
      <c r="AR3" s="192" t="s">
        <v>182</v>
      </c>
      <c r="AS3" s="192" t="s">
        <v>183</v>
      </c>
      <c r="AT3" s="192" t="s">
        <v>184</v>
      </c>
      <c r="AU3" s="192" t="s">
        <v>185</v>
      </c>
      <c r="AV3" s="192" t="s">
        <v>186</v>
      </c>
      <c r="AW3" s="192" t="s">
        <v>187</v>
      </c>
      <c r="AX3" s="192" t="s">
        <v>188</v>
      </c>
      <c r="AY3" s="192" t="s">
        <v>189</v>
      </c>
      <c r="AZ3" s="192" t="s">
        <v>190</v>
      </c>
      <c r="BA3" s="192" t="s">
        <v>191</v>
      </c>
      <c r="BB3" s="192" t="s">
        <v>192</v>
      </c>
      <c r="BC3" s="192" t="s">
        <v>181</v>
      </c>
      <c r="BD3" s="192" t="s">
        <v>182</v>
      </c>
      <c r="BE3" s="192" t="s">
        <v>183</v>
      </c>
      <c r="BF3" s="192" t="s">
        <v>184</v>
      </c>
      <c r="BG3" s="192" t="s">
        <v>185</v>
      </c>
      <c r="BH3" s="192" t="s">
        <v>186</v>
      </c>
      <c r="BI3" s="192" t="s">
        <v>187</v>
      </c>
      <c r="BJ3" s="192" t="s">
        <v>188</v>
      </c>
      <c r="BK3" s="192" t="s">
        <v>189</v>
      </c>
      <c r="BL3" s="192" t="s">
        <v>190</v>
      </c>
      <c r="BM3" s="192" t="s">
        <v>191</v>
      </c>
      <c r="BN3" s="81"/>
      <c r="BO3" s="81"/>
      <c r="BP3" s="81"/>
      <c r="BQ3" s="81"/>
      <c r="BR3" s="81"/>
      <c r="BS3" s="81"/>
      <c r="BT3" s="8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</row>
    <row r="4" spans="1:85" s="200" customFormat="1" ht="11.25" x14ac:dyDescent="0.15">
      <c r="A4" s="195"/>
      <c r="B4" s="195"/>
      <c r="C4" s="196"/>
      <c r="D4" s="198"/>
      <c r="E4" s="198"/>
      <c r="F4" s="195">
        <v>1</v>
      </c>
      <c r="G4" s="195">
        <f t="shared" ref="G4:AL4" si="0">F4+1</f>
        <v>2</v>
      </c>
      <c r="H4" s="195">
        <f t="shared" si="0"/>
        <v>3</v>
      </c>
      <c r="I4" s="195">
        <f t="shared" si="0"/>
        <v>4</v>
      </c>
      <c r="J4" s="195">
        <f t="shared" si="0"/>
        <v>5</v>
      </c>
      <c r="K4" s="195">
        <f t="shared" si="0"/>
        <v>6</v>
      </c>
      <c r="L4" s="195">
        <f t="shared" si="0"/>
        <v>7</v>
      </c>
      <c r="M4" s="195">
        <f t="shared" si="0"/>
        <v>8</v>
      </c>
      <c r="N4" s="195">
        <f t="shared" si="0"/>
        <v>9</v>
      </c>
      <c r="O4" s="195">
        <f t="shared" si="0"/>
        <v>10</v>
      </c>
      <c r="P4" s="195">
        <f t="shared" si="0"/>
        <v>11</v>
      </c>
      <c r="Q4" s="195">
        <f t="shared" si="0"/>
        <v>12</v>
      </c>
      <c r="R4" s="195">
        <f t="shared" si="0"/>
        <v>13</v>
      </c>
      <c r="S4" s="195">
        <f t="shared" si="0"/>
        <v>14</v>
      </c>
      <c r="T4" s="195">
        <f t="shared" si="0"/>
        <v>15</v>
      </c>
      <c r="U4" s="195">
        <f t="shared" si="0"/>
        <v>16</v>
      </c>
      <c r="V4" s="195">
        <f t="shared" si="0"/>
        <v>17</v>
      </c>
      <c r="W4" s="195">
        <f t="shared" si="0"/>
        <v>18</v>
      </c>
      <c r="X4" s="195">
        <f t="shared" si="0"/>
        <v>19</v>
      </c>
      <c r="Y4" s="195">
        <f t="shared" si="0"/>
        <v>20</v>
      </c>
      <c r="Z4" s="195">
        <f t="shared" si="0"/>
        <v>21</v>
      </c>
      <c r="AA4" s="195">
        <f t="shared" si="0"/>
        <v>22</v>
      </c>
      <c r="AB4" s="195">
        <f t="shared" si="0"/>
        <v>23</v>
      </c>
      <c r="AC4" s="195">
        <f t="shared" si="0"/>
        <v>24</v>
      </c>
      <c r="AD4" s="195">
        <f t="shared" si="0"/>
        <v>25</v>
      </c>
      <c r="AE4" s="195">
        <f t="shared" si="0"/>
        <v>26</v>
      </c>
      <c r="AF4" s="195">
        <f t="shared" si="0"/>
        <v>27</v>
      </c>
      <c r="AG4" s="195">
        <f t="shared" si="0"/>
        <v>28</v>
      </c>
      <c r="AH4" s="195">
        <f t="shared" si="0"/>
        <v>29</v>
      </c>
      <c r="AI4" s="195">
        <f t="shared" si="0"/>
        <v>30</v>
      </c>
      <c r="AJ4" s="195">
        <f t="shared" si="0"/>
        <v>31</v>
      </c>
      <c r="AK4" s="195">
        <f t="shared" si="0"/>
        <v>32</v>
      </c>
      <c r="AL4" s="195">
        <f t="shared" si="0"/>
        <v>33</v>
      </c>
      <c r="AM4" s="195">
        <f t="shared" ref="AM4:BM4" si="1">AL4+1</f>
        <v>34</v>
      </c>
      <c r="AN4" s="195">
        <f t="shared" si="1"/>
        <v>35</v>
      </c>
      <c r="AO4" s="195">
        <f t="shared" si="1"/>
        <v>36</v>
      </c>
      <c r="AP4" s="195">
        <f t="shared" si="1"/>
        <v>37</v>
      </c>
      <c r="AQ4" s="195">
        <f t="shared" si="1"/>
        <v>38</v>
      </c>
      <c r="AR4" s="195">
        <f t="shared" si="1"/>
        <v>39</v>
      </c>
      <c r="AS4" s="195">
        <f t="shared" si="1"/>
        <v>40</v>
      </c>
      <c r="AT4" s="195">
        <f t="shared" si="1"/>
        <v>41</v>
      </c>
      <c r="AU4" s="195">
        <f t="shared" si="1"/>
        <v>42</v>
      </c>
      <c r="AV4" s="195">
        <f t="shared" si="1"/>
        <v>43</v>
      </c>
      <c r="AW4" s="195">
        <f t="shared" si="1"/>
        <v>44</v>
      </c>
      <c r="AX4" s="195">
        <f t="shared" si="1"/>
        <v>45</v>
      </c>
      <c r="AY4" s="195">
        <f t="shared" si="1"/>
        <v>46</v>
      </c>
      <c r="AZ4" s="195">
        <f t="shared" si="1"/>
        <v>47</v>
      </c>
      <c r="BA4" s="195">
        <f t="shared" si="1"/>
        <v>48</v>
      </c>
      <c r="BB4" s="195">
        <f t="shared" si="1"/>
        <v>49</v>
      </c>
      <c r="BC4" s="195">
        <f t="shared" si="1"/>
        <v>50</v>
      </c>
      <c r="BD4" s="195">
        <f t="shared" si="1"/>
        <v>51</v>
      </c>
      <c r="BE4" s="195">
        <f t="shared" si="1"/>
        <v>52</v>
      </c>
      <c r="BF4" s="195">
        <f t="shared" si="1"/>
        <v>53</v>
      </c>
      <c r="BG4" s="195">
        <f t="shared" si="1"/>
        <v>54</v>
      </c>
      <c r="BH4" s="195">
        <f t="shared" si="1"/>
        <v>55</v>
      </c>
      <c r="BI4" s="195">
        <f t="shared" si="1"/>
        <v>56</v>
      </c>
      <c r="BJ4" s="195">
        <f t="shared" si="1"/>
        <v>57</v>
      </c>
      <c r="BK4" s="195">
        <f t="shared" si="1"/>
        <v>58</v>
      </c>
      <c r="BL4" s="195">
        <f t="shared" si="1"/>
        <v>59</v>
      </c>
      <c r="BM4" s="195">
        <f t="shared" si="1"/>
        <v>60</v>
      </c>
      <c r="BN4" s="281"/>
      <c r="BO4" s="281"/>
      <c r="BP4" s="281"/>
      <c r="BQ4" s="281"/>
      <c r="BR4" s="281"/>
      <c r="BS4" s="281"/>
      <c r="BT4" s="281"/>
      <c r="BU4" s="281"/>
      <c r="BV4" s="281"/>
      <c r="BW4" s="281"/>
      <c r="BX4" s="281"/>
      <c r="BY4" s="281"/>
      <c r="BZ4" s="281"/>
      <c r="CA4" s="281"/>
      <c r="CB4" s="281"/>
      <c r="CC4" s="281"/>
      <c r="CD4" s="281"/>
      <c r="CE4" s="281"/>
      <c r="CF4" s="281"/>
      <c r="CG4" s="281"/>
    </row>
    <row r="5" spans="1:85" ht="25.5" x14ac:dyDescent="0.25">
      <c r="A5" s="201"/>
      <c r="B5" s="153"/>
      <c r="C5" s="153" t="s">
        <v>34</v>
      </c>
      <c r="D5" s="63"/>
      <c r="E5" s="282" t="s">
        <v>43</v>
      </c>
      <c r="F5" s="154">
        <f>Выручка!F5</f>
        <v>45292</v>
      </c>
      <c r="G5" s="154">
        <f>Выручка!G5</f>
        <v>45323</v>
      </c>
      <c r="H5" s="154">
        <f>Выручка!H5</f>
        <v>45352</v>
      </c>
      <c r="I5" s="154">
        <f>Выручка!I5</f>
        <v>45383</v>
      </c>
      <c r="J5" s="154">
        <f>Выручка!J5</f>
        <v>45413</v>
      </c>
      <c r="K5" s="154">
        <f>Выручка!K5</f>
        <v>45444</v>
      </c>
      <c r="L5" s="154">
        <f>Выручка!L5</f>
        <v>45474</v>
      </c>
      <c r="M5" s="154">
        <f>Выручка!M5</f>
        <v>45505</v>
      </c>
      <c r="N5" s="154">
        <f>Выручка!N5</f>
        <v>45536</v>
      </c>
      <c r="O5" s="154">
        <f>Выручка!O5</f>
        <v>45566</v>
      </c>
      <c r="P5" s="154">
        <f>Выручка!P5</f>
        <v>45597</v>
      </c>
      <c r="Q5" s="154">
        <f>Выручка!Q5</f>
        <v>45627</v>
      </c>
      <c r="R5" s="154">
        <f>Выручка!R5</f>
        <v>45658</v>
      </c>
      <c r="S5" s="154">
        <f>Выручка!S5</f>
        <v>45689</v>
      </c>
      <c r="T5" s="154">
        <f>Выручка!T5</f>
        <v>45717</v>
      </c>
      <c r="U5" s="154">
        <f>Выручка!U5</f>
        <v>45748</v>
      </c>
      <c r="V5" s="154">
        <f>Выручка!V5</f>
        <v>45778</v>
      </c>
      <c r="W5" s="154">
        <f>Выручка!W5</f>
        <v>45809</v>
      </c>
      <c r="X5" s="154">
        <f>Выручка!X5</f>
        <v>45839</v>
      </c>
      <c r="Y5" s="154">
        <f>Выручка!Y5</f>
        <v>45870</v>
      </c>
      <c r="Z5" s="154">
        <f>Выручка!Z5</f>
        <v>45901</v>
      </c>
      <c r="AA5" s="154">
        <f>Выручка!AA5</f>
        <v>45931</v>
      </c>
      <c r="AB5" s="154">
        <f>Выручка!AB5</f>
        <v>45962</v>
      </c>
      <c r="AC5" s="154">
        <f>Выручка!AC5</f>
        <v>45992</v>
      </c>
      <c r="AD5" s="154">
        <f>Выручка!AD5</f>
        <v>46023</v>
      </c>
      <c r="AE5" s="154">
        <f>Выручка!AE5</f>
        <v>46054</v>
      </c>
      <c r="AF5" s="154">
        <f>Выручка!AF5</f>
        <v>46082</v>
      </c>
      <c r="AG5" s="154">
        <f>Выручка!AG5</f>
        <v>46113</v>
      </c>
      <c r="AH5" s="154">
        <f>Выручка!AH5</f>
        <v>46143</v>
      </c>
      <c r="AI5" s="154">
        <f>Выручка!AI5</f>
        <v>46174</v>
      </c>
      <c r="AJ5" s="154">
        <f>Выручка!AJ5</f>
        <v>46204</v>
      </c>
      <c r="AK5" s="154">
        <f>Выручка!AK5</f>
        <v>46235</v>
      </c>
      <c r="AL5" s="154">
        <f>Выручка!AL5</f>
        <v>46266</v>
      </c>
      <c r="AM5" s="154">
        <f>Выручка!AM5</f>
        <v>46296</v>
      </c>
      <c r="AN5" s="154">
        <f>Выручка!AN5</f>
        <v>46327</v>
      </c>
      <c r="AO5" s="154">
        <f>Выручка!AO5</f>
        <v>46357</v>
      </c>
      <c r="AP5" s="154">
        <f>Выручка!AP5</f>
        <v>46388</v>
      </c>
      <c r="AQ5" s="154">
        <f>Выручка!AQ5</f>
        <v>46419</v>
      </c>
      <c r="AR5" s="154">
        <f>Выручка!AR5</f>
        <v>46447</v>
      </c>
      <c r="AS5" s="154">
        <f>Выручка!AS5</f>
        <v>46478</v>
      </c>
      <c r="AT5" s="154">
        <f>Выручка!AT5</f>
        <v>46508</v>
      </c>
      <c r="AU5" s="154">
        <f>Выручка!AU5</f>
        <v>46539</v>
      </c>
      <c r="AV5" s="154">
        <f>Выручка!AV5</f>
        <v>46569</v>
      </c>
      <c r="AW5" s="154">
        <f>Выручка!AW5</f>
        <v>46600</v>
      </c>
      <c r="AX5" s="154">
        <f>Выручка!AX5</f>
        <v>46631</v>
      </c>
      <c r="AY5" s="154">
        <f>Выручка!AY5</f>
        <v>46661</v>
      </c>
      <c r="AZ5" s="154">
        <f>Выручка!AZ5</f>
        <v>46692</v>
      </c>
      <c r="BA5" s="154">
        <f>Выручка!BA5</f>
        <v>46722</v>
      </c>
      <c r="BB5" s="154">
        <f>Выручка!BB5</f>
        <v>46753</v>
      </c>
      <c r="BC5" s="154">
        <f>Выручка!BC5</f>
        <v>46784</v>
      </c>
      <c r="BD5" s="154">
        <f>Выручка!BD5</f>
        <v>46813</v>
      </c>
      <c r="BE5" s="154">
        <f>Выручка!BE5</f>
        <v>46844</v>
      </c>
      <c r="BF5" s="154">
        <f>Выручка!BF5</f>
        <v>46874</v>
      </c>
      <c r="BG5" s="154">
        <f>Выручка!BG5</f>
        <v>46905</v>
      </c>
      <c r="BH5" s="154">
        <f>Выручка!BH5</f>
        <v>46935</v>
      </c>
      <c r="BI5" s="154">
        <f>Выручка!BI5</f>
        <v>46966</v>
      </c>
      <c r="BJ5" s="154">
        <f>Выручка!BJ5</f>
        <v>46997</v>
      </c>
      <c r="BK5" s="154">
        <f>Выручка!BK5</f>
        <v>47027</v>
      </c>
      <c r="BL5" s="154">
        <f>Выручка!BL5</f>
        <v>47058</v>
      </c>
      <c r="BM5" s="154">
        <f>Выручка!BM5</f>
        <v>47088</v>
      </c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  <c r="CB5" s="81"/>
      <c r="CC5" s="81"/>
      <c r="CD5" s="81"/>
      <c r="CE5" s="81"/>
      <c r="CF5" s="81"/>
      <c r="CG5" s="81"/>
    </row>
    <row r="6" spans="1:85" x14ac:dyDescent="0.25">
      <c r="A6" s="31"/>
      <c r="B6" s="31"/>
      <c r="C6" s="89"/>
      <c r="D6" s="63"/>
      <c r="E6" s="63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  <c r="CB6" s="81"/>
      <c r="CC6" s="81"/>
      <c r="CD6" s="81"/>
      <c r="CE6" s="81"/>
      <c r="CF6" s="81"/>
      <c r="CG6" s="81"/>
    </row>
    <row r="7" spans="1:85" x14ac:dyDescent="0.25">
      <c r="A7" s="31"/>
      <c r="B7" s="55" t="s">
        <v>166</v>
      </c>
      <c r="C7" s="89"/>
      <c r="D7" s="63"/>
      <c r="E7" s="63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</row>
    <row r="8" spans="1:85" s="216" customFormat="1" ht="11.25" x14ac:dyDescent="0.15">
      <c r="A8" s="269"/>
      <c r="B8" s="38" t="s">
        <v>167</v>
      </c>
      <c r="C8" s="269"/>
      <c r="D8" s="213"/>
      <c r="E8" s="213"/>
      <c r="F8" s="257">
        <f>Выручка!F8</f>
        <v>1</v>
      </c>
      <c r="G8" s="257">
        <f>Выручка!G8</f>
        <v>1</v>
      </c>
      <c r="H8" s="257">
        <f>Выручка!H8</f>
        <v>1</v>
      </c>
      <c r="I8" s="257">
        <f>Выручка!I8</f>
        <v>1</v>
      </c>
      <c r="J8" s="257">
        <f>Выручка!J8</f>
        <v>1</v>
      </c>
      <c r="K8" s="257">
        <f>Выручка!K8</f>
        <v>1</v>
      </c>
      <c r="L8" s="257">
        <f>Выручка!L8</f>
        <v>1</v>
      </c>
      <c r="M8" s="257">
        <f>Выручка!M8</f>
        <v>1</v>
      </c>
      <c r="N8" s="257">
        <f>Выручка!N8</f>
        <v>1</v>
      </c>
      <c r="O8" s="257">
        <f>Выручка!O8</f>
        <v>1</v>
      </c>
      <c r="P8" s="257">
        <f>Выручка!P8</f>
        <v>1</v>
      </c>
      <c r="Q8" s="257">
        <f>Выручка!Q8</f>
        <v>1</v>
      </c>
      <c r="R8" s="257">
        <f>Выручка!R8</f>
        <v>2</v>
      </c>
      <c r="S8" s="257">
        <f>Выручка!S8</f>
        <v>2</v>
      </c>
      <c r="T8" s="257">
        <f>Выручка!T8</f>
        <v>2</v>
      </c>
      <c r="U8" s="257">
        <f>Выручка!U8</f>
        <v>2</v>
      </c>
      <c r="V8" s="257">
        <f>Выручка!V8</f>
        <v>2</v>
      </c>
      <c r="W8" s="257">
        <f>Выручка!W8</f>
        <v>2</v>
      </c>
      <c r="X8" s="257">
        <f>Выручка!X8</f>
        <v>2</v>
      </c>
      <c r="Y8" s="257">
        <f>Выручка!Y8</f>
        <v>2</v>
      </c>
      <c r="Z8" s="257">
        <f>Выручка!Z8</f>
        <v>2</v>
      </c>
      <c r="AA8" s="257">
        <f>Выручка!AA8</f>
        <v>2</v>
      </c>
      <c r="AB8" s="257">
        <f>Выручка!AB8</f>
        <v>2</v>
      </c>
      <c r="AC8" s="257">
        <f>Выручка!AC8</f>
        <v>2</v>
      </c>
      <c r="AD8" s="257">
        <f>Выручка!AD8</f>
        <v>3</v>
      </c>
      <c r="AE8" s="257">
        <f>Выручка!AE8</f>
        <v>3</v>
      </c>
      <c r="AF8" s="257">
        <f>Выручка!AF8</f>
        <v>3</v>
      </c>
      <c r="AG8" s="257">
        <f>Выручка!AG8</f>
        <v>3</v>
      </c>
      <c r="AH8" s="257">
        <f>Выручка!AH8</f>
        <v>3</v>
      </c>
      <c r="AI8" s="257">
        <f>Выручка!AI8</f>
        <v>3</v>
      </c>
      <c r="AJ8" s="257">
        <f>Выручка!AJ8</f>
        <v>3</v>
      </c>
      <c r="AK8" s="257">
        <f>Выручка!AK8</f>
        <v>3</v>
      </c>
      <c r="AL8" s="257">
        <f>Выручка!AL8</f>
        <v>3</v>
      </c>
      <c r="AM8" s="257">
        <f>Выручка!AM8</f>
        <v>3</v>
      </c>
      <c r="AN8" s="257">
        <f>Выручка!AN8</f>
        <v>3</v>
      </c>
      <c r="AO8" s="257">
        <f>Выручка!AO8</f>
        <v>3</v>
      </c>
      <c r="AP8" s="257">
        <f>Выручка!AP8</f>
        <v>4</v>
      </c>
      <c r="AQ8" s="257">
        <f>Выручка!AQ8</f>
        <v>4</v>
      </c>
      <c r="AR8" s="257">
        <f>Выручка!AR8</f>
        <v>4</v>
      </c>
      <c r="AS8" s="257">
        <f>Выручка!AS8</f>
        <v>4</v>
      </c>
      <c r="AT8" s="257">
        <f>Выручка!AT8</f>
        <v>4</v>
      </c>
      <c r="AU8" s="257">
        <f>Выручка!AU8</f>
        <v>4</v>
      </c>
      <c r="AV8" s="257">
        <f>Выручка!AV8</f>
        <v>4</v>
      </c>
      <c r="AW8" s="257">
        <f>Выручка!AW8</f>
        <v>4</v>
      </c>
      <c r="AX8" s="257">
        <f>Выручка!AX8</f>
        <v>4</v>
      </c>
      <c r="AY8" s="257">
        <f>Выручка!AY8</f>
        <v>4</v>
      </c>
      <c r="AZ8" s="257">
        <f>Выручка!AZ8</f>
        <v>4</v>
      </c>
      <c r="BA8" s="257">
        <f>Выручка!BA8</f>
        <v>4</v>
      </c>
      <c r="BB8" s="257">
        <f>Выручка!BB8</f>
        <v>5</v>
      </c>
      <c r="BC8" s="257">
        <f>Выручка!BC8</f>
        <v>5</v>
      </c>
      <c r="BD8" s="257">
        <f>Выручка!BD8</f>
        <v>5</v>
      </c>
      <c r="BE8" s="257">
        <f>Выручка!BE8</f>
        <v>5</v>
      </c>
      <c r="BF8" s="257">
        <f>Выручка!BF8</f>
        <v>5</v>
      </c>
      <c r="BG8" s="257">
        <f>Выручка!BG8</f>
        <v>5</v>
      </c>
      <c r="BH8" s="257">
        <f>Выручка!BH8</f>
        <v>5</v>
      </c>
      <c r="BI8" s="257">
        <f>Выручка!BI8</f>
        <v>5</v>
      </c>
      <c r="BJ8" s="257">
        <f>Выручка!BJ8</f>
        <v>5</v>
      </c>
      <c r="BK8" s="257">
        <f>Выручка!BK8</f>
        <v>5</v>
      </c>
      <c r="BL8" s="257">
        <f>Выручка!BL8</f>
        <v>5</v>
      </c>
      <c r="BM8" s="257">
        <f>Выручка!BM8</f>
        <v>5</v>
      </c>
      <c r="BN8" s="89"/>
      <c r="BO8" s="89"/>
      <c r="BP8" s="89"/>
      <c r="BQ8" s="89"/>
      <c r="BR8" s="89"/>
      <c r="BS8" s="89"/>
      <c r="BT8" s="89"/>
      <c r="BU8" s="283"/>
      <c r="BV8" s="283"/>
      <c r="BW8" s="283"/>
      <c r="BX8" s="283"/>
      <c r="BY8" s="283"/>
      <c r="BZ8" s="283"/>
      <c r="CA8" s="283"/>
      <c r="CB8" s="283"/>
      <c r="CC8" s="283"/>
      <c r="CD8" s="283"/>
      <c r="CE8" s="283"/>
      <c r="CF8" s="283"/>
      <c r="CG8" s="283"/>
    </row>
    <row r="9" spans="1:85" x14ac:dyDescent="0.25">
      <c r="A9" s="31"/>
      <c r="B9" s="31"/>
      <c r="C9" s="89"/>
      <c r="D9" s="63"/>
      <c r="E9" s="63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  <c r="CB9" s="81"/>
      <c r="CC9" s="81"/>
      <c r="CD9" s="81"/>
      <c r="CE9" s="81"/>
      <c r="CF9" s="81"/>
      <c r="CG9" s="81"/>
    </row>
    <row r="10" spans="1:85" x14ac:dyDescent="0.25">
      <c r="A10" s="31"/>
      <c r="B10" s="31" t="s">
        <v>223</v>
      </c>
      <c r="C10" s="132" t="s">
        <v>355</v>
      </c>
      <c r="D10" s="31"/>
      <c r="E10" s="284">
        <f>Вводные!G173/1000</f>
        <v>0</v>
      </c>
      <c r="F10" s="284">
        <f ca="1">(SUMIF(Вводные!$I$4:$N$4,'Оборотный капитал'!F$8,Вводные!$I$162:$N$162)*SUMIF(Вводные!$I$4:$N$4,'Оборотный капитал'!F$8,Вводные!$I$164:$N$164)/30)*Выручка!F$31+(SUMIF(Вводные!$I$4:$N$4,'Оборотный капитал'!F$8,Вводные!$I$167:$N$167)*SUMIF(Вводные!$I$4:$N$4,'Оборотный капитал'!F$8,Вводные!$I$169:$N$169)/30)*(SUM(Затраты!F42,Затраты!F21))</f>
        <v>54</v>
      </c>
      <c r="G10" s="284">
        <f ca="1">(SUMIF(Вводные!$I$4:$N$4,'Оборотный капитал'!G$8,Вводные!$I$162:$N$162)*SUMIF(Вводные!$I$4:$N$4,'Оборотный капитал'!G$8,Вводные!$I$164:$N$164)/30)*Выручка!G$31+(SUMIF(Вводные!$I$4:$N$4,'Оборотный капитал'!G$8,Вводные!$I$167:$N$167)*SUMIF(Вводные!$I$4:$N$4,'Оборотный капитал'!G$8,Вводные!$I$169:$N$169)/30)*(SUM(Затраты!G42,Затраты!G21))</f>
        <v>54</v>
      </c>
      <c r="H10" s="284">
        <f ca="1">(SUMIF(Вводные!$I$4:$N$4,'Оборотный капитал'!H$8,Вводные!$I$162:$N$162)*SUMIF(Вводные!$I$4:$N$4,'Оборотный капитал'!H$8,Вводные!$I$164:$N$164)/30)*Выручка!H$31+(SUMIF(Вводные!$I$4:$N$4,'Оборотный капитал'!H$8,Вводные!$I$167:$N$167)*SUMIF(Вводные!$I$4:$N$4,'Оборотный капитал'!H$8,Вводные!$I$169:$N$169)/30)*(SUM(Затраты!H42,Затраты!H21))</f>
        <v>54</v>
      </c>
      <c r="I10" s="284">
        <f ca="1">(SUMIF(Вводные!$I$4:$N$4,'Оборотный капитал'!I$8,Вводные!$I$162:$N$162)*SUMIF(Вводные!$I$4:$N$4,'Оборотный капитал'!I$8,Вводные!$I$164:$N$164)/30)*Выручка!I$31+(SUMIF(Вводные!$I$4:$N$4,'Оборотный капитал'!I$8,Вводные!$I$167:$N$167)*SUMIF(Вводные!$I$4:$N$4,'Оборотный капитал'!I$8,Вводные!$I$169:$N$169)/30)*(SUM(Затраты!I42,Затраты!I21))</f>
        <v>54</v>
      </c>
      <c r="J10" s="284">
        <f ca="1">(SUMIF(Вводные!$I$4:$N$4,'Оборотный капитал'!J$8,Вводные!$I$162:$N$162)*SUMIF(Вводные!$I$4:$N$4,'Оборотный капитал'!J$8,Вводные!$I$164:$N$164)/30)*Выручка!J$31+(SUMIF(Вводные!$I$4:$N$4,'Оборотный капитал'!J$8,Вводные!$I$167:$N$167)*SUMIF(Вводные!$I$4:$N$4,'Оборотный капитал'!J$8,Вводные!$I$169:$N$169)/30)*(SUM(Затраты!J42,Затраты!J21))</f>
        <v>54</v>
      </c>
      <c r="K10" s="284">
        <f ca="1">(SUMIF(Вводные!$I$4:$N$4,'Оборотный капитал'!K$8,Вводные!$I$162:$N$162)*SUMIF(Вводные!$I$4:$N$4,'Оборотный капитал'!K$8,Вводные!$I$164:$N$164)/30)*Выручка!K$31+(SUMIF(Вводные!$I$4:$N$4,'Оборотный капитал'!K$8,Вводные!$I$167:$N$167)*SUMIF(Вводные!$I$4:$N$4,'Оборотный капитал'!K$8,Вводные!$I$169:$N$169)/30)*(SUM(Затраты!K42,Затраты!K21))</f>
        <v>116.82393216960446</v>
      </c>
      <c r="L10" s="284">
        <f ca="1">(SUMIF(Вводные!$I$4:$N$4,'Оборотный капитал'!L$8,Вводные!$I$162:$N$162)*SUMIF(Вводные!$I$4:$N$4,'Оборотный капитал'!L$8,Вводные!$I$164:$N$164)/30)*Выручка!L$31+(SUMIF(Вводные!$I$4:$N$4,'Оборотный капитал'!L$8,Вводные!$I$167:$N$167)*SUMIF(Вводные!$I$4:$N$4,'Оборотный капитал'!L$8,Вводные!$I$169:$N$169)/30)*(SUM(Затраты!L42,Затраты!L21))</f>
        <v>116.82393216960446</v>
      </c>
      <c r="M10" s="284">
        <f ca="1">(SUMIF(Вводные!$I$4:$N$4,'Оборотный капитал'!M$8,Вводные!$I$162:$N$162)*SUMIF(Вводные!$I$4:$N$4,'Оборотный капитал'!M$8,Вводные!$I$164:$N$164)/30)*Выручка!M$31+(SUMIF(Вводные!$I$4:$N$4,'Оборотный капитал'!M$8,Вводные!$I$167:$N$167)*SUMIF(Вводные!$I$4:$N$4,'Оборотный капитал'!M$8,Вводные!$I$169:$N$169)/30)*(SUM(Затраты!M42,Затраты!M21))</f>
        <v>116.82393216960446</v>
      </c>
      <c r="N10" s="284">
        <f ca="1">(SUMIF(Вводные!$I$4:$N$4,'Оборотный капитал'!N$8,Вводные!$I$162:$N$162)*SUMIF(Вводные!$I$4:$N$4,'Оборотный капитал'!N$8,Вводные!$I$164:$N$164)/30)*Выручка!N$31+(SUMIF(Вводные!$I$4:$N$4,'Оборотный капитал'!N$8,Вводные!$I$167:$N$167)*SUMIF(Вводные!$I$4:$N$4,'Оборотный капитал'!N$8,Вводные!$I$169:$N$169)/30)*(SUM(Затраты!N42,Затраты!N21))</f>
        <v>116.82393216960446</v>
      </c>
      <c r="O10" s="284">
        <f ca="1">(SUMIF(Вводные!$I$4:$N$4,'Оборотный капитал'!O$8,Вводные!$I$162:$N$162)*SUMIF(Вводные!$I$4:$N$4,'Оборотный капитал'!O$8,Вводные!$I$164:$N$164)/30)*Выручка!O$31+(SUMIF(Вводные!$I$4:$N$4,'Оборотный капитал'!O$8,Вводные!$I$167:$N$167)*SUMIF(Вводные!$I$4:$N$4,'Оборотный капитал'!O$8,Вводные!$I$169:$N$169)/30)*(SUM(Затраты!O42,Затраты!O21))</f>
        <v>116.82393216960446</v>
      </c>
      <c r="P10" s="284">
        <f ca="1">(SUMIF(Вводные!$I$4:$N$4,'Оборотный капитал'!P$8,Вводные!$I$162:$N$162)*SUMIF(Вводные!$I$4:$N$4,'Оборотный капитал'!P$8,Вводные!$I$164:$N$164)/30)*Выручка!P$31+(SUMIF(Вводные!$I$4:$N$4,'Оборотный капитал'!P$8,Вводные!$I$167:$N$167)*SUMIF(Вводные!$I$4:$N$4,'Оборотный капитал'!P$8,Вводные!$I$169:$N$169)/30)*(SUM(Затраты!P42,Затраты!P21))</f>
        <v>116.82393216960446</v>
      </c>
      <c r="Q10" s="284">
        <f ca="1">(SUMIF(Вводные!$I$4:$N$4,'Оборотный капитал'!Q$8,Вводные!$I$162:$N$162)*SUMIF(Вводные!$I$4:$N$4,'Оборотный капитал'!Q$8,Вводные!$I$164:$N$164)/30)*Выручка!Q$31+(SUMIF(Вводные!$I$4:$N$4,'Оборотный капитал'!Q$8,Вводные!$I$167:$N$167)*SUMIF(Вводные!$I$4:$N$4,'Оборотный капитал'!Q$8,Вводные!$I$169:$N$169)/30)*(SUM(Затраты!Q42,Затраты!Q21))</f>
        <v>116.82393216960446</v>
      </c>
      <c r="R10" s="284">
        <f ca="1">(SUMIF(Вводные!$I$4:$N$4,'Оборотный капитал'!R$8,Вводные!$I$162:$N$162)*SUMIF(Вводные!$I$4:$N$4,'Оборотный капитал'!R$8,Вводные!$I$164:$N$164)/30)*Выручка!R$31+(SUMIF(Вводные!$I$4:$N$4,'Оборотный капитал'!R$8,Вводные!$I$167:$N$167)*SUMIF(Вводные!$I$4:$N$4,'Оборотный капитал'!R$8,Вводные!$I$169:$N$169)/30)*(SUM(Затраты!R42,Затраты!R21))</f>
        <v>123.30802427791907</v>
      </c>
      <c r="S10" s="284">
        <f ca="1">(SUMIF(Вводные!$I$4:$N$4,'Оборотный капитал'!S$8,Вводные!$I$162:$N$162)*SUMIF(Вводные!$I$4:$N$4,'Оборотный капитал'!S$8,Вводные!$I$164:$N$164)/30)*Выручка!S$31+(SUMIF(Вводные!$I$4:$N$4,'Оборотный капитал'!S$8,Вводные!$I$167:$N$167)*SUMIF(Вводные!$I$4:$N$4,'Оборотный капитал'!S$8,Вводные!$I$169:$N$169)/30)*(SUM(Затраты!S42,Затраты!S21))</f>
        <v>123.30802427791907</v>
      </c>
      <c r="T10" s="284">
        <f ca="1">(SUMIF(Вводные!$I$4:$N$4,'Оборотный капитал'!T$8,Вводные!$I$162:$N$162)*SUMIF(Вводные!$I$4:$N$4,'Оборотный капитал'!T$8,Вводные!$I$164:$N$164)/30)*Выручка!T$31+(SUMIF(Вводные!$I$4:$N$4,'Оборотный капитал'!T$8,Вводные!$I$167:$N$167)*SUMIF(Вводные!$I$4:$N$4,'Оборотный капитал'!T$8,Вводные!$I$169:$N$169)/30)*(SUM(Затраты!T42,Затраты!T21))</f>
        <v>123.30802427791907</v>
      </c>
      <c r="U10" s="284">
        <f ca="1">(SUMIF(Вводные!$I$4:$N$4,'Оборотный капитал'!U$8,Вводные!$I$162:$N$162)*SUMIF(Вводные!$I$4:$N$4,'Оборотный капитал'!U$8,Вводные!$I$164:$N$164)/30)*Выручка!U$31+(SUMIF(Вводные!$I$4:$N$4,'Оборотный капитал'!U$8,Вводные!$I$167:$N$167)*SUMIF(Вводные!$I$4:$N$4,'Оборотный капитал'!U$8,Вводные!$I$169:$N$169)/30)*(SUM(Затраты!U42,Затраты!U21))</f>
        <v>128.55802427791906</v>
      </c>
      <c r="V10" s="284">
        <f ca="1">(SUMIF(Вводные!$I$4:$N$4,'Оборотный капитал'!V$8,Вводные!$I$162:$N$162)*SUMIF(Вводные!$I$4:$N$4,'Оборотный капитал'!V$8,Вводные!$I$164:$N$164)/30)*Выручка!V$31+(SUMIF(Вводные!$I$4:$N$4,'Оборотный капитал'!V$8,Вводные!$I$167:$N$167)*SUMIF(Вводные!$I$4:$N$4,'Оборотный капитал'!V$8,Вводные!$I$169:$N$169)/30)*(SUM(Затраты!V42,Затраты!V21))</f>
        <v>128.55802427791906</v>
      </c>
      <c r="W10" s="284">
        <f ca="1">(SUMIF(Вводные!$I$4:$N$4,'Оборотный капитал'!W$8,Вводные!$I$162:$N$162)*SUMIF(Вводные!$I$4:$N$4,'Оборотный капитал'!W$8,Вводные!$I$164:$N$164)/30)*Выручка!W$31+(SUMIF(Вводные!$I$4:$N$4,'Оборотный капитал'!W$8,Вводные!$I$167:$N$167)*SUMIF(Вводные!$I$4:$N$4,'Оборотный капитал'!W$8,Вводные!$I$169:$N$169)/30)*(SUM(Затраты!W42,Затраты!W21))</f>
        <v>161.92604855583815</v>
      </c>
      <c r="X10" s="284">
        <f ca="1">(SUMIF(Вводные!$I$4:$N$4,'Оборотный капитал'!X$8,Вводные!$I$162:$N$162)*SUMIF(Вводные!$I$4:$N$4,'Оборотный капитал'!X$8,Вводные!$I$164:$N$164)/30)*Выручка!X$31+(SUMIF(Вводные!$I$4:$N$4,'Оборотный капитал'!X$8,Вводные!$I$167:$N$167)*SUMIF(Вводные!$I$4:$N$4,'Оборотный капитал'!X$8,Вводные!$I$169:$N$169)/30)*(SUM(Затраты!X42,Затраты!X21))</f>
        <v>161.92604855583815</v>
      </c>
      <c r="Y10" s="284">
        <f ca="1">(SUMIF(Вводные!$I$4:$N$4,'Оборотный капитал'!Y$8,Вводные!$I$162:$N$162)*SUMIF(Вводные!$I$4:$N$4,'Оборотный капитал'!Y$8,Вводные!$I$164:$N$164)/30)*Выручка!Y$31+(SUMIF(Вводные!$I$4:$N$4,'Оборотный капитал'!Y$8,Вводные!$I$167:$N$167)*SUMIF(Вводные!$I$4:$N$4,'Оборотный капитал'!Y$8,Вводные!$I$169:$N$169)/30)*(SUM(Затраты!Y42,Затраты!Y21))</f>
        <v>161.92604855583815</v>
      </c>
      <c r="Z10" s="284">
        <f ca="1">(SUMIF(Вводные!$I$4:$N$4,'Оборотный капитал'!Z$8,Вводные!$I$162:$N$162)*SUMIF(Вводные!$I$4:$N$4,'Оборотный капитал'!Z$8,Вводные!$I$164:$N$164)/30)*Выручка!Z$31+(SUMIF(Вводные!$I$4:$N$4,'Оборотный капитал'!Z$8,Вводные!$I$167:$N$167)*SUMIF(Вводные!$I$4:$N$4,'Оборотный капитал'!Z$8,Вводные!$I$169:$N$169)/30)*(SUM(Затраты!Z42,Затраты!Z21))</f>
        <v>161.92604855583815</v>
      </c>
      <c r="AA10" s="284">
        <f ca="1">(SUMIF(Вводные!$I$4:$N$4,'Оборотный капитал'!AA$8,Вводные!$I$162:$N$162)*SUMIF(Вводные!$I$4:$N$4,'Оборотный капитал'!AA$8,Вводные!$I$164:$N$164)/30)*Выручка!AA$31+(SUMIF(Вводные!$I$4:$N$4,'Оборотный капитал'!AA$8,Вводные!$I$167:$N$167)*SUMIF(Вводные!$I$4:$N$4,'Оборотный капитал'!AA$8,Вводные!$I$169:$N$169)/30)*(SUM(Затраты!AA42,Затраты!AA21))</f>
        <v>161.92604855583815</v>
      </c>
      <c r="AB10" s="284">
        <f ca="1">(SUMIF(Вводные!$I$4:$N$4,'Оборотный капитал'!AB$8,Вводные!$I$162:$N$162)*SUMIF(Вводные!$I$4:$N$4,'Оборотный капитал'!AB$8,Вводные!$I$164:$N$164)/30)*Выручка!AB$31+(SUMIF(Вводные!$I$4:$N$4,'Оборотный капитал'!AB$8,Вводные!$I$167:$N$167)*SUMIF(Вводные!$I$4:$N$4,'Оборотный капитал'!AB$8,Вводные!$I$169:$N$169)/30)*(SUM(Затраты!AB42,Затраты!AB21))</f>
        <v>161.92604855583815</v>
      </c>
      <c r="AC10" s="284">
        <f ca="1">(SUMIF(Вводные!$I$4:$N$4,'Оборотный капитал'!AC$8,Вводные!$I$162:$N$162)*SUMIF(Вводные!$I$4:$N$4,'Оборотный капитал'!AC$8,Вводные!$I$164:$N$164)/30)*Выручка!AC$31+(SUMIF(Вводные!$I$4:$N$4,'Оборотный капитал'!AC$8,Вводные!$I$167:$N$167)*SUMIF(Вводные!$I$4:$N$4,'Оборотный капитал'!AC$8,Вводные!$I$169:$N$169)/30)*(SUM(Затраты!AC42,Затраты!AC21))</f>
        <v>161.92604855583815</v>
      </c>
      <c r="AD10" s="284">
        <f ca="1">(SUMIF(Вводные!$I$4:$N$4,'Оборотный капитал'!AD$8,Вводные!$I$162:$N$162)*SUMIF(Вводные!$I$4:$N$4,'Оборотный капитал'!AD$8,Вводные!$I$164:$N$164)/30)*Выручка!AD$31+(SUMIF(Вводные!$I$4:$N$4,'Оборотный капитал'!AD$8,Вводные!$I$167:$N$167)*SUMIF(Вводные!$I$4:$N$4,'Оборотный капитал'!AD$8,Вводные!$I$169:$N$169)/30)*(SUM(Затраты!AD42,Затраты!AD21))</f>
        <v>182.79376846109525</v>
      </c>
      <c r="AE10" s="284">
        <f ca="1">(SUMIF(Вводные!$I$4:$N$4,'Оборотный капитал'!AE$8,Вводные!$I$162:$N$162)*SUMIF(Вводные!$I$4:$N$4,'Оборотный капитал'!AE$8,Вводные!$I$164:$N$164)/30)*Выручка!AE$31+(SUMIF(Вводные!$I$4:$N$4,'Оборотный капитал'!AE$8,Вводные!$I$167:$N$167)*SUMIF(Вводные!$I$4:$N$4,'Оборотный капитал'!AE$8,Вводные!$I$169:$N$169)/30)*(SUM(Затраты!AE42,Затраты!AE21))</f>
        <v>182.79376846109525</v>
      </c>
      <c r="AF10" s="284">
        <f ca="1">(SUMIF(Вводные!$I$4:$N$4,'Оборотный капитал'!AF$8,Вводные!$I$162:$N$162)*SUMIF(Вводные!$I$4:$N$4,'Оборотный капитал'!AF$8,Вводные!$I$164:$N$164)/30)*Выручка!AF$31+(SUMIF(Вводные!$I$4:$N$4,'Оборотный капитал'!AF$8,Вводные!$I$167:$N$167)*SUMIF(Вводные!$I$4:$N$4,'Оборотный капитал'!AF$8,Вводные!$I$169:$N$169)/30)*(SUM(Затраты!AF42,Затраты!AF21))</f>
        <v>182.79376846109525</v>
      </c>
      <c r="AG10" s="284">
        <f ca="1">(SUMIF(Вводные!$I$4:$N$4,'Оборотный капитал'!AG$8,Вводные!$I$162:$N$162)*SUMIF(Вводные!$I$4:$N$4,'Оборотный капитал'!AG$8,Вводные!$I$164:$N$164)/30)*Выручка!AG$31+(SUMIF(Вводные!$I$4:$N$4,'Оборотный капитал'!AG$8,Вводные!$I$167:$N$167)*SUMIF(Вводные!$I$4:$N$4,'Оборотный капитал'!AG$8,Вводные!$I$169:$N$169)/30)*(SUM(Затраты!AG42,Затраты!AG21))</f>
        <v>188.30626846109527</v>
      </c>
      <c r="AH10" s="284">
        <f ca="1">(SUMIF(Вводные!$I$4:$N$4,'Оборотный капитал'!AH$8,Вводные!$I$162:$N$162)*SUMIF(Вводные!$I$4:$N$4,'Оборотный капитал'!AH$8,Вводные!$I$164:$N$164)/30)*Выручка!AH$31+(SUMIF(Вводные!$I$4:$N$4,'Оборотный капитал'!AH$8,Вводные!$I$167:$N$167)*SUMIF(Вводные!$I$4:$N$4,'Оборотный капитал'!AH$8,Вводные!$I$169:$N$169)/30)*(SUM(Затраты!AH42,Затраты!AH21))</f>
        <v>188.30626846109527</v>
      </c>
      <c r="AI10" s="284">
        <f ca="1">(SUMIF(Вводные!$I$4:$N$4,'Оборотный капитал'!AI$8,Вводные!$I$162:$N$162)*SUMIF(Вводные!$I$4:$N$4,'Оборотный капитал'!AI$8,Вводные!$I$164:$N$164)/30)*Выручка!AI$31+(SUMIF(Вводные!$I$4:$N$4,'Оборотный капитал'!AI$8,Вводные!$I$167:$N$167)*SUMIF(Вводные!$I$4:$N$4,'Оборотный капитал'!AI$8,Вводные!$I$169:$N$169)/30)*(SUM(Затраты!AI42,Затраты!AI21))</f>
        <v>368.94715245994303</v>
      </c>
      <c r="AJ10" s="284">
        <f ca="1">(SUMIF(Вводные!$I$4:$N$4,'Оборотный капитал'!AJ$8,Вводные!$I$162:$N$162)*SUMIF(Вводные!$I$4:$N$4,'Оборотный капитал'!AJ$8,Вводные!$I$164:$N$164)/30)*Выручка!AJ$31+(SUMIF(Вводные!$I$4:$N$4,'Оборотный капитал'!AJ$8,Вводные!$I$167:$N$167)*SUMIF(Вводные!$I$4:$N$4,'Оборотный капитал'!AJ$8,Вводные!$I$169:$N$169)/30)*(SUM(Затраты!AJ42,Затраты!AJ21))</f>
        <v>368.94715245994303</v>
      </c>
      <c r="AK10" s="284">
        <f ca="1">(SUMIF(Вводные!$I$4:$N$4,'Оборотный капитал'!AK$8,Вводные!$I$162:$N$162)*SUMIF(Вводные!$I$4:$N$4,'Оборотный капитал'!AK$8,Вводные!$I$164:$N$164)/30)*Выручка!AK$31+(SUMIF(Вводные!$I$4:$N$4,'Оборотный капитал'!AK$8,Вводные!$I$167:$N$167)*SUMIF(Вводные!$I$4:$N$4,'Оборотный капитал'!AK$8,Вводные!$I$169:$N$169)/30)*(SUM(Затраты!AK42,Затраты!AK21))</f>
        <v>368.94715245994303</v>
      </c>
      <c r="AL10" s="284">
        <f ca="1">(SUMIF(Вводные!$I$4:$N$4,'Оборотный капитал'!AL$8,Вводные!$I$162:$N$162)*SUMIF(Вводные!$I$4:$N$4,'Оборотный капитал'!AL$8,Вводные!$I$164:$N$164)/30)*Выручка!AL$31+(SUMIF(Вводные!$I$4:$N$4,'Оборотный капитал'!AL$8,Вводные!$I$167:$N$167)*SUMIF(Вводные!$I$4:$N$4,'Оборотный капитал'!AL$8,Вводные!$I$169:$N$169)/30)*(SUM(Затраты!AL42,Затраты!AL21))</f>
        <v>368.94715245994303</v>
      </c>
      <c r="AM10" s="284">
        <f ca="1">(SUMIF(Вводные!$I$4:$N$4,'Оборотный капитал'!AM$8,Вводные!$I$162:$N$162)*SUMIF(Вводные!$I$4:$N$4,'Оборотный капитал'!AM$8,Вводные!$I$164:$N$164)/30)*Выручка!AM$31+(SUMIF(Вводные!$I$4:$N$4,'Оборотный капитал'!AM$8,Вводные!$I$167:$N$167)*SUMIF(Вводные!$I$4:$N$4,'Оборотный капитал'!AM$8,Вводные!$I$169:$N$169)/30)*(SUM(Затраты!AM42,Затраты!AM21))</f>
        <v>368.94715245994303</v>
      </c>
      <c r="AN10" s="284">
        <f ca="1">(SUMIF(Вводные!$I$4:$N$4,'Оборотный капитал'!AN$8,Вводные!$I$162:$N$162)*SUMIF(Вводные!$I$4:$N$4,'Оборотный капитал'!AN$8,Вводные!$I$164:$N$164)/30)*Выручка!AN$31+(SUMIF(Вводные!$I$4:$N$4,'Оборотный капитал'!AN$8,Вводные!$I$167:$N$167)*SUMIF(Вводные!$I$4:$N$4,'Оборотный капитал'!AN$8,Вводные!$I$169:$N$169)/30)*(SUM(Затраты!AN42,Затраты!AN21))</f>
        <v>368.94715245994303</v>
      </c>
      <c r="AO10" s="284">
        <f ca="1">(SUMIF(Вводные!$I$4:$N$4,'Оборотный капитал'!AO$8,Вводные!$I$162:$N$162)*SUMIF(Вводные!$I$4:$N$4,'Оборотный капитал'!AO$8,Вводные!$I$164:$N$164)/30)*Выручка!AO$31+(SUMIF(Вводные!$I$4:$N$4,'Оборотный капитал'!AO$8,Вводные!$I$167:$N$167)*SUMIF(Вводные!$I$4:$N$4,'Оборотный капитал'!AO$8,Вводные!$I$169:$N$169)/30)*(SUM(Затраты!AO42,Затраты!AO21))</f>
        <v>368.94715245994303</v>
      </c>
      <c r="AP10" s="284">
        <f ca="1">(SUMIF(Вводные!$I$4:$N$4,'Оборотный капитал'!AP$8,Вводные!$I$162:$N$162)*SUMIF(Вводные!$I$4:$N$4,'Оборотный капитал'!AP$8,Вводные!$I$164:$N$164)/30)*Выручка!AP$31+(SUMIF(Вводные!$I$4:$N$4,'Оборотный капитал'!AP$8,Вводные!$I$167:$N$167)*SUMIF(Вводные!$I$4:$N$4,'Оборотный капитал'!AP$8,Вводные!$I$169:$N$169)/30)*(SUM(Затраты!AP42,Затраты!AP21))</f>
        <v>394.60607234025355</v>
      </c>
      <c r="AQ10" s="284">
        <f ca="1">(SUMIF(Вводные!$I$4:$N$4,'Оборотный капитал'!AQ$8,Вводные!$I$162:$N$162)*SUMIF(Вводные!$I$4:$N$4,'Оборотный капитал'!AQ$8,Вводные!$I$164:$N$164)/30)*Выручка!AQ$31+(SUMIF(Вводные!$I$4:$N$4,'Оборотный капитал'!AQ$8,Вводные!$I$167:$N$167)*SUMIF(Вводные!$I$4:$N$4,'Оборотный капитал'!AQ$8,Вводные!$I$169:$N$169)/30)*(SUM(Затраты!AQ42,Затраты!AQ21))</f>
        <v>394.60607234025355</v>
      </c>
      <c r="AR10" s="284">
        <f ca="1">(SUMIF(Вводные!$I$4:$N$4,'Оборотный капитал'!AR$8,Вводные!$I$162:$N$162)*SUMIF(Вводные!$I$4:$N$4,'Оборотный капитал'!AR$8,Вводные!$I$164:$N$164)/30)*Выручка!AR$31+(SUMIF(Вводные!$I$4:$N$4,'Оборотный капитал'!AR$8,Вводные!$I$167:$N$167)*SUMIF(Вводные!$I$4:$N$4,'Оборотный капитал'!AR$8,Вводные!$I$169:$N$169)/30)*(SUM(Затраты!AR42,Затраты!AR21))</f>
        <v>394.60607234025355</v>
      </c>
      <c r="AS10" s="284">
        <f ca="1">(SUMIF(Вводные!$I$4:$N$4,'Оборотный капитал'!AS$8,Вводные!$I$162:$N$162)*SUMIF(Вводные!$I$4:$N$4,'Оборотный капитал'!AS$8,Вводные!$I$164:$N$164)/30)*Выручка!AS$31+(SUMIF(Вводные!$I$4:$N$4,'Оборотный капитал'!AS$8,Вводные!$I$167:$N$167)*SUMIF(Вводные!$I$4:$N$4,'Оборотный капитал'!AS$8,Вводные!$I$169:$N$169)/30)*(SUM(Затраты!AS42,Затраты!AS21))</f>
        <v>400.39419734025353</v>
      </c>
      <c r="AT10" s="284">
        <f ca="1">(SUMIF(Вводные!$I$4:$N$4,'Оборотный капитал'!AT$8,Вводные!$I$162:$N$162)*SUMIF(Вводные!$I$4:$N$4,'Оборотный капитал'!AT$8,Вводные!$I$164:$N$164)/30)*Выручка!AT$31+(SUMIF(Вводные!$I$4:$N$4,'Оборотный капитал'!AT$8,Вводные!$I$167:$N$167)*SUMIF(Вводные!$I$4:$N$4,'Оборотный капитал'!AT$8,Вводные!$I$169:$N$169)/30)*(SUM(Затраты!AT42,Затраты!AT21))</f>
        <v>400.39419734025353</v>
      </c>
      <c r="AU10" s="284">
        <f ca="1">(SUMIF(Вводные!$I$4:$N$4,'Оборотный капитал'!AU$8,Вводные!$I$162:$N$162)*SUMIF(Вводные!$I$4:$N$4,'Оборотный капитал'!AU$8,Вводные!$I$164:$N$164)/30)*Выручка!AU$31+(SUMIF(Вводные!$I$4:$N$4,'Оборотный капитал'!AU$8,Вводные!$I$167:$N$167)*SUMIF(Вводные!$I$4:$N$4,'Оборотный капитал'!AU$8,Вводные!$I$169:$N$169)/30)*(SUM(Затраты!AU42,Затраты!AU21))</f>
        <v>1221.5833380120971</v>
      </c>
      <c r="AV10" s="284">
        <f ca="1">(SUMIF(Вводные!$I$4:$N$4,'Оборотный капитал'!AV$8,Вводные!$I$162:$N$162)*SUMIF(Вводные!$I$4:$N$4,'Оборотный капитал'!AV$8,Вводные!$I$164:$N$164)/30)*Выручка!AV$31+(SUMIF(Вводные!$I$4:$N$4,'Оборотный капитал'!AV$8,Вводные!$I$167:$N$167)*SUMIF(Вводные!$I$4:$N$4,'Оборотный капитал'!AV$8,Вводные!$I$169:$N$169)/30)*(SUM(Затраты!AV42,Затраты!AV21))</f>
        <v>1221.5833380120971</v>
      </c>
      <c r="AW10" s="284">
        <f ca="1">(SUMIF(Вводные!$I$4:$N$4,'Оборотный капитал'!AW$8,Вводные!$I$162:$N$162)*SUMIF(Вводные!$I$4:$N$4,'Оборотный капитал'!AW$8,Вводные!$I$164:$N$164)/30)*Выручка!AW$31+(SUMIF(Вводные!$I$4:$N$4,'Оборотный капитал'!AW$8,Вводные!$I$167:$N$167)*SUMIF(Вводные!$I$4:$N$4,'Оборотный капитал'!AW$8,Вводные!$I$169:$N$169)/30)*(SUM(Затраты!AW42,Затраты!AW21))</f>
        <v>1221.5833380120971</v>
      </c>
      <c r="AX10" s="284">
        <f ca="1">(SUMIF(Вводные!$I$4:$N$4,'Оборотный капитал'!AX$8,Вводные!$I$162:$N$162)*SUMIF(Вводные!$I$4:$N$4,'Оборотный капитал'!AX$8,Вводные!$I$164:$N$164)/30)*Выручка!AX$31+(SUMIF(Вводные!$I$4:$N$4,'Оборотный капитал'!AX$8,Вводные!$I$167:$N$167)*SUMIF(Вводные!$I$4:$N$4,'Оборотный капитал'!AX$8,Вводные!$I$169:$N$169)/30)*(SUM(Затраты!AX42,Затраты!AX21))</f>
        <v>1221.5833380120971</v>
      </c>
      <c r="AY10" s="284">
        <f ca="1">(SUMIF(Вводные!$I$4:$N$4,'Оборотный капитал'!AY$8,Вводные!$I$162:$N$162)*SUMIF(Вводные!$I$4:$N$4,'Оборотный капитал'!AY$8,Вводные!$I$164:$N$164)/30)*Выручка!AY$31+(SUMIF(Вводные!$I$4:$N$4,'Оборотный капитал'!AY$8,Вводные!$I$167:$N$167)*SUMIF(Вводные!$I$4:$N$4,'Оборотный капитал'!AY$8,Вводные!$I$169:$N$169)/30)*(SUM(Затраты!AY42,Затраты!AY21))</f>
        <v>1221.5833380120971</v>
      </c>
      <c r="AZ10" s="284">
        <f ca="1">(SUMIF(Вводные!$I$4:$N$4,'Оборотный капитал'!AZ$8,Вводные!$I$162:$N$162)*SUMIF(Вводные!$I$4:$N$4,'Оборотный капитал'!AZ$8,Вводные!$I$164:$N$164)/30)*Выручка!AZ$31+(SUMIF(Вводные!$I$4:$N$4,'Оборотный капитал'!AZ$8,Вводные!$I$167:$N$167)*SUMIF(Вводные!$I$4:$N$4,'Оборотный капитал'!AZ$8,Вводные!$I$169:$N$169)/30)*(SUM(Затраты!AZ42,Затраты!AZ21))</f>
        <v>1221.5833380120971</v>
      </c>
      <c r="BA10" s="284">
        <f ca="1">(SUMIF(Вводные!$I$4:$N$4,'Оборотный капитал'!BA$8,Вводные!$I$162:$N$162)*SUMIF(Вводные!$I$4:$N$4,'Оборотный капитал'!BA$8,Вводные!$I$164:$N$164)/30)*Выручка!BA$31+(SUMIF(Вводные!$I$4:$N$4,'Оборотный капитал'!BA$8,Вводные!$I$167:$N$167)*SUMIF(Вводные!$I$4:$N$4,'Оборотный капитал'!BA$8,Вводные!$I$169:$N$169)/30)*(SUM(Затраты!BA42,Затраты!BA21))</f>
        <v>1221.5833380120971</v>
      </c>
      <c r="BB10" s="284">
        <f ca="1">(SUMIF(Вводные!$I$4:$N$4,'Оборотный капитал'!BB$8,Вводные!$I$162:$N$162)*SUMIF(Вводные!$I$4:$N$4,'Оборотный капитал'!BB$8,Вводные!$I$164:$N$164)/30)*Выручка!BB$31+(SUMIF(Вводные!$I$4:$N$4,'Оборотный капитал'!BB$8,Вводные!$I$167:$N$167)*SUMIF(Вводные!$I$4:$N$4,'Оборотный капитал'!BB$8,Вводные!$I$169:$N$169)/30)*(SUM(Затраты!BB42,Затраты!BB21))</f>
        <v>1292.3804011047723</v>
      </c>
      <c r="BC10" s="284">
        <f ca="1">(SUMIF(Вводные!$I$4:$N$4,'Оборотный капитал'!BC$8,Вводные!$I$162:$N$162)*SUMIF(Вводные!$I$4:$N$4,'Оборотный капитал'!BC$8,Вводные!$I$164:$N$164)/30)*Выручка!BC$31+(SUMIF(Вводные!$I$4:$N$4,'Оборотный капитал'!BC$8,Вводные!$I$167:$N$167)*SUMIF(Вводные!$I$4:$N$4,'Оборотный капитал'!BC$8,Вводные!$I$169:$N$169)/30)*(SUM(Затраты!BC42,Затраты!BC21))</f>
        <v>1292.3804011047723</v>
      </c>
      <c r="BD10" s="284">
        <f ca="1">(SUMIF(Вводные!$I$4:$N$4,'Оборотный капитал'!BD$8,Вводные!$I$162:$N$162)*SUMIF(Вводные!$I$4:$N$4,'Оборотный капитал'!BD$8,Вводные!$I$164:$N$164)/30)*Выручка!BD$31+(SUMIF(Вводные!$I$4:$N$4,'Оборотный капитал'!BD$8,Вводные!$I$167:$N$167)*SUMIF(Вводные!$I$4:$N$4,'Оборотный капитал'!BD$8,Вводные!$I$169:$N$169)/30)*(SUM(Затраты!BD42,Затраты!BD21))</f>
        <v>1292.3804011047723</v>
      </c>
      <c r="BE10" s="284">
        <f ca="1">(SUMIF(Вводные!$I$4:$N$4,'Оборотный капитал'!BE$8,Вводные!$I$162:$N$162)*SUMIF(Вводные!$I$4:$N$4,'Оборотный капитал'!BE$8,Вводные!$I$164:$N$164)/30)*Выручка!BE$31+(SUMIF(Вводные!$I$4:$N$4,'Оборотный капитал'!BE$8,Вводные!$I$167:$N$167)*SUMIF(Вводные!$I$4:$N$4,'Оборотный капитал'!BE$8,Вводные!$I$169:$N$169)/30)*(SUM(Затраты!BE42,Затраты!BE21))</f>
        <v>1304.5354636047723</v>
      </c>
      <c r="BF10" s="284">
        <f ca="1">(SUMIF(Вводные!$I$4:$N$4,'Оборотный капитал'!BF$8,Вводные!$I$162:$N$162)*SUMIF(Вводные!$I$4:$N$4,'Оборотный капитал'!BF$8,Вводные!$I$164:$N$164)/30)*Выручка!BF$31+(SUMIF(Вводные!$I$4:$N$4,'Оборотный капитал'!BF$8,Вводные!$I$167:$N$167)*SUMIF(Вводные!$I$4:$N$4,'Оборотный капитал'!BF$8,Вводные!$I$169:$N$169)/30)*(SUM(Затраты!BF42,Затраты!BF21))</f>
        <v>1304.5354636047723</v>
      </c>
      <c r="BG10" s="284">
        <f ca="1">(SUMIF(Вводные!$I$4:$N$4,'Оборотный капитал'!BG$8,Вводные!$I$162:$N$162)*SUMIF(Вводные!$I$4:$N$4,'Оборотный капитал'!BG$8,Вводные!$I$164:$N$164)/30)*Выручка!BG$31+(SUMIF(Вводные!$I$4:$N$4,'Оборотный капитал'!BG$8,Вводные!$I$167:$N$167)*SUMIF(Вводные!$I$4:$N$4,'Оборотный капитал'!BG$8,Вводные!$I$169:$N$169)/30)*(SUM(Затраты!BG42,Затраты!BG21))</f>
        <v>1597.6280517373286</v>
      </c>
      <c r="BH10" s="284">
        <f ca="1">(SUMIF(Вводные!$I$4:$N$4,'Оборотный капитал'!BH$8,Вводные!$I$162:$N$162)*SUMIF(Вводные!$I$4:$N$4,'Оборотный капитал'!BH$8,Вводные!$I$164:$N$164)/30)*Выручка!BH$31+(SUMIF(Вводные!$I$4:$N$4,'Оборотный капитал'!BH$8,Вводные!$I$167:$N$167)*SUMIF(Вводные!$I$4:$N$4,'Оборотный капитал'!BH$8,Вводные!$I$169:$N$169)/30)*(SUM(Затраты!BH42,Затраты!BH21))</f>
        <v>1597.6280517373286</v>
      </c>
      <c r="BI10" s="284">
        <f ca="1">(SUMIF(Вводные!$I$4:$N$4,'Оборотный капитал'!BI$8,Вводные!$I$162:$N$162)*SUMIF(Вводные!$I$4:$N$4,'Оборотный капитал'!BI$8,Вводные!$I$164:$N$164)/30)*Выручка!BI$31+(SUMIF(Вводные!$I$4:$N$4,'Оборотный капитал'!BI$8,Вводные!$I$167:$N$167)*SUMIF(Вводные!$I$4:$N$4,'Оборотный капитал'!BI$8,Вводные!$I$169:$N$169)/30)*(SUM(Затраты!BI42,Затраты!BI21))</f>
        <v>1597.6280517373286</v>
      </c>
      <c r="BJ10" s="284">
        <f ca="1">(SUMIF(Вводные!$I$4:$N$4,'Оборотный капитал'!BJ$8,Вводные!$I$162:$N$162)*SUMIF(Вводные!$I$4:$N$4,'Оборотный капитал'!BJ$8,Вводные!$I$164:$N$164)/30)*Выручка!BJ$31+(SUMIF(Вводные!$I$4:$N$4,'Оборотный капитал'!BJ$8,Вводные!$I$167:$N$167)*SUMIF(Вводные!$I$4:$N$4,'Оборотный капитал'!BJ$8,Вводные!$I$169:$N$169)/30)*(SUM(Затраты!BJ42,Затраты!BJ21))</f>
        <v>1597.6280517373286</v>
      </c>
      <c r="BK10" s="284">
        <f ca="1">(SUMIF(Вводные!$I$4:$N$4,'Оборотный капитал'!BK$8,Вводные!$I$162:$N$162)*SUMIF(Вводные!$I$4:$N$4,'Оборотный капитал'!BK$8,Вводные!$I$164:$N$164)/30)*Выручка!BK$31+(SUMIF(Вводные!$I$4:$N$4,'Оборотный капитал'!BK$8,Вводные!$I$167:$N$167)*SUMIF(Вводные!$I$4:$N$4,'Оборотный капитал'!BK$8,Вводные!$I$169:$N$169)/30)*(SUM(Затраты!BK42,Затраты!BK21))</f>
        <v>1597.6280517373286</v>
      </c>
      <c r="BL10" s="284">
        <f ca="1">(SUMIF(Вводные!$I$4:$N$4,'Оборотный капитал'!BL$8,Вводные!$I$162:$N$162)*SUMIF(Вводные!$I$4:$N$4,'Оборотный капитал'!BL$8,Вводные!$I$164:$N$164)/30)*Выручка!BL$31+(SUMIF(Вводные!$I$4:$N$4,'Оборотный капитал'!BL$8,Вводные!$I$167:$N$167)*SUMIF(Вводные!$I$4:$N$4,'Оборотный капитал'!BL$8,Вводные!$I$169:$N$169)/30)*(SUM(Затраты!BL42,Затраты!BL21))</f>
        <v>1597.6280517373286</v>
      </c>
      <c r="BM10" s="284">
        <f ca="1">(SUMIF(Вводные!$I$4:$N$4,'Оборотный капитал'!BM$8,Вводные!$I$162:$N$162)*SUMIF(Вводные!$I$4:$N$4,'Оборотный капитал'!BM$8,Вводные!$I$164:$N$164)/30)*Выручка!BM$31+(SUMIF(Вводные!$I$4:$N$4,'Оборотный капитал'!BM$8,Вводные!$I$167:$N$167)*SUMIF(Вводные!$I$4:$N$4,'Оборотный капитал'!BM$8,Вводные!$I$169:$N$169)/30)*(SUM(Затраты!BM42,Затраты!BM21))</f>
        <v>1597.6280517373286</v>
      </c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  <c r="CB10" s="81"/>
      <c r="CC10" s="81"/>
      <c r="CD10" s="81"/>
      <c r="CE10" s="81"/>
      <c r="CF10" s="81"/>
      <c r="CG10" s="81"/>
    </row>
    <row r="11" spans="1:85" x14ac:dyDescent="0.25">
      <c r="A11" s="31"/>
      <c r="B11" s="31" t="s">
        <v>224</v>
      </c>
      <c r="C11" s="132" t="s">
        <v>355</v>
      </c>
      <c r="D11" s="31"/>
      <c r="E11" s="284">
        <f>Вводные!G174/1000</f>
        <v>0</v>
      </c>
      <c r="F11" s="284">
        <f ca="1">(SUMIF(Вводные!$I$4:$N$4,'Оборотный капитал'!F$8,Вводные!$I$161:$N$161)*SUMIF(Вводные!$I$4:$N$4,'Оборотный капитал'!F$8,Вводные!$I$163:$N$163)/30)*Выручка!F$31+(SUMIF(Вводные!$I$4:$N$4,'Оборотный капитал'!F$8,Вводные!$I$168:$N$168)*SUMIF(Вводные!$I$4:$N$4,'Оборотный капитал'!F$8,Вводные!$I$170:$N$170)/30)*(SUM(Затраты!F42,Затраты!F21))</f>
        <v>0</v>
      </c>
      <c r="G11" s="284">
        <f ca="1">(SUMIF(Вводные!$I$4:$N$4,'Оборотный капитал'!G$8,Вводные!$I$161:$N$161)*SUMIF(Вводные!$I$4:$N$4,'Оборотный капитал'!G$8,Вводные!$I$163:$N$163)/30)*Выручка!G$31+(SUMIF(Вводные!$I$4:$N$4,'Оборотный капитал'!G$8,Вводные!$I$168:$N$168)*SUMIF(Вводные!$I$4:$N$4,'Оборотный капитал'!G$8,Вводные!$I$170:$N$170)/30)*(SUM(Затраты!G42,Затраты!G21))</f>
        <v>0</v>
      </c>
      <c r="H11" s="284">
        <f ca="1">(SUMIF(Вводные!$I$4:$N$4,'Оборотный капитал'!H$8,Вводные!$I$161:$N$161)*SUMIF(Вводные!$I$4:$N$4,'Оборотный капитал'!H$8,Вводные!$I$163:$N$163)/30)*Выручка!H$31+(SUMIF(Вводные!$I$4:$N$4,'Оборотный капитал'!H$8,Вводные!$I$168:$N$168)*SUMIF(Вводные!$I$4:$N$4,'Оборотный капитал'!H$8,Вводные!$I$170:$N$170)/30)*(SUM(Затраты!H42,Затраты!H21))</f>
        <v>0</v>
      </c>
      <c r="I11" s="284">
        <f ca="1">(SUMIF(Вводные!$I$4:$N$4,'Оборотный капитал'!I$8,Вводные!$I$161:$N$161)*SUMIF(Вводные!$I$4:$N$4,'Оборотный капитал'!I$8,Вводные!$I$163:$N$163)/30)*Выручка!I$31+(SUMIF(Вводные!$I$4:$N$4,'Оборотный капитал'!I$8,Вводные!$I$168:$N$168)*SUMIF(Вводные!$I$4:$N$4,'Оборотный капитал'!I$8,Вводные!$I$170:$N$170)/30)*(SUM(Затраты!I42,Затраты!I21))</f>
        <v>0</v>
      </c>
      <c r="J11" s="284">
        <f ca="1">(SUMIF(Вводные!$I$4:$N$4,'Оборотный капитал'!J$8,Вводные!$I$161:$N$161)*SUMIF(Вводные!$I$4:$N$4,'Оборотный капитал'!J$8,Вводные!$I$163:$N$163)/30)*Выручка!J$31+(SUMIF(Вводные!$I$4:$N$4,'Оборотный капитал'!J$8,Вводные!$I$168:$N$168)*SUMIF(Вводные!$I$4:$N$4,'Оборотный капитал'!J$8,Вводные!$I$170:$N$170)/30)*(SUM(Затраты!J42,Затраты!J21))</f>
        <v>0</v>
      </c>
      <c r="K11" s="284">
        <f ca="1">(SUMIF(Вводные!$I$4:$N$4,'Оборотный капитал'!K$8,Вводные!$I$161:$N$161)*SUMIF(Вводные!$I$4:$N$4,'Оборотный капитал'!K$8,Вводные!$I$163:$N$163)/30)*Выручка!K$31+(SUMIF(Вводные!$I$4:$N$4,'Оборотный капитал'!K$8,Вводные!$I$168:$N$168)*SUMIF(Вводные!$I$4:$N$4,'Оборотный капитал'!K$8,Вводные!$I$170:$N$170)/30)*(SUM(Затраты!K42,Затраты!K21))</f>
        <v>13.322916666666664</v>
      </c>
      <c r="L11" s="284">
        <f ca="1">(SUMIF(Вводные!$I$4:$N$4,'Оборотный капитал'!L$8,Вводные!$I$161:$N$161)*SUMIF(Вводные!$I$4:$N$4,'Оборотный капитал'!L$8,Вводные!$I$163:$N$163)/30)*Выручка!L$31+(SUMIF(Вводные!$I$4:$N$4,'Оборотный капитал'!L$8,Вводные!$I$168:$N$168)*SUMIF(Вводные!$I$4:$N$4,'Оборотный капитал'!L$8,Вводные!$I$170:$N$170)/30)*(SUM(Затраты!L42,Затраты!L21))</f>
        <v>13.322916666666664</v>
      </c>
      <c r="M11" s="284">
        <f ca="1">(SUMIF(Вводные!$I$4:$N$4,'Оборотный капитал'!M$8,Вводные!$I$161:$N$161)*SUMIF(Вводные!$I$4:$N$4,'Оборотный капитал'!M$8,Вводные!$I$163:$N$163)/30)*Выручка!M$31+(SUMIF(Вводные!$I$4:$N$4,'Оборотный капитал'!M$8,Вводные!$I$168:$N$168)*SUMIF(Вводные!$I$4:$N$4,'Оборотный капитал'!M$8,Вводные!$I$170:$N$170)/30)*(SUM(Затраты!M42,Затраты!M21))</f>
        <v>13.322916666666664</v>
      </c>
      <c r="N11" s="284">
        <f ca="1">(SUMIF(Вводные!$I$4:$N$4,'Оборотный капитал'!N$8,Вводные!$I$161:$N$161)*SUMIF(Вводные!$I$4:$N$4,'Оборотный капитал'!N$8,Вводные!$I$163:$N$163)/30)*Выручка!N$31+(SUMIF(Вводные!$I$4:$N$4,'Оборотный капитал'!N$8,Вводные!$I$168:$N$168)*SUMIF(Вводные!$I$4:$N$4,'Оборотный капитал'!N$8,Вводные!$I$170:$N$170)/30)*(SUM(Затраты!N42,Затраты!N21))</f>
        <v>13.322916666666664</v>
      </c>
      <c r="O11" s="284">
        <f ca="1">(SUMIF(Вводные!$I$4:$N$4,'Оборотный капитал'!O$8,Вводные!$I$161:$N$161)*SUMIF(Вводные!$I$4:$N$4,'Оборотный капитал'!O$8,Вводные!$I$163:$N$163)/30)*Выручка!O$31+(SUMIF(Вводные!$I$4:$N$4,'Оборотный капитал'!O$8,Вводные!$I$168:$N$168)*SUMIF(Вводные!$I$4:$N$4,'Оборотный капитал'!O$8,Вводные!$I$170:$N$170)/30)*(SUM(Затраты!O42,Затраты!O21))</f>
        <v>13.322916666666664</v>
      </c>
      <c r="P11" s="284">
        <f ca="1">(SUMIF(Вводные!$I$4:$N$4,'Оборотный капитал'!P$8,Вводные!$I$161:$N$161)*SUMIF(Вводные!$I$4:$N$4,'Оборотный капитал'!P$8,Вводные!$I$163:$N$163)/30)*Выручка!P$31+(SUMIF(Вводные!$I$4:$N$4,'Оборотный капитал'!P$8,Вводные!$I$168:$N$168)*SUMIF(Вводные!$I$4:$N$4,'Оборотный капитал'!P$8,Вводные!$I$170:$N$170)/30)*(SUM(Затраты!P42,Затраты!P21))</f>
        <v>13.322916666666664</v>
      </c>
      <c r="Q11" s="284">
        <f ca="1">(SUMIF(Вводные!$I$4:$N$4,'Оборотный капитал'!Q$8,Вводные!$I$161:$N$161)*SUMIF(Вводные!$I$4:$N$4,'Оборотный капитал'!Q$8,Вводные!$I$163:$N$163)/30)*Выручка!Q$31+(SUMIF(Вводные!$I$4:$N$4,'Оборотный капитал'!Q$8,Вводные!$I$168:$N$168)*SUMIF(Вводные!$I$4:$N$4,'Оборотный капитал'!Q$8,Вводные!$I$170:$N$170)/30)*(SUM(Затраты!Q42,Затраты!Q21))</f>
        <v>13.322916666666664</v>
      </c>
      <c r="R11" s="284">
        <f ca="1">(SUMIF(Вводные!$I$4:$N$4,'Оборотный капитал'!R$8,Вводные!$I$161:$N$161)*SUMIF(Вводные!$I$4:$N$4,'Оборотный капитал'!R$8,Вводные!$I$163:$N$163)/30)*Выручка!R$31+(SUMIF(Вводные!$I$4:$N$4,'Оборотный капитал'!R$8,Вводные!$I$168:$N$168)*SUMIF(Вводные!$I$4:$N$4,'Оборотный капитал'!R$8,Вводные!$I$170:$N$170)/30)*(SUM(Затраты!R42,Затраты!R21))</f>
        <v>15.868437499999999</v>
      </c>
      <c r="S11" s="284">
        <f ca="1">(SUMIF(Вводные!$I$4:$N$4,'Оборотный капитал'!S$8,Вводные!$I$161:$N$161)*SUMIF(Вводные!$I$4:$N$4,'Оборотный капитал'!S$8,Вводные!$I$163:$N$163)/30)*Выручка!S$31+(SUMIF(Вводные!$I$4:$N$4,'Оборотный капитал'!S$8,Вводные!$I$168:$N$168)*SUMIF(Вводные!$I$4:$N$4,'Оборотный капитал'!S$8,Вводные!$I$170:$N$170)/30)*(SUM(Затраты!S42,Затраты!S21))</f>
        <v>15.868437499999999</v>
      </c>
      <c r="T11" s="284">
        <f ca="1">(SUMIF(Вводные!$I$4:$N$4,'Оборотный капитал'!T$8,Вводные!$I$161:$N$161)*SUMIF(Вводные!$I$4:$N$4,'Оборотный капитал'!T$8,Вводные!$I$163:$N$163)/30)*Выручка!T$31+(SUMIF(Вводные!$I$4:$N$4,'Оборотный капитал'!T$8,Вводные!$I$168:$N$168)*SUMIF(Вводные!$I$4:$N$4,'Оборотный капитал'!T$8,Вводные!$I$170:$N$170)/30)*(SUM(Затраты!T42,Затраты!T21))</f>
        <v>15.868437499999999</v>
      </c>
      <c r="U11" s="284">
        <f ca="1">(SUMIF(Вводные!$I$4:$N$4,'Оборотный капитал'!U$8,Вводные!$I$161:$N$161)*SUMIF(Вводные!$I$4:$N$4,'Оборотный капитал'!U$8,Вводные!$I$163:$N$163)/30)*Выручка!U$31+(SUMIF(Вводные!$I$4:$N$4,'Оборотный капитал'!U$8,Вводные!$I$168:$N$168)*SUMIF(Вводные!$I$4:$N$4,'Оборотный капитал'!U$8,Вводные!$I$170:$N$170)/30)*(SUM(Затраты!U42,Затраты!U21))</f>
        <v>15.868437499999999</v>
      </c>
      <c r="V11" s="284">
        <f ca="1">(SUMIF(Вводные!$I$4:$N$4,'Оборотный капитал'!V$8,Вводные!$I$161:$N$161)*SUMIF(Вводные!$I$4:$N$4,'Оборотный капитал'!V$8,Вводные!$I$163:$N$163)/30)*Выручка!V$31+(SUMIF(Вводные!$I$4:$N$4,'Оборотный капитал'!V$8,Вводные!$I$168:$N$168)*SUMIF(Вводные!$I$4:$N$4,'Оборотный капитал'!V$8,Вводные!$I$170:$N$170)/30)*(SUM(Затраты!V42,Затраты!V21))</f>
        <v>15.868437499999999</v>
      </c>
      <c r="W11" s="284">
        <f ca="1">(SUMIF(Вводные!$I$4:$N$4,'Оборотный капитал'!W$8,Вводные!$I$161:$N$161)*SUMIF(Вводные!$I$4:$N$4,'Оборотный капитал'!W$8,Вводные!$I$163:$N$163)/30)*Выручка!W$31+(SUMIF(Вводные!$I$4:$N$4,'Оборотный капитал'!W$8,Вводные!$I$168:$N$168)*SUMIF(Вводные!$I$4:$N$4,'Оборотный капитал'!W$8,Вводные!$I$170:$N$170)/30)*(SUM(Затраты!W42,Затраты!W21))</f>
        <v>31.736874999999998</v>
      </c>
      <c r="X11" s="284">
        <f ca="1">(SUMIF(Вводные!$I$4:$N$4,'Оборотный капитал'!X$8,Вводные!$I$161:$N$161)*SUMIF(Вводные!$I$4:$N$4,'Оборотный капитал'!X$8,Вводные!$I$163:$N$163)/30)*Выручка!X$31+(SUMIF(Вводные!$I$4:$N$4,'Оборотный капитал'!X$8,Вводные!$I$168:$N$168)*SUMIF(Вводные!$I$4:$N$4,'Оборотный капитал'!X$8,Вводные!$I$170:$N$170)/30)*(SUM(Затраты!X42,Затраты!X21))</f>
        <v>31.736874999999998</v>
      </c>
      <c r="Y11" s="284">
        <f ca="1">(SUMIF(Вводные!$I$4:$N$4,'Оборотный капитал'!Y$8,Вводные!$I$161:$N$161)*SUMIF(Вводные!$I$4:$N$4,'Оборотный капитал'!Y$8,Вводные!$I$163:$N$163)/30)*Выручка!Y$31+(SUMIF(Вводные!$I$4:$N$4,'Оборотный капитал'!Y$8,Вводные!$I$168:$N$168)*SUMIF(Вводные!$I$4:$N$4,'Оборотный капитал'!Y$8,Вводные!$I$170:$N$170)/30)*(SUM(Затраты!Y42,Затраты!Y21))</f>
        <v>31.736874999999998</v>
      </c>
      <c r="Z11" s="284">
        <f ca="1">(SUMIF(Вводные!$I$4:$N$4,'Оборотный капитал'!Z$8,Вводные!$I$161:$N$161)*SUMIF(Вводные!$I$4:$N$4,'Оборотный капитал'!Z$8,Вводные!$I$163:$N$163)/30)*Выручка!Z$31+(SUMIF(Вводные!$I$4:$N$4,'Оборотный капитал'!Z$8,Вводные!$I$168:$N$168)*SUMIF(Вводные!$I$4:$N$4,'Оборотный капитал'!Z$8,Вводные!$I$170:$N$170)/30)*(SUM(Затраты!Z42,Затраты!Z21))</f>
        <v>31.736874999999998</v>
      </c>
      <c r="AA11" s="284">
        <f ca="1">(SUMIF(Вводные!$I$4:$N$4,'Оборотный капитал'!AA$8,Вводные!$I$161:$N$161)*SUMIF(Вводные!$I$4:$N$4,'Оборотный капитал'!AA$8,Вводные!$I$163:$N$163)/30)*Выручка!AA$31+(SUMIF(Вводные!$I$4:$N$4,'Оборотный капитал'!AA$8,Вводные!$I$168:$N$168)*SUMIF(Вводные!$I$4:$N$4,'Оборотный капитал'!AA$8,Вводные!$I$170:$N$170)/30)*(SUM(Затраты!AA42,Затраты!AA21))</f>
        <v>31.736874999999998</v>
      </c>
      <c r="AB11" s="284">
        <f ca="1">(SUMIF(Вводные!$I$4:$N$4,'Оборотный капитал'!AB$8,Вводные!$I$161:$N$161)*SUMIF(Вводные!$I$4:$N$4,'Оборотный капитал'!AB$8,Вводные!$I$163:$N$163)/30)*Выручка!AB$31+(SUMIF(Вводные!$I$4:$N$4,'Оборотный капитал'!AB$8,Вводные!$I$168:$N$168)*SUMIF(Вводные!$I$4:$N$4,'Оборотный капитал'!AB$8,Вводные!$I$170:$N$170)/30)*(SUM(Затраты!AB42,Затраты!AB21))</f>
        <v>31.736874999999998</v>
      </c>
      <c r="AC11" s="284">
        <f ca="1">(SUMIF(Вводные!$I$4:$N$4,'Оборотный капитал'!AC$8,Вводные!$I$161:$N$161)*SUMIF(Вводные!$I$4:$N$4,'Оборотный капитал'!AC$8,Вводные!$I$163:$N$163)/30)*Выручка!AC$31+(SUMIF(Вводные!$I$4:$N$4,'Оборотный капитал'!AC$8,Вводные!$I$168:$N$168)*SUMIF(Вводные!$I$4:$N$4,'Оборотный капитал'!AC$8,Вводные!$I$170:$N$170)/30)*(SUM(Затраты!AC42,Затраты!AC21))</f>
        <v>31.736874999999998</v>
      </c>
      <c r="AD11" s="284">
        <f ca="1">(SUMIF(Вводные!$I$4:$N$4,'Оборотный капитал'!AD$8,Вводные!$I$161:$N$161)*SUMIF(Вводные!$I$4:$N$4,'Оборотный капитал'!AD$8,Вводные!$I$163:$N$163)/30)*Выручка!AD$31+(SUMIF(Вводные!$I$4:$N$4,'Оборотный капитал'!AD$8,Вводные!$I$168:$N$168)*SUMIF(Вводные!$I$4:$N$4,'Оборотный капитал'!AD$8,Вводные!$I$170:$N$170)/30)*(SUM(Затраты!AD42,Затраты!AD21))</f>
        <v>36.857198124999996</v>
      </c>
      <c r="AE11" s="284">
        <f ca="1">(SUMIF(Вводные!$I$4:$N$4,'Оборотный капитал'!AE$8,Вводные!$I$161:$N$161)*SUMIF(Вводные!$I$4:$N$4,'Оборотный капитал'!AE$8,Вводные!$I$163:$N$163)/30)*Выручка!AE$31+(SUMIF(Вводные!$I$4:$N$4,'Оборотный капитал'!AE$8,Вводные!$I$168:$N$168)*SUMIF(Вводные!$I$4:$N$4,'Оборотный капитал'!AE$8,Вводные!$I$170:$N$170)/30)*(SUM(Затраты!AE42,Затраты!AE21))</f>
        <v>36.857198124999996</v>
      </c>
      <c r="AF11" s="284">
        <f ca="1">(SUMIF(Вводные!$I$4:$N$4,'Оборотный капитал'!AF$8,Вводные!$I$161:$N$161)*SUMIF(Вводные!$I$4:$N$4,'Оборотный капитал'!AF$8,Вводные!$I$163:$N$163)/30)*Выручка!AF$31+(SUMIF(Вводные!$I$4:$N$4,'Оборотный капитал'!AF$8,Вводные!$I$168:$N$168)*SUMIF(Вводные!$I$4:$N$4,'Оборотный капитал'!AF$8,Вводные!$I$170:$N$170)/30)*(SUM(Затраты!AF42,Затраты!AF21))</f>
        <v>36.857198124999996</v>
      </c>
      <c r="AG11" s="284">
        <f ca="1">(SUMIF(Вводные!$I$4:$N$4,'Оборотный капитал'!AG$8,Вводные!$I$161:$N$161)*SUMIF(Вводные!$I$4:$N$4,'Оборотный капитал'!AG$8,Вводные!$I$163:$N$163)/30)*Выручка!AG$31+(SUMIF(Вводные!$I$4:$N$4,'Оборотный капитал'!AG$8,Вводные!$I$168:$N$168)*SUMIF(Вводные!$I$4:$N$4,'Оборотный капитал'!AG$8,Вводные!$I$170:$N$170)/30)*(SUM(Затраты!AG42,Затраты!AG21))</f>
        <v>36.857198124999996</v>
      </c>
      <c r="AH11" s="284">
        <f ca="1">(SUMIF(Вводные!$I$4:$N$4,'Оборотный капитал'!AH$8,Вводные!$I$161:$N$161)*SUMIF(Вводные!$I$4:$N$4,'Оборотный капитал'!AH$8,Вводные!$I$163:$N$163)/30)*Выручка!AH$31+(SUMIF(Вводные!$I$4:$N$4,'Оборотный капитал'!AH$8,Вводные!$I$168:$N$168)*SUMIF(Вводные!$I$4:$N$4,'Оборотный капитал'!AH$8,Вводные!$I$170:$N$170)/30)*(SUM(Затраты!AH42,Затраты!AH21))</f>
        <v>36.857198124999996</v>
      </c>
      <c r="AI11" s="284">
        <f ca="1">(SUMIF(Вводные!$I$4:$N$4,'Оборотный капитал'!AI$8,Вводные!$I$161:$N$161)*SUMIF(Вводные!$I$4:$N$4,'Оборотный капитал'!AI$8,Вводные!$I$163:$N$163)/30)*Выручка!AI$31+(SUMIF(Вводные!$I$4:$N$4,'Оборотный капитал'!AI$8,Вводные!$I$168:$N$168)*SUMIF(Вводные!$I$4:$N$4,'Оборотный капитал'!AI$8,Вводные!$I$170:$N$170)/30)*(SUM(Затраты!AI42,Затраты!AI21))</f>
        <v>132.68591325</v>
      </c>
      <c r="AJ11" s="284">
        <f ca="1">(SUMIF(Вводные!$I$4:$N$4,'Оборотный капитал'!AJ$8,Вводные!$I$161:$N$161)*SUMIF(Вводные!$I$4:$N$4,'Оборотный капитал'!AJ$8,Вводные!$I$163:$N$163)/30)*Выручка!AJ$31+(SUMIF(Вводные!$I$4:$N$4,'Оборотный капитал'!AJ$8,Вводные!$I$168:$N$168)*SUMIF(Вводные!$I$4:$N$4,'Оборотный капитал'!AJ$8,Вводные!$I$170:$N$170)/30)*(SUM(Затраты!AJ42,Затраты!AJ21))</f>
        <v>132.68591325</v>
      </c>
      <c r="AK11" s="284">
        <f ca="1">(SUMIF(Вводные!$I$4:$N$4,'Оборотный капитал'!AK$8,Вводные!$I$161:$N$161)*SUMIF(Вводные!$I$4:$N$4,'Оборотный капитал'!AK$8,Вводные!$I$163:$N$163)/30)*Выручка!AK$31+(SUMIF(Вводные!$I$4:$N$4,'Оборотный капитал'!AK$8,Вводные!$I$168:$N$168)*SUMIF(Вводные!$I$4:$N$4,'Оборотный капитал'!AK$8,Вводные!$I$170:$N$170)/30)*(SUM(Затраты!AK42,Затраты!AK21))</f>
        <v>132.68591325</v>
      </c>
      <c r="AL11" s="284">
        <f ca="1">(SUMIF(Вводные!$I$4:$N$4,'Оборотный капитал'!AL$8,Вводные!$I$161:$N$161)*SUMIF(Вводные!$I$4:$N$4,'Оборотный капитал'!AL$8,Вводные!$I$163:$N$163)/30)*Выручка!AL$31+(SUMIF(Вводные!$I$4:$N$4,'Оборотный капитал'!AL$8,Вводные!$I$168:$N$168)*SUMIF(Вводные!$I$4:$N$4,'Оборотный капитал'!AL$8,Вводные!$I$170:$N$170)/30)*(SUM(Затраты!AL42,Затраты!AL21))</f>
        <v>132.68591325</v>
      </c>
      <c r="AM11" s="284">
        <f ca="1">(SUMIF(Вводные!$I$4:$N$4,'Оборотный капитал'!AM$8,Вводные!$I$161:$N$161)*SUMIF(Вводные!$I$4:$N$4,'Оборотный капитал'!AM$8,Вводные!$I$163:$N$163)/30)*Выручка!AM$31+(SUMIF(Вводные!$I$4:$N$4,'Оборотный капитал'!AM$8,Вводные!$I$168:$N$168)*SUMIF(Вводные!$I$4:$N$4,'Оборотный капитал'!AM$8,Вводные!$I$170:$N$170)/30)*(SUM(Затраты!AM42,Затраты!AM21))</f>
        <v>132.68591325</v>
      </c>
      <c r="AN11" s="284">
        <f ca="1">(SUMIF(Вводные!$I$4:$N$4,'Оборотный капитал'!AN$8,Вводные!$I$161:$N$161)*SUMIF(Вводные!$I$4:$N$4,'Оборотный капитал'!AN$8,Вводные!$I$163:$N$163)/30)*Выручка!AN$31+(SUMIF(Вводные!$I$4:$N$4,'Оборотный капитал'!AN$8,Вводные!$I$168:$N$168)*SUMIF(Вводные!$I$4:$N$4,'Оборотный капитал'!AN$8,Вводные!$I$170:$N$170)/30)*(SUM(Затраты!AN42,Затраты!AN21))</f>
        <v>132.68591325</v>
      </c>
      <c r="AO11" s="284">
        <f ca="1">(SUMIF(Вводные!$I$4:$N$4,'Оборотный капитал'!AO$8,Вводные!$I$161:$N$161)*SUMIF(Вводные!$I$4:$N$4,'Оборотный капитал'!AO$8,Вводные!$I$163:$N$163)/30)*Выручка!AO$31+(SUMIF(Вводные!$I$4:$N$4,'Оборотный капитал'!AO$8,Вводные!$I$168:$N$168)*SUMIF(Вводные!$I$4:$N$4,'Оборотный капитал'!AO$8,Вводные!$I$170:$N$170)/30)*(SUM(Затраты!AO42,Затраты!AO21))</f>
        <v>132.68591325</v>
      </c>
      <c r="AP11" s="284">
        <f ca="1">(SUMIF(Вводные!$I$4:$N$4,'Оборотный капитал'!AP$8,Вводные!$I$161:$N$161)*SUMIF(Вводные!$I$4:$N$4,'Оборотный капитал'!AP$8,Вводные!$I$163:$N$163)/30)*Выручка!AP$31+(SUMIF(Вводные!$I$4:$N$4,'Оборотный капитал'!AP$8,Вводные!$I$168:$N$168)*SUMIF(Вводные!$I$4:$N$4,'Оборотный капитал'!AP$8,Вводные!$I$170:$N$170)/30)*(SUM(Затраты!AP42,Затраты!AP21))</f>
        <v>151.90656230475</v>
      </c>
      <c r="AQ11" s="284">
        <f ca="1">(SUMIF(Вводные!$I$4:$N$4,'Оборотный капитал'!AQ$8,Вводные!$I$161:$N$161)*SUMIF(Вводные!$I$4:$N$4,'Оборотный капитал'!AQ$8,Вводные!$I$163:$N$163)/30)*Выручка!AQ$31+(SUMIF(Вводные!$I$4:$N$4,'Оборотный капитал'!AQ$8,Вводные!$I$168:$N$168)*SUMIF(Вводные!$I$4:$N$4,'Оборотный капитал'!AQ$8,Вводные!$I$170:$N$170)/30)*(SUM(Затраты!AQ42,Затраты!AQ21))</f>
        <v>151.90656230475</v>
      </c>
      <c r="AR11" s="284">
        <f ca="1">(SUMIF(Вводные!$I$4:$N$4,'Оборотный капитал'!AR$8,Вводные!$I$161:$N$161)*SUMIF(Вводные!$I$4:$N$4,'Оборотный капитал'!AR$8,Вводные!$I$163:$N$163)/30)*Выручка!AR$31+(SUMIF(Вводные!$I$4:$N$4,'Оборотный капитал'!AR$8,Вводные!$I$168:$N$168)*SUMIF(Вводные!$I$4:$N$4,'Оборотный капитал'!AR$8,Вводные!$I$170:$N$170)/30)*(SUM(Затраты!AR42,Затраты!AR21))</f>
        <v>151.90656230475</v>
      </c>
      <c r="AS11" s="284">
        <f ca="1">(SUMIF(Вводные!$I$4:$N$4,'Оборотный капитал'!AS$8,Вводные!$I$161:$N$161)*SUMIF(Вводные!$I$4:$N$4,'Оборотный капитал'!AS$8,Вводные!$I$163:$N$163)/30)*Выручка!AS$31+(SUMIF(Вводные!$I$4:$N$4,'Оборотный капитал'!AS$8,Вводные!$I$168:$N$168)*SUMIF(Вводные!$I$4:$N$4,'Оборотный капитал'!AS$8,Вводные!$I$170:$N$170)/30)*(SUM(Затраты!AS42,Затраты!AS21))</f>
        <v>151.90656230475</v>
      </c>
      <c r="AT11" s="284">
        <f ca="1">(SUMIF(Вводные!$I$4:$N$4,'Оборотный капитал'!AT$8,Вводные!$I$161:$N$161)*SUMIF(Вводные!$I$4:$N$4,'Оборотный капитал'!AT$8,Вводные!$I$163:$N$163)/30)*Выручка!AT$31+(SUMIF(Вводные!$I$4:$N$4,'Оборотный капитал'!AT$8,Вводные!$I$168:$N$168)*SUMIF(Вводные!$I$4:$N$4,'Оборотный капитал'!AT$8,Вводные!$I$170:$N$170)/30)*(SUM(Затраты!AT42,Затраты!AT21))</f>
        <v>151.90656230475</v>
      </c>
      <c r="AU11" s="284">
        <f ca="1">(SUMIF(Вводные!$I$4:$N$4,'Оборотный капитал'!AU$8,Вводные!$I$161:$N$161)*SUMIF(Вводные!$I$4:$N$4,'Оборотный капитал'!AU$8,Вводные!$I$163:$N$163)/30)*Выручка!AU$31+(SUMIF(Вводные!$I$4:$N$4,'Оборотный капитал'!AU$8,Вводные!$I$168:$N$168)*SUMIF(Вводные!$I$4:$N$4,'Оборотный капитал'!AU$8,Вводные!$I$170:$N$170)/30)*(SUM(Затраты!AU42,Затраты!AU21))</f>
        <v>590.74774229624995</v>
      </c>
      <c r="AV11" s="284">
        <f ca="1">(SUMIF(Вводные!$I$4:$N$4,'Оборотный капитал'!AV$8,Вводные!$I$161:$N$161)*SUMIF(Вводные!$I$4:$N$4,'Оборотный капитал'!AV$8,Вводные!$I$163:$N$163)/30)*Выручка!AV$31+(SUMIF(Вводные!$I$4:$N$4,'Оборотный капитал'!AV$8,Вводные!$I$168:$N$168)*SUMIF(Вводные!$I$4:$N$4,'Оборотный капитал'!AV$8,Вводные!$I$170:$N$170)/30)*(SUM(Затраты!AV42,Затраты!AV21))</f>
        <v>590.74774229624995</v>
      </c>
      <c r="AW11" s="284">
        <f ca="1">(SUMIF(Вводные!$I$4:$N$4,'Оборотный капитал'!AW$8,Вводные!$I$161:$N$161)*SUMIF(Вводные!$I$4:$N$4,'Оборотный капитал'!AW$8,Вводные!$I$163:$N$163)/30)*Выручка!AW$31+(SUMIF(Вводные!$I$4:$N$4,'Оборотный капитал'!AW$8,Вводные!$I$168:$N$168)*SUMIF(Вводные!$I$4:$N$4,'Оборотный капитал'!AW$8,Вводные!$I$170:$N$170)/30)*(SUM(Затраты!AW42,Затраты!AW21))</f>
        <v>590.74774229624995</v>
      </c>
      <c r="AX11" s="284">
        <f ca="1">(SUMIF(Вводные!$I$4:$N$4,'Оборотный капитал'!AX$8,Вводные!$I$161:$N$161)*SUMIF(Вводные!$I$4:$N$4,'Оборотный капитал'!AX$8,Вводные!$I$163:$N$163)/30)*Выручка!AX$31+(SUMIF(Вводные!$I$4:$N$4,'Оборотный капитал'!AX$8,Вводные!$I$168:$N$168)*SUMIF(Вводные!$I$4:$N$4,'Оборотный капитал'!AX$8,Вводные!$I$170:$N$170)/30)*(SUM(Затраты!AX42,Затраты!AX21))</f>
        <v>590.74774229624995</v>
      </c>
      <c r="AY11" s="284">
        <f ca="1">(SUMIF(Вводные!$I$4:$N$4,'Оборотный капитал'!AY$8,Вводные!$I$161:$N$161)*SUMIF(Вводные!$I$4:$N$4,'Оборотный капитал'!AY$8,Вводные!$I$163:$N$163)/30)*Выручка!AY$31+(SUMIF(Вводные!$I$4:$N$4,'Оборотный капитал'!AY$8,Вводные!$I$168:$N$168)*SUMIF(Вводные!$I$4:$N$4,'Оборотный капитал'!AY$8,Вводные!$I$170:$N$170)/30)*(SUM(Затраты!AY42,Затраты!AY21))</f>
        <v>590.74774229624995</v>
      </c>
      <c r="AZ11" s="284">
        <f ca="1">(SUMIF(Вводные!$I$4:$N$4,'Оборотный капитал'!AZ$8,Вводные!$I$161:$N$161)*SUMIF(Вводные!$I$4:$N$4,'Оборотный капитал'!AZ$8,Вводные!$I$163:$N$163)/30)*Выручка!AZ$31+(SUMIF(Вводные!$I$4:$N$4,'Оборотный капитал'!AZ$8,Вводные!$I$168:$N$168)*SUMIF(Вводные!$I$4:$N$4,'Оборотный капитал'!AZ$8,Вводные!$I$170:$N$170)/30)*(SUM(Затраты!AZ42,Затраты!AZ21))</f>
        <v>590.74774229624995</v>
      </c>
      <c r="BA11" s="284">
        <f ca="1">(SUMIF(Вводные!$I$4:$N$4,'Оборотный капитал'!BA$8,Вводные!$I$161:$N$161)*SUMIF(Вводные!$I$4:$N$4,'Оборотный капитал'!BA$8,Вводные!$I$163:$N$163)/30)*Выручка!BA$31+(SUMIF(Вводные!$I$4:$N$4,'Оборотный капитал'!BA$8,Вводные!$I$168:$N$168)*SUMIF(Вводные!$I$4:$N$4,'Оборотный капитал'!BA$8,Вводные!$I$170:$N$170)/30)*(SUM(Затраты!BA42,Затраты!BA21))</f>
        <v>590.74774229624995</v>
      </c>
      <c r="BB11" s="284">
        <f ca="1">(SUMIF(Вводные!$I$4:$N$4,'Оборотный капитал'!BB$8,Вводные!$I$161:$N$161)*SUMIF(Вводные!$I$4:$N$4,'Оборотный капитал'!BB$8,Вводные!$I$163:$N$163)/30)*Выручка!BB$31+(SUMIF(Вводные!$I$4:$N$4,'Оборотный капитал'!BB$8,Вводные!$I$168:$N$168)*SUMIF(Вводные!$I$4:$N$4,'Оборотный капитал'!BB$8,Вводные!$I$170:$N$170)/30)*(SUM(Затраты!BB42,Затраты!BB21))</f>
        <v>668.66010698631362</v>
      </c>
      <c r="BC11" s="284">
        <f ca="1">(SUMIF(Вводные!$I$4:$N$4,'Оборотный капитал'!BC$8,Вводные!$I$161:$N$161)*SUMIF(Вводные!$I$4:$N$4,'Оборотный капитал'!BC$8,Вводные!$I$163:$N$163)/30)*Выручка!BC$31+(SUMIF(Вводные!$I$4:$N$4,'Оборотный капитал'!BC$8,Вводные!$I$168:$N$168)*SUMIF(Вводные!$I$4:$N$4,'Оборотный капитал'!BC$8,Вводные!$I$170:$N$170)/30)*(SUM(Затраты!BC42,Затраты!BC21))</f>
        <v>668.66010698631362</v>
      </c>
      <c r="BD11" s="284">
        <f ca="1">(SUMIF(Вводные!$I$4:$N$4,'Оборотный капитал'!BD$8,Вводные!$I$161:$N$161)*SUMIF(Вводные!$I$4:$N$4,'Оборотный капитал'!BD$8,Вводные!$I$163:$N$163)/30)*Выручка!BD$31+(SUMIF(Вводные!$I$4:$N$4,'Оборотный капитал'!BD$8,Вводные!$I$168:$N$168)*SUMIF(Вводные!$I$4:$N$4,'Оборотный капитал'!BD$8,Вводные!$I$170:$N$170)/30)*(SUM(Затраты!BD42,Затраты!BD21))</f>
        <v>668.66010698631362</v>
      </c>
      <c r="BE11" s="284">
        <f ca="1">(SUMIF(Вводные!$I$4:$N$4,'Оборотный капитал'!BE$8,Вводные!$I$161:$N$161)*SUMIF(Вводные!$I$4:$N$4,'Оборотный капитал'!BE$8,Вводные!$I$163:$N$163)/30)*Выручка!BE$31+(SUMIF(Вводные!$I$4:$N$4,'Оборотный капитал'!BE$8,Вводные!$I$168:$N$168)*SUMIF(Вводные!$I$4:$N$4,'Оборотный капитал'!BE$8,Вводные!$I$170:$N$170)/30)*(SUM(Затраты!BE42,Затраты!BE21))</f>
        <v>668.66010698631362</v>
      </c>
      <c r="BF11" s="284">
        <f ca="1">(SUMIF(Вводные!$I$4:$N$4,'Оборотный капитал'!BF$8,Вводные!$I$161:$N$161)*SUMIF(Вводные!$I$4:$N$4,'Оборотный капитал'!BF$8,Вводные!$I$163:$N$163)/30)*Выручка!BF$31+(SUMIF(Вводные!$I$4:$N$4,'Оборотный капитал'!BF$8,Вводные!$I$168:$N$168)*SUMIF(Вводные!$I$4:$N$4,'Оборотный капитал'!BF$8,Вводные!$I$170:$N$170)/30)*(SUM(Затраты!BF42,Затраты!BF21))</f>
        <v>668.66010698631362</v>
      </c>
      <c r="BG11" s="284">
        <f ca="1">(SUMIF(Вводные!$I$4:$N$4,'Оборотный капитал'!BG$8,Вводные!$I$161:$N$161)*SUMIF(Вводные!$I$4:$N$4,'Оборотный капитал'!BG$8,Вводные!$I$163:$N$163)/30)*Выручка!BG$31+(SUMIF(Вводные!$I$4:$N$4,'Оборотный капитал'!BG$8,Вводные!$I$168:$N$168)*SUMIF(Вводные!$I$4:$N$4,'Оборотный капитал'!BG$8,Вводные!$I$170:$N$170)/30)*(SUM(Затраты!BG42,Затраты!BG21))</f>
        <v>836.78036245715828</v>
      </c>
      <c r="BH11" s="284">
        <f ca="1">(SUMIF(Вводные!$I$4:$N$4,'Оборотный капитал'!BH$8,Вводные!$I$161:$N$161)*SUMIF(Вводные!$I$4:$N$4,'Оборотный капитал'!BH$8,Вводные!$I$163:$N$163)/30)*Выручка!BH$31+(SUMIF(Вводные!$I$4:$N$4,'Оборотный капитал'!BH$8,Вводные!$I$168:$N$168)*SUMIF(Вводные!$I$4:$N$4,'Оборотный капитал'!BH$8,Вводные!$I$170:$N$170)/30)*(SUM(Затраты!BH42,Затраты!BH21))</f>
        <v>836.78036245715828</v>
      </c>
      <c r="BI11" s="284">
        <f ca="1">(SUMIF(Вводные!$I$4:$N$4,'Оборотный капитал'!BI$8,Вводные!$I$161:$N$161)*SUMIF(Вводные!$I$4:$N$4,'Оборотный капитал'!BI$8,Вводные!$I$163:$N$163)/30)*Выручка!BI$31+(SUMIF(Вводные!$I$4:$N$4,'Оборотный капитал'!BI$8,Вводные!$I$168:$N$168)*SUMIF(Вводные!$I$4:$N$4,'Оборотный капитал'!BI$8,Вводные!$I$170:$N$170)/30)*(SUM(Затраты!BI42,Затраты!BI21))</f>
        <v>836.78036245715828</v>
      </c>
      <c r="BJ11" s="284">
        <f ca="1">(SUMIF(Вводные!$I$4:$N$4,'Оборотный капитал'!BJ$8,Вводные!$I$161:$N$161)*SUMIF(Вводные!$I$4:$N$4,'Оборотный капитал'!BJ$8,Вводные!$I$163:$N$163)/30)*Выручка!BJ$31+(SUMIF(Вводные!$I$4:$N$4,'Оборотный капитал'!BJ$8,Вводные!$I$168:$N$168)*SUMIF(Вводные!$I$4:$N$4,'Оборотный капитал'!BJ$8,Вводные!$I$170:$N$170)/30)*(SUM(Затраты!BJ42,Затраты!BJ21))</f>
        <v>836.78036245715828</v>
      </c>
      <c r="BK11" s="284">
        <f ca="1">(SUMIF(Вводные!$I$4:$N$4,'Оборотный капитал'!BK$8,Вводные!$I$161:$N$161)*SUMIF(Вводные!$I$4:$N$4,'Оборотный капитал'!BK$8,Вводные!$I$163:$N$163)/30)*Выручка!BK$31+(SUMIF(Вводные!$I$4:$N$4,'Оборотный капитал'!BK$8,Вводные!$I$168:$N$168)*SUMIF(Вводные!$I$4:$N$4,'Оборотный капитал'!BK$8,Вводные!$I$170:$N$170)/30)*(SUM(Затраты!BK42,Затраты!BK21))</f>
        <v>836.78036245715828</v>
      </c>
      <c r="BL11" s="284">
        <f ca="1">(SUMIF(Вводные!$I$4:$N$4,'Оборотный капитал'!BL$8,Вводные!$I$161:$N$161)*SUMIF(Вводные!$I$4:$N$4,'Оборотный капитал'!BL$8,Вводные!$I$163:$N$163)/30)*Выручка!BL$31+(SUMIF(Вводные!$I$4:$N$4,'Оборотный капитал'!BL$8,Вводные!$I$168:$N$168)*SUMIF(Вводные!$I$4:$N$4,'Оборотный капитал'!BL$8,Вводные!$I$170:$N$170)/30)*(SUM(Затраты!BL42,Затраты!BL21))</f>
        <v>836.78036245715828</v>
      </c>
      <c r="BM11" s="284">
        <f ca="1">(SUMIF(Вводные!$I$4:$N$4,'Оборотный капитал'!BM$8,Вводные!$I$161:$N$161)*SUMIF(Вводные!$I$4:$N$4,'Оборотный капитал'!BM$8,Вводные!$I$163:$N$163)/30)*Выручка!BM$31+(SUMIF(Вводные!$I$4:$N$4,'Оборотный капитал'!BM$8,Вводные!$I$168:$N$168)*SUMIF(Вводные!$I$4:$N$4,'Оборотный капитал'!BM$8,Вводные!$I$170:$N$170)/30)*(SUM(Затраты!BM42,Затраты!BM21))</f>
        <v>836.78036245715828</v>
      </c>
      <c r="BN11" s="81"/>
      <c r="BO11" s="81"/>
      <c r="BP11" s="81"/>
      <c r="BQ11" s="81"/>
      <c r="BR11" s="81"/>
      <c r="BS11" s="81"/>
      <c r="BT11" s="81"/>
      <c r="BU11" s="81"/>
      <c r="BV11" s="81"/>
      <c r="BW11" s="81"/>
      <c r="BX11" s="81"/>
      <c r="BY11" s="81"/>
      <c r="BZ11" s="81"/>
      <c r="CA11" s="81"/>
      <c r="CB11" s="81"/>
      <c r="CC11" s="81"/>
      <c r="CD11" s="81"/>
      <c r="CE11" s="81"/>
      <c r="CF11" s="81"/>
      <c r="CG11" s="81"/>
    </row>
    <row r="12" spans="1:85" x14ac:dyDescent="0.25">
      <c r="A12" s="31"/>
      <c r="B12" s="31"/>
      <c r="C12" s="132"/>
      <c r="D12" s="31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284"/>
      <c r="T12" s="284"/>
      <c r="U12" s="284"/>
      <c r="V12" s="284"/>
      <c r="W12" s="284"/>
      <c r="X12" s="284"/>
      <c r="Y12" s="284"/>
      <c r="Z12" s="284"/>
      <c r="AA12" s="284"/>
      <c r="AB12" s="284"/>
      <c r="AC12" s="284"/>
      <c r="AD12" s="284"/>
      <c r="AE12" s="284"/>
      <c r="AF12" s="284"/>
      <c r="AG12" s="284"/>
      <c r="AH12" s="284"/>
      <c r="AI12" s="284"/>
      <c r="AJ12" s="284"/>
      <c r="AK12" s="284"/>
      <c r="AL12" s="284"/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284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81"/>
      <c r="BO12" s="81"/>
      <c r="BP12" s="81"/>
      <c r="BQ12" s="81"/>
      <c r="BR12" s="81"/>
      <c r="BS12" s="81"/>
      <c r="BT12" s="8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</row>
    <row r="13" spans="1:85" x14ac:dyDescent="0.25">
      <c r="A13" s="81"/>
      <c r="B13" s="81" t="s">
        <v>225</v>
      </c>
      <c r="C13" s="455" t="s">
        <v>355</v>
      </c>
      <c r="D13" s="31"/>
      <c r="E13" s="285">
        <f t="shared" ref="E13:AJ13" si="2">E10-E11</f>
        <v>0</v>
      </c>
      <c r="F13" s="285">
        <f t="shared" ca="1" si="2"/>
        <v>54</v>
      </c>
      <c r="G13" s="285">
        <f t="shared" ca="1" si="2"/>
        <v>54</v>
      </c>
      <c r="H13" s="285">
        <f t="shared" ca="1" si="2"/>
        <v>54</v>
      </c>
      <c r="I13" s="285">
        <f t="shared" ca="1" si="2"/>
        <v>54</v>
      </c>
      <c r="J13" s="285">
        <f t="shared" ca="1" si="2"/>
        <v>54</v>
      </c>
      <c r="K13" s="285">
        <f t="shared" ca="1" si="2"/>
        <v>103.5010155029378</v>
      </c>
      <c r="L13" s="285">
        <f t="shared" ca="1" si="2"/>
        <v>103.5010155029378</v>
      </c>
      <c r="M13" s="285">
        <f t="shared" ca="1" si="2"/>
        <v>103.5010155029378</v>
      </c>
      <c r="N13" s="285">
        <f t="shared" ca="1" si="2"/>
        <v>103.5010155029378</v>
      </c>
      <c r="O13" s="285">
        <f t="shared" ca="1" si="2"/>
        <v>103.5010155029378</v>
      </c>
      <c r="P13" s="285">
        <f t="shared" ca="1" si="2"/>
        <v>103.5010155029378</v>
      </c>
      <c r="Q13" s="285">
        <f t="shared" ca="1" si="2"/>
        <v>103.5010155029378</v>
      </c>
      <c r="R13" s="285">
        <f t="shared" ca="1" si="2"/>
        <v>107.43958677791908</v>
      </c>
      <c r="S13" s="285">
        <f t="shared" ca="1" si="2"/>
        <v>107.43958677791908</v>
      </c>
      <c r="T13" s="285">
        <f t="shared" ca="1" si="2"/>
        <v>107.43958677791908</v>
      </c>
      <c r="U13" s="285">
        <f t="shared" ca="1" si="2"/>
        <v>112.68958677791906</v>
      </c>
      <c r="V13" s="285">
        <f t="shared" ca="1" si="2"/>
        <v>112.68958677791906</v>
      </c>
      <c r="W13" s="285">
        <f t="shared" ca="1" si="2"/>
        <v>130.18917355583815</v>
      </c>
      <c r="X13" s="285">
        <f t="shared" ca="1" si="2"/>
        <v>130.18917355583815</v>
      </c>
      <c r="Y13" s="285">
        <f t="shared" ca="1" si="2"/>
        <v>130.18917355583815</v>
      </c>
      <c r="Z13" s="285">
        <f t="shared" ca="1" si="2"/>
        <v>130.18917355583815</v>
      </c>
      <c r="AA13" s="285">
        <f t="shared" ca="1" si="2"/>
        <v>130.18917355583815</v>
      </c>
      <c r="AB13" s="285">
        <f t="shared" ca="1" si="2"/>
        <v>130.18917355583815</v>
      </c>
      <c r="AC13" s="285">
        <f t="shared" ca="1" si="2"/>
        <v>130.18917355583815</v>
      </c>
      <c r="AD13" s="285">
        <f t="shared" ca="1" si="2"/>
        <v>145.93657033609526</v>
      </c>
      <c r="AE13" s="285">
        <f t="shared" ca="1" si="2"/>
        <v>145.93657033609526</v>
      </c>
      <c r="AF13" s="285">
        <f t="shared" ca="1" si="2"/>
        <v>145.93657033609526</v>
      </c>
      <c r="AG13" s="285">
        <f t="shared" ca="1" si="2"/>
        <v>151.44907033609528</v>
      </c>
      <c r="AH13" s="285">
        <f t="shared" ca="1" si="2"/>
        <v>151.44907033609528</v>
      </c>
      <c r="AI13" s="285">
        <f t="shared" ca="1" si="2"/>
        <v>236.26123920994303</v>
      </c>
      <c r="AJ13" s="285">
        <f t="shared" ca="1" si="2"/>
        <v>236.26123920994303</v>
      </c>
      <c r="AK13" s="285">
        <f t="shared" ref="AK13:BM13" ca="1" si="3">AK10-AK11</f>
        <v>236.26123920994303</v>
      </c>
      <c r="AL13" s="285">
        <f t="shared" ca="1" si="3"/>
        <v>236.26123920994303</v>
      </c>
      <c r="AM13" s="285">
        <f t="shared" ca="1" si="3"/>
        <v>236.26123920994303</v>
      </c>
      <c r="AN13" s="285">
        <f t="shared" ca="1" si="3"/>
        <v>236.26123920994303</v>
      </c>
      <c r="AO13" s="285">
        <f t="shared" ca="1" si="3"/>
        <v>236.26123920994303</v>
      </c>
      <c r="AP13" s="285">
        <f t="shared" ca="1" si="3"/>
        <v>242.69951003550355</v>
      </c>
      <c r="AQ13" s="285">
        <f t="shared" ca="1" si="3"/>
        <v>242.69951003550355</v>
      </c>
      <c r="AR13" s="285">
        <f t="shared" ca="1" si="3"/>
        <v>242.69951003550355</v>
      </c>
      <c r="AS13" s="285">
        <f t="shared" ca="1" si="3"/>
        <v>248.48763503550353</v>
      </c>
      <c r="AT13" s="285">
        <f t="shared" ca="1" si="3"/>
        <v>248.48763503550353</v>
      </c>
      <c r="AU13" s="285">
        <f t="shared" ca="1" si="3"/>
        <v>630.83559571584715</v>
      </c>
      <c r="AV13" s="285">
        <f t="shared" ca="1" si="3"/>
        <v>630.83559571584715</v>
      </c>
      <c r="AW13" s="285">
        <f t="shared" ca="1" si="3"/>
        <v>630.83559571584715</v>
      </c>
      <c r="AX13" s="285">
        <f t="shared" ca="1" si="3"/>
        <v>630.83559571584715</v>
      </c>
      <c r="AY13" s="285">
        <f t="shared" ca="1" si="3"/>
        <v>630.83559571584715</v>
      </c>
      <c r="AZ13" s="285">
        <f t="shared" ca="1" si="3"/>
        <v>630.83559571584715</v>
      </c>
      <c r="BA13" s="285">
        <f t="shared" ca="1" si="3"/>
        <v>630.83559571584715</v>
      </c>
      <c r="BB13" s="285">
        <f t="shared" ca="1" si="3"/>
        <v>623.7202941184587</v>
      </c>
      <c r="BC13" s="285">
        <f t="shared" ca="1" si="3"/>
        <v>623.7202941184587</v>
      </c>
      <c r="BD13" s="285">
        <f t="shared" ca="1" si="3"/>
        <v>623.7202941184587</v>
      </c>
      <c r="BE13" s="285">
        <f t="shared" ca="1" si="3"/>
        <v>635.87535661845868</v>
      </c>
      <c r="BF13" s="285">
        <f t="shared" ca="1" si="3"/>
        <v>635.87535661845868</v>
      </c>
      <c r="BG13" s="285">
        <f t="shared" ca="1" si="3"/>
        <v>760.84768928017036</v>
      </c>
      <c r="BH13" s="285">
        <f t="shared" ca="1" si="3"/>
        <v>760.84768928017036</v>
      </c>
      <c r="BI13" s="285">
        <f t="shared" ca="1" si="3"/>
        <v>760.84768928017036</v>
      </c>
      <c r="BJ13" s="285">
        <f t="shared" ca="1" si="3"/>
        <v>760.84768928017036</v>
      </c>
      <c r="BK13" s="285">
        <f t="shared" ca="1" si="3"/>
        <v>760.84768928017036</v>
      </c>
      <c r="BL13" s="285">
        <f t="shared" ca="1" si="3"/>
        <v>760.84768928017036</v>
      </c>
      <c r="BM13" s="285">
        <f t="shared" ca="1" si="3"/>
        <v>760.84768928017036</v>
      </c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  <c r="CB13" s="81"/>
      <c r="CC13" s="81"/>
      <c r="CD13" s="81"/>
      <c r="CE13" s="81"/>
      <c r="CF13" s="81"/>
      <c r="CG13" s="81"/>
    </row>
    <row r="14" spans="1:85" x14ac:dyDescent="0.25">
      <c r="A14" s="31"/>
      <c r="B14" s="31"/>
      <c r="C14" s="180"/>
      <c r="D14" s="31"/>
      <c r="E14" s="284"/>
      <c r="F14" s="284"/>
      <c r="G14" s="284"/>
      <c r="H14" s="284"/>
      <c r="I14" s="284"/>
      <c r="J14" s="284"/>
      <c r="K14" s="284"/>
      <c r="L14" s="284"/>
      <c r="M14" s="284"/>
      <c r="N14" s="284"/>
      <c r="O14" s="284"/>
      <c r="P14" s="284"/>
      <c r="Q14" s="284"/>
      <c r="R14" s="284"/>
      <c r="S14" s="284"/>
      <c r="T14" s="284"/>
      <c r="U14" s="284"/>
      <c r="V14" s="284"/>
      <c r="W14" s="284"/>
      <c r="X14" s="284"/>
      <c r="Y14" s="284"/>
      <c r="Z14" s="284"/>
      <c r="AA14" s="284"/>
      <c r="AB14" s="284"/>
      <c r="AC14" s="284"/>
      <c r="AD14" s="284"/>
      <c r="AE14" s="284"/>
      <c r="AF14" s="284"/>
      <c r="AG14" s="284"/>
      <c r="AH14" s="284"/>
      <c r="AI14" s="284"/>
      <c r="AJ14" s="284"/>
      <c r="AK14" s="284"/>
      <c r="AL14" s="284"/>
      <c r="AM14" s="284"/>
      <c r="AN14" s="284"/>
      <c r="AO14" s="284"/>
      <c r="AP14" s="284"/>
      <c r="AQ14" s="284"/>
      <c r="AR14" s="284"/>
      <c r="AS14" s="284"/>
      <c r="AT14" s="284"/>
      <c r="AU14" s="284"/>
      <c r="AV14" s="284"/>
      <c r="AW14" s="284"/>
      <c r="AX14" s="284"/>
      <c r="AY14" s="284"/>
      <c r="AZ14" s="284"/>
      <c r="BA14" s="284"/>
      <c r="BB14" s="284"/>
      <c r="BC14" s="284"/>
      <c r="BD14" s="284"/>
      <c r="BE14" s="284"/>
      <c r="BF14" s="284"/>
      <c r="BG14" s="284"/>
      <c r="BH14" s="284"/>
      <c r="BI14" s="284"/>
      <c r="BJ14" s="284"/>
      <c r="BK14" s="284"/>
      <c r="BL14" s="284"/>
      <c r="BM14" s="284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</row>
    <row r="15" spans="1:85" x14ac:dyDescent="0.25">
      <c r="A15" s="81"/>
      <c r="B15" s="81" t="s">
        <v>226</v>
      </c>
      <c r="C15" s="455" t="s">
        <v>355</v>
      </c>
      <c r="D15" s="31"/>
      <c r="E15" s="285"/>
      <c r="F15" s="285">
        <f t="shared" ref="F15:AK15" ca="1" si="4">F13-E13</f>
        <v>54</v>
      </c>
      <c r="G15" s="285">
        <f t="shared" ca="1" si="4"/>
        <v>0</v>
      </c>
      <c r="H15" s="285">
        <f t="shared" ca="1" si="4"/>
        <v>0</v>
      </c>
      <c r="I15" s="285">
        <f t="shared" ca="1" si="4"/>
        <v>0</v>
      </c>
      <c r="J15" s="285">
        <f t="shared" ca="1" si="4"/>
        <v>0</v>
      </c>
      <c r="K15" s="285">
        <f t="shared" ca="1" si="4"/>
        <v>49.501015502937804</v>
      </c>
      <c r="L15" s="285">
        <f t="shared" ca="1" si="4"/>
        <v>0</v>
      </c>
      <c r="M15" s="285">
        <f t="shared" ca="1" si="4"/>
        <v>0</v>
      </c>
      <c r="N15" s="285">
        <f t="shared" ca="1" si="4"/>
        <v>0</v>
      </c>
      <c r="O15" s="285">
        <f t="shared" ca="1" si="4"/>
        <v>0</v>
      </c>
      <c r="P15" s="285">
        <f t="shared" ca="1" si="4"/>
        <v>0</v>
      </c>
      <c r="Q15" s="285">
        <f t="shared" ca="1" si="4"/>
        <v>0</v>
      </c>
      <c r="R15" s="285">
        <f t="shared" ca="1" si="4"/>
        <v>3.9385712749812711</v>
      </c>
      <c r="S15" s="285">
        <f t="shared" ca="1" si="4"/>
        <v>0</v>
      </c>
      <c r="T15" s="285">
        <f t="shared" ca="1" si="4"/>
        <v>0</v>
      </c>
      <c r="U15" s="285">
        <f t="shared" ca="1" si="4"/>
        <v>5.2499999999999858</v>
      </c>
      <c r="V15" s="285">
        <f t="shared" ca="1" si="4"/>
        <v>0</v>
      </c>
      <c r="W15" s="285">
        <f t="shared" ca="1" si="4"/>
        <v>17.499586777919092</v>
      </c>
      <c r="X15" s="285">
        <f t="shared" ca="1" si="4"/>
        <v>0</v>
      </c>
      <c r="Y15" s="285">
        <f t="shared" ca="1" si="4"/>
        <v>0</v>
      </c>
      <c r="Z15" s="285">
        <f t="shared" ca="1" si="4"/>
        <v>0</v>
      </c>
      <c r="AA15" s="285">
        <f t="shared" ca="1" si="4"/>
        <v>0</v>
      </c>
      <c r="AB15" s="285">
        <f t="shared" ca="1" si="4"/>
        <v>0</v>
      </c>
      <c r="AC15" s="285">
        <f t="shared" ca="1" si="4"/>
        <v>0</v>
      </c>
      <c r="AD15" s="285">
        <f t="shared" ca="1" si="4"/>
        <v>15.747396780257105</v>
      </c>
      <c r="AE15" s="285">
        <f t="shared" ca="1" si="4"/>
        <v>0</v>
      </c>
      <c r="AF15" s="285">
        <f t="shared" ca="1" si="4"/>
        <v>0</v>
      </c>
      <c r="AG15" s="285">
        <f t="shared" ca="1" si="4"/>
        <v>5.5125000000000171</v>
      </c>
      <c r="AH15" s="285">
        <f t="shared" ca="1" si="4"/>
        <v>0</v>
      </c>
      <c r="AI15" s="285">
        <f t="shared" ca="1" si="4"/>
        <v>84.812168873847753</v>
      </c>
      <c r="AJ15" s="285">
        <f t="shared" ca="1" si="4"/>
        <v>0</v>
      </c>
      <c r="AK15" s="285">
        <f t="shared" ca="1" si="4"/>
        <v>0</v>
      </c>
      <c r="AL15" s="285">
        <f t="shared" ref="AL15:BM15" ca="1" si="5">AL13-AK13</f>
        <v>0</v>
      </c>
      <c r="AM15" s="285">
        <f t="shared" ca="1" si="5"/>
        <v>0</v>
      </c>
      <c r="AN15" s="285">
        <f t="shared" ca="1" si="5"/>
        <v>0</v>
      </c>
      <c r="AO15" s="285">
        <f t="shared" ca="1" si="5"/>
        <v>0</v>
      </c>
      <c r="AP15" s="285">
        <f t="shared" ca="1" si="5"/>
        <v>6.4382708255605223</v>
      </c>
      <c r="AQ15" s="285">
        <f t="shared" ca="1" si="5"/>
        <v>0</v>
      </c>
      <c r="AR15" s="285">
        <f t="shared" ca="1" si="5"/>
        <v>0</v>
      </c>
      <c r="AS15" s="285">
        <f t="shared" ca="1" si="5"/>
        <v>5.7881249999999795</v>
      </c>
      <c r="AT15" s="285">
        <f t="shared" ca="1" si="5"/>
        <v>0</v>
      </c>
      <c r="AU15" s="285">
        <f t="shared" ca="1" si="5"/>
        <v>382.34796068034359</v>
      </c>
      <c r="AV15" s="285">
        <f t="shared" ca="1" si="5"/>
        <v>0</v>
      </c>
      <c r="AW15" s="285">
        <f t="shared" ca="1" si="5"/>
        <v>0</v>
      </c>
      <c r="AX15" s="285">
        <f t="shared" ca="1" si="5"/>
        <v>0</v>
      </c>
      <c r="AY15" s="285">
        <f t="shared" ca="1" si="5"/>
        <v>0</v>
      </c>
      <c r="AZ15" s="285">
        <f t="shared" ca="1" si="5"/>
        <v>0</v>
      </c>
      <c r="BA15" s="285">
        <f t="shared" ca="1" si="5"/>
        <v>0</v>
      </c>
      <c r="BB15" s="285">
        <f t="shared" ca="1" si="5"/>
        <v>-7.1153015973884521</v>
      </c>
      <c r="BC15" s="285">
        <f t="shared" ca="1" si="5"/>
        <v>0</v>
      </c>
      <c r="BD15" s="285">
        <f t="shared" ca="1" si="5"/>
        <v>0</v>
      </c>
      <c r="BE15" s="285">
        <f t="shared" ca="1" si="5"/>
        <v>12.155062499999985</v>
      </c>
      <c r="BF15" s="285">
        <f t="shared" ca="1" si="5"/>
        <v>0</v>
      </c>
      <c r="BG15" s="285">
        <f t="shared" ca="1" si="5"/>
        <v>124.97233266171168</v>
      </c>
      <c r="BH15" s="285">
        <f t="shared" ca="1" si="5"/>
        <v>0</v>
      </c>
      <c r="BI15" s="285">
        <f t="shared" ca="1" si="5"/>
        <v>0</v>
      </c>
      <c r="BJ15" s="285">
        <f t="shared" ca="1" si="5"/>
        <v>0</v>
      </c>
      <c r="BK15" s="285">
        <f t="shared" ca="1" si="5"/>
        <v>0</v>
      </c>
      <c r="BL15" s="285">
        <f t="shared" ca="1" si="5"/>
        <v>0</v>
      </c>
      <c r="BM15" s="285">
        <f t="shared" ca="1" si="5"/>
        <v>0</v>
      </c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  <c r="CB15" s="81"/>
      <c r="CC15" s="81"/>
      <c r="CD15" s="81"/>
      <c r="CE15" s="81"/>
      <c r="CF15" s="81"/>
      <c r="CG15" s="81"/>
    </row>
    <row r="16" spans="1:85" x14ac:dyDescent="0.25">
      <c r="A16" s="31"/>
      <c r="B16" s="31"/>
      <c r="C16" s="89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81"/>
      <c r="BO16" s="81"/>
      <c r="BP16" s="81"/>
      <c r="BQ16" s="81"/>
      <c r="BR16" s="81"/>
      <c r="BS16" s="81"/>
      <c r="BT16" s="8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</row>
    <row r="17" spans="1:85" x14ac:dyDescent="0.25">
      <c r="A17" s="31"/>
      <c r="B17" s="31"/>
      <c r="C17" s="89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81"/>
      <c r="BO17" s="81"/>
      <c r="BP17" s="81"/>
      <c r="BQ17" s="81"/>
      <c r="BR17" s="81"/>
      <c r="BS17" s="81"/>
      <c r="BT17" s="8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</row>
    <row r="18" spans="1:85" x14ac:dyDescent="0.25">
      <c r="A18" s="31"/>
      <c r="B18" s="31"/>
      <c r="C18" s="89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81"/>
      <c r="BO18" s="81"/>
      <c r="BP18" s="81"/>
      <c r="BQ18" s="81"/>
      <c r="BR18" s="81"/>
      <c r="BS18" s="81"/>
      <c r="BT18" s="8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</row>
    <row r="19" spans="1:85" x14ac:dyDescent="0.2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81"/>
      <c r="BO19" s="81"/>
      <c r="BP19" s="81"/>
      <c r="BQ19" s="81"/>
      <c r="BR19" s="81"/>
      <c r="BS19" s="81"/>
      <c r="BT19" s="8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</row>
    <row r="21" spans="1:85" x14ac:dyDescent="0.2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81"/>
      <c r="BO21" s="81"/>
      <c r="BP21" s="81"/>
      <c r="BQ21" s="81"/>
      <c r="BR21" s="81"/>
      <c r="BS21" s="81"/>
      <c r="BT21" s="8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81"/>
      <c r="BO22" s="81"/>
      <c r="BP22" s="81"/>
      <c r="BQ22" s="81"/>
      <c r="BR22" s="81"/>
      <c r="BS22" s="81"/>
      <c r="BT22" s="8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</row>
    <row r="23" spans="1:85" x14ac:dyDescent="0.25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81"/>
      <c r="BO23" s="81"/>
      <c r="BP23" s="81"/>
      <c r="BQ23" s="81"/>
      <c r="BR23" s="81"/>
      <c r="BS23" s="81"/>
      <c r="BT23" s="8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</row>
    <row r="24" spans="1:85" x14ac:dyDescent="0.25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81"/>
      <c r="BO24" s="81"/>
      <c r="BP24" s="81"/>
      <c r="BQ24" s="81"/>
      <c r="BR24" s="81"/>
      <c r="BS24" s="81"/>
      <c r="BT24" s="8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81"/>
      <c r="BO25" s="81"/>
      <c r="BP25" s="81"/>
      <c r="BQ25" s="81"/>
      <c r="BR25" s="81"/>
      <c r="BS25" s="81"/>
      <c r="BT25" s="8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5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5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81"/>
      <c r="BO27" s="81"/>
      <c r="BP27" s="81"/>
      <c r="BQ27" s="81"/>
      <c r="BR27" s="81"/>
      <c r="BS27" s="81"/>
      <c r="BT27" s="8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</row>
    <row r="28" spans="1:85" x14ac:dyDescent="0.25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81"/>
      <c r="BO28" s="81"/>
      <c r="BP28" s="81"/>
      <c r="BQ28" s="81"/>
      <c r="BR28" s="81"/>
      <c r="BS28" s="81"/>
      <c r="BT28" s="8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5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81"/>
      <c r="BO29" s="81"/>
      <c r="BP29" s="81"/>
      <c r="BQ29" s="81"/>
      <c r="BR29" s="81"/>
      <c r="BS29" s="81"/>
      <c r="BT29" s="8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</row>
    <row r="30" spans="1:85" x14ac:dyDescent="0.25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81"/>
      <c r="BO30" s="81"/>
      <c r="BP30" s="81"/>
      <c r="BQ30" s="81"/>
      <c r="BR30" s="81"/>
      <c r="BS30" s="81"/>
      <c r="BT30" s="8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</row>
    <row r="31" spans="1:85" x14ac:dyDescent="0.25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81"/>
      <c r="BO31" s="81"/>
      <c r="BP31" s="81"/>
      <c r="BQ31" s="81"/>
      <c r="BR31" s="81"/>
      <c r="BS31" s="81"/>
      <c r="BT31" s="8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5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5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81"/>
      <c r="BO33" s="81"/>
      <c r="BP33" s="81"/>
      <c r="BQ33" s="81"/>
      <c r="BR33" s="81"/>
      <c r="BS33" s="81"/>
      <c r="BT33" s="8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5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81"/>
      <c r="BO34" s="81"/>
      <c r="BP34" s="81"/>
      <c r="BQ34" s="81"/>
      <c r="BR34" s="81"/>
      <c r="BS34" s="81"/>
      <c r="BT34" s="8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81"/>
      <c r="BO35" s="81"/>
      <c r="BP35" s="81"/>
      <c r="BQ35" s="81"/>
      <c r="BR35" s="81"/>
      <c r="BS35" s="81"/>
      <c r="BT35" s="8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5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81"/>
      <c r="BO36" s="81"/>
      <c r="BP36" s="81"/>
      <c r="BQ36" s="81"/>
      <c r="BR36" s="81"/>
      <c r="BS36" s="81"/>
      <c r="BT36" s="8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5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81"/>
      <c r="BO37" s="81"/>
      <c r="BP37" s="81"/>
      <c r="BQ37" s="81"/>
      <c r="BR37" s="81"/>
      <c r="BS37" s="81"/>
      <c r="BT37" s="8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5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5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81"/>
      <c r="BO39" s="81"/>
      <c r="BP39" s="81"/>
      <c r="BQ39" s="81"/>
      <c r="BR39" s="81"/>
      <c r="BS39" s="81"/>
      <c r="BT39" s="8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</row>
    <row r="40" spans="1:85" x14ac:dyDescent="0.25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81"/>
      <c r="BO40" s="81"/>
      <c r="BP40" s="81"/>
      <c r="BQ40" s="81"/>
      <c r="BR40" s="81"/>
      <c r="BS40" s="81"/>
      <c r="BT40" s="8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5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81"/>
      <c r="BO41" s="81"/>
      <c r="BP41" s="81"/>
      <c r="BQ41" s="81"/>
      <c r="BR41" s="81"/>
      <c r="BS41" s="81"/>
      <c r="BT41" s="8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5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81"/>
      <c r="BO42" s="81"/>
      <c r="BP42" s="81"/>
      <c r="BQ42" s="81"/>
      <c r="BR42" s="81"/>
      <c r="BS42" s="81"/>
      <c r="BT42" s="8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5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81"/>
      <c r="BO43" s="81"/>
      <c r="BP43" s="81"/>
      <c r="BQ43" s="81"/>
      <c r="BR43" s="81"/>
      <c r="BS43" s="81"/>
      <c r="BT43" s="8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5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81"/>
      <c r="BO45" s="81"/>
      <c r="BP45" s="81"/>
      <c r="BQ45" s="81"/>
      <c r="BR45" s="81"/>
      <c r="BS45" s="81"/>
      <c r="BT45" s="8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5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81"/>
      <c r="BO46" s="81"/>
      <c r="BP46" s="81"/>
      <c r="BQ46" s="81"/>
      <c r="BR46" s="81"/>
      <c r="BS46" s="81"/>
      <c r="BT46" s="8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5">
      <c r="A47" s="31"/>
      <c r="B47" s="31"/>
      <c r="C47" s="31"/>
      <c r="D47" s="81"/>
      <c r="E47" s="8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81"/>
      <c r="BO47" s="81"/>
      <c r="BP47" s="81"/>
      <c r="BQ47" s="81"/>
      <c r="BR47" s="81"/>
      <c r="BS47" s="81"/>
      <c r="BT47" s="8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5">
      <c r="A48" s="31"/>
      <c r="B48" s="31"/>
      <c r="C48" s="31"/>
      <c r="D48" s="81"/>
      <c r="E48" s="8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81"/>
      <c r="BO48" s="81"/>
      <c r="BP48" s="81"/>
      <c r="BQ48" s="81"/>
      <c r="BR48" s="81"/>
      <c r="BS48" s="81"/>
      <c r="BT48" s="8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5">
      <c r="A49" s="31"/>
      <c r="B49" s="31"/>
      <c r="C49" s="31"/>
      <c r="D49" s="81"/>
      <c r="E49" s="8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81"/>
      <c r="BO49" s="81"/>
      <c r="BP49" s="81"/>
      <c r="BQ49" s="81"/>
      <c r="BR49" s="81"/>
      <c r="BS49" s="81"/>
      <c r="BT49" s="8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5">
      <c r="A50" s="31"/>
      <c r="B50" s="31"/>
      <c r="C50" s="31"/>
      <c r="D50" s="81"/>
      <c r="E50" s="8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5">
      <c r="A51" s="31"/>
      <c r="B51" s="31"/>
      <c r="C51" s="31"/>
      <c r="D51" s="81"/>
      <c r="E51" s="8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81"/>
      <c r="BO51" s="81"/>
      <c r="BP51" s="81"/>
      <c r="BQ51" s="81"/>
      <c r="BR51" s="81"/>
      <c r="BS51" s="81"/>
      <c r="BT51" s="8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5">
      <c r="A52" s="31"/>
      <c r="B52" s="31"/>
      <c r="C52" s="31"/>
      <c r="D52" s="81"/>
      <c r="E52" s="8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81"/>
      <c r="BO52" s="81"/>
      <c r="BP52" s="81"/>
      <c r="BQ52" s="81"/>
      <c r="BR52" s="81"/>
      <c r="BS52" s="81"/>
      <c r="BT52" s="8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5">
      <c r="A53" s="31"/>
      <c r="B53" s="31"/>
      <c r="C53" s="31"/>
      <c r="D53" s="81"/>
      <c r="E53" s="8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81"/>
      <c r="BO53" s="81"/>
      <c r="BP53" s="81"/>
      <c r="BQ53" s="81"/>
      <c r="BR53" s="81"/>
      <c r="BS53" s="81"/>
      <c r="BT53" s="8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5">
      <c r="A54" s="31"/>
      <c r="B54" s="31"/>
      <c r="C54" s="31"/>
      <c r="D54" s="81"/>
      <c r="E54" s="8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81"/>
      <c r="BO54" s="81"/>
      <c r="BP54" s="81"/>
      <c r="BQ54" s="81"/>
      <c r="BR54" s="81"/>
      <c r="BS54" s="81"/>
      <c r="BT54" s="8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5">
      <c r="A55" s="31"/>
      <c r="B55" s="31"/>
      <c r="C55" s="31"/>
      <c r="D55" s="81"/>
      <c r="E55" s="8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81"/>
      <c r="BO55" s="81"/>
      <c r="BP55" s="81"/>
      <c r="BQ55" s="81"/>
      <c r="BR55" s="81"/>
      <c r="BS55" s="81"/>
      <c r="BT55" s="8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5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5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81"/>
      <c r="BO57" s="81"/>
      <c r="BP57" s="81"/>
      <c r="BQ57" s="81"/>
      <c r="BR57" s="81"/>
      <c r="BS57" s="81"/>
      <c r="BT57" s="8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5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81"/>
      <c r="BO58" s="81"/>
      <c r="BP58" s="81"/>
      <c r="BQ58" s="81"/>
      <c r="BR58" s="81"/>
      <c r="BS58" s="81"/>
      <c r="BT58" s="8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5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81"/>
      <c r="BO59" s="81"/>
      <c r="BP59" s="81"/>
      <c r="BQ59" s="81"/>
      <c r="BR59" s="81"/>
      <c r="BS59" s="81"/>
      <c r="BT59" s="8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5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81"/>
      <c r="BO60" s="81"/>
      <c r="BP60" s="81"/>
      <c r="BQ60" s="81"/>
      <c r="BR60" s="81"/>
      <c r="BS60" s="81"/>
      <c r="BT60" s="8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5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81"/>
      <c r="BO61" s="81"/>
      <c r="BP61" s="81"/>
      <c r="BQ61" s="81"/>
      <c r="BR61" s="81"/>
      <c r="BS61" s="81"/>
      <c r="BT61" s="8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</row>
    <row r="62" spans="1:85" x14ac:dyDescent="0.25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5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81"/>
      <c r="BO63" s="81"/>
      <c r="BP63" s="81"/>
      <c r="BQ63" s="81"/>
      <c r="BR63" s="81"/>
      <c r="BS63" s="81"/>
      <c r="BT63" s="8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5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81"/>
      <c r="BO64" s="81"/>
      <c r="BP64" s="81"/>
      <c r="BQ64" s="81"/>
      <c r="BR64" s="81"/>
      <c r="BS64" s="81"/>
      <c r="BT64" s="8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</row>
    <row r="65" spans="1:85" x14ac:dyDescent="0.2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81"/>
      <c r="BO65" s="81"/>
      <c r="BP65" s="81"/>
      <c r="BQ65" s="81"/>
      <c r="BR65" s="81"/>
      <c r="BS65" s="81"/>
      <c r="BT65" s="8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5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81"/>
      <c r="BO66" s="81"/>
      <c r="BP66" s="81"/>
      <c r="BQ66" s="81"/>
      <c r="BR66" s="81"/>
      <c r="BS66" s="81"/>
      <c r="BT66" s="8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5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81"/>
      <c r="BO67" s="81"/>
      <c r="BP67" s="81"/>
      <c r="BQ67" s="81"/>
      <c r="BR67" s="81"/>
      <c r="BS67" s="81"/>
      <c r="BT67" s="8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5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</row>
    <row r="69" spans="1:85" x14ac:dyDescent="0.25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81"/>
      <c r="BO69" s="81"/>
      <c r="BP69" s="81"/>
      <c r="BQ69" s="81"/>
      <c r="BR69" s="81"/>
      <c r="BS69" s="81"/>
      <c r="BT69" s="8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</row>
    <row r="70" spans="1:85" x14ac:dyDescent="0.25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81"/>
      <c r="BO70" s="81"/>
      <c r="BP70" s="81"/>
      <c r="BQ70" s="81"/>
      <c r="BR70" s="81"/>
      <c r="BS70" s="81"/>
      <c r="BT70" s="8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5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81"/>
      <c r="BO71" s="81"/>
      <c r="BP71" s="81"/>
      <c r="BQ71" s="81"/>
      <c r="BR71" s="81"/>
      <c r="BS71" s="81"/>
      <c r="BT71" s="8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5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81"/>
      <c r="BO72" s="81"/>
      <c r="BP72" s="81"/>
      <c r="BQ72" s="81"/>
      <c r="BR72" s="81"/>
      <c r="BS72" s="81"/>
      <c r="BT72" s="8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5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81"/>
      <c r="BO73" s="81"/>
      <c r="BP73" s="81"/>
      <c r="BQ73" s="81"/>
      <c r="BR73" s="81"/>
      <c r="BS73" s="81"/>
      <c r="BT73" s="8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5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</row>
    <row r="75" spans="1:85" x14ac:dyDescent="0.2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81"/>
      <c r="BO75" s="81"/>
      <c r="BP75" s="81"/>
      <c r="BQ75" s="81"/>
      <c r="BR75" s="81"/>
      <c r="BS75" s="81"/>
      <c r="BT75" s="8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5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81"/>
      <c r="BO76" s="81"/>
      <c r="BP76" s="81"/>
      <c r="BQ76" s="81"/>
      <c r="BR76" s="81"/>
      <c r="BS76" s="81"/>
      <c r="BT76" s="8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5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81"/>
      <c r="BO77" s="81"/>
      <c r="BP77" s="81"/>
      <c r="BQ77" s="81"/>
      <c r="BR77" s="81"/>
      <c r="BS77" s="81"/>
      <c r="BT77" s="8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</row>
    <row r="78" spans="1:85" x14ac:dyDescent="0.25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81"/>
      <c r="BO78" s="81"/>
      <c r="BP78" s="81"/>
      <c r="BQ78" s="81"/>
      <c r="BR78" s="81"/>
      <c r="BS78" s="81"/>
      <c r="BT78" s="8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</row>
    <row r="79" spans="1:85" x14ac:dyDescent="0.25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81"/>
      <c r="BO79" s="81"/>
      <c r="BP79" s="81"/>
      <c r="BQ79" s="81"/>
      <c r="BR79" s="81"/>
      <c r="BS79" s="81"/>
      <c r="BT79" s="8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</row>
    <row r="80" spans="1:85" x14ac:dyDescent="0.25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5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</row>
    <row r="82" spans="1:85" x14ac:dyDescent="0.25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</row>
    <row r="83" spans="1:85" x14ac:dyDescent="0.25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5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</row>
    <row r="86" spans="1:85" x14ac:dyDescent="0.25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</row>
    <row r="87" spans="1:85" x14ac:dyDescent="0.25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5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5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5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</row>
    <row r="91" spans="1:85" x14ac:dyDescent="0.25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</row>
    <row r="92" spans="1:85" x14ac:dyDescent="0.25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5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</row>
    <row r="94" spans="1:85" x14ac:dyDescent="0.25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5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5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</row>
    <row r="98" spans="1:85" x14ac:dyDescent="0.25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5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5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</row>
    <row r="101" spans="1:85" x14ac:dyDescent="0.25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</row>
    <row r="102" spans="1:85" x14ac:dyDescent="0.25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</row>
    <row r="103" spans="1:85" x14ac:dyDescent="0.25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</row>
    <row r="104" spans="1:85" x14ac:dyDescent="0.25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</row>
    <row r="105" spans="1:85" x14ac:dyDescent="0.2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5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5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</row>
    <row r="109" spans="1:8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</row>
    <row r="124" spans="1:85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</row>
    <row r="125" spans="1:85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</row>
    <row r="126" spans="1:85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</row>
    <row r="127" spans="1:85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</row>
    <row r="128" spans="1:85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</row>
    <row r="129" spans="1:85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</row>
    <row r="130" spans="1:85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</row>
    <row r="131" spans="1:85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</row>
    <row r="132" spans="1:85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</row>
    <row r="133" spans="1:85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</row>
    <row r="134" spans="1:85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</row>
    <row r="135" spans="1:85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</row>
    <row r="136" spans="1:85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</row>
    <row r="138" spans="1:85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</row>
    <row r="139" spans="1:85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</row>
    <row r="140" spans="1:85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</row>
    <row r="144" spans="1:85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</row>
    <row r="145" spans="1:85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</row>
    <row r="146" spans="1:85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</row>
    <row r="147" spans="1:85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</row>
    <row r="150" spans="1:85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</row>
    <row r="151" spans="1:85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</row>
    <row r="152" spans="1:85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</row>
    <row r="153" spans="1:85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</row>
    <row r="154" spans="1:85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</row>
    <row r="156" spans="1:85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</row>
    <row r="157" spans="1:85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</row>
    <row r="158" spans="1:85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</row>
    <row r="159" spans="1:85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</row>
    <row r="161" spans="1:85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</row>
    <row r="162" spans="1:85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</row>
    <row r="164" spans="1:85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</row>
    <row r="165" spans="1:85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</row>
    <row r="167" spans="1:85" x14ac:dyDescent="0.25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5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</row>
    <row r="169" spans="1:85" x14ac:dyDescent="0.25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</row>
    <row r="170" spans="1:85" x14ac:dyDescent="0.25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</row>
    <row r="171" spans="1:85" x14ac:dyDescent="0.25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5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5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5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</row>
    <row r="175" spans="1:85" x14ac:dyDescent="0.2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5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5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5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5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5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5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5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5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5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5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5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5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5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5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5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5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5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5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5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5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5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5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5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5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5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5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5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</row>
    <row r="206" spans="1:85" x14ac:dyDescent="0.25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5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5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5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5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</row>
    <row r="211" spans="1:85" x14ac:dyDescent="0.25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</row>
    <row r="212" spans="1:85" x14ac:dyDescent="0.25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</row>
    <row r="213" spans="1:85" x14ac:dyDescent="0.25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5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</row>
    <row r="215" spans="1:85" x14ac:dyDescent="0.2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</row>
    <row r="216" spans="1:85" x14ac:dyDescent="0.25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5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</row>
    <row r="218" spans="1:85" x14ac:dyDescent="0.25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</row>
    <row r="219" spans="1:85" x14ac:dyDescent="0.25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</row>
    <row r="220" spans="1:85" x14ac:dyDescent="0.25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</row>
    <row r="221" spans="1:85" x14ac:dyDescent="0.25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5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</row>
    <row r="223" spans="1:85" x14ac:dyDescent="0.25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</row>
    <row r="224" spans="1:85" x14ac:dyDescent="0.25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</row>
    <row r="225" spans="1:85" x14ac:dyDescent="0.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</row>
    <row r="226" spans="1:85" x14ac:dyDescent="0.25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</row>
    <row r="227" spans="1:85" x14ac:dyDescent="0.25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</row>
    <row r="228" spans="1:85" x14ac:dyDescent="0.25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</row>
    <row r="229" spans="1:85" x14ac:dyDescent="0.25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</row>
    <row r="230" spans="1:85" x14ac:dyDescent="0.25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</row>
    <row r="231" spans="1:85" x14ac:dyDescent="0.25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</row>
    <row r="232" spans="1:85" x14ac:dyDescent="0.25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</row>
    <row r="233" spans="1:85" x14ac:dyDescent="0.25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</row>
    <row r="234" spans="1:85" x14ac:dyDescent="0.25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</row>
    <row r="235" spans="1:85" x14ac:dyDescent="0.2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</row>
    <row r="236" spans="1:85" x14ac:dyDescent="0.25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</row>
    <row r="237" spans="1:85" x14ac:dyDescent="0.25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</row>
    <row r="238" spans="1:85" x14ac:dyDescent="0.25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</row>
    <row r="239" spans="1:85" x14ac:dyDescent="0.25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</row>
    <row r="240" spans="1:85" x14ac:dyDescent="0.25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</row>
    <row r="241" spans="1:85" x14ac:dyDescent="0.25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</row>
    <row r="242" spans="1:85" x14ac:dyDescent="0.25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</row>
    <row r="243" spans="1:85" x14ac:dyDescent="0.25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5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</row>
    <row r="246" spans="1:85" x14ac:dyDescent="0.25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</row>
    <row r="247" spans="1:85" x14ac:dyDescent="0.25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</row>
    <row r="248" spans="1:85" x14ac:dyDescent="0.25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5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</row>
    <row r="250" spans="1:85" x14ac:dyDescent="0.25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</row>
    <row r="251" spans="1:85" x14ac:dyDescent="0.25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</row>
    <row r="252" spans="1:85" x14ac:dyDescent="0.25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5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5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</row>
    <row r="256" spans="1:85" x14ac:dyDescent="0.25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</row>
    <row r="257" spans="1:85" x14ac:dyDescent="0.25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</row>
    <row r="258" spans="1:85" x14ac:dyDescent="0.25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</row>
    <row r="259" spans="1:85" x14ac:dyDescent="0.25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</row>
    <row r="260" spans="1:85" x14ac:dyDescent="0.25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</row>
    <row r="261" spans="1:85" x14ac:dyDescent="0.25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5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</row>
    <row r="263" spans="1:85" x14ac:dyDescent="0.25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</row>
    <row r="264" spans="1:85" x14ac:dyDescent="0.25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</row>
    <row r="265" spans="1:85" x14ac:dyDescent="0.2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</row>
    <row r="266" spans="1:85" x14ac:dyDescent="0.25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</row>
    <row r="267" spans="1:85" x14ac:dyDescent="0.25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</row>
    <row r="268" spans="1:85" x14ac:dyDescent="0.25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</row>
    <row r="269" spans="1:85" x14ac:dyDescent="0.25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</row>
    <row r="270" spans="1:85" x14ac:dyDescent="0.25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</row>
    <row r="271" spans="1:85" x14ac:dyDescent="0.25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</row>
    <row r="272" spans="1:85" x14ac:dyDescent="0.25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</row>
    <row r="273" spans="1:85" x14ac:dyDescent="0.25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</row>
    <row r="274" spans="1:85" x14ac:dyDescent="0.25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</row>
    <row r="275" spans="1:85" x14ac:dyDescent="0.2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</row>
    <row r="276" spans="1:85" x14ac:dyDescent="0.25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</row>
    <row r="277" spans="1:85" x14ac:dyDescent="0.25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</row>
    <row r="278" spans="1:85" x14ac:dyDescent="0.25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5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5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</row>
    <row r="281" spans="1:85" x14ac:dyDescent="0.25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</row>
    <row r="282" spans="1:85" x14ac:dyDescent="0.25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</row>
    <row r="283" spans="1:85" x14ac:dyDescent="0.25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</row>
    <row r="284" spans="1:85" x14ac:dyDescent="0.25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</row>
    <row r="285" spans="1:85" x14ac:dyDescent="0.2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</row>
    <row r="286" spans="1:85" x14ac:dyDescent="0.25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</row>
    <row r="287" spans="1:85" x14ac:dyDescent="0.25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</row>
    <row r="288" spans="1:85" x14ac:dyDescent="0.25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</row>
    <row r="289" spans="1:85" x14ac:dyDescent="0.25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5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</row>
    <row r="291" spans="1:85" x14ac:dyDescent="0.25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</row>
    <row r="292" spans="1:85" x14ac:dyDescent="0.25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</row>
    <row r="293" spans="1:85" x14ac:dyDescent="0.25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5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</row>
    <row r="295" spans="1:85" x14ac:dyDescent="0.2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</row>
    <row r="296" spans="1:85" x14ac:dyDescent="0.25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</row>
    <row r="297" spans="1:85" x14ac:dyDescent="0.25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5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</row>
    <row r="299" spans="1:85" x14ac:dyDescent="0.25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</row>
    <row r="300" spans="1:85" x14ac:dyDescent="0.25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5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5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</row>
    <row r="303" spans="1:85" x14ac:dyDescent="0.25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</row>
    <row r="304" spans="1:85" x14ac:dyDescent="0.25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5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5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5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</row>
    <row r="309" spans="1:85" x14ac:dyDescent="0.25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5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5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5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</row>
    <row r="313" spans="1:85" x14ac:dyDescent="0.25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5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5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</row>
    <row r="317" spans="1:85" x14ac:dyDescent="0.25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</row>
    <row r="318" spans="1:85" x14ac:dyDescent="0.25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5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5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5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5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5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5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5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</row>
    <row r="327" spans="1:85" x14ac:dyDescent="0.25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</row>
    <row r="328" spans="1:85" x14ac:dyDescent="0.25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5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5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</row>
    <row r="331" spans="1:85" x14ac:dyDescent="0.25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5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</row>
    <row r="333" spans="1:85" x14ac:dyDescent="0.25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</row>
    <row r="334" spans="1:85" x14ac:dyDescent="0.25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</row>
    <row r="335" spans="1:85" x14ac:dyDescent="0.2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5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5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</row>
    <row r="338" spans="1:85" x14ac:dyDescent="0.25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</row>
    <row r="339" spans="1:85" x14ac:dyDescent="0.25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</row>
    <row r="340" spans="1:85" x14ac:dyDescent="0.25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</row>
    <row r="341" spans="1:85" x14ac:dyDescent="0.25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</row>
    <row r="342" spans="1:85" x14ac:dyDescent="0.25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</row>
    <row r="343" spans="1:85" x14ac:dyDescent="0.25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</row>
    <row r="344" spans="1:85" x14ac:dyDescent="0.25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</row>
    <row r="345" spans="1:85" x14ac:dyDescent="0.2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</row>
    <row r="346" spans="1:85" x14ac:dyDescent="0.25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5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5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</row>
    <row r="349" spans="1:85" x14ac:dyDescent="0.25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</row>
    <row r="350" spans="1:85" x14ac:dyDescent="0.25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</row>
    <row r="351" spans="1:85" x14ac:dyDescent="0.25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</row>
    <row r="352" spans="1:85" x14ac:dyDescent="0.25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</row>
    <row r="353" spans="1:85" x14ac:dyDescent="0.25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</row>
    <row r="354" spans="1:85" x14ac:dyDescent="0.25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</row>
    <row r="355" spans="1:85" x14ac:dyDescent="0.2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5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5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</row>
    <row r="358" spans="1:85" x14ac:dyDescent="0.25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</row>
    <row r="359" spans="1:85" x14ac:dyDescent="0.25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</row>
    <row r="360" spans="1:85" x14ac:dyDescent="0.25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</row>
    <row r="361" spans="1:85" x14ac:dyDescent="0.25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</row>
    <row r="362" spans="1:85" x14ac:dyDescent="0.25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</row>
    <row r="363" spans="1:85" x14ac:dyDescent="0.25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</row>
    <row r="364" spans="1:85" x14ac:dyDescent="0.25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</row>
    <row r="365" spans="1:85" x14ac:dyDescent="0.2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</row>
    <row r="366" spans="1:85" x14ac:dyDescent="0.25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</row>
    <row r="367" spans="1:85" x14ac:dyDescent="0.25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</row>
    <row r="368" spans="1:85" x14ac:dyDescent="0.25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</row>
    <row r="369" spans="1:85" x14ac:dyDescent="0.25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</row>
    <row r="370" spans="1:85" x14ac:dyDescent="0.25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</row>
    <row r="371" spans="1:85" x14ac:dyDescent="0.25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</row>
    <row r="372" spans="1:85" x14ac:dyDescent="0.25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</row>
    <row r="373" spans="1:85" x14ac:dyDescent="0.25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</row>
    <row r="374" spans="1:85" x14ac:dyDescent="0.25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</row>
    <row r="375" spans="1:85" x14ac:dyDescent="0.2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</row>
    <row r="376" spans="1:85" x14ac:dyDescent="0.25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</row>
    <row r="377" spans="1:85" x14ac:dyDescent="0.25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</row>
    <row r="378" spans="1:85" x14ac:dyDescent="0.25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</row>
    <row r="379" spans="1:85" x14ac:dyDescent="0.25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5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5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</row>
    <row r="382" spans="1:85" x14ac:dyDescent="0.25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</row>
    <row r="383" spans="1:85" x14ac:dyDescent="0.25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</row>
    <row r="384" spans="1:85" x14ac:dyDescent="0.25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</row>
    <row r="385" spans="1:85" x14ac:dyDescent="0.2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</row>
    <row r="386" spans="1:85" x14ac:dyDescent="0.25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</row>
    <row r="387" spans="1:85" x14ac:dyDescent="0.25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</row>
    <row r="388" spans="1:85" x14ac:dyDescent="0.25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</row>
    <row r="389" spans="1:85" x14ac:dyDescent="0.25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</row>
    <row r="390" spans="1:85" x14ac:dyDescent="0.25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</row>
    <row r="391" spans="1:85" x14ac:dyDescent="0.25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</row>
    <row r="392" spans="1:85" x14ac:dyDescent="0.25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</row>
    <row r="393" spans="1:85" x14ac:dyDescent="0.25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</row>
    <row r="394" spans="1:85" x14ac:dyDescent="0.25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</row>
    <row r="395" spans="1:85" x14ac:dyDescent="0.2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</row>
    <row r="396" spans="1:85" x14ac:dyDescent="0.25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</row>
    <row r="397" spans="1:85" x14ac:dyDescent="0.25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</row>
    <row r="398" spans="1:85" x14ac:dyDescent="0.25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</row>
    <row r="399" spans="1:85" x14ac:dyDescent="0.25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</row>
    <row r="400" spans="1:85" x14ac:dyDescent="0.25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</row>
    <row r="401" spans="1:85" x14ac:dyDescent="0.25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</row>
    <row r="402" spans="1:85" x14ac:dyDescent="0.25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</row>
    <row r="403" spans="1:85" x14ac:dyDescent="0.25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</row>
    <row r="404" spans="1:85" x14ac:dyDescent="0.25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</row>
    <row r="405" spans="1:85" x14ac:dyDescent="0.2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</row>
    <row r="406" spans="1:85" x14ac:dyDescent="0.25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</row>
    <row r="407" spans="1:85" x14ac:dyDescent="0.25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</row>
    <row r="408" spans="1:85" x14ac:dyDescent="0.25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</row>
    <row r="409" spans="1:85" x14ac:dyDescent="0.25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</row>
    <row r="410" spans="1:85" x14ac:dyDescent="0.25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</row>
    <row r="411" spans="1:85" x14ac:dyDescent="0.25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</row>
    <row r="412" spans="1:85" x14ac:dyDescent="0.25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</row>
    <row r="413" spans="1:85" x14ac:dyDescent="0.25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</row>
    <row r="414" spans="1:85" x14ac:dyDescent="0.25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</row>
    <row r="415" spans="1:85" x14ac:dyDescent="0.2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5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5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5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5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5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5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</row>
    <row r="422" spans="1:85" x14ac:dyDescent="0.25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</row>
    <row r="423" spans="1:85" x14ac:dyDescent="0.25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</row>
    <row r="424" spans="1:85" x14ac:dyDescent="0.25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</row>
    <row r="425" spans="1:85" x14ac:dyDescent="0.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</row>
    <row r="426" spans="1:85" x14ac:dyDescent="0.25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</row>
    <row r="427" spans="1:85" x14ac:dyDescent="0.25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</row>
    <row r="428" spans="1:85" x14ac:dyDescent="0.25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</row>
    <row r="429" spans="1:85" x14ac:dyDescent="0.25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</row>
    <row r="430" spans="1:85" x14ac:dyDescent="0.25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</row>
    <row r="431" spans="1:85" x14ac:dyDescent="0.25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</row>
    <row r="432" spans="1:85" x14ac:dyDescent="0.25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</row>
    <row r="433" spans="1:85" x14ac:dyDescent="0.25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</row>
    <row r="434" spans="1:85" x14ac:dyDescent="0.25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</row>
    <row r="435" spans="1:85" x14ac:dyDescent="0.2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</row>
    <row r="436" spans="1:85" x14ac:dyDescent="0.25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</row>
    <row r="437" spans="1:85" x14ac:dyDescent="0.25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</row>
    <row r="438" spans="1:85" x14ac:dyDescent="0.25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</row>
    <row r="439" spans="1:85" x14ac:dyDescent="0.25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</row>
    <row r="440" spans="1:85" x14ac:dyDescent="0.25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</row>
    <row r="441" spans="1:85" x14ac:dyDescent="0.25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</row>
    <row r="442" spans="1:85" x14ac:dyDescent="0.25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5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</row>
    <row r="444" spans="1:85" x14ac:dyDescent="0.25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</row>
    <row r="445" spans="1:85" x14ac:dyDescent="0.2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</row>
    <row r="446" spans="1:85" x14ac:dyDescent="0.25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</row>
    <row r="447" spans="1:85" x14ac:dyDescent="0.25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</row>
    <row r="448" spans="1:85" x14ac:dyDescent="0.25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</row>
    <row r="449" spans="1:85" x14ac:dyDescent="0.25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</row>
    <row r="450" spans="1:85" x14ac:dyDescent="0.25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</row>
    <row r="451" spans="1:85" x14ac:dyDescent="0.25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</row>
    <row r="452" spans="1:85" x14ac:dyDescent="0.25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</row>
    <row r="453" spans="1:85" x14ac:dyDescent="0.25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</row>
    <row r="454" spans="1:85" x14ac:dyDescent="0.25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</row>
    <row r="455" spans="1:85" x14ac:dyDescent="0.2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</row>
    <row r="456" spans="1:85" x14ac:dyDescent="0.25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</row>
    <row r="457" spans="1:85" x14ac:dyDescent="0.25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</row>
    <row r="458" spans="1:85" x14ac:dyDescent="0.25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</row>
    <row r="459" spans="1:85" x14ac:dyDescent="0.25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</row>
    <row r="460" spans="1:85" x14ac:dyDescent="0.25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</row>
    <row r="461" spans="1:85" x14ac:dyDescent="0.25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</row>
    <row r="462" spans="1:85" x14ac:dyDescent="0.25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</row>
    <row r="463" spans="1:85" x14ac:dyDescent="0.25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</row>
    <row r="464" spans="1:85" x14ac:dyDescent="0.25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</row>
    <row r="465" spans="1:85" x14ac:dyDescent="0.2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</row>
    <row r="466" spans="1:85" x14ac:dyDescent="0.25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</row>
    <row r="467" spans="1:85" x14ac:dyDescent="0.25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5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</row>
    <row r="469" spans="1:85" x14ac:dyDescent="0.25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</row>
    <row r="470" spans="1:85" x14ac:dyDescent="0.25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</row>
    <row r="471" spans="1:85" x14ac:dyDescent="0.25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</row>
    <row r="472" spans="1:85" x14ac:dyDescent="0.25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</row>
    <row r="473" spans="1:85" x14ac:dyDescent="0.25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</row>
    <row r="474" spans="1:85" x14ac:dyDescent="0.25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</row>
    <row r="475" spans="1:85" x14ac:dyDescent="0.2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</row>
    <row r="476" spans="1:85" x14ac:dyDescent="0.25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</row>
    <row r="477" spans="1:85" x14ac:dyDescent="0.25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</row>
    <row r="478" spans="1:85" x14ac:dyDescent="0.25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</row>
    <row r="479" spans="1:85" x14ac:dyDescent="0.25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</row>
    <row r="480" spans="1:85" x14ac:dyDescent="0.25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</row>
    <row r="481" spans="1:85" x14ac:dyDescent="0.25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</row>
    <row r="482" spans="1:85" x14ac:dyDescent="0.25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</row>
    <row r="483" spans="1:85" x14ac:dyDescent="0.25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</row>
    <row r="484" spans="1:85" x14ac:dyDescent="0.25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</row>
    <row r="485" spans="1:85" x14ac:dyDescent="0.2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</row>
    <row r="486" spans="1:85" x14ac:dyDescent="0.25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</row>
    <row r="487" spans="1:85" x14ac:dyDescent="0.25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</row>
    <row r="488" spans="1:85" x14ac:dyDescent="0.25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</row>
    <row r="489" spans="1:85" x14ac:dyDescent="0.25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</row>
    <row r="490" spans="1:85" x14ac:dyDescent="0.25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</row>
    <row r="491" spans="1:85" x14ac:dyDescent="0.25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</row>
    <row r="492" spans="1:85" x14ac:dyDescent="0.25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</row>
    <row r="493" spans="1:85" x14ac:dyDescent="0.25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</row>
    <row r="494" spans="1:85" x14ac:dyDescent="0.25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</row>
    <row r="495" spans="1:85" x14ac:dyDescent="0.2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</row>
    <row r="496" spans="1:85" x14ac:dyDescent="0.25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</row>
    <row r="497" spans="1:85" x14ac:dyDescent="0.25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</row>
    <row r="498" spans="1:85" x14ac:dyDescent="0.25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</row>
    <row r="499" spans="1:85" x14ac:dyDescent="0.25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</row>
    <row r="500" spans="1:85" x14ac:dyDescent="0.25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</row>
    <row r="501" spans="1:85" x14ac:dyDescent="0.25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</row>
    <row r="502" spans="1:85" x14ac:dyDescent="0.25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</row>
    <row r="503" spans="1:85" x14ac:dyDescent="0.25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</row>
    <row r="504" spans="1:85" x14ac:dyDescent="0.25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</row>
    <row r="505" spans="1:85" x14ac:dyDescent="0.2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</row>
    <row r="506" spans="1:85" x14ac:dyDescent="0.25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</row>
    <row r="507" spans="1:85" x14ac:dyDescent="0.25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</row>
    <row r="508" spans="1:85" x14ac:dyDescent="0.25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</row>
    <row r="509" spans="1:85" x14ac:dyDescent="0.25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</row>
    <row r="510" spans="1:85" x14ac:dyDescent="0.25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</row>
    <row r="511" spans="1:85" x14ac:dyDescent="0.25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</row>
    <row r="512" spans="1:85" x14ac:dyDescent="0.25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</row>
    <row r="513" spans="1:85" x14ac:dyDescent="0.25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</row>
    <row r="514" spans="1:85" x14ac:dyDescent="0.25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</row>
    <row r="515" spans="1:85" x14ac:dyDescent="0.2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</row>
    <row r="516" spans="1:85" x14ac:dyDescent="0.25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</row>
    <row r="517" spans="1:85" x14ac:dyDescent="0.25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</row>
    <row r="518" spans="1:85" x14ac:dyDescent="0.25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</row>
    <row r="519" spans="1:85" x14ac:dyDescent="0.25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</row>
    <row r="520" spans="1:85" x14ac:dyDescent="0.25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</row>
    <row r="521" spans="1:85" x14ac:dyDescent="0.25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</row>
    <row r="522" spans="1:85" x14ac:dyDescent="0.25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</row>
    <row r="523" spans="1:85" x14ac:dyDescent="0.25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</row>
    <row r="524" spans="1:85" x14ac:dyDescent="0.25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</row>
    <row r="525" spans="1:85" x14ac:dyDescent="0.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</row>
    <row r="526" spans="1:85" x14ac:dyDescent="0.25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</row>
    <row r="527" spans="1:85" x14ac:dyDescent="0.25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</row>
    <row r="528" spans="1:85" x14ac:dyDescent="0.25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</row>
    <row r="529" spans="1:85" x14ac:dyDescent="0.25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</row>
    <row r="530" spans="1:85" x14ac:dyDescent="0.25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</row>
    <row r="531" spans="1:85" x14ac:dyDescent="0.25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</row>
    <row r="532" spans="1:85" x14ac:dyDescent="0.25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</row>
    <row r="533" spans="1:85" x14ac:dyDescent="0.25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</row>
    <row r="534" spans="1:85" x14ac:dyDescent="0.25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</row>
    <row r="535" spans="1:85" x14ac:dyDescent="0.2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</row>
    <row r="536" spans="1:85" x14ac:dyDescent="0.25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</row>
    <row r="537" spans="1:85" x14ac:dyDescent="0.25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</row>
    <row r="538" spans="1:85" x14ac:dyDescent="0.25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</row>
    <row r="539" spans="1:85" x14ac:dyDescent="0.25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</row>
    <row r="540" spans="1:85" x14ac:dyDescent="0.25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</row>
    <row r="541" spans="1:85" x14ac:dyDescent="0.25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</row>
    <row r="542" spans="1:85" x14ac:dyDescent="0.25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</row>
    <row r="543" spans="1:85" x14ac:dyDescent="0.25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</row>
    <row r="544" spans="1:85" x14ac:dyDescent="0.25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</row>
    <row r="545" spans="1:85" x14ac:dyDescent="0.2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</row>
    <row r="546" spans="1:85" x14ac:dyDescent="0.25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</row>
    <row r="547" spans="1:85" x14ac:dyDescent="0.25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</row>
    <row r="548" spans="1:85" x14ac:dyDescent="0.25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</row>
    <row r="549" spans="1:85" x14ac:dyDescent="0.25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</row>
    <row r="550" spans="1:85" x14ac:dyDescent="0.25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</row>
    <row r="551" spans="1:85" x14ac:dyDescent="0.25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</row>
    <row r="552" spans="1:85" x14ac:dyDescent="0.25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</row>
    <row r="553" spans="1:85" x14ac:dyDescent="0.25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</row>
    <row r="554" spans="1:85" x14ac:dyDescent="0.25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</row>
    <row r="555" spans="1:85" x14ac:dyDescent="0.2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</row>
    <row r="556" spans="1:85" x14ac:dyDescent="0.25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</row>
    <row r="557" spans="1:85" x14ac:dyDescent="0.25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</row>
    <row r="558" spans="1:85" x14ac:dyDescent="0.25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</row>
    <row r="559" spans="1:85" x14ac:dyDescent="0.25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</row>
    <row r="560" spans="1:85" x14ac:dyDescent="0.25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</row>
    <row r="561" spans="1:85" x14ac:dyDescent="0.25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</row>
    <row r="562" spans="1:85" x14ac:dyDescent="0.25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</row>
    <row r="563" spans="1:85" x14ac:dyDescent="0.25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</row>
    <row r="564" spans="1:85" x14ac:dyDescent="0.25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</row>
    <row r="565" spans="1:85" x14ac:dyDescent="0.2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</row>
    <row r="566" spans="1:85" x14ac:dyDescent="0.25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</row>
    <row r="567" spans="1:85" x14ac:dyDescent="0.25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</row>
    <row r="568" spans="1:85" x14ac:dyDescent="0.25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</row>
    <row r="569" spans="1:85" x14ac:dyDescent="0.25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</row>
    <row r="570" spans="1:85" x14ac:dyDescent="0.25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</row>
    <row r="571" spans="1:85" x14ac:dyDescent="0.25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</row>
    <row r="572" spans="1:85" x14ac:dyDescent="0.25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</row>
    <row r="573" spans="1:85" x14ac:dyDescent="0.25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</row>
    <row r="574" spans="1:85" x14ac:dyDescent="0.25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</row>
    <row r="575" spans="1:85" x14ac:dyDescent="0.2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</row>
    <row r="576" spans="1:85" x14ac:dyDescent="0.25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</row>
    <row r="577" spans="1:85" x14ac:dyDescent="0.25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</row>
    <row r="578" spans="1:85" x14ac:dyDescent="0.25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</row>
    <row r="579" spans="1:85" x14ac:dyDescent="0.25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</row>
    <row r="580" spans="1:85" x14ac:dyDescent="0.25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</row>
    <row r="581" spans="1:85" x14ac:dyDescent="0.25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</row>
    <row r="582" spans="1:85" x14ac:dyDescent="0.25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</row>
    <row r="583" spans="1:85" x14ac:dyDescent="0.25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</row>
    <row r="584" spans="1:85" x14ac:dyDescent="0.25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</row>
    <row r="585" spans="1:85" x14ac:dyDescent="0.2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</row>
    <row r="586" spans="1:85" x14ac:dyDescent="0.25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</row>
    <row r="587" spans="1:85" x14ac:dyDescent="0.25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</row>
    <row r="588" spans="1:85" x14ac:dyDescent="0.25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</row>
    <row r="589" spans="1:85" x14ac:dyDescent="0.25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</row>
    <row r="590" spans="1:85" x14ac:dyDescent="0.25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</row>
    <row r="591" spans="1:85" x14ac:dyDescent="0.25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</row>
    <row r="592" spans="1:85" x14ac:dyDescent="0.25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</row>
    <row r="593" spans="1:85" x14ac:dyDescent="0.25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</row>
    <row r="594" spans="1:85" x14ac:dyDescent="0.25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</row>
    <row r="595" spans="1:85" x14ac:dyDescent="0.2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</row>
    <row r="596" spans="1:85" x14ac:dyDescent="0.25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</row>
    <row r="597" spans="1:85" x14ac:dyDescent="0.25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</row>
    <row r="598" spans="1:85" x14ac:dyDescent="0.25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</row>
    <row r="599" spans="1:85" x14ac:dyDescent="0.25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</row>
    <row r="600" spans="1:85" x14ac:dyDescent="0.25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</row>
    <row r="601" spans="1:85" x14ac:dyDescent="0.25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</row>
    <row r="602" spans="1:85" x14ac:dyDescent="0.25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</row>
    <row r="603" spans="1:85" x14ac:dyDescent="0.25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</row>
    <row r="604" spans="1:85" x14ac:dyDescent="0.25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</row>
    <row r="605" spans="1:85" x14ac:dyDescent="0.2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</row>
    <row r="606" spans="1:85" x14ac:dyDescent="0.25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</row>
    <row r="607" spans="1:85" x14ac:dyDescent="0.25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</row>
    <row r="608" spans="1:85" x14ac:dyDescent="0.25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</row>
    <row r="609" spans="1:85" x14ac:dyDescent="0.25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</row>
    <row r="610" spans="1:85" x14ac:dyDescent="0.25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</row>
    <row r="611" spans="1:85" x14ac:dyDescent="0.25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</row>
    <row r="612" spans="1:85" x14ac:dyDescent="0.25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</row>
    <row r="613" spans="1:85" x14ac:dyDescent="0.25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</row>
    <row r="614" spans="1:85" x14ac:dyDescent="0.25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</row>
    <row r="615" spans="1:85" x14ac:dyDescent="0.2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</row>
    <row r="616" spans="1:85" x14ac:dyDescent="0.25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</row>
    <row r="617" spans="1:85" x14ac:dyDescent="0.25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</row>
    <row r="618" spans="1:85" x14ac:dyDescent="0.25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</row>
    <row r="619" spans="1:85" x14ac:dyDescent="0.25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</row>
    <row r="620" spans="1:85" x14ac:dyDescent="0.25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</row>
    <row r="621" spans="1:85" x14ac:dyDescent="0.25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</row>
    <row r="622" spans="1:85" x14ac:dyDescent="0.25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</row>
    <row r="623" spans="1:85" x14ac:dyDescent="0.25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</row>
    <row r="624" spans="1:85" x14ac:dyDescent="0.25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</row>
    <row r="625" spans="1:85" x14ac:dyDescent="0.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</row>
    <row r="626" spans="1:85" x14ac:dyDescent="0.25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</row>
    <row r="627" spans="1:85" x14ac:dyDescent="0.25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</row>
    <row r="628" spans="1:85" x14ac:dyDescent="0.25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</row>
    <row r="629" spans="1:85" x14ac:dyDescent="0.25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</row>
    <row r="630" spans="1:85" x14ac:dyDescent="0.25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</row>
    <row r="631" spans="1:85" x14ac:dyDescent="0.25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</row>
    <row r="632" spans="1:85" x14ac:dyDescent="0.25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</row>
    <row r="633" spans="1:85" x14ac:dyDescent="0.25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</row>
    <row r="634" spans="1:85" x14ac:dyDescent="0.25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</row>
    <row r="635" spans="1:85" x14ac:dyDescent="0.2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</row>
    <row r="636" spans="1:85" x14ac:dyDescent="0.25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</row>
    <row r="637" spans="1:85" x14ac:dyDescent="0.25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</row>
    <row r="638" spans="1:85" x14ac:dyDescent="0.25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</row>
    <row r="639" spans="1:85" x14ac:dyDescent="0.25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</row>
    <row r="640" spans="1:85" x14ac:dyDescent="0.25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</row>
    <row r="641" spans="1:85" x14ac:dyDescent="0.25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</row>
    <row r="642" spans="1:85" x14ac:dyDescent="0.25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</row>
    <row r="643" spans="1:85" x14ac:dyDescent="0.25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</row>
    <row r="644" spans="1:85" x14ac:dyDescent="0.25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</row>
    <row r="645" spans="1:85" x14ac:dyDescent="0.2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</row>
    <row r="646" spans="1:85" x14ac:dyDescent="0.25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</row>
    <row r="647" spans="1:85" x14ac:dyDescent="0.25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</row>
    <row r="648" spans="1:85" x14ac:dyDescent="0.25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</row>
    <row r="649" spans="1:85" x14ac:dyDescent="0.25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</row>
    <row r="650" spans="1:85" x14ac:dyDescent="0.25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</row>
    <row r="651" spans="1:85" x14ac:dyDescent="0.25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</row>
    <row r="652" spans="1:85" x14ac:dyDescent="0.25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</row>
    <row r="653" spans="1:85" x14ac:dyDescent="0.25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</row>
    <row r="654" spans="1:85" x14ac:dyDescent="0.25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</row>
    <row r="655" spans="1:85" x14ac:dyDescent="0.2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</row>
    <row r="656" spans="1:85" x14ac:dyDescent="0.25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</row>
    <row r="657" spans="1:85" x14ac:dyDescent="0.25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</row>
    <row r="658" spans="1:85" x14ac:dyDescent="0.25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</row>
    <row r="659" spans="1:85" x14ac:dyDescent="0.25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</row>
    <row r="660" spans="1:85" x14ac:dyDescent="0.25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</row>
    <row r="661" spans="1:85" x14ac:dyDescent="0.25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</row>
    <row r="662" spans="1:85" x14ac:dyDescent="0.25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</row>
    <row r="663" spans="1:85" x14ac:dyDescent="0.25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</row>
    <row r="664" spans="1:85" x14ac:dyDescent="0.25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</row>
    <row r="665" spans="1:85" x14ac:dyDescent="0.2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</row>
    <row r="666" spans="1:85" x14ac:dyDescent="0.25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</row>
    <row r="667" spans="1:85" x14ac:dyDescent="0.25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</row>
    <row r="668" spans="1:85" x14ac:dyDescent="0.25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</row>
    <row r="669" spans="1:85" x14ac:dyDescent="0.25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</row>
    <row r="670" spans="1:85" x14ac:dyDescent="0.25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</row>
    <row r="671" spans="1:85" x14ac:dyDescent="0.25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</row>
    <row r="672" spans="1:85" x14ac:dyDescent="0.25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</row>
    <row r="673" spans="1:85" x14ac:dyDescent="0.25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</row>
    <row r="674" spans="1:85" x14ac:dyDescent="0.25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</row>
    <row r="675" spans="1:85" x14ac:dyDescent="0.2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</row>
    <row r="676" spans="1:85" x14ac:dyDescent="0.25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</row>
    <row r="677" spans="1:85" x14ac:dyDescent="0.25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</row>
    <row r="678" spans="1:85" x14ac:dyDescent="0.25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</row>
    <row r="679" spans="1:85" x14ac:dyDescent="0.25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</row>
    <row r="680" spans="1:85" x14ac:dyDescent="0.25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</row>
    <row r="681" spans="1:85" x14ac:dyDescent="0.25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</row>
    <row r="682" spans="1:85" x14ac:dyDescent="0.25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</row>
    <row r="683" spans="1:85" x14ac:dyDescent="0.25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</row>
    <row r="684" spans="1:85" x14ac:dyDescent="0.25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</row>
    <row r="685" spans="1:85" x14ac:dyDescent="0.2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</row>
    <row r="686" spans="1:85" x14ac:dyDescent="0.25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</row>
    <row r="687" spans="1:85" x14ac:dyDescent="0.25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</row>
    <row r="688" spans="1:85" x14ac:dyDescent="0.25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</row>
    <row r="689" spans="1:85" x14ac:dyDescent="0.25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</row>
    <row r="690" spans="1:85" x14ac:dyDescent="0.25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</row>
    <row r="691" spans="1:85" x14ac:dyDescent="0.25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</row>
    <row r="692" spans="1:85" x14ac:dyDescent="0.25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</row>
    <row r="693" spans="1:85" x14ac:dyDescent="0.25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</row>
    <row r="694" spans="1:85" x14ac:dyDescent="0.25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</row>
    <row r="695" spans="1:85" x14ac:dyDescent="0.2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</row>
    <row r="696" spans="1:85" x14ac:dyDescent="0.25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</row>
    <row r="697" spans="1:85" x14ac:dyDescent="0.25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</row>
    <row r="698" spans="1:85" x14ac:dyDescent="0.25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</row>
    <row r="699" spans="1:85" x14ac:dyDescent="0.25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</row>
    <row r="700" spans="1:85" x14ac:dyDescent="0.25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</row>
    <row r="701" spans="1:85" x14ac:dyDescent="0.25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</row>
    <row r="702" spans="1:85" x14ac:dyDescent="0.25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</row>
    <row r="703" spans="1:85" x14ac:dyDescent="0.25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</row>
    <row r="704" spans="1:85" x14ac:dyDescent="0.25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</row>
    <row r="705" spans="1:85" x14ac:dyDescent="0.2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</row>
    <row r="706" spans="1:85" x14ac:dyDescent="0.25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</row>
    <row r="707" spans="1:85" x14ac:dyDescent="0.25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</row>
    <row r="708" spans="1:85" x14ac:dyDescent="0.25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</row>
    <row r="709" spans="1:85" x14ac:dyDescent="0.25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</row>
    <row r="710" spans="1:85" x14ac:dyDescent="0.25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</row>
    <row r="711" spans="1:85" x14ac:dyDescent="0.25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</row>
    <row r="712" spans="1:85" x14ac:dyDescent="0.25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</row>
    <row r="713" spans="1:85" x14ac:dyDescent="0.25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</row>
    <row r="714" spans="1:85" x14ac:dyDescent="0.25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</row>
    <row r="715" spans="1:85" x14ac:dyDescent="0.2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</row>
    <row r="716" spans="1:85" x14ac:dyDescent="0.25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</row>
    <row r="717" spans="1:85" x14ac:dyDescent="0.25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</row>
    <row r="718" spans="1:85" x14ac:dyDescent="0.25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</row>
    <row r="719" spans="1:85" x14ac:dyDescent="0.25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</row>
    <row r="720" spans="1:85" x14ac:dyDescent="0.25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</row>
    <row r="721" spans="1:85" x14ac:dyDescent="0.25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</row>
    <row r="722" spans="1:85" x14ac:dyDescent="0.25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</row>
    <row r="723" spans="1:85" x14ac:dyDescent="0.25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</row>
    <row r="724" spans="1:85" x14ac:dyDescent="0.25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</row>
    <row r="725" spans="1:85" x14ac:dyDescent="0.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</row>
    <row r="726" spans="1:85" x14ac:dyDescent="0.25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</row>
    <row r="727" spans="1:85" x14ac:dyDescent="0.25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</row>
    <row r="728" spans="1:85" x14ac:dyDescent="0.25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</row>
    <row r="729" spans="1:85" x14ac:dyDescent="0.25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</row>
    <row r="730" spans="1:85" x14ac:dyDescent="0.25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</row>
    <row r="731" spans="1:85" x14ac:dyDescent="0.25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</row>
    <row r="732" spans="1:85" x14ac:dyDescent="0.25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</row>
    <row r="733" spans="1:85" x14ac:dyDescent="0.25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</row>
    <row r="734" spans="1:85" x14ac:dyDescent="0.25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</row>
    <row r="735" spans="1:85" x14ac:dyDescent="0.2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</row>
    <row r="736" spans="1:85" x14ac:dyDescent="0.25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</row>
    <row r="737" spans="1:85" x14ac:dyDescent="0.25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</row>
    <row r="738" spans="1:85" x14ac:dyDescent="0.25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</row>
    <row r="739" spans="1:85" x14ac:dyDescent="0.25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</row>
    <row r="740" spans="1:85" x14ac:dyDescent="0.25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</row>
    <row r="741" spans="1:85" x14ac:dyDescent="0.25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</row>
    <row r="742" spans="1:85" x14ac:dyDescent="0.25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</row>
    <row r="743" spans="1:85" x14ac:dyDescent="0.25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</row>
    <row r="744" spans="1:85" x14ac:dyDescent="0.25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</row>
    <row r="745" spans="1:85" x14ac:dyDescent="0.2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</row>
    <row r="746" spans="1:85" x14ac:dyDescent="0.25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</row>
    <row r="747" spans="1:85" x14ac:dyDescent="0.25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</row>
    <row r="748" spans="1:85" x14ac:dyDescent="0.25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</row>
    <row r="749" spans="1:85" x14ac:dyDescent="0.25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</row>
    <row r="750" spans="1:85" x14ac:dyDescent="0.25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</row>
    <row r="751" spans="1:85" x14ac:dyDescent="0.25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</row>
    <row r="752" spans="1:85" x14ac:dyDescent="0.25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</row>
    <row r="753" spans="1:85" ht="15.75" customHeight="1" x14ac:dyDescent="0.25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</row>
    <row r="754" spans="1:85" ht="15.75" customHeight="1" x14ac:dyDescent="0.25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</row>
    <row r="755" spans="1:85" ht="15.75" customHeight="1" x14ac:dyDescent="0.2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</row>
    <row r="756" spans="1:85" ht="15.75" customHeight="1" x14ac:dyDescent="0.25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</row>
    <row r="757" spans="1:85" ht="15.75" customHeight="1" x14ac:dyDescent="0.25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</row>
    <row r="758" spans="1:85" ht="15.75" customHeight="1" x14ac:dyDescent="0.25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</row>
    <row r="759" spans="1:85" ht="15.75" customHeight="1" x14ac:dyDescent="0.25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</row>
    <row r="760" spans="1:85" ht="15.75" customHeight="1" x14ac:dyDescent="0.25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</row>
    <row r="761" spans="1:85" ht="15.75" customHeight="1" x14ac:dyDescent="0.25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</row>
    <row r="762" spans="1:85" ht="15.75" customHeight="1" x14ac:dyDescent="0.25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</row>
    <row r="763" spans="1:85" ht="15.75" customHeight="1" x14ac:dyDescent="0.25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</row>
    <row r="764" spans="1:85" ht="15.75" customHeight="1" x14ac:dyDescent="0.25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</row>
    <row r="765" spans="1:85" ht="15.75" customHeight="1" x14ac:dyDescent="0.2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</row>
    <row r="766" spans="1:85" ht="15.75" customHeight="1" x14ac:dyDescent="0.25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</row>
    <row r="767" spans="1:85" ht="15.75" customHeight="1" x14ac:dyDescent="0.25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</row>
    <row r="768" spans="1:85" ht="15.75" customHeight="1" x14ac:dyDescent="0.25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</row>
    <row r="769" spans="1:85" ht="15.75" customHeight="1" x14ac:dyDescent="0.25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</row>
    <row r="770" spans="1:85" ht="15.75" customHeight="1" x14ac:dyDescent="0.25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</row>
    <row r="771" spans="1:85" ht="15.75" customHeight="1" x14ac:dyDescent="0.25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</row>
    <row r="772" spans="1:85" ht="15.75" customHeight="1" x14ac:dyDescent="0.25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</row>
    <row r="773" spans="1:85" ht="15.75" customHeight="1" x14ac:dyDescent="0.25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</row>
    <row r="774" spans="1:85" ht="15.75" customHeight="1" x14ac:dyDescent="0.25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</row>
    <row r="775" spans="1:85" ht="15.75" customHeight="1" x14ac:dyDescent="0.2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</row>
    <row r="776" spans="1:85" ht="15.75" customHeight="1" x14ac:dyDescent="0.25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</row>
    <row r="777" spans="1:85" ht="15.75" customHeight="1" x14ac:dyDescent="0.25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</row>
    <row r="778" spans="1:85" ht="15.75" customHeight="1" x14ac:dyDescent="0.25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</row>
    <row r="779" spans="1:85" ht="15.75" customHeight="1" x14ac:dyDescent="0.25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</row>
    <row r="780" spans="1:85" ht="15.75" customHeight="1" x14ac:dyDescent="0.25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</row>
    <row r="781" spans="1:85" ht="15.75" customHeight="1" x14ac:dyDescent="0.25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</row>
    <row r="782" spans="1:85" ht="15.75" customHeight="1" x14ac:dyDescent="0.25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</row>
    <row r="783" spans="1:85" ht="15.75" customHeight="1" x14ac:dyDescent="0.25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</row>
    <row r="784" spans="1:85" ht="15.75" customHeight="1" x14ac:dyDescent="0.25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</row>
    <row r="785" spans="1:85" ht="15.75" customHeight="1" x14ac:dyDescent="0.2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</row>
    <row r="786" spans="1:85" ht="15.75" customHeight="1" x14ac:dyDescent="0.25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</row>
    <row r="787" spans="1:85" ht="15.75" customHeight="1" x14ac:dyDescent="0.25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</row>
    <row r="788" spans="1:85" ht="15.75" customHeight="1" x14ac:dyDescent="0.25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</row>
    <row r="789" spans="1:85" ht="15.75" customHeight="1" x14ac:dyDescent="0.25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</row>
    <row r="790" spans="1:85" ht="15.75" customHeight="1" x14ac:dyDescent="0.25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</row>
    <row r="791" spans="1:85" ht="15.75" customHeight="1" x14ac:dyDescent="0.25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</row>
    <row r="792" spans="1:85" ht="15.75" customHeight="1" x14ac:dyDescent="0.25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</row>
    <row r="793" spans="1:85" ht="15.75" customHeight="1" x14ac:dyDescent="0.25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</row>
    <row r="794" spans="1:85" ht="15.75" customHeight="1" x14ac:dyDescent="0.25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</row>
    <row r="795" spans="1:85" ht="15.75" customHeight="1" x14ac:dyDescent="0.2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</row>
    <row r="796" spans="1:85" ht="15.75" customHeight="1" x14ac:dyDescent="0.25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</row>
    <row r="797" spans="1:85" ht="15.75" customHeight="1" x14ac:dyDescent="0.25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</row>
    <row r="798" spans="1:85" ht="15.75" customHeight="1" x14ac:dyDescent="0.25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</row>
    <row r="799" spans="1:85" ht="15.75" customHeight="1" x14ac:dyDescent="0.25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</row>
    <row r="800" spans="1:85" ht="15.75" customHeight="1" x14ac:dyDescent="0.25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</row>
    <row r="801" spans="1:85" ht="15.75" customHeight="1" x14ac:dyDescent="0.25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</row>
    <row r="802" spans="1:85" ht="15.75" customHeight="1" x14ac:dyDescent="0.25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</row>
    <row r="803" spans="1:85" ht="15.75" customHeight="1" x14ac:dyDescent="0.25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</row>
    <row r="804" spans="1:85" ht="15.75" customHeight="1" x14ac:dyDescent="0.25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</row>
    <row r="805" spans="1:85" ht="15.75" customHeight="1" x14ac:dyDescent="0.2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</row>
    <row r="806" spans="1:85" ht="15.75" customHeight="1" x14ac:dyDescent="0.25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</row>
    <row r="807" spans="1:85" ht="15.75" customHeight="1" x14ac:dyDescent="0.25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</row>
    <row r="808" spans="1:85" ht="15.75" customHeight="1" x14ac:dyDescent="0.25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</row>
    <row r="809" spans="1:85" ht="15.75" customHeight="1" x14ac:dyDescent="0.25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</row>
    <row r="810" spans="1:85" ht="15.75" customHeight="1" x14ac:dyDescent="0.25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</row>
    <row r="811" spans="1:85" ht="15.75" customHeight="1" x14ac:dyDescent="0.25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</row>
    <row r="812" spans="1:85" ht="15.75" customHeight="1" x14ac:dyDescent="0.25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</row>
    <row r="813" spans="1:85" ht="15.75" customHeight="1" x14ac:dyDescent="0.25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</row>
    <row r="814" spans="1:85" ht="15.75" customHeight="1" x14ac:dyDescent="0.25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</row>
    <row r="815" spans="1:85" ht="15.75" customHeight="1" x14ac:dyDescent="0.2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</row>
    <row r="816" spans="1:85" ht="15.75" customHeight="1" x14ac:dyDescent="0.25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</row>
    <row r="817" spans="1:85" ht="15.75" customHeight="1" x14ac:dyDescent="0.25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</row>
    <row r="818" spans="1:85" ht="15.75" customHeight="1" x14ac:dyDescent="0.25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</row>
    <row r="819" spans="1:85" ht="15.75" customHeight="1" x14ac:dyDescent="0.25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</row>
    <row r="820" spans="1:85" ht="15.75" customHeight="1" x14ac:dyDescent="0.25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</row>
    <row r="821" spans="1:85" ht="15.75" customHeight="1" x14ac:dyDescent="0.25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</row>
    <row r="822" spans="1:85" ht="15.75" customHeight="1" x14ac:dyDescent="0.25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</row>
    <row r="823" spans="1:85" ht="15.75" customHeight="1" x14ac:dyDescent="0.25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</row>
    <row r="824" spans="1:85" ht="15.75" customHeight="1" x14ac:dyDescent="0.25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</row>
    <row r="825" spans="1:85" ht="15.75" customHeight="1" x14ac:dyDescent="0.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</row>
    <row r="826" spans="1:85" ht="15.75" customHeight="1" x14ac:dyDescent="0.25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</row>
    <row r="827" spans="1:85" ht="15.75" customHeight="1" x14ac:dyDescent="0.25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</row>
    <row r="828" spans="1:85" ht="15.75" customHeight="1" x14ac:dyDescent="0.25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</row>
    <row r="829" spans="1:85" ht="15.75" customHeight="1" x14ac:dyDescent="0.25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</row>
    <row r="830" spans="1:85" ht="15.75" customHeight="1" x14ac:dyDescent="0.25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</row>
    <row r="831" spans="1:85" ht="15.75" customHeight="1" x14ac:dyDescent="0.25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</row>
    <row r="832" spans="1:85" ht="15.75" customHeight="1" x14ac:dyDescent="0.25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</row>
    <row r="833" spans="1:85" ht="15.75" customHeight="1" x14ac:dyDescent="0.25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</row>
    <row r="834" spans="1:85" ht="15.75" customHeight="1" x14ac:dyDescent="0.25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</row>
    <row r="835" spans="1:85" ht="15.75" customHeight="1" x14ac:dyDescent="0.2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</row>
    <row r="836" spans="1:85" ht="15.75" customHeight="1" x14ac:dyDescent="0.25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</row>
    <row r="837" spans="1:85" ht="15.75" customHeight="1" x14ac:dyDescent="0.25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</row>
    <row r="838" spans="1:85" ht="15.75" customHeight="1" x14ac:dyDescent="0.25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</row>
    <row r="839" spans="1:85" ht="15.75" customHeight="1" x14ac:dyDescent="0.25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</row>
    <row r="840" spans="1:85" ht="15.75" customHeight="1" x14ac:dyDescent="0.25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</row>
    <row r="841" spans="1:85" ht="15.75" customHeight="1" x14ac:dyDescent="0.25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</row>
    <row r="842" spans="1:85" ht="15.75" customHeight="1" x14ac:dyDescent="0.25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</row>
    <row r="843" spans="1:85" ht="15.75" customHeight="1" x14ac:dyDescent="0.25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</row>
    <row r="844" spans="1:85" ht="15.75" customHeight="1" x14ac:dyDescent="0.25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</row>
    <row r="845" spans="1:85" ht="15.75" customHeight="1" x14ac:dyDescent="0.2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</row>
    <row r="846" spans="1:85" ht="15.75" customHeight="1" x14ac:dyDescent="0.25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</row>
    <row r="847" spans="1:85" ht="15.75" customHeight="1" x14ac:dyDescent="0.25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</row>
    <row r="848" spans="1:85" ht="15.75" customHeight="1" x14ac:dyDescent="0.25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</row>
    <row r="849" spans="1:85" ht="15.75" customHeight="1" x14ac:dyDescent="0.25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</row>
    <row r="850" spans="1:85" ht="15.75" customHeight="1" x14ac:dyDescent="0.25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</row>
    <row r="851" spans="1:85" ht="15.75" customHeight="1" x14ac:dyDescent="0.25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</row>
    <row r="852" spans="1:85" ht="15.75" customHeight="1" x14ac:dyDescent="0.25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</row>
    <row r="853" spans="1:85" ht="15.75" customHeight="1" x14ac:dyDescent="0.25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</row>
    <row r="854" spans="1:85" ht="15.75" customHeight="1" x14ac:dyDescent="0.25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</row>
    <row r="855" spans="1:85" ht="15.75" customHeight="1" x14ac:dyDescent="0.2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</row>
    <row r="856" spans="1:85" ht="15.75" customHeight="1" x14ac:dyDescent="0.25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ht="15.75" customHeight="1" x14ac:dyDescent="0.25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ht="15.75" customHeight="1" x14ac:dyDescent="0.25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</row>
    <row r="859" spans="1:85" ht="15.75" customHeight="1" x14ac:dyDescent="0.25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</row>
    <row r="860" spans="1:85" ht="15.75" customHeight="1" x14ac:dyDescent="0.25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</row>
    <row r="861" spans="1:85" ht="15.75" customHeight="1" x14ac:dyDescent="0.25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</row>
    <row r="862" spans="1:85" ht="15.75" customHeight="1" x14ac:dyDescent="0.25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</row>
    <row r="863" spans="1:85" ht="15.75" customHeight="1" x14ac:dyDescent="0.25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</row>
    <row r="864" spans="1:85" ht="15.75" customHeight="1" x14ac:dyDescent="0.25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</row>
    <row r="865" spans="1:85" ht="15.75" customHeight="1" x14ac:dyDescent="0.2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</row>
    <row r="866" spans="1:85" ht="15.75" customHeight="1" x14ac:dyDescent="0.25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</row>
    <row r="867" spans="1:85" ht="15.75" customHeight="1" x14ac:dyDescent="0.25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</row>
    <row r="868" spans="1:85" ht="15.75" customHeight="1" x14ac:dyDescent="0.25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</row>
    <row r="869" spans="1:85" ht="15.75" customHeight="1" x14ac:dyDescent="0.25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</row>
    <row r="870" spans="1:85" ht="15.75" customHeight="1" x14ac:dyDescent="0.25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</row>
    <row r="871" spans="1:85" ht="15.75" customHeight="1" x14ac:dyDescent="0.25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</row>
    <row r="872" spans="1:85" ht="15.75" customHeight="1" x14ac:dyDescent="0.25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</row>
    <row r="873" spans="1:85" ht="15.75" customHeight="1" x14ac:dyDescent="0.25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</row>
    <row r="874" spans="1:85" ht="15.75" customHeight="1" x14ac:dyDescent="0.25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</row>
    <row r="875" spans="1:85" ht="15.75" customHeight="1" x14ac:dyDescent="0.2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</row>
    <row r="876" spans="1:85" ht="15.75" customHeight="1" x14ac:dyDescent="0.25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</row>
    <row r="877" spans="1:85" ht="15.75" customHeight="1" x14ac:dyDescent="0.25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</row>
    <row r="878" spans="1:85" ht="15.75" customHeight="1" x14ac:dyDescent="0.25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</row>
    <row r="879" spans="1:85" ht="15.75" customHeight="1" x14ac:dyDescent="0.25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</row>
    <row r="880" spans="1:85" ht="15.75" customHeight="1" x14ac:dyDescent="0.25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</row>
    <row r="881" spans="1:85" ht="15.75" customHeight="1" x14ac:dyDescent="0.25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</row>
    <row r="882" spans="1:85" ht="15.75" customHeight="1" x14ac:dyDescent="0.25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</row>
    <row r="883" spans="1:85" ht="15.75" customHeight="1" x14ac:dyDescent="0.25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</row>
    <row r="884" spans="1:85" ht="15.75" customHeight="1" x14ac:dyDescent="0.25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</row>
    <row r="885" spans="1:85" ht="15.75" customHeight="1" x14ac:dyDescent="0.2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</row>
    <row r="886" spans="1:85" ht="15.75" customHeight="1" x14ac:dyDescent="0.25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</row>
    <row r="887" spans="1:85" ht="15.75" customHeight="1" x14ac:dyDescent="0.25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</row>
    <row r="888" spans="1:85" ht="15.75" customHeight="1" x14ac:dyDescent="0.25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</row>
    <row r="889" spans="1:85" ht="15.75" customHeight="1" x14ac:dyDescent="0.25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</row>
    <row r="890" spans="1:85" ht="15.75" customHeight="1" x14ac:dyDescent="0.25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</row>
    <row r="891" spans="1:85" ht="15.75" customHeight="1" x14ac:dyDescent="0.25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</row>
    <row r="892" spans="1:85" ht="15.75" customHeight="1" x14ac:dyDescent="0.25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</row>
    <row r="893" spans="1:85" ht="15.75" customHeight="1" x14ac:dyDescent="0.25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</row>
    <row r="894" spans="1:85" ht="15.75" customHeight="1" x14ac:dyDescent="0.25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</row>
    <row r="895" spans="1:85" ht="15.75" customHeight="1" x14ac:dyDescent="0.2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</row>
    <row r="896" spans="1:85" ht="15.75" customHeight="1" x14ac:dyDescent="0.25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</row>
    <row r="897" spans="1:85" ht="15.75" customHeight="1" x14ac:dyDescent="0.25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</row>
    <row r="898" spans="1:85" ht="15.75" customHeight="1" x14ac:dyDescent="0.25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</row>
    <row r="899" spans="1:85" ht="15.75" customHeight="1" x14ac:dyDescent="0.25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</row>
    <row r="900" spans="1:85" ht="15.75" customHeight="1" x14ac:dyDescent="0.25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</row>
    <row r="901" spans="1:85" ht="15.75" customHeight="1" x14ac:dyDescent="0.25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</row>
    <row r="902" spans="1:85" ht="15.75" customHeight="1" x14ac:dyDescent="0.25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</row>
    <row r="903" spans="1:85" ht="15.75" customHeight="1" x14ac:dyDescent="0.25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</row>
    <row r="904" spans="1:85" ht="15.75" customHeight="1" x14ac:dyDescent="0.25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</row>
    <row r="905" spans="1:85" ht="15.75" customHeight="1" x14ac:dyDescent="0.2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</row>
    <row r="906" spans="1:85" ht="15.75" customHeight="1" x14ac:dyDescent="0.25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</row>
    <row r="907" spans="1:85" ht="15.75" customHeight="1" x14ac:dyDescent="0.25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</row>
    <row r="908" spans="1:85" ht="15.75" customHeight="1" x14ac:dyDescent="0.25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</row>
    <row r="909" spans="1:85" ht="15.75" customHeight="1" x14ac:dyDescent="0.25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</row>
    <row r="910" spans="1:85" ht="15.75" customHeight="1" x14ac:dyDescent="0.25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</row>
    <row r="911" spans="1:85" ht="15.75" customHeight="1" x14ac:dyDescent="0.25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</row>
    <row r="912" spans="1:85" ht="15.75" customHeight="1" x14ac:dyDescent="0.25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</row>
    <row r="913" spans="1:85" ht="15.75" customHeight="1" x14ac:dyDescent="0.25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</row>
    <row r="914" spans="1:85" ht="15.75" customHeight="1" x14ac:dyDescent="0.25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</row>
    <row r="915" spans="1:85" ht="15.75" customHeight="1" x14ac:dyDescent="0.2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</row>
    <row r="916" spans="1:85" ht="15.75" customHeight="1" x14ac:dyDescent="0.25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</row>
    <row r="917" spans="1:85" ht="15.75" customHeight="1" x14ac:dyDescent="0.25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</row>
    <row r="918" spans="1:85" ht="15.75" customHeight="1" x14ac:dyDescent="0.25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</row>
    <row r="919" spans="1:85" ht="15.75" customHeight="1" x14ac:dyDescent="0.25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</row>
    <row r="920" spans="1:85" ht="15.75" customHeight="1" x14ac:dyDescent="0.25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</row>
    <row r="921" spans="1:85" ht="15.75" customHeight="1" x14ac:dyDescent="0.25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</row>
    <row r="922" spans="1:85" ht="15.75" customHeight="1" x14ac:dyDescent="0.25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</row>
    <row r="923" spans="1:85" ht="15.75" customHeight="1" x14ac:dyDescent="0.25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</row>
    <row r="924" spans="1:85" ht="15.75" customHeight="1" x14ac:dyDescent="0.25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</row>
    <row r="925" spans="1:85" ht="15.75" customHeight="1" x14ac:dyDescent="0.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</row>
    <row r="926" spans="1:85" ht="15.75" customHeight="1" x14ac:dyDescent="0.25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</row>
    <row r="927" spans="1:85" ht="15.75" customHeight="1" x14ac:dyDescent="0.25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</row>
    <row r="928" spans="1:85" ht="15.75" customHeight="1" x14ac:dyDescent="0.25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</row>
    <row r="929" spans="1:85" ht="15.75" customHeight="1" x14ac:dyDescent="0.25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</row>
    <row r="930" spans="1:85" ht="15.75" customHeight="1" x14ac:dyDescent="0.25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</row>
    <row r="931" spans="1:85" ht="15.75" customHeight="1" x14ac:dyDescent="0.25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</row>
    <row r="932" spans="1:85" ht="15.75" customHeight="1" x14ac:dyDescent="0.25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</row>
    <row r="933" spans="1:85" ht="15.75" customHeight="1" x14ac:dyDescent="0.25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</row>
    <row r="934" spans="1:85" ht="15.75" customHeight="1" x14ac:dyDescent="0.25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</row>
    <row r="935" spans="1:85" ht="15.75" customHeight="1" x14ac:dyDescent="0.2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</row>
    <row r="936" spans="1:85" ht="15.75" customHeight="1" x14ac:dyDescent="0.25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</row>
    <row r="937" spans="1:85" ht="15.75" customHeight="1" x14ac:dyDescent="0.25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</row>
    <row r="938" spans="1:85" ht="15.75" customHeight="1" x14ac:dyDescent="0.25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</row>
    <row r="939" spans="1:85" ht="15.75" customHeight="1" x14ac:dyDescent="0.25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</row>
    <row r="940" spans="1:85" ht="15.75" customHeight="1" x14ac:dyDescent="0.25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</row>
    <row r="941" spans="1:85" ht="15.75" customHeight="1" x14ac:dyDescent="0.25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</row>
    <row r="942" spans="1:85" ht="15.75" customHeight="1" x14ac:dyDescent="0.25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</row>
    <row r="943" spans="1:85" ht="15.75" customHeight="1" x14ac:dyDescent="0.25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</row>
    <row r="944" spans="1:85" ht="15.75" customHeight="1" x14ac:dyDescent="0.25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</row>
    <row r="945" spans="1:85" ht="15.75" customHeight="1" x14ac:dyDescent="0.2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</row>
    <row r="946" spans="1:85" ht="15.75" customHeight="1" x14ac:dyDescent="0.25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</row>
    <row r="947" spans="1:85" ht="15.75" customHeight="1" x14ac:dyDescent="0.25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</row>
    <row r="948" spans="1:85" ht="15.75" customHeight="1" x14ac:dyDescent="0.25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</row>
    <row r="949" spans="1:85" ht="15.75" customHeight="1" x14ac:dyDescent="0.25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</row>
    <row r="950" spans="1:85" ht="15.75" customHeight="1" x14ac:dyDescent="0.25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</row>
    <row r="951" spans="1:85" ht="15.75" customHeight="1" x14ac:dyDescent="0.25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</row>
    <row r="952" spans="1:85" ht="15.75" customHeight="1" x14ac:dyDescent="0.25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</row>
    <row r="953" spans="1:85" ht="15.75" customHeight="1" x14ac:dyDescent="0.25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</row>
    <row r="954" spans="1:85" ht="15.75" customHeight="1" x14ac:dyDescent="0.25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</row>
    <row r="955" spans="1:85" ht="15.75" customHeight="1" x14ac:dyDescent="0.2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</row>
    <row r="956" spans="1:85" ht="15.75" customHeight="1" x14ac:dyDescent="0.25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</row>
    <row r="957" spans="1:85" ht="15.75" customHeight="1" x14ac:dyDescent="0.25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</row>
    <row r="958" spans="1:85" ht="15.75" customHeight="1" x14ac:dyDescent="0.25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</row>
    <row r="959" spans="1:85" ht="15.75" customHeight="1" x14ac:dyDescent="0.25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</row>
    <row r="960" spans="1:85" ht="15.75" customHeight="1" x14ac:dyDescent="0.25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</row>
    <row r="961" spans="1:85" ht="15.75" customHeight="1" x14ac:dyDescent="0.25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</row>
    <row r="962" spans="1:85" ht="15.75" customHeight="1" x14ac:dyDescent="0.25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</row>
    <row r="963" spans="1:85" ht="15.75" customHeight="1" x14ac:dyDescent="0.25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</row>
    <row r="964" spans="1:85" ht="15.75" customHeight="1" x14ac:dyDescent="0.25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</row>
    <row r="965" spans="1:85" ht="15.75" customHeight="1" x14ac:dyDescent="0.2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</row>
    <row r="966" spans="1:85" ht="15.75" customHeight="1" x14ac:dyDescent="0.25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</row>
    <row r="967" spans="1:85" ht="15.75" customHeight="1" x14ac:dyDescent="0.25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</row>
    <row r="968" spans="1:85" ht="15.75" customHeight="1" x14ac:dyDescent="0.25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</row>
    <row r="969" spans="1:85" ht="15.75" customHeight="1" x14ac:dyDescent="0.25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</row>
    <row r="970" spans="1:85" ht="15.75" customHeight="1" x14ac:dyDescent="0.25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</row>
    <row r="971" spans="1:85" ht="15.75" customHeight="1" x14ac:dyDescent="0.25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</row>
    <row r="972" spans="1:85" ht="15.75" customHeight="1" x14ac:dyDescent="0.25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</row>
    <row r="973" spans="1:85" ht="15.75" customHeight="1" x14ac:dyDescent="0.25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</row>
    <row r="974" spans="1:85" ht="15.75" customHeight="1" x14ac:dyDescent="0.25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</row>
    <row r="975" spans="1:85" ht="15.75" customHeight="1" x14ac:dyDescent="0.2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</row>
    <row r="976" spans="1:85" ht="15.75" customHeight="1" x14ac:dyDescent="0.25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</row>
    <row r="977" spans="1:85" ht="15.75" customHeight="1" x14ac:dyDescent="0.25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</row>
    <row r="978" spans="1:85" ht="15.75" customHeight="1" x14ac:dyDescent="0.25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</row>
    <row r="979" spans="1:85" ht="15.75" customHeight="1" x14ac:dyDescent="0.25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</row>
    <row r="980" spans="1:85" ht="15.75" customHeight="1" x14ac:dyDescent="0.25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</row>
    <row r="981" spans="1:85" ht="15.75" customHeight="1" x14ac:dyDescent="0.25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</row>
    <row r="982" spans="1:85" ht="15.75" customHeight="1" x14ac:dyDescent="0.25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</row>
    <row r="983" spans="1:85" ht="15.75" customHeight="1" x14ac:dyDescent="0.25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</row>
    <row r="984" spans="1:85" ht="15.75" customHeight="1" x14ac:dyDescent="0.25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</row>
    <row r="985" spans="1:85" ht="15.75" customHeight="1" x14ac:dyDescent="0.2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</row>
    <row r="986" spans="1:85" ht="15.75" customHeight="1" x14ac:dyDescent="0.25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</row>
    <row r="987" spans="1:85" ht="15.75" customHeight="1" x14ac:dyDescent="0.25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</row>
    <row r="988" spans="1:85" ht="15.75" customHeight="1" x14ac:dyDescent="0.25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</row>
    <row r="989" spans="1:85" ht="15.75" customHeight="1" x14ac:dyDescent="0.25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</row>
    <row r="990" spans="1:85" ht="15.75" customHeight="1" x14ac:dyDescent="0.25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</row>
    <row r="991" spans="1:85" ht="15.75" customHeight="1" x14ac:dyDescent="0.25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</row>
    <row r="992" spans="1:85" ht="15.75" customHeight="1" x14ac:dyDescent="0.25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</row>
    <row r="993" spans="1:85" ht="15.75" customHeight="1" x14ac:dyDescent="0.25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</row>
    <row r="994" spans="1:85" ht="15.75" customHeight="1" x14ac:dyDescent="0.25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</row>
    <row r="995" spans="1:85" ht="15.75" customHeight="1" x14ac:dyDescent="0.2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</row>
    <row r="996" spans="1:85" ht="15.75" customHeight="1" x14ac:dyDescent="0.25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</row>
    <row r="997" spans="1:85" ht="15.75" customHeight="1" x14ac:dyDescent="0.25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</row>
    <row r="998" spans="1:85" ht="15.75" customHeight="1" x14ac:dyDescent="0.25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</row>
    <row r="999" spans="1:85" ht="15.75" customHeight="1" x14ac:dyDescent="0.25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</row>
    <row r="1000" spans="1:85" ht="15.75" customHeight="1" x14ac:dyDescent="0.25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</row>
  </sheetData>
  <hyperlinks>
    <hyperlink ref="A2" location="'Содержание'!A1" display="&lt;&lt;" xr:uid="{00000000-0004-0000-07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3F3F3F"/>
  </sheetPr>
  <dimension ref="A1:AMK1020"/>
  <sheetViews>
    <sheetView zoomScale="70" zoomScaleNormal="70" workbookViewId="0">
      <pane ySplit="5" topLeftCell="A6" activePane="bottomLeft" state="frozen"/>
      <selection pane="bottomLeft" activeCell="F6" sqref="F6"/>
    </sheetView>
  </sheetViews>
  <sheetFormatPr defaultColWidth="14.42578125" defaultRowHeight="15" outlineLevelRow="1" outlineLevelCol="1" x14ac:dyDescent="0.25"/>
  <cols>
    <col min="1" max="1" width="4.140625" style="27" customWidth="1"/>
    <col min="2" max="2" width="1.85546875" style="27" customWidth="1"/>
    <col min="3" max="3" width="60" style="27" customWidth="1"/>
    <col min="4" max="4" width="9.42578125" style="27" customWidth="1"/>
    <col min="5" max="5" width="18.5703125" style="27" customWidth="1"/>
    <col min="6" max="11" width="11.85546875" style="27" customWidth="1"/>
    <col min="12" max="12" width="1.85546875" style="27" customWidth="1"/>
    <col min="13" max="84" width="14.140625" style="27" customWidth="1" outlineLevel="1"/>
    <col min="85" max="1025" width="14.42578125" style="29"/>
  </cols>
  <sheetData>
    <row r="1" spans="1:84" x14ac:dyDescent="0.25">
      <c r="A1" s="31"/>
      <c r="B1" s="81"/>
      <c r="C1" s="31"/>
      <c r="D1" s="32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</row>
    <row r="2" spans="1:84" ht="15.75" x14ac:dyDescent="0.25">
      <c r="A2" s="188" t="s">
        <v>28</v>
      </c>
      <c r="B2" s="36" t="s">
        <v>247</v>
      </c>
      <c r="C2" s="31"/>
      <c r="D2" s="32"/>
      <c r="E2" s="288" t="str">
        <f>'Cash flow инвестора'!E2</f>
        <v>Модель выхода (экзита)</v>
      </c>
      <c r="F2" s="330"/>
      <c r="G2" s="31"/>
      <c r="H2" s="31"/>
      <c r="I2" s="31"/>
      <c r="J2" s="31"/>
      <c r="K2" s="31"/>
      <c r="L2" s="31"/>
      <c r="M2" s="189" t="str">
        <f>Выручка!F2</f>
        <v>Год 1</v>
      </c>
      <c r="N2" s="189" t="str">
        <f>Выручка!G2</f>
        <v>Год 1</v>
      </c>
      <c r="O2" s="189" t="str">
        <f>Выручка!H2</f>
        <v>Год 1</v>
      </c>
      <c r="P2" s="189" t="str">
        <f>Выручка!I2</f>
        <v>Год 1</v>
      </c>
      <c r="Q2" s="189" t="str">
        <f>Выручка!J2</f>
        <v>Год 1</v>
      </c>
      <c r="R2" s="189" t="str">
        <f>Выручка!K2</f>
        <v>Год 1</v>
      </c>
      <c r="S2" s="189" t="str">
        <f>Выручка!L2</f>
        <v>Год 1</v>
      </c>
      <c r="T2" s="189" t="str">
        <f>Выручка!M2</f>
        <v>Год 1</v>
      </c>
      <c r="U2" s="189" t="str">
        <f>Выручка!N2</f>
        <v>Год 1</v>
      </c>
      <c r="V2" s="189" t="str">
        <f>Выручка!O2</f>
        <v>Год 1</v>
      </c>
      <c r="W2" s="189" t="str">
        <f>Выручка!P2</f>
        <v>Год 1</v>
      </c>
      <c r="X2" s="189" t="str">
        <f>Выручка!Q2</f>
        <v>Год 1</v>
      </c>
      <c r="Y2" s="189" t="str">
        <f>Выручка!R2</f>
        <v>Год 2</v>
      </c>
      <c r="Z2" s="189" t="str">
        <f>Выручка!S2</f>
        <v>Год 2</v>
      </c>
      <c r="AA2" s="189" t="str">
        <f>Выручка!T2</f>
        <v>Год 2</v>
      </c>
      <c r="AB2" s="189" t="str">
        <f>Выручка!U2</f>
        <v>Год 2</v>
      </c>
      <c r="AC2" s="189" t="str">
        <f>Выручка!V2</f>
        <v>Год 2</v>
      </c>
      <c r="AD2" s="189" t="str">
        <f>Выручка!W2</f>
        <v>Год 2</v>
      </c>
      <c r="AE2" s="189" t="str">
        <f>Выручка!X2</f>
        <v>Год 2</v>
      </c>
      <c r="AF2" s="189" t="str">
        <f>Выручка!Y2</f>
        <v>Год 2</v>
      </c>
      <c r="AG2" s="189" t="str">
        <f>Выручка!Z2</f>
        <v>Год 2</v>
      </c>
      <c r="AH2" s="189" t="str">
        <f>Выручка!AA2</f>
        <v>Год 2</v>
      </c>
      <c r="AI2" s="189" t="str">
        <f>Выручка!AB2</f>
        <v>Год 2</v>
      </c>
      <c r="AJ2" s="189" t="str">
        <f>Выручка!AC2</f>
        <v>Год 2</v>
      </c>
      <c r="AK2" s="189" t="str">
        <f>Выручка!AD2</f>
        <v>Год 3</v>
      </c>
      <c r="AL2" s="189" t="str">
        <f>Выручка!AE2</f>
        <v>Год 3</v>
      </c>
      <c r="AM2" s="189" t="str">
        <f>Выручка!AF2</f>
        <v>Год 3</v>
      </c>
      <c r="AN2" s="189" t="str">
        <f>Выручка!AG2</f>
        <v>Год 3</v>
      </c>
      <c r="AO2" s="189" t="str">
        <f>Выручка!AH2</f>
        <v>Год 3</v>
      </c>
      <c r="AP2" s="189" t="str">
        <f>Выручка!AI2</f>
        <v>Год 3</v>
      </c>
      <c r="AQ2" s="189" t="str">
        <f>Выручка!AJ2</f>
        <v>Год 3</v>
      </c>
      <c r="AR2" s="189" t="str">
        <f>Выручка!AK2</f>
        <v>Год 3</v>
      </c>
      <c r="AS2" s="189" t="str">
        <f>Выручка!AL2</f>
        <v>Год 3</v>
      </c>
      <c r="AT2" s="189" t="str">
        <f>Выручка!AM2</f>
        <v>Год 3</v>
      </c>
      <c r="AU2" s="189" t="str">
        <f>Выручка!AN2</f>
        <v>Год 3</v>
      </c>
      <c r="AV2" s="189" t="str">
        <f>Выручка!AO2</f>
        <v>Год 3</v>
      </c>
      <c r="AW2" s="189" t="str">
        <f>Выручка!AP2</f>
        <v>Год 4</v>
      </c>
      <c r="AX2" s="189" t="str">
        <f>Выручка!AQ2</f>
        <v>Год 4</v>
      </c>
      <c r="AY2" s="189" t="str">
        <f>Выручка!AR2</f>
        <v>Год 4</v>
      </c>
      <c r="AZ2" s="189" t="str">
        <f>Выручка!AS2</f>
        <v>Год 4</v>
      </c>
      <c r="BA2" s="189" t="str">
        <f>Выручка!AT2</f>
        <v>Год 4</v>
      </c>
      <c r="BB2" s="189" t="str">
        <f>Выручка!AU2</f>
        <v>Год 4</v>
      </c>
      <c r="BC2" s="189" t="str">
        <f>Выручка!AV2</f>
        <v>Год 4</v>
      </c>
      <c r="BD2" s="189" t="str">
        <f>Выручка!AW2</f>
        <v>Год 4</v>
      </c>
      <c r="BE2" s="189" t="str">
        <f>Выручка!AX2</f>
        <v>Год 4</v>
      </c>
      <c r="BF2" s="189" t="str">
        <f>Выручка!AY2</f>
        <v>Год 4</v>
      </c>
      <c r="BG2" s="189" t="str">
        <f>Выручка!AZ2</f>
        <v>Год 4</v>
      </c>
      <c r="BH2" s="189" t="str">
        <f>Выручка!BA2</f>
        <v>Год 4</v>
      </c>
      <c r="BI2" s="189" t="str">
        <f>Выручка!BB2</f>
        <v>Год 5</v>
      </c>
      <c r="BJ2" s="189" t="str">
        <f>Выручка!BC2</f>
        <v>Год 5</v>
      </c>
      <c r="BK2" s="189" t="str">
        <f>Выручка!BD2</f>
        <v>Год 5</v>
      </c>
      <c r="BL2" s="189" t="str">
        <f>Выручка!BE2</f>
        <v>Год 5</v>
      </c>
      <c r="BM2" s="189" t="str">
        <f>Выручка!BF2</f>
        <v>Год 5</v>
      </c>
      <c r="BN2" s="189" t="str">
        <f>Выручка!BG2</f>
        <v>Год 5</v>
      </c>
      <c r="BO2" s="189" t="str">
        <f>Выручка!BH2</f>
        <v>Год 5</v>
      </c>
      <c r="BP2" s="189" t="str">
        <f>Выручка!BI2</f>
        <v>Год 5</v>
      </c>
      <c r="BQ2" s="189" t="str">
        <f>Выручка!BJ2</f>
        <v>Год 5</v>
      </c>
      <c r="BR2" s="189" t="str">
        <f>Выручка!BK2</f>
        <v>Год 5</v>
      </c>
      <c r="BS2" s="189" t="str">
        <f>Выручка!BL2</f>
        <v>Год 5</v>
      </c>
      <c r="BT2" s="189" t="str">
        <f>Выручка!BM2</f>
        <v>Год 5</v>
      </c>
      <c r="BU2" s="189" t="str">
        <f>Выручка!BN2</f>
        <v>Год 6</v>
      </c>
      <c r="BV2" s="189" t="str">
        <f>Выручка!BO2</f>
        <v>Год 6</v>
      </c>
      <c r="BW2" s="189" t="str">
        <f>Выручка!BP2</f>
        <v>Год 6</v>
      </c>
      <c r="BX2" s="189" t="str">
        <f>Выручка!BQ2</f>
        <v>Год 6</v>
      </c>
      <c r="BY2" s="189" t="str">
        <f>Выручка!BR2</f>
        <v>Год 6</v>
      </c>
      <c r="BZ2" s="189" t="str">
        <f>Выручка!BS2</f>
        <v>Год 6</v>
      </c>
      <c r="CA2" s="189" t="str">
        <f>Выручка!BT2</f>
        <v>Год 6</v>
      </c>
      <c r="CB2" s="189" t="str">
        <f>Выручка!BU2</f>
        <v>Год 6</v>
      </c>
      <c r="CC2" s="189" t="str">
        <f>Выручка!BV2</f>
        <v>Год 6</v>
      </c>
      <c r="CD2" s="189" t="str">
        <f>Выручка!BW2</f>
        <v>Год 6</v>
      </c>
      <c r="CE2" s="189" t="str">
        <f>Выручка!BX2</f>
        <v>Год 6</v>
      </c>
      <c r="CF2" s="189" t="str">
        <f>Выручка!BY2</f>
        <v>Год 6</v>
      </c>
    </row>
    <row r="3" spans="1:84" x14ac:dyDescent="0.25">
      <c r="A3" s="31"/>
      <c r="B3" s="31"/>
      <c r="C3" s="31"/>
      <c r="D3" s="32"/>
      <c r="E3" s="31"/>
      <c r="F3" s="233"/>
      <c r="G3" s="233"/>
      <c r="H3" s="233"/>
      <c r="I3" s="233"/>
      <c r="J3" s="222"/>
      <c r="K3" s="222"/>
      <c r="L3" s="31"/>
      <c r="M3" s="193" t="str">
        <f>Выручка!F3</f>
        <v xml:space="preserve">Месяц 1 </v>
      </c>
      <c r="N3" s="193" t="str">
        <f>Выручка!G3</f>
        <v>Месяц 2</v>
      </c>
      <c r="O3" s="193" t="str">
        <f>Выручка!H3</f>
        <v>Месяц 3</v>
      </c>
      <c r="P3" s="193" t="str">
        <f>Выручка!I3</f>
        <v>Месяц 4</v>
      </c>
      <c r="Q3" s="193" t="str">
        <f>Выручка!J3</f>
        <v>Месяц 5</v>
      </c>
      <c r="R3" s="193" t="str">
        <f>Выручка!K3</f>
        <v>Месяц 6</v>
      </c>
      <c r="S3" s="193" t="str">
        <f>Выручка!L3</f>
        <v>Месяц 7</v>
      </c>
      <c r="T3" s="193" t="str">
        <f>Выручка!M3</f>
        <v>Месяц 8</v>
      </c>
      <c r="U3" s="193" t="str">
        <f>Выручка!N3</f>
        <v>Месяц 9</v>
      </c>
      <c r="V3" s="193" t="str">
        <f>Выручка!O3</f>
        <v>Месяц 10</v>
      </c>
      <c r="W3" s="193" t="str">
        <f>Выручка!P3</f>
        <v>Месяц 11</v>
      </c>
      <c r="X3" s="193" t="str">
        <f>Выручка!Q3</f>
        <v>Месяц 12</v>
      </c>
      <c r="Y3" s="193" t="str">
        <f>Выручка!R3</f>
        <v>Месяц 1</v>
      </c>
      <c r="Z3" s="193" t="str">
        <f>Выручка!S3</f>
        <v>Месяц 2</v>
      </c>
      <c r="AA3" s="193" t="str">
        <f>Выручка!T3</f>
        <v>Месяц 3</v>
      </c>
      <c r="AB3" s="193" t="str">
        <f>Выручка!U3</f>
        <v>Месяц 4</v>
      </c>
      <c r="AC3" s="193" t="str">
        <f>Выручка!V3</f>
        <v>Месяц 5</v>
      </c>
      <c r="AD3" s="193" t="str">
        <f>Выручка!W3</f>
        <v>Месяц 6</v>
      </c>
      <c r="AE3" s="193" t="str">
        <f>Выручка!X3</f>
        <v>Месяц 7</v>
      </c>
      <c r="AF3" s="193" t="str">
        <f>Выручка!Y3</f>
        <v>Месяц 8</v>
      </c>
      <c r="AG3" s="193" t="str">
        <f>Выручка!Z3</f>
        <v>Месяц 9</v>
      </c>
      <c r="AH3" s="193" t="str">
        <f>Выручка!AA3</f>
        <v>Месяц 10</v>
      </c>
      <c r="AI3" s="193" t="str">
        <f>Выручка!AB3</f>
        <v>Месяц 11</v>
      </c>
      <c r="AJ3" s="193" t="str">
        <f>Выручка!AC3</f>
        <v>Месяц 12</v>
      </c>
      <c r="AK3" s="193" t="str">
        <f>Выручка!AD3</f>
        <v>Месяц 1</v>
      </c>
      <c r="AL3" s="193" t="str">
        <f>Выручка!AE3</f>
        <v>Месяц 2</v>
      </c>
      <c r="AM3" s="193" t="str">
        <f>Выручка!AF3</f>
        <v>Месяц 3</v>
      </c>
      <c r="AN3" s="193" t="str">
        <f>Выручка!AG3</f>
        <v>Месяц 4</v>
      </c>
      <c r="AO3" s="193" t="str">
        <f>Выручка!AH3</f>
        <v>Месяц 5</v>
      </c>
      <c r="AP3" s="193" t="str">
        <f>Выручка!AI3</f>
        <v>Месяц 6</v>
      </c>
      <c r="AQ3" s="193" t="str">
        <f>Выручка!AJ3</f>
        <v>Месяц 7</v>
      </c>
      <c r="AR3" s="193" t="str">
        <f>Выручка!AK3</f>
        <v>Месяц 8</v>
      </c>
      <c r="AS3" s="193" t="str">
        <f>Выручка!AL3</f>
        <v>Месяц 9</v>
      </c>
      <c r="AT3" s="193" t="str">
        <f>Выручка!AM3</f>
        <v>Месяц 10</v>
      </c>
      <c r="AU3" s="193" t="str">
        <f>Выручка!AN3</f>
        <v>Месяц 11</v>
      </c>
      <c r="AV3" s="193" t="str">
        <f>Выручка!AO3</f>
        <v>Месяц 12</v>
      </c>
      <c r="AW3" s="193" t="str">
        <f>Выручка!AP3</f>
        <v>Месяц 1</v>
      </c>
      <c r="AX3" s="193" t="str">
        <f>Выручка!AQ3</f>
        <v>Месяц 2</v>
      </c>
      <c r="AY3" s="193" t="str">
        <f>Выручка!AR3</f>
        <v>Месяц 3</v>
      </c>
      <c r="AZ3" s="193" t="str">
        <f>Выручка!AS3</f>
        <v>Месяц 4</v>
      </c>
      <c r="BA3" s="193" t="str">
        <f>Выручка!AT3</f>
        <v>Месяц 5</v>
      </c>
      <c r="BB3" s="193" t="str">
        <f>Выручка!AU3</f>
        <v>Месяц 6</v>
      </c>
      <c r="BC3" s="193" t="str">
        <f>Выручка!AV3</f>
        <v>Месяц 7</v>
      </c>
      <c r="BD3" s="193" t="str">
        <f>Выручка!AW3</f>
        <v>Месяц 8</v>
      </c>
      <c r="BE3" s="193" t="str">
        <f>Выручка!AX3</f>
        <v>Месяц 9</v>
      </c>
      <c r="BF3" s="193" t="str">
        <f>Выручка!AY3</f>
        <v>Месяц 10</v>
      </c>
      <c r="BG3" s="193" t="str">
        <f>Выручка!AZ3</f>
        <v>Месяц 11</v>
      </c>
      <c r="BH3" s="193" t="str">
        <f>Выручка!BA3</f>
        <v>Месяц 12</v>
      </c>
      <c r="BI3" s="193" t="str">
        <f>Выручка!BB3</f>
        <v>Месяц 1</v>
      </c>
      <c r="BJ3" s="193" t="str">
        <f>Выручка!BC3</f>
        <v>Месяц 2</v>
      </c>
      <c r="BK3" s="193" t="str">
        <f>Выручка!BD3</f>
        <v>Месяц 3</v>
      </c>
      <c r="BL3" s="193" t="str">
        <f>Выручка!BE3</f>
        <v>Месяц 4</v>
      </c>
      <c r="BM3" s="193" t="str">
        <f>Выручка!BF3</f>
        <v>Месяц 5</v>
      </c>
      <c r="BN3" s="193" t="str">
        <f>Выручка!BG3</f>
        <v>Месяц 6</v>
      </c>
      <c r="BO3" s="193" t="str">
        <f>Выручка!BH3</f>
        <v>Месяц 7</v>
      </c>
      <c r="BP3" s="193" t="str">
        <f>Выручка!BI3</f>
        <v>Месяц 8</v>
      </c>
      <c r="BQ3" s="193" t="str">
        <f>Выручка!BJ3</f>
        <v>Месяц 9</v>
      </c>
      <c r="BR3" s="193" t="str">
        <f>Выручка!BK3</f>
        <v>Месяц 10</v>
      </c>
      <c r="BS3" s="193" t="str">
        <f>Выручка!BL3</f>
        <v>Месяц 11</v>
      </c>
      <c r="BT3" s="193" t="str">
        <f>Выручка!BM3</f>
        <v>Месяц 12</v>
      </c>
      <c r="BU3" s="193" t="str">
        <f>Выручка!BN3</f>
        <v>Месяц 1</v>
      </c>
      <c r="BV3" s="193" t="str">
        <f>Выручка!BO3</f>
        <v>Месяц 2</v>
      </c>
      <c r="BW3" s="193" t="str">
        <f>Выручка!BP3</f>
        <v>Месяц 3</v>
      </c>
      <c r="BX3" s="193" t="str">
        <f>Выручка!BQ3</f>
        <v>Месяц 4</v>
      </c>
      <c r="BY3" s="193" t="str">
        <f>Выручка!BR3</f>
        <v>Месяц 5</v>
      </c>
      <c r="BZ3" s="193" t="str">
        <f>Выручка!BS3</f>
        <v>Месяц 6</v>
      </c>
      <c r="CA3" s="193" t="str">
        <f>Выручка!BT3</f>
        <v>Месяц 7</v>
      </c>
      <c r="CB3" s="193" t="str">
        <f>Выручка!BU3</f>
        <v>Месяц 8</v>
      </c>
      <c r="CC3" s="193" t="str">
        <f>Выручка!BV3</f>
        <v>Месяц 9</v>
      </c>
      <c r="CD3" s="193" t="str">
        <f>Выручка!BW3</f>
        <v>Месяц 10</v>
      </c>
      <c r="CE3" s="193" t="str">
        <f>Выручка!BX3</f>
        <v>Месяц 11</v>
      </c>
      <c r="CF3" s="193" t="str">
        <f>Выручка!BY3</f>
        <v>Месяц 12</v>
      </c>
    </row>
    <row r="4" spans="1:84" s="200" customFormat="1" ht="11.25" x14ac:dyDescent="0.15">
      <c r="A4" s="259"/>
      <c r="B4" s="195"/>
      <c r="C4" s="196" t="s">
        <v>32</v>
      </c>
      <c r="D4" s="197"/>
      <c r="E4" s="259"/>
      <c r="F4" s="259"/>
      <c r="G4" s="259"/>
      <c r="H4" s="259"/>
      <c r="I4" s="259"/>
      <c r="J4" s="259"/>
      <c r="K4" s="259"/>
      <c r="L4" s="259"/>
      <c r="M4" s="195">
        <f>Выручка!F4</f>
        <v>1</v>
      </c>
      <c r="N4" s="195">
        <f>Выручка!G4</f>
        <v>2</v>
      </c>
      <c r="O4" s="195">
        <f>Выручка!H4</f>
        <v>3</v>
      </c>
      <c r="P4" s="195">
        <f>Выручка!I4</f>
        <v>4</v>
      </c>
      <c r="Q4" s="195">
        <f>Выручка!J4</f>
        <v>5</v>
      </c>
      <c r="R4" s="195">
        <f>Выручка!K4</f>
        <v>6</v>
      </c>
      <c r="S4" s="195">
        <f>Выручка!L4</f>
        <v>7</v>
      </c>
      <c r="T4" s="195">
        <f>Выручка!M4</f>
        <v>8</v>
      </c>
      <c r="U4" s="195">
        <f>Выручка!N4</f>
        <v>9</v>
      </c>
      <c r="V4" s="195">
        <f>Выручка!O4</f>
        <v>10</v>
      </c>
      <c r="W4" s="195">
        <f>Выручка!P4</f>
        <v>11</v>
      </c>
      <c r="X4" s="195">
        <f>Выручка!Q4</f>
        <v>12</v>
      </c>
      <c r="Y4" s="195">
        <f>Выручка!R4</f>
        <v>13</v>
      </c>
      <c r="Z4" s="195">
        <f>Выручка!S4</f>
        <v>14</v>
      </c>
      <c r="AA4" s="195">
        <f>Выручка!T4</f>
        <v>15</v>
      </c>
      <c r="AB4" s="195">
        <f>Выручка!U4</f>
        <v>16</v>
      </c>
      <c r="AC4" s="195">
        <f>Выручка!V4</f>
        <v>17</v>
      </c>
      <c r="AD4" s="195">
        <f>Выручка!W4</f>
        <v>18</v>
      </c>
      <c r="AE4" s="195">
        <f>Выручка!X4</f>
        <v>19</v>
      </c>
      <c r="AF4" s="195">
        <f>Выручка!Y4</f>
        <v>20</v>
      </c>
      <c r="AG4" s="195">
        <f>Выручка!Z4</f>
        <v>21</v>
      </c>
      <c r="AH4" s="195">
        <f>Выручка!AA4</f>
        <v>22</v>
      </c>
      <c r="AI4" s="195">
        <f>Выручка!AB4</f>
        <v>23</v>
      </c>
      <c r="AJ4" s="195">
        <f>Выручка!AC4</f>
        <v>24</v>
      </c>
      <c r="AK4" s="195">
        <f>Выручка!AD4</f>
        <v>25</v>
      </c>
      <c r="AL4" s="195">
        <f>Выручка!AE4</f>
        <v>26</v>
      </c>
      <c r="AM4" s="195">
        <f>Выручка!AF4</f>
        <v>27</v>
      </c>
      <c r="AN4" s="195">
        <f>Выручка!AG4</f>
        <v>28</v>
      </c>
      <c r="AO4" s="195">
        <f>Выручка!AH4</f>
        <v>29</v>
      </c>
      <c r="AP4" s="195">
        <f>Выручка!AI4</f>
        <v>30</v>
      </c>
      <c r="AQ4" s="195">
        <f>Выручка!AJ4</f>
        <v>31</v>
      </c>
      <c r="AR4" s="195">
        <f>Выручка!AK4</f>
        <v>32</v>
      </c>
      <c r="AS4" s="195">
        <f>Выручка!AL4</f>
        <v>33</v>
      </c>
      <c r="AT4" s="195">
        <f>Выручка!AM4</f>
        <v>34</v>
      </c>
      <c r="AU4" s="195">
        <f>Выручка!AN4</f>
        <v>35</v>
      </c>
      <c r="AV4" s="195">
        <f>Выручка!AO4</f>
        <v>36</v>
      </c>
      <c r="AW4" s="195">
        <f>Выручка!AP4</f>
        <v>37</v>
      </c>
      <c r="AX4" s="195">
        <f>Выручка!AQ4</f>
        <v>38</v>
      </c>
      <c r="AY4" s="195">
        <f>Выручка!AR4</f>
        <v>39</v>
      </c>
      <c r="AZ4" s="195">
        <f>Выручка!AS4</f>
        <v>40</v>
      </c>
      <c r="BA4" s="195">
        <f>Выручка!AT4</f>
        <v>41</v>
      </c>
      <c r="BB4" s="195">
        <f>Выручка!AU4</f>
        <v>42</v>
      </c>
      <c r="BC4" s="195">
        <f>Выручка!AV4</f>
        <v>43</v>
      </c>
      <c r="BD4" s="195">
        <f>Выручка!AW4</f>
        <v>44</v>
      </c>
      <c r="BE4" s="195">
        <f>Выручка!AX4</f>
        <v>45</v>
      </c>
      <c r="BF4" s="195">
        <f>Выручка!AY4</f>
        <v>46</v>
      </c>
      <c r="BG4" s="195">
        <f>Выручка!AZ4</f>
        <v>47</v>
      </c>
      <c r="BH4" s="195">
        <f>Выручка!BA4</f>
        <v>48</v>
      </c>
      <c r="BI4" s="195">
        <f>Выручка!BB4</f>
        <v>49</v>
      </c>
      <c r="BJ4" s="195">
        <f>Выручка!BC4</f>
        <v>50</v>
      </c>
      <c r="BK4" s="195">
        <f>Выручка!BD4</f>
        <v>51</v>
      </c>
      <c r="BL4" s="195">
        <f>Выручка!BE4</f>
        <v>52</v>
      </c>
      <c r="BM4" s="195">
        <f>Выручка!BF4</f>
        <v>53</v>
      </c>
      <c r="BN4" s="195">
        <f>Выручка!BG4</f>
        <v>54</v>
      </c>
      <c r="BO4" s="195">
        <f>Выручка!BH4</f>
        <v>55</v>
      </c>
      <c r="BP4" s="195">
        <f>Выручка!BI4</f>
        <v>56</v>
      </c>
      <c r="BQ4" s="195">
        <f>Выручка!BJ4</f>
        <v>57</v>
      </c>
      <c r="BR4" s="195">
        <f>Выручка!BK4</f>
        <v>58</v>
      </c>
      <c r="BS4" s="195">
        <f>Выручка!BL4</f>
        <v>59</v>
      </c>
      <c r="BT4" s="195">
        <f>Выручка!BM4</f>
        <v>60</v>
      </c>
      <c r="BU4" s="195">
        <f>Выручка!BN4</f>
        <v>61</v>
      </c>
      <c r="BV4" s="195">
        <f>Выручка!BO4</f>
        <v>62</v>
      </c>
      <c r="BW4" s="195">
        <f>Выручка!BP4</f>
        <v>63</v>
      </c>
      <c r="BX4" s="195">
        <f>Выручка!BQ4</f>
        <v>64</v>
      </c>
      <c r="BY4" s="195">
        <f>Выручка!BR4</f>
        <v>65</v>
      </c>
      <c r="BZ4" s="195">
        <f>Выручка!BS4</f>
        <v>66</v>
      </c>
      <c r="CA4" s="195">
        <f>Выручка!BT4</f>
        <v>67</v>
      </c>
      <c r="CB4" s="195">
        <f>Выручка!BU4</f>
        <v>68</v>
      </c>
      <c r="CC4" s="195">
        <f>Выручка!BV4</f>
        <v>69</v>
      </c>
      <c r="CD4" s="195">
        <f>Выручка!BW4</f>
        <v>70</v>
      </c>
      <c r="CE4" s="195">
        <f>Выручка!BX4</f>
        <v>71</v>
      </c>
      <c r="CF4" s="195">
        <f>Выручка!BY4</f>
        <v>72</v>
      </c>
    </row>
    <row r="5" spans="1:84" x14ac:dyDescent="0.25">
      <c r="A5" s="201"/>
      <c r="B5" s="550"/>
      <c r="C5" s="550"/>
      <c r="D5" s="153" t="s">
        <v>34</v>
      </c>
      <c r="E5" s="331" t="s">
        <v>164</v>
      </c>
      <c r="F5" s="332" t="s">
        <v>37</v>
      </c>
      <c r="G5" s="153" t="s">
        <v>38</v>
      </c>
      <c r="H5" s="153" t="s">
        <v>39</v>
      </c>
      <c r="I5" s="153" t="s">
        <v>40</v>
      </c>
      <c r="J5" s="153" t="s">
        <v>41</v>
      </c>
      <c r="K5" s="153" t="s">
        <v>392</v>
      </c>
      <c r="L5" s="54"/>
      <c r="M5" s="154">
        <f>Выручка!F5</f>
        <v>45292</v>
      </c>
      <c r="N5" s="154">
        <f>Выручка!G5</f>
        <v>45323</v>
      </c>
      <c r="O5" s="154">
        <f>Выручка!H5</f>
        <v>45352</v>
      </c>
      <c r="P5" s="154">
        <f>Выручка!I5</f>
        <v>45383</v>
      </c>
      <c r="Q5" s="154">
        <f>Выручка!J5</f>
        <v>45413</v>
      </c>
      <c r="R5" s="154">
        <f>Выручка!K5</f>
        <v>45444</v>
      </c>
      <c r="S5" s="154">
        <f>Выручка!L5</f>
        <v>45474</v>
      </c>
      <c r="T5" s="154">
        <f>Выручка!M5</f>
        <v>45505</v>
      </c>
      <c r="U5" s="154">
        <f>Выручка!N5</f>
        <v>45536</v>
      </c>
      <c r="V5" s="154">
        <f>Выручка!O5</f>
        <v>45566</v>
      </c>
      <c r="W5" s="154">
        <f>Выручка!P5</f>
        <v>45597</v>
      </c>
      <c r="X5" s="154">
        <f>Выручка!Q5</f>
        <v>45627</v>
      </c>
      <c r="Y5" s="154">
        <f>Выручка!R5</f>
        <v>45658</v>
      </c>
      <c r="Z5" s="154">
        <f>Выручка!S5</f>
        <v>45689</v>
      </c>
      <c r="AA5" s="154">
        <f>Выручка!T5</f>
        <v>45717</v>
      </c>
      <c r="AB5" s="154">
        <f>Выручка!U5</f>
        <v>45748</v>
      </c>
      <c r="AC5" s="154">
        <f>Выручка!V5</f>
        <v>45778</v>
      </c>
      <c r="AD5" s="154">
        <f>Выручка!W5</f>
        <v>45809</v>
      </c>
      <c r="AE5" s="154">
        <f>Выручка!X5</f>
        <v>45839</v>
      </c>
      <c r="AF5" s="154">
        <f>Выручка!Y5</f>
        <v>45870</v>
      </c>
      <c r="AG5" s="154">
        <f>Выручка!Z5</f>
        <v>45901</v>
      </c>
      <c r="AH5" s="154">
        <f>Выручка!AA5</f>
        <v>45931</v>
      </c>
      <c r="AI5" s="154">
        <f>Выручка!AB5</f>
        <v>45962</v>
      </c>
      <c r="AJ5" s="154">
        <f>Выручка!AC5</f>
        <v>45992</v>
      </c>
      <c r="AK5" s="154">
        <f>Выручка!AD5</f>
        <v>46023</v>
      </c>
      <c r="AL5" s="154">
        <f>Выручка!AE5</f>
        <v>46054</v>
      </c>
      <c r="AM5" s="154">
        <f>Выручка!AF5</f>
        <v>46082</v>
      </c>
      <c r="AN5" s="154">
        <f>Выручка!AG5</f>
        <v>46113</v>
      </c>
      <c r="AO5" s="154">
        <f>Выручка!AH5</f>
        <v>46143</v>
      </c>
      <c r="AP5" s="154">
        <f>Выручка!AI5</f>
        <v>46174</v>
      </c>
      <c r="AQ5" s="154">
        <f>Выручка!AJ5</f>
        <v>46204</v>
      </c>
      <c r="AR5" s="154">
        <f>Выручка!AK5</f>
        <v>46235</v>
      </c>
      <c r="AS5" s="154">
        <f>Выручка!AL5</f>
        <v>46266</v>
      </c>
      <c r="AT5" s="154">
        <f>Выручка!AM5</f>
        <v>46296</v>
      </c>
      <c r="AU5" s="154">
        <f>Выручка!AN5</f>
        <v>46327</v>
      </c>
      <c r="AV5" s="154">
        <f>Выручка!AO5</f>
        <v>46357</v>
      </c>
      <c r="AW5" s="154">
        <f>Выручка!AP5</f>
        <v>46388</v>
      </c>
      <c r="AX5" s="154">
        <f>Выручка!AQ5</f>
        <v>46419</v>
      </c>
      <c r="AY5" s="154">
        <f>Выручка!AR5</f>
        <v>46447</v>
      </c>
      <c r="AZ5" s="154">
        <f>Выручка!AS5</f>
        <v>46478</v>
      </c>
      <c r="BA5" s="154">
        <f>Выручка!AT5</f>
        <v>46508</v>
      </c>
      <c r="BB5" s="154">
        <f>Выручка!AU5</f>
        <v>46539</v>
      </c>
      <c r="BC5" s="154">
        <f>Выручка!AV5</f>
        <v>46569</v>
      </c>
      <c r="BD5" s="154">
        <f>Выручка!AW5</f>
        <v>46600</v>
      </c>
      <c r="BE5" s="154">
        <f>Выручка!AX5</f>
        <v>46631</v>
      </c>
      <c r="BF5" s="154">
        <f>Выручка!AY5</f>
        <v>46661</v>
      </c>
      <c r="BG5" s="154">
        <f>Выручка!AZ5</f>
        <v>46692</v>
      </c>
      <c r="BH5" s="154">
        <f>Выручка!BA5</f>
        <v>46722</v>
      </c>
      <c r="BI5" s="154">
        <f>Выручка!BB5</f>
        <v>46753</v>
      </c>
      <c r="BJ5" s="154">
        <f>Выручка!BC5</f>
        <v>46784</v>
      </c>
      <c r="BK5" s="154">
        <f>Выручка!BD5</f>
        <v>46813</v>
      </c>
      <c r="BL5" s="154">
        <f>Выручка!BE5</f>
        <v>46844</v>
      </c>
      <c r="BM5" s="154">
        <f>Выручка!BF5</f>
        <v>46874</v>
      </c>
      <c r="BN5" s="154">
        <f>Выручка!BG5</f>
        <v>46905</v>
      </c>
      <c r="BO5" s="154">
        <f>Выручка!BH5</f>
        <v>46935</v>
      </c>
      <c r="BP5" s="154">
        <f>Выручка!BI5</f>
        <v>46966</v>
      </c>
      <c r="BQ5" s="154">
        <f>Выручка!BJ5</f>
        <v>46997</v>
      </c>
      <c r="BR5" s="154">
        <f>Выручка!BK5</f>
        <v>47027</v>
      </c>
      <c r="BS5" s="154">
        <f>Выручка!BL5</f>
        <v>47058</v>
      </c>
      <c r="BT5" s="154">
        <f>Выручка!BM5</f>
        <v>47088</v>
      </c>
      <c r="BU5" s="154">
        <f>Выручка!BN5</f>
        <v>47119</v>
      </c>
      <c r="BV5" s="154">
        <f>Выручка!BO5</f>
        <v>47150</v>
      </c>
      <c r="BW5" s="154">
        <f>Выручка!BP5</f>
        <v>47178</v>
      </c>
      <c r="BX5" s="154">
        <f>Выручка!BQ5</f>
        <v>47209</v>
      </c>
      <c r="BY5" s="154">
        <f>Выручка!BR5</f>
        <v>47239</v>
      </c>
      <c r="BZ5" s="154">
        <f>Выручка!BS5</f>
        <v>47270</v>
      </c>
      <c r="CA5" s="154">
        <f>Выручка!BT5</f>
        <v>47300</v>
      </c>
      <c r="CB5" s="154">
        <f>Выручка!BU5</f>
        <v>47331</v>
      </c>
      <c r="CC5" s="154">
        <f>Выручка!BV5</f>
        <v>47362</v>
      </c>
      <c r="CD5" s="154">
        <f>Выручка!BW5</f>
        <v>47392</v>
      </c>
      <c r="CE5" s="154">
        <f>Выручка!BX5</f>
        <v>47423</v>
      </c>
      <c r="CF5" s="154">
        <f>Выручка!BY5</f>
        <v>47453</v>
      </c>
    </row>
    <row r="6" spans="1:84" x14ac:dyDescent="0.25">
      <c r="A6" s="187"/>
      <c r="B6" s="187"/>
      <c r="C6" s="187"/>
      <c r="D6" s="333"/>
      <c r="E6" s="334"/>
      <c r="F6" s="335">
        <v>1</v>
      </c>
      <c r="G6" s="335">
        <v>2</v>
      </c>
      <c r="H6" s="335">
        <v>3</v>
      </c>
      <c r="I6" s="335">
        <v>4</v>
      </c>
      <c r="J6" s="335">
        <v>5</v>
      </c>
      <c r="K6" s="335">
        <v>6</v>
      </c>
      <c r="L6" s="336"/>
      <c r="M6" s="335">
        <v>1</v>
      </c>
      <c r="N6" s="335">
        <v>1</v>
      </c>
      <c r="O6" s="335">
        <v>1</v>
      </c>
      <c r="P6" s="335">
        <v>1</v>
      </c>
      <c r="Q6" s="335">
        <v>1</v>
      </c>
      <c r="R6" s="335">
        <v>1</v>
      </c>
      <c r="S6" s="335">
        <v>1</v>
      </c>
      <c r="T6" s="335">
        <v>1</v>
      </c>
      <c r="U6" s="335">
        <v>1</v>
      </c>
      <c r="V6" s="335">
        <v>1</v>
      </c>
      <c r="W6" s="335">
        <v>1</v>
      </c>
      <c r="X6" s="335">
        <v>1</v>
      </c>
      <c r="Y6" s="335">
        <f t="shared" ref="Y6:BT6" si="0">M6+1</f>
        <v>2</v>
      </c>
      <c r="Z6" s="335">
        <f t="shared" si="0"/>
        <v>2</v>
      </c>
      <c r="AA6" s="335">
        <f t="shared" si="0"/>
        <v>2</v>
      </c>
      <c r="AB6" s="335">
        <f t="shared" si="0"/>
        <v>2</v>
      </c>
      <c r="AC6" s="335">
        <f t="shared" si="0"/>
        <v>2</v>
      </c>
      <c r="AD6" s="335">
        <f t="shared" si="0"/>
        <v>2</v>
      </c>
      <c r="AE6" s="335">
        <f t="shared" si="0"/>
        <v>2</v>
      </c>
      <c r="AF6" s="335">
        <f t="shared" si="0"/>
        <v>2</v>
      </c>
      <c r="AG6" s="335">
        <f t="shared" si="0"/>
        <v>2</v>
      </c>
      <c r="AH6" s="335">
        <f t="shared" si="0"/>
        <v>2</v>
      </c>
      <c r="AI6" s="335">
        <f t="shared" si="0"/>
        <v>2</v>
      </c>
      <c r="AJ6" s="335">
        <f t="shared" si="0"/>
        <v>2</v>
      </c>
      <c r="AK6" s="335">
        <f t="shared" si="0"/>
        <v>3</v>
      </c>
      <c r="AL6" s="335">
        <f t="shared" si="0"/>
        <v>3</v>
      </c>
      <c r="AM6" s="335">
        <f t="shared" si="0"/>
        <v>3</v>
      </c>
      <c r="AN6" s="335">
        <f t="shared" si="0"/>
        <v>3</v>
      </c>
      <c r="AO6" s="335">
        <f t="shared" si="0"/>
        <v>3</v>
      </c>
      <c r="AP6" s="335">
        <f t="shared" si="0"/>
        <v>3</v>
      </c>
      <c r="AQ6" s="335">
        <f t="shared" si="0"/>
        <v>3</v>
      </c>
      <c r="AR6" s="335">
        <f t="shared" si="0"/>
        <v>3</v>
      </c>
      <c r="AS6" s="335">
        <f t="shared" si="0"/>
        <v>3</v>
      </c>
      <c r="AT6" s="335">
        <f t="shared" si="0"/>
        <v>3</v>
      </c>
      <c r="AU6" s="335">
        <f t="shared" si="0"/>
        <v>3</v>
      </c>
      <c r="AV6" s="335">
        <f t="shared" si="0"/>
        <v>3</v>
      </c>
      <c r="AW6" s="335">
        <f t="shared" si="0"/>
        <v>4</v>
      </c>
      <c r="AX6" s="335">
        <f t="shared" si="0"/>
        <v>4</v>
      </c>
      <c r="AY6" s="335">
        <f t="shared" si="0"/>
        <v>4</v>
      </c>
      <c r="AZ6" s="335">
        <f t="shared" si="0"/>
        <v>4</v>
      </c>
      <c r="BA6" s="335">
        <f t="shared" si="0"/>
        <v>4</v>
      </c>
      <c r="BB6" s="335">
        <f t="shared" si="0"/>
        <v>4</v>
      </c>
      <c r="BC6" s="335">
        <f t="shared" si="0"/>
        <v>4</v>
      </c>
      <c r="BD6" s="335">
        <f t="shared" si="0"/>
        <v>4</v>
      </c>
      <c r="BE6" s="335">
        <f t="shared" si="0"/>
        <v>4</v>
      </c>
      <c r="BF6" s="335">
        <f t="shared" si="0"/>
        <v>4</v>
      </c>
      <c r="BG6" s="335">
        <f t="shared" si="0"/>
        <v>4</v>
      </c>
      <c r="BH6" s="335">
        <f t="shared" si="0"/>
        <v>4</v>
      </c>
      <c r="BI6" s="335">
        <f t="shared" si="0"/>
        <v>5</v>
      </c>
      <c r="BJ6" s="335">
        <f t="shared" si="0"/>
        <v>5</v>
      </c>
      <c r="BK6" s="335">
        <f t="shared" si="0"/>
        <v>5</v>
      </c>
      <c r="BL6" s="335">
        <f t="shared" si="0"/>
        <v>5</v>
      </c>
      <c r="BM6" s="335">
        <f t="shared" si="0"/>
        <v>5</v>
      </c>
      <c r="BN6" s="335">
        <f t="shared" si="0"/>
        <v>5</v>
      </c>
      <c r="BO6" s="335">
        <f t="shared" si="0"/>
        <v>5</v>
      </c>
      <c r="BP6" s="335">
        <f t="shared" si="0"/>
        <v>5</v>
      </c>
      <c r="BQ6" s="335">
        <f t="shared" si="0"/>
        <v>5</v>
      </c>
      <c r="BR6" s="335">
        <f t="shared" si="0"/>
        <v>5</v>
      </c>
      <c r="BS6" s="335">
        <f t="shared" si="0"/>
        <v>5</v>
      </c>
      <c r="BT6" s="335">
        <f t="shared" si="0"/>
        <v>5</v>
      </c>
      <c r="BU6" s="335">
        <f t="shared" ref="BU6" si="1">BI6+1</f>
        <v>6</v>
      </c>
      <c r="BV6" s="335">
        <f t="shared" ref="BV6" si="2">BJ6+1</f>
        <v>6</v>
      </c>
      <c r="BW6" s="335">
        <f t="shared" ref="BW6" si="3">BK6+1</f>
        <v>6</v>
      </c>
      <c r="BX6" s="335">
        <f t="shared" ref="BX6" si="4">BL6+1</f>
        <v>6</v>
      </c>
      <c r="BY6" s="335">
        <f t="shared" ref="BY6" si="5">BM6+1</f>
        <v>6</v>
      </c>
      <c r="BZ6" s="335">
        <f t="shared" ref="BZ6" si="6">BN6+1</f>
        <v>6</v>
      </c>
      <c r="CA6" s="335">
        <f t="shared" ref="CA6" si="7">BO6+1</f>
        <v>6</v>
      </c>
      <c r="CB6" s="335">
        <f t="shared" ref="CB6" si="8">BP6+1</f>
        <v>6</v>
      </c>
      <c r="CC6" s="335">
        <f t="shared" ref="CC6" si="9">BQ6+1</f>
        <v>6</v>
      </c>
      <c r="CD6" s="335">
        <f t="shared" ref="CD6" si="10">BR6+1</f>
        <v>6</v>
      </c>
      <c r="CE6" s="335">
        <f t="shared" ref="CE6" si="11">BS6+1</f>
        <v>6</v>
      </c>
      <c r="CF6" s="335">
        <f t="shared" ref="CF6" si="12">BT6+1</f>
        <v>6</v>
      </c>
    </row>
    <row r="7" spans="1:84" x14ac:dyDescent="0.25">
      <c r="A7" s="31"/>
      <c r="B7" s="337" t="s">
        <v>248</v>
      </c>
      <c r="C7" s="31"/>
      <c r="D7" s="132"/>
      <c r="E7" s="338"/>
      <c r="F7" s="339"/>
      <c r="G7" s="340"/>
      <c r="H7" s="340"/>
      <c r="I7" s="340"/>
      <c r="J7" s="340"/>
      <c r="K7" s="340"/>
      <c r="L7" s="54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</row>
    <row r="8" spans="1:84" x14ac:dyDescent="0.25">
      <c r="A8" s="31"/>
      <c r="B8" s="337"/>
      <c r="C8" s="31"/>
      <c r="D8" s="132"/>
      <c r="E8" s="338"/>
      <c r="F8" s="339"/>
      <c r="G8" s="340"/>
      <c r="H8" s="340"/>
      <c r="I8" s="340"/>
      <c r="J8" s="340"/>
      <c r="K8" s="340"/>
      <c r="L8" s="54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</row>
    <row r="9" spans="1:84" x14ac:dyDescent="0.25">
      <c r="A9" s="31"/>
      <c r="B9" s="553" t="s">
        <v>249</v>
      </c>
      <c r="C9" s="553"/>
      <c r="D9" s="341"/>
      <c r="E9" s="342">
        <f ca="1">SUM(F9:K9)</f>
        <v>528080</v>
      </c>
      <c r="F9" s="343">
        <f ca="1">SUMIF($M$6:$CF$6,F$6,$M9:$CF9)</f>
        <v>3062.4999999999995</v>
      </c>
      <c r="G9" s="343">
        <f t="shared" ref="G9:K17" ca="1" si="13">SUMIF($M$6:$CF$6,G$6,$M9:$CF9)</f>
        <v>8312.4999999999982</v>
      </c>
      <c r="H9" s="343">
        <f t="shared" ca="1" si="13"/>
        <v>26425</v>
      </c>
      <c r="I9" s="343">
        <f t="shared" ca="1" si="13"/>
        <v>101500</v>
      </c>
      <c r="J9" s="343">
        <f t="shared" ca="1" si="13"/>
        <v>168560</v>
      </c>
      <c r="K9" s="343">
        <f t="shared" ca="1" si="13"/>
        <v>220220</v>
      </c>
      <c r="L9" s="344"/>
      <c r="M9" s="345">
        <f t="shared" ref="M9:AR9" ca="1" si="14">SUM(M10:M13)</f>
        <v>0</v>
      </c>
      <c r="N9" s="345">
        <f t="shared" ca="1" si="14"/>
        <v>0</v>
      </c>
      <c r="O9" s="345">
        <f t="shared" ca="1" si="14"/>
        <v>0</v>
      </c>
      <c r="P9" s="345">
        <f t="shared" ca="1" si="14"/>
        <v>0</v>
      </c>
      <c r="Q9" s="345">
        <f t="shared" ca="1" si="14"/>
        <v>0</v>
      </c>
      <c r="R9" s="345">
        <f t="shared" ca="1" si="14"/>
        <v>437.49999999999994</v>
      </c>
      <c r="S9" s="345">
        <f t="shared" ca="1" si="14"/>
        <v>437.49999999999994</v>
      </c>
      <c r="T9" s="345">
        <f t="shared" ca="1" si="14"/>
        <v>437.49999999999994</v>
      </c>
      <c r="U9" s="345">
        <f t="shared" ca="1" si="14"/>
        <v>437.49999999999994</v>
      </c>
      <c r="V9" s="345">
        <f t="shared" ca="1" si="14"/>
        <v>437.49999999999994</v>
      </c>
      <c r="W9" s="345">
        <f t="shared" ca="1" si="14"/>
        <v>437.49999999999994</v>
      </c>
      <c r="X9" s="345">
        <f t="shared" ca="1" si="14"/>
        <v>437.49999999999994</v>
      </c>
      <c r="Y9" s="345">
        <f t="shared" ca="1" si="14"/>
        <v>437.49999999999994</v>
      </c>
      <c r="Z9" s="345">
        <f t="shared" ca="1" si="14"/>
        <v>437.49999999999994</v>
      </c>
      <c r="AA9" s="345">
        <f t="shared" ca="1" si="14"/>
        <v>437.49999999999994</v>
      </c>
      <c r="AB9" s="345">
        <f t="shared" ca="1" si="14"/>
        <v>437.49999999999994</v>
      </c>
      <c r="AC9" s="345">
        <f t="shared" ca="1" si="14"/>
        <v>437.49999999999994</v>
      </c>
      <c r="AD9" s="345">
        <f t="shared" ca="1" si="14"/>
        <v>874.99999999999989</v>
      </c>
      <c r="AE9" s="345">
        <f t="shared" ca="1" si="14"/>
        <v>874.99999999999989</v>
      </c>
      <c r="AF9" s="345">
        <f t="shared" ca="1" si="14"/>
        <v>874.99999999999989</v>
      </c>
      <c r="AG9" s="345">
        <f t="shared" ca="1" si="14"/>
        <v>874.99999999999989</v>
      </c>
      <c r="AH9" s="345">
        <f t="shared" ca="1" si="14"/>
        <v>874.99999999999989</v>
      </c>
      <c r="AI9" s="345">
        <f t="shared" ca="1" si="14"/>
        <v>874.99999999999989</v>
      </c>
      <c r="AJ9" s="345">
        <f t="shared" ca="1" si="14"/>
        <v>874.99999999999989</v>
      </c>
      <c r="AK9" s="345">
        <f t="shared" ca="1" si="14"/>
        <v>874.99999999999989</v>
      </c>
      <c r="AL9" s="345">
        <f t="shared" ca="1" si="14"/>
        <v>874.99999999999989</v>
      </c>
      <c r="AM9" s="345">
        <f t="shared" ca="1" si="14"/>
        <v>874.99999999999989</v>
      </c>
      <c r="AN9" s="345">
        <f t="shared" ca="1" si="14"/>
        <v>874.99999999999989</v>
      </c>
      <c r="AO9" s="345">
        <f t="shared" ca="1" si="14"/>
        <v>874.99999999999989</v>
      </c>
      <c r="AP9" s="345">
        <f t="shared" ca="1" si="14"/>
        <v>3150</v>
      </c>
      <c r="AQ9" s="345">
        <f t="shared" ca="1" si="14"/>
        <v>3150</v>
      </c>
      <c r="AR9" s="345">
        <f t="shared" ca="1" si="14"/>
        <v>3150</v>
      </c>
      <c r="AS9" s="345">
        <f t="shared" ref="AS9:BT9" ca="1" si="15">SUM(AS10:AS13)</f>
        <v>3150</v>
      </c>
      <c r="AT9" s="345">
        <f t="shared" ca="1" si="15"/>
        <v>3150</v>
      </c>
      <c r="AU9" s="345">
        <f t="shared" ca="1" si="15"/>
        <v>3150</v>
      </c>
      <c r="AV9" s="345">
        <f t="shared" ca="1" si="15"/>
        <v>3150</v>
      </c>
      <c r="AW9" s="345">
        <f t="shared" ca="1" si="15"/>
        <v>3150</v>
      </c>
      <c r="AX9" s="345">
        <f t="shared" ca="1" si="15"/>
        <v>3150</v>
      </c>
      <c r="AY9" s="345">
        <f t="shared" ca="1" si="15"/>
        <v>3150</v>
      </c>
      <c r="AZ9" s="345">
        <f t="shared" ca="1" si="15"/>
        <v>3150</v>
      </c>
      <c r="BA9" s="345">
        <f t="shared" ca="1" si="15"/>
        <v>3150</v>
      </c>
      <c r="BB9" s="345">
        <f t="shared" ca="1" si="15"/>
        <v>12250</v>
      </c>
      <c r="BC9" s="345">
        <f t="shared" ca="1" si="15"/>
        <v>12250</v>
      </c>
      <c r="BD9" s="345">
        <f t="shared" ca="1" si="15"/>
        <v>12250</v>
      </c>
      <c r="BE9" s="345">
        <f t="shared" ca="1" si="15"/>
        <v>12250</v>
      </c>
      <c r="BF9" s="345">
        <f t="shared" ca="1" si="15"/>
        <v>12250</v>
      </c>
      <c r="BG9" s="345">
        <f t="shared" ca="1" si="15"/>
        <v>12250</v>
      </c>
      <c r="BH9" s="345">
        <f t="shared" ca="1" si="15"/>
        <v>12250</v>
      </c>
      <c r="BI9" s="345">
        <f t="shared" ca="1" si="15"/>
        <v>12250</v>
      </c>
      <c r="BJ9" s="345">
        <f t="shared" ca="1" si="15"/>
        <v>12250</v>
      </c>
      <c r="BK9" s="345">
        <f t="shared" ca="1" si="15"/>
        <v>12250</v>
      </c>
      <c r="BL9" s="345">
        <f t="shared" ca="1" si="15"/>
        <v>12250</v>
      </c>
      <c r="BM9" s="345">
        <f t="shared" ca="1" si="15"/>
        <v>12250</v>
      </c>
      <c r="BN9" s="345">
        <f t="shared" ca="1" si="15"/>
        <v>15330</v>
      </c>
      <c r="BO9" s="345">
        <f t="shared" ca="1" si="15"/>
        <v>15330</v>
      </c>
      <c r="BP9" s="345">
        <f t="shared" ca="1" si="15"/>
        <v>15330</v>
      </c>
      <c r="BQ9" s="345">
        <f t="shared" ca="1" si="15"/>
        <v>15330</v>
      </c>
      <c r="BR9" s="345">
        <f t="shared" ca="1" si="15"/>
        <v>15330</v>
      </c>
      <c r="BS9" s="345">
        <f t="shared" ca="1" si="15"/>
        <v>15330</v>
      </c>
      <c r="BT9" s="345">
        <f t="shared" ca="1" si="15"/>
        <v>15330</v>
      </c>
      <c r="BU9" s="345">
        <f t="shared" ref="BU9:CF9" ca="1" si="16">SUM(BU10:BU13)</f>
        <v>15330</v>
      </c>
      <c r="BV9" s="345">
        <f t="shared" ca="1" si="16"/>
        <v>15330</v>
      </c>
      <c r="BW9" s="345">
        <f t="shared" ca="1" si="16"/>
        <v>15330</v>
      </c>
      <c r="BX9" s="345">
        <f t="shared" ca="1" si="16"/>
        <v>15330</v>
      </c>
      <c r="BY9" s="345">
        <f t="shared" ca="1" si="16"/>
        <v>15330</v>
      </c>
      <c r="BZ9" s="345">
        <f t="shared" ca="1" si="16"/>
        <v>20510</v>
      </c>
      <c r="CA9" s="345">
        <f t="shared" ca="1" si="16"/>
        <v>20510</v>
      </c>
      <c r="CB9" s="345">
        <f t="shared" ca="1" si="16"/>
        <v>20510</v>
      </c>
      <c r="CC9" s="345">
        <f t="shared" ca="1" si="16"/>
        <v>20510</v>
      </c>
      <c r="CD9" s="345">
        <f t="shared" ca="1" si="16"/>
        <v>20510</v>
      </c>
      <c r="CE9" s="345">
        <f t="shared" ca="1" si="16"/>
        <v>20510</v>
      </c>
      <c r="CF9" s="345">
        <f t="shared" ca="1" si="16"/>
        <v>20510</v>
      </c>
    </row>
    <row r="10" spans="1:84" outlineLevel="1" x14ac:dyDescent="0.25">
      <c r="A10" s="31"/>
      <c r="B10" s="81"/>
      <c r="C10" s="31"/>
      <c r="D10" s="132"/>
      <c r="E10" s="346"/>
      <c r="F10" s="347"/>
      <c r="G10" s="347"/>
      <c r="H10" s="347"/>
      <c r="I10" s="347"/>
      <c r="J10" s="347"/>
      <c r="K10" s="347"/>
      <c r="L10" s="54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  <c r="AQ10" s="230"/>
      <c r="AR10" s="230"/>
      <c r="AS10" s="230"/>
      <c r="AT10" s="230"/>
      <c r="AU10" s="230"/>
      <c r="AV10" s="230"/>
      <c r="AW10" s="230"/>
      <c r="AX10" s="230"/>
      <c r="AY10" s="230"/>
      <c r="AZ10" s="230"/>
      <c r="BA10" s="230"/>
      <c r="BB10" s="230"/>
      <c r="BC10" s="230"/>
      <c r="BD10" s="230"/>
      <c r="BE10" s="230"/>
      <c r="BF10" s="230"/>
      <c r="BG10" s="230"/>
      <c r="BH10" s="230"/>
      <c r="BI10" s="230"/>
      <c r="BJ10" s="230"/>
      <c r="BK10" s="230"/>
      <c r="BL10" s="230"/>
      <c r="BM10" s="230"/>
      <c r="BN10" s="230"/>
      <c r="BO10" s="230"/>
      <c r="BP10" s="230"/>
      <c r="BQ10" s="230"/>
      <c r="BR10" s="230"/>
      <c r="BS10" s="230"/>
      <c r="BT10" s="230"/>
      <c r="BU10" s="230"/>
      <c r="BV10" s="230"/>
      <c r="BW10" s="230"/>
      <c r="BX10" s="230"/>
      <c r="BY10" s="230"/>
      <c r="BZ10" s="230"/>
      <c r="CA10" s="230"/>
      <c r="CB10" s="230"/>
      <c r="CC10" s="230"/>
      <c r="CD10" s="230"/>
      <c r="CE10" s="230"/>
      <c r="CF10" s="230"/>
    </row>
    <row r="11" spans="1:84" outlineLevel="1" x14ac:dyDescent="0.25">
      <c r="A11" s="31"/>
      <c r="B11" s="81"/>
      <c r="C11" s="31" t="str">
        <f>Выручка!C23</f>
        <v>Тренировки</v>
      </c>
      <c r="D11" s="132" t="s">
        <v>394</v>
      </c>
      <c r="E11" s="346">
        <f ca="1">SUM(F11:K11)</f>
        <v>502933.33333333337</v>
      </c>
      <c r="F11" s="347">
        <f t="shared" ref="F11:F12" ca="1" si="17">SUMIF($M$6:$CF$6,F$6,$M11:$CF11)</f>
        <v>2916.6666666666661</v>
      </c>
      <c r="G11" s="347">
        <f t="shared" ca="1" si="13"/>
        <v>7916.6666666666642</v>
      </c>
      <c r="H11" s="347">
        <f t="shared" ca="1" si="13"/>
        <v>25166.666666666664</v>
      </c>
      <c r="I11" s="347">
        <f t="shared" ca="1" si="13"/>
        <v>96666.666666666672</v>
      </c>
      <c r="J11" s="347">
        <f t="shared" ca="1" si="13"/>
        <v>160533.33333333331</v>
      </c>
      <c r="K11" s="347">
        <f t="shared" ca="1" si="13"/>
        <v>209733.33333333337</v>
      </c>
      <c r="L11" s="54"/>
      <c r="M11" s="230">
        <f ca="1">Выручка!F18</f>
        <v>0</v>
      </c>
      <c r="N11" s="230">
        <f ca="1">Выручка!G18</f>
        <v>0</v>
      </c>
      <c r="O11" s="230">
        <f ca="1">Выручка!H18</f>
        <v>0</v>
      </c>
      <c r="P11" s="230">
        <f ca="1">Выручка!I18</f>
        <v>0</v>
      </c>
      <c r="Q11" s="230">
        <f ca="1">Выручка!J18</f>
        <v>0</v>
      </c>
      <c r="R11" s="230">
        <f ca="1">Выручка!K18</f>
        <v>416.66666666666663</v>
      </c>
      <c r="S11" s="230">
        <f ca="1">Выручка!L18</f>
        <v>416.66666666666663</v>
      </c>
      <c r="T11" s="230">
        <f ca="1">Выручка!M18</f>
        <v>416.66666666666663</v>
      </c>
      <c r="U11" s="230">
        <f ca="1">Выручка!N18</f>
        <v>416.66666666666663</v>
      </c>
      <c r="V11" s="230">
        <f ca="1">Выручка!O18</f>
        <v>416.66666666666663</v>
      </c>
      <c r="W11" s="230">
        <f ca="1">Выручка!P18</f>
        <v>416.66666666666663</v>
      </c>
      <c r="X11" s="230">
        <f ca="1">Выручка!Q18</f>
        <v>416.66666666666663</v>
      </c>
      <c r="Y11" s="230">
        <f ca="1">Выручка!R18</f>
        <v>416.66666666666663</v>
      </c>
      <c r="Z11" s="230">
        <f ca="1">Выручка!S18</f>
        <v>416.66666666666663</v>
      </c>
      <c r="AA11" s="230">
        <f ca="1">Выручка!T18</f>
        <v>416.66666666666663</v>
      </c>
      <c r="AB11" s="230">
        <f ca="1">Выручка!U18</f>
        <v>416.66666666666663</v>
      </c>
      <c r="AC11" s="230">
        <f ca="1">Выручка!V18</f>
        <v>416.66666666666663</v>
      </c>
      <c r="AD11" s="230">
        <f ca="1">Выручка!W18</f>
        <v>833.33333333333326</v>
      </c>
      <c r="AE11" s="230">
        <f ca="1">Выручка!X18</f>
        <v>833.33333333333326</v>
      </c>
      <c r="AF11" s="230">
        <f ca="1">Выручка!Y18</f>
        <v>833.33333333333326</v>
      </c>
      <c r="AG11" s="230">
        <f ca="1">Выручка!Z18</f>
        <v>833.33333333333326</v>
      </c>
      <c r="AH11" s="230">
        <f ca="1">Выручка!AA18</f>
        <v>833.33333333333326</v>
      </c>
      <c r="AI11" s="230">
        <f ca="1">Выручка!AB18</f>
        <v>833.33333333333326</v>
      </c>
      <c r="AJ11" s="230">
        <f ca="1">Выручка!AC18</f>
        <v>833.33333333333326</v>
      </c>
      <c r="AK11" s="230">
        <f ca="1">Выручка!AD18</f>
        <v>833.33333333333326</v>
      </c>
      <c r="AL11" s="230">
        <f ca="1">Выручка!AE18</f>
        <v>833.33333333333326</v>
      </c>
      <c r="AM11" s="230">
        <f ca="1">Выручка!AF18</f>
        <v>833.33333333333326</v>
      </c>
      <c r="AN11" s="230">
        <f ca="1">Выручка!AG18</f>
        <v>833.33333333333326</v>
      </c>
      <c r="AO11" s="230">
        <f ca="1">Выручка!AH18</f>
        <v>833.33333333333326</v>
      </c>
      <c r="AP11" s="230">
        <f ca="1">Выручка!AI18</f>
        <v>3000</v>
      </c>
      <c r="AQ11" s="230">
        <f ca="1">Выручка!AJ18</f>
        <v>3000</v>
      </c>
      <c r="AR11" s="230">
        <f ca="1">Выручка!AK18</f>
        <v>3000</v>
      </c>
      <c r="AS11" s="230">
        <f ca="1">Выручка!AL18</f>
        <v>3000</v>
      </c>
      <c r="AT11" s="230">
        <f ca="1">Выручка!AM18</f>
        <v>3000</v>
      </c>
      <c r="AU11" s="230">
        <f ca="1">Выручка!AN18</f>
        <v>3000</v>
      </c>
      <c r="AV11" s="230">
        <f ca="1">Выручка!AO18</f>
        <v>3000</v>
      </c>
      <c r="AW11" s="230">
        <f ca="1">Выручка!AP18</f>
        <v>3000</v>
      </c>
      <c r="AX11" s="230">
        <f ca="1">Выручка!AQ18</f>
        <v>3000</v>
      </c>
      <c r="AY11" s="230">
        <f ca="1">Выручка!AR18</f>
        <v>3000</v>
      </c>
      <c r="AZ11" s="230">
        <f ca="1">Выручка!AS18</f>
        <v>3000</v>
      </c>
      <c r="BA11" s="230">
        <f ca="1">Выручка!AT18</f>
        <v>3000</v>
      </c>
      <c r="BB11" s="230">
        <f ca="1">Выручка!AU18</f>
        <v>11666.666666666666</v>
      </c>
      <c r="BC11" s="230">
        <f ca="1">Выручка!AV18</f>
        <v>11666.666666666666</v>
      </c>
      <c r="BD11" s="230">
        <f ca="1">Выручка!AW18</f>
        <v>11666.666666666666</v>
      </c>
      <c r="BE11" s="230">
        <f ca="1">Выручка!AX18</f>
        <v>11666.666666666666</v>
      </c>
      <c r="BF11" s="230">
        <f ca="1">Выручка!AY18</f>
        <v>11666.666666666666</v>
      </c>
      <c r="BG11" s="230">
        <f ca="1">Выручка!AZ18</f>
        <v>11666.666666666666</v>
      </c>
      <c r="BH11" s="230">
        <f ca="1">Выручка!BA18</f>
        <v>11666.666666666666</v>
      </c>
      <c r="BI11" s="230">
        <f ca="1">Выручка!BB18</f>
        <v>11666.666666666666</v>
      </c>
      <c r="BJ11" s="230">
        <f ca="1">Выручка!BC18</f>
        <v>11666.666666666666</v>
      </c>
      <c r="BK11" s="230">
        <f ca="1">Выручка!BD18</f>
        <v>11666.666666666666</v>
      </c>
      <c r="BL11" s="230">
        <f ca="1">Выручка!BE18</f>
        <v>11666.666666666666</v>
      </c>
      <c r="BM11" s="230">
        <f ca="1">Выручка!BF18</f>
        <v>11666.666666666666</v>
      </c>
      <c r="BN11" s="230">
        <f ca="1">Выручка!BG18</f>
        <v>14600</v>
      </c>
      <c r="BO11" s="230">
        <f ca="1">Выручка!BH18</f>
        <v>14600</v>
      </c>
      <c r="BP11" s="230">
        <f ca="1">Выручка!BI18</f>
        <v>14600</v>
      </c>
      <c r="BQ11" s="230">
        <f ca="1">Выручка!BJ18</f>
        <v>14600</v>
      </c>
      <c r="BR11" s="230">
        <f ca="1">Выручка!BK18</f>
        <v>14600</v>
      </c>
      <c r="BS11" s="230">
        <f ca="1">Выручка!BL18</f>
        <v>14600</v>
      </c>
      <c r="BT11" s="230">
        <f ca="1">Выручка!BM18</f>
        <v>14600</v>
      </c>
      <c r="BU11" s="230">
        <f ca="1">Выручка!BN18</f>
        <v>14600</v>
      </c>
      <c r="BV11" s="230">
        <f ca="1">Выручка!BO18</f>
        <v>14600</v>
      </c>
      <c r="BW11" s="230">
        <f ca="1">Выручка!BP18</f>
        <v>14600</v>
      </c>
      <c r="BX11" s="230">
        <f ca="1">Выручка!BQ18</f>
        <v>14600</v>
      </c>
      <c r="BY11" s="230">
        <f ca="1">Выручка!BR18</f>
        <v>14600</v>
      </c>
      <c r="BZ11" s="230">
        <f ca="1">Выручка!BS18</f>
        <v>19533.333333333332</v>
      </c>
      <c r="CA11" s="230">
        <f ca="1">Выручка!BT18</f>
        <v>19533.333333333332</v>
      </c>
      <c r="CB11" s="230">
        <f ca="1">Выручка!BU18</f>
        <v>19533.333333333332</v>
      </c>
      <c r="CC11" s="230">
        <f ca="1">Выручка!BV18</f>
        <v>19533.333333333332</v>
      </c>
      <c r="CD11" s="230">
        <f ca="1">Выручка!BW18</f>
        <v>19533.333333333332</v>
      </c>
      <c r="CE11" s="230">
        <f ca="1">Выручка!BX18</f>
        <v>19533.333333333332</v>
      </c>
      <c r="CF11" s="230">
        <f ca="1">Выручка!BY18</f>
        <v>19533.333333333332</v>
      </c>
    </row>
    <row r="12" spans="1:84" outlineLevel="1" x14ac:dyDescent="0.25">
      <c r="A12" s="31"/>
      <c r="B12" s="81"/>
      <c r="C12" s="31" t="str">
        <f>Выручка!C19</f>
        <v>Электронный тренажер</v>
      </c>
      <c r="D12" s="132" t="s">
        <v>393</v>
      </c>
      <c r="E12" s="346">
        <f ca="1">SUM(F12:K12)</f>
        <v>25146.666666666664</v>
      </c>
      <c r="F12" s="347">
        <f t="shared" ca="1" si="17"/>
        <v>145.83333333333331</v>
      </c>
      <c r="G12" s="347">
        <f t="shared" ca="1" si="13"/>
        <v>395.83333333333337</v>
      </c>
      <c r="H12" s="347">
        <f t="shared" ca="1" si="13"/>
        <v>1258.3333333333333</v>
      </c>
      <c r="I12" s="347">
        <f t="shared" ca="1" si="13"/>
        <v>4833.3333333333321</v>
      </c>
      <c r="J12" s="347">
        <f t="shared" ca="1" si="13"/>
        <v>8026.6666666666661</v>
      </c>
      <c r="K12" s="347">
        <f t="shared" ca="1" si="13"/>
        <v>10486.666666666666</v>
      </c>
      <c r="L12" s="54"/>
      <c r="M12" s="230">
        <f ca="1">Выручка!F19</f>
        <v>0</v>
      </c>
      <c r="N12" s="230">
        <f ca="1">Выручка!G19</f>
        <v>0</v>
      </c>
      <c r="O12" s="230">
        <f ca="1">Выручка!H19</f>
        <v>0</v>
      </c>
      <c r="P12" s="230">
        <f ca="1">Выручка!I19</f>
        <v>0</v>
      </c>
      <c r="Q12" s="230">
        <f ca="1">Выручка!J19</f>
        <v>0</v>
      </c>
      <c r="R12" s="230">
        <f ca="1">Выручка!K19</f>
        <v>20.833333333333332</v>
      </c>
      <c r="S12" s="230">
        <f ca="1">Выручка!L19</f>
        <v>20.833333333333332</v>
      </c>
      <c r="T12" s="230">
        <f ca="1">Выручка!M19</f>
        <v>20.833333333333332</v>
      </c>
      <c r="U12" s="230">
        <f ca="1">Выручка!N19</f>
        <v>20.833333333333332</v>
      </c>
      <c r="V12" s="230">
        <f ca="1">Выручка!O19</f>
        <v>20.833333333333332</v>
      </c>
      <c r="W12" s="230">
        <f ca="1">Выручка!P19</f>
        <v>20.833333333333332</v>
      </c>
      <c r="X12" s="230">
        <f ca="1">Выручка!Q19</f>
        <v>20.833333333333332</v>
      </c>
      <c r="Y12" s="230">
        <f ca="1">Выручка!R19</f>
        <v>20.833333333333332</v>
      </c>
      <c r="Z12" s="230">
        <f ca="1">Выручка!S19</f>
        <v>20.833333333333332</v>
      </c>
      <c r="AA12" s="230">
        <f ca="1">Выручка!T19</f>
        <v>20.833333333333332</v>
      </c>
      <c r="AB12" s="230">
        <f ca="1">Выручка!U19</f>
        <v>20.833333333333332</v>
      </c>
      <c r="AC12" s="230">
        <f ca="1">Выручка!V19</f>
        <v>20.833333333333332</v>
      </c>
      <c r="AD12" s="230">
        <f ca="1">Выручка!W19</f>
        <v>41.666666666666664</v>
      </c>
      <c r="AE12" s="230">
        <f ca="1">Выручка!X19</f>
        <v>41.666666666666664</v>
      </c>
      <c r="AF12" s="230">
        <f ca="1">Выручка!Y19</f>
        <v>41.666666666666664</v>
      </c>
      <c r="AG12" s="230">
        <f ca="1">Выручка!Z19</f>
        <v>41.666666666666664</v>
      </c>
      <c r="AH12" s="230">
        <f ca="1">Выручка!AA19</f>
        <v>41.666666666666664</v>
      </c>
      <c r="AI12" s="230">
        <f ca="1">Выручка!AB19</f>
        <v>41.666666666666664</v>
      </c>
      <c r="AJ12" s="230">
        <f ca="1">Выручка!AC19</f>
        <v>41.666666666666664</v>
      </c>
      <c r="AK12" s="230">
        <f ca="1">Выручка!AD19</f>
        <v>41.666666666666664</v>
      </c>
      <c r="AL12" s="230">
        <f ca="1">Выручка!AE19</f>
        <v>41.666666666666664</v>
      </c>
      <c r="AM12" s="230">
        <f ca="1">Выручка!AF19</f>
        <v>41.666666666666664</v>
      </c>
      <c r="AN12" s="230">
        <f ca="1">Выручка!AG19</f>
        <v>41.666666666666664</v>
      </c>
      <c r="AO12" s="230">
        <f ca="1">Выручка!AH19</f>
        <v>41.666666666666664</v>
      </c>
      <c r="AP12" s="230">
        <f ca="1">Выручка!AI19</f>
        <v>150</v>
      </c>
      <c r="AQ12" s="230">
        <f ca="1">Выручка!AJ19</f>
        <v>150</v>
      </c>
      <c r="AR12" s="230">
        <f ca="1">Выручка!AK19</f>
        <v>150</v>
      </c>
      <c r="AS12" s="230">
        <f ca="1">Выручка!AL19</f>
        <v>150</v>
      </c>
      <c r="AT12" s="230">
        <f ca="1">Выручка!AM19</f>
        <v>150</v>
      </c>
      <c r="AU12" s="230">
        <f ca="1">Выручка!AN19</f>
        <v>150</v>
      </c>
      <c r="AV12" s="230">
        <f ca="1">Выручка!AO19</f>
        <v>150</v>
      </c>
      <c r="AW12" s="230">
        <f ca="1">Выручка!AP19</f>
        <v>150</v>
      </c>
      <c r="AX12" s="230">
        <f ca="1">Выручка!AQ19</f>
        <v>150</v>
      </c>
      <c r="AY12" s="230">
        <f ca="1">Выручка!AR19</f>
        <v>150</v>
      </c>
      <c r="AZ12" s="230">
        <f ca="1">Выручка!AS19</f>
        <v>150</v>
      </c>
      <c r="BA12" s="230">
        <f ca="1">Выручка!AT19</f>
        <v>150</v>
      </c>
      <c r="BB12" s="230">
        <f ca="1">Выручка!AU19</f>
        <v>583.33333333333326</v>
      </c>
      <c r="BC12" s="230">
        <f ca="1">Выручка!AV19</f>
        <v>583.33333333333326</v>
      </c>
      <c r="BD12" s="230">
        <f ca="1">Выручка!AW19</f>
        <v>583.33333333333326</v>
      </c>
      <c r="BE12" s="230">
        <f ca="1">Выручка!AX19</f>
        <v>583.33333333333326</v>
      </c>
      <c r="BF12" s="230">
        <f ca="1">Выручка!AY19</f>
        <v>583.33333333333326</v>
      </c>
      <c r="BG12" s="230">
        <f ca="1">Выручка!AZ19</f>
        <v>583.33333333333326</v>
      </c>
      <c r="BH12" s="230">
        <f ca="1">Выручка!BA19</f>
        <v>583.33333333333326</v>
      </c>
      <c r="BI12" s="230">
        <f ca="1">Выручка!BB19</f>
        <v>583.33333333333326</v>
      </c>
      <c r="BJ12" s="230">
        <f ca="1">Выручка!BC19</f>
        <v>583.33333333333326</v>
      </c>
      <c r="BK12" s="230">
        <f ca="1">Выручка!BD19</f>
        <v>583.33333333333326</v>
      </c>
      <c r="BL12" s="230">
        <f ca="1">Выручка!BE19</f>
        <v>583.33333333333326</v>
      </c>
      <c r="BM12" s="230">
        <f ca="1">Выручка!BF19</f>
        <v>583.33333333333326</v>
      </c>
      <c r="BN12" s="230">
        <f ca="1">Выручка!BG19</f>
        <v>730</v>
      </c>
      <c r="BO12" s="230">
        <f ca="1">Выручка!BH19</f>
        <v>730</v>
      </c>
      <c r="BP12" s="230">
        <f ca="1">Выручка!BI19</f>
        <v>730</v>
      </c>
      <c r="BQ12" s="230">
        <f ca="1">Выручка!BJ19</f>
        <v>730</v>
      </c>
      <c r="BR12" s="230">
        <f ca="1">Выручка!BK19</f>
        <v>730</v>
      </c>
      <c r="BS12" s="230">
        <f ca="1">Выручка!BL19</f>
        <v>730</v>
      </c>
      <c r="BT12" s="230">
        <f ca="1">Выручка!BM19</f>
        <v>730</v>
      </c>
      <c r="BU12" s="230">
        <f ca="1">Выручка!BN19</f>
        <v>730</v>
      </c>
      <c r="BV12" s="230">
        <f ca="1">Выручка!BO19</f>
        <v>730</v>
      </c>
      <c r="BW12" s="230">
        <f ca="1">Выручка!BP19</f>
        <v>730</v>
      </c>
      <c r="BX12" s="230">
        <f ca="1">Выручка!BQ19</f>
        <v>730</v>
      </c>
      <c r="BY12" s="230">
        <f ca="1">Выручка!BR19</f>
        <v>730</v>
      </c>
      <c r="BZ12" s="230">
        <f ca="1">Выручка!BS19</f>
        <v>976.66666666666663</v>
      </c>
      <c r="CA12" s="230">
        <f ca="1">Выручка!BT19</f>
        <v>976.66666666666663</v>
      </c>
      <c r="CB12" s="230">
        <f ca="1">Выручка!BU19</f>
        <v>976.66666666666663</v>
      </c>
      <c r="CC12" s="230">
        <f ca="1">Выручка!BV19</f>
        <v>976.66666666666663</v>
      </c>
      <c r="CD12" s="230">
        <f ca="1">Выручка!BW19</f>
        <v>976.66666666666663</v>
      </c>
      <c r="CE12" s="230">
        <f ca="1">Выручка!BX19</f>
        <v>976.66666666666663</v>
      </c>
      <c r="CF12" s="230">
        <f ca="1">Выручка!BY19</f>
        <v>976.66666666666663</v>
      </c>
    </row>
    <row r="13" spans="1:84" outlineLevel="1" x14ac:dyDescent="0.25">
      <c r="A13" s="31"/>
      <c r="B13" s="337"/>
      <c r="C13" s="31"/>
      <c r="D13" s="132"/>
      <c r="E13" s="338"/>
      <c r="F13" s="339"/>
      <c r="G13" s="340"/>
      <c r="H13" s="340"/>
      <c r="I13" s="340"/>
      <c r="J13" s="340"/>
      <c r="K13" s="340"/>
      <c r="L13" s="54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</row>
    <row r="14" spans="1:84" x14ac:dyDescent="0.25">
      <c r="A14" s="31"/>
      <c r="B14" s="553" t="s">
        <v>8</v>
      </c>
      <c r="C14" s="553"/>
      <c r="D14" s="341" t="s">
        <v>355</v>
      </c>
      <c r="E14" s="342">
        <f ca="1">SUM(F14:K14)</f>
        <v>58166.859460932734</v>
      </c>
      <c r="F14" s="343">
        <f ca="1">SUMIF($M$6:$CF$6,F$6,$M14:$CF14)</f>
        <v>186.52083333333326</v>
      </c>
      <c r="G14" s="343">
        <f t="shared" ca="1" si="13"/>
        <v>603.00062500000001</v>
      </c>
      <c r="H14" s="343">
        <f t="shared" ca="1" si="13"/>
        <v>2226.1747667499999</v>
      </c>
      <c r="I14" s="343">
        <f t="shared" ca="1" si="13"/>
        <v>9789.5340151950004</v>
      </c>
      <c r="J14" s="343">
        <f t="shared" ca="1" si="13"/>
        <v>18401.526144263349</v>
      </c>
      <c r="K14" s="343">
        <f t="shared" ca="1" si="13"/>
        <v>26960.103076391053</v>
      </c>
      <c r="L14" s="344"/>
      <c r="M14" s="345">
        <f t="shared" ref="M14:AR14" ca="1" si="18">SUM(M15:M17)</f>
        <v>0</v>
      </c>
      <c r="N14" s="345">
        <f t="shared" ca="1" si="18"/>
        <v>0</v>
      </c>
      <c r="O14" s="345">
        <f t="shared" ca="1" si="18"/>
        <v>0</v>
      </c>
      <c r="P14" s="345">
        <f t="shared" ca="1" si="18"/>
        <v>0</v>
      </c>
      <c r="Q14" s="345">
        <f t="shared" ca="1" si="18"/>
        <v>0</v>
      </c>
      <c r="R14" s="345">
        <f t="shared" ca="1" si="18"/>
        <v>26.645833333333329</v>
      </c>
      <c r="S14" s="345">
        <f t="shared" ca="1" si="18"/>
        <v>26.645833333333329</v>
      </c>
      <c r="T14" s="345">
        <f t="shared" ca="1" si="18"/>
        <v>26.645833333333329</v>
      </c>
      <c r="U14" s="345">
        <f t="shared" ca="1" si="18"/>
        <v>26.645833333333329</v>
      </c>
      <c r="V14" s="345">
        <f t="shared" ca="1" si="18"/>
        <v>26.645833333333329</v>
      </c>
      <c r="W14" s="345">
        <f t="shared" ca="1" si="18"/>
        <v>26.645833333333329</v>
      </c>
      <c r="X14" s="345">
        <f t="shared" ca="1" si="18"/>
        <v>26.645833333333329</v>
      </c>
      <c r="Y14" s="345">
        <f t="shared" ca="1" si="18"/>
        <v>31.736874999999998</v>
      </c>
      <c r="Z14" s="345">
        <f t="shared" ca="1" si="18"/>
        <v>31.736874999999998</v>
      </c>
      <c r="AA14" s="345">
        <f t="shared" ca="1" si="18"/>
        <v>31.736874999999998</v>
      </c>
      <c r="AB14" s="345">
        <f t="shared" ca="1" si="18"/>
        <v>31.736874999999998</v>
      </c>
      <c r="AC14" s="345">
        <f t="shared" ca="1" si="18"/>
        <v>31.736874999999998</v>
      </c>
      <c r="AD14" s="345">
        <f t="shared" ca="1" si="18"/>
        <v>63.473749999999995</v>
      </c>
      <c r="AE14" s="345">
        <f t="shared" ca="1" si="18"/>
        <v>63.473749999999995</v>
      </c>
      <c r="AF14" s="345">
        <f t="shared" ca="1" si="18"/>
        <v>63.473749999999995</v>
      </c>
      <c r="AG14" s="345">
        <f t="shared" ca="1" si="18"/>
        <v>63.473749999999995</v>
      </c>
      <c r="AH14" s="345">
        <f t="shared" ca="1" si="18"/>
        <v>63.473749999999995</v>
      </c>
      <c r="AI14" s="345">
        <f t="shared" ca="1" si="18"/>
        <v>63.473749999999995</v>
      </c>
      <c r="AJ14" s="345">
        <f t="shared" ca="1" si="18"/>
        <v>63.473749999999995</v>
      </c>
      <c r="AK14" s="345">
        <f t="shared" ca="1" si="18"/>
        <v>73.714396249999993</v>
      </c>
      <c r="AL14" s="345">
        <f t="shared" ca="1" si="18"/>
        <v>73.714396249999993</v>
      </c>
      <c r="AM14" s="345">
        <f t="shared" ca="1" si="18"/>
        <v>73.714396249999993</v>
      </c>
      <c r="AN14" s="345">
        <f t="shared" ca="1" si="18"/>
        <v>73.714396249999993</v>
      </c>
      <c r="AO14" s="345">
        <f t="shared" ca="1" si="18"/>
        <v>73.714396249999993</v>
      </c>
      <c r="AP14" s="345">
        <f t="shared" ca="1" si="18"/>
        <v>265.3718265</v>
      </c>
      <c r="AQ14" s="345">
        <f t="shared" ca="1" si="18"/>
        <v>265.3718265</v>
      </c>
      <c r="AR14" s="345">
        <f t="shared" ca="1" si="18"/>
        <v>265.3718265</v>
      </c>
      <c r="AS14" s="345">
        <f t="shared" ref="AS14:BT14" ca="1" si="19">SUM(AS15:AS17)</f>
        <v>265.3718265</v>
      </c>
      <c r="AT14" s="345">
        <f t="shared" ca="1" si="19"/>
        <v>265.3718265</v>
      </c>
      <c r="AU14" s="345">
        <f t="shared" ca="1" si="19"/>
        <v>265.3718265</v>
      </c>
      <c r="AV14" s="345">
        <f t="shared" ca="1" si="19"/>
        <v>265.3718265</v>
      </c>
      <c r="AW14" s="345">
        <f t="shared" ca="1" si="19"/>
        <v>303.81312460949999</v>
      </c>
      <c r="AX14" s="345">
        <f t="shared" ca="1" si="19"/>
        <v>303.81312460949999</v>
      </c>
      <c r="AY14" s="345">
        <f t="shared" ca="1" si="19"/>
        <v>303.81312460949999</v>
      </c>
      <c r="AZ14" s="345">
        <f t="shared" ca="1" si="19"/>
        <v>303.81312460949999</v>
      </c>
      <c r="BA14" s="345">
        <f t="shared" ca="1" si="19"/>
        <v>303.81312460949999</v>
      </c>
      <c r="BB14" s="345">
        <f t="shared" ca="1" si="19"/>
        <v>1181.4954845924999</v>
      </c>
      <c r="BC14" s="345">
        <f t="shared" ca="1" si="19"/>
        <v>1181.4954845924999</v>
      </c>
      <c r="BD14" s="345">
        <f t="shared" ca="1" si="19"/>
        <v>1181.4954845924999</v>
      </c>
      <c r="BE14" s="345">
        <f t="shared" ca="1" si="19"/>
        <v>1181.4954845924999</v>
      </c>
      <c r="BF14" s="345">
        <f t="shared" ca="1" si="19"/>
        <v>1181.4954845924999</v>
      </c>
      <c r="BG14" s="345">
        <f t="shared" ca="1" si="19"/>
        <v>1181.4954845924999</v>
      </c>
      <c r="BH14" s="345">
        <f t="shared" ca="1" si="19"/>
        <v>1181.4954845924999</v>
      </c>
      <c r="BI14" s="345">
        <f t="shared" ca="1" si="19"/>
        <v>1337.3202139726272</v>
      </c>
      <c r="BJ14" s="345">
        <f t="shared" ca="1" si="19"/>
        <v>1337.3202139726272</v>
      </c>
      <c r="BK14" s="345">
        <f t="shared" ca="1" si="19"/>
        <v>1337.3202139726272</v>
      </c>
      <c r="BL14" s="345">
        <f t="shared" ca="1" si="19"/>
        <v>1337.3202139726272</v>
      </c>
      <c r="BM14" s="345">
        <f t="shared" ca="1" si="19"/>
        <v>1337.3202139726272</v>
      </c>
      <c r="BN14" s="345">
        <f t="shared" ca="1" si="19"/>
        <v>1673.5607249143166</v>
      </c>
      <c r="BO14" s="345">
        <f t="shared" ca="1" si="19"/>
        <v>1673.5607249143166</v>
      </c>
      <c r="BP14" s="345">
        <f t="shared" ca="1" si="19"/>
        <v>1673.5607249143166</v>
      </c>
      <c r="BQ14" s="345">
        <f t="shared" ca="1" si="19"/>
        <v>1673.5607249143166</v>
      </c>
      <c r="BR14" s="345">
        <f t="shared" ca="1" si="19"/>
        <v>1673.5607249143166</v>
      </c>
      <c r="BS14" s="345">
        <f t="shared" ca="1" si="19"/>
        <v>1673.5607249143166</v>
      </c>
      <c r="BT14" s="345">
        <f t="shared" ca="1" si="19"/>
        <v>1673.5607249143166</v>
      </c>
      <c r="BU14" s="345">
        <f t="shared" ref="BU14:CF14" ca="1" si="20">SUM(BU15:BU17)</f>
        <v>1876.7522484836752</v>
      </c>
      <c r="BV14" s="345">
        <f t="shared" ca="1" si="20"/>
        <v>1876.7522484836752</v>
      </c>
      <c r="BW14" s="345">
        <f t="shared" ca="1" si="20"/>
        <v>1876.7522484836752</v>
      </c>
      <c r="BX14" s="345">
        <f t="shared" ca="1" si="20"/>
        <v>1876.7522484836752</v>
      </c>
      <c r="BY14" s="345">
        <f t="shared" ca="1" si="20"/>
        <v>1876.7522484836752</v>
      </c>
      <c r="BZ14" s="345">
        <f t="shared" ca="1" si="20"/>
        <v>2510.9059762818119</v>
      </c>
      <c r="CA14" s="345">
        <f t="shared" ca="1" si="20"/>
        <v>2510.9059762818119</v>
      </c>
      <c r="CB14" s="345">
        <f t="shared" ca="1" si="20"/>
        <v>2510.9059762818119</v>
      </c>
      <c r="CC14" s="345">
        <f t="shared" ca="1" si="20"/>
        <v>2510.9059762818119</v>
      </c>
      <c r="CD14" s="345">
        <f t="shared" ca="1" si="20"/>
        <v>2510.9059762818119</v>
      </c>
      <c r="CE14" s="345">
        <f t="shared" ca="1" si="20"/>
        <v>2510.9059762818119</v>
      </c>
      <c r="CF14" s="345">
        <f t="shared" ca="1" si="20"/>
        <v>2510.9059762818119</v>
      </c>
    </row>
    <row r="15" spans="1:84" x14ac:dyDescent="0.25">
      <c r="A15" s="31"/>
      <c r="B15" s="81"/>
      <c r="C15" s="73"/>
      <c r="D15" s="132"/>
      <c r="E15" s="348"/>
      <c r="F15" s="347"/>
      <c r="G15" s="347"/>
      <c r="H15" s="347"/>
      <c r="I15" s="347"/>
      <c r="J15" s="347"/>
      <c r="K15" s="523"/>
      <c r="L15" s="168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47"/>
      <c r="AF15" s="347"/>
      <c r="AG15" s="347"/>
      <c r="AH15" s="347"/>
      <c r="AI15" s="347"/>
      <c r="AJ15" s="347"/>
      <c r="AK15" s="347"/>
      <c r="AL15" s="347"/>
      <c r="AM15" s="347"/>
      <c r="AN15" s="347"/>
      <c r="AO15" s="347"/>
      <c r="AP15" s="347"/>
      <c r="AQ15" s="347"/>
      <c r="AR15" s="347"/>
      <c r="AS15" s="347"/>
      <c r="AT15" s="347"/>
      <c r="AU15" s="347"/>
      <c r="AV15" s="347"/>
      <c r="AW15" s="347"/>
      <c r="AX15" s="347"/>
      <c r="AY15" s="347"/>
      <c r="AZ15" s="347"/>
      <c r="BA15" s="347"/>
      <c r="BB15" s="347"/>
      <c r="BC15" s="347"/>
      <c r="BD15" s="347"/>
      <c r="BE15" s="347"/>
      <c r="BF15" s="347"/>
      <c r="BG15" s="347"/>
      <c r="BH15" s="347"/>
      <c r="BI15" s="347"/>
      <c r="BJ15" s="347"/>
      <c r="BK15" s="347"/>
      <c r="BL15" s="347"/>
      <c r="BM15" s="347"/>
      <c r="BN15" s="347"/>
      <c r="BO15" s="347"/>
      <c r="BP15" s="347"/>
      <c r="BQ15" s="347"/>
      <c r="BR15" s="347"/>
      <c r="BS15" s="347"/>
      <c r="BT15" s="347"/>
      <c r="BU15" s="347"/>
      <c r="BV15" s="347"/>
      <c r="BW15" s="347"/>
      <c r="BX15" s="347"/>
      <c r="BY15" s="347"/>
      <c r="BZ15" s="347"/>
      <c r="CA15" s="347"/>
      <c r="CB15" s="347"/>
      <c r="CC15" s="347"/>
      <c r="CD15" s="347"/>
      <c r="CE15" s="347"/>
      <c r="CF15" s="347"/>
    </row>
    <row r="16" spans="1:84" x14ac:dyDescent="0.25">
      <c r="A16" s="31"/>
      <c r="B16" s="81"/>
      <c r="C16" s="73" t="str">
        <f>C11</f>
        <v>Тренировки</v>
      </c>
      <c r="D16" s="132" t="s">
        <v>355</v>
      </c>
      <c r="E16" s="349">
        <f ca="1">SUM(F16:K16)</f>
        <v>44309.458220458197</v>
      </c>
      <c r="F16" s="347">
        <f t="shared" ref="F16:F17" ca="1" si="21">SUMIF($M$6:$CF$6,F$6,$M16:$CF16)</f>
        <v>113.74999999999999</v>
      </c>
      <c r="G16" s="347">
        <f t="shared" ca="1" si="13"/>
        <v>399.55416666666667</v>
      </c>
      <c r="H16" s="347">
        <f t="shared" ca="1" si="13"/>
        <v>1564.5540350000003</v>
      </c>
      <c r="I16" s="347">
        <f t="shared" ca="1" si="13"/>
        <v>7189.7588828999988</v>
      </c>
      <c r="J16" s="347">
        <f t="shared" ca="1" si="13"/>
        <v>13984.805823923089</v>
      </c>
      <c r="K16" s="347">
        <f t="shared" ca="1" si="13"/>
        <v>21057.035311968448</v>
      </c>
      <c r="L16" s="168"/>
      <c r="M16" s="347">
        <f ca="1">IFERROR(Выручка!F28/(1+Налоги!F$9*Налоги!F$8),0)</f>
        <v>0</v>
      </c>
      <c r="N16" s="347">
        <f ca="1">IFERROR(Выручка!G28/(1+Налоги!G$9*Налоги!G$8),0)</f>
        <v>0</v>
      </c>
      <c r="O16" s="347">
        <f ca="1">IFERROR(Выручка!H28/(1+Налоги!H$9*Налоги!H$8),0)</f>
        <v>0</v>
      </c>
      <c r="P16" s="347">
        <f ca="1">IFERROR(Выручка!I28/(1+Налоги!I$9*Налоги!I$8),0)</f>
        <v>0</v>
      </c>
      <c r="Q16" s="347">
        <f ca="1">IFERROR(Выручка!J28/(1+Налоги!J$9*Налоги!J$8),0)</f>
        <v>0</v>
      </c>
      <c r="R16" s="347">
        <f ca="1">IFERROR(Выручка!K28/(1+Налоги!K$9*Налоги!K$8),0)</f>
        <v>16.249999999999996</v>
      </c>
      <c r="S16" s="347">
        <f ca="1">IFERROR(Выручка!L28/(1+Налоги!L$9*Налоги!L$8),0)</f>
        <v>16.249999999999996</v>
      </c>
      <c r="T16" s="347">
        <f ca="1">IFERROR(Выручка!M28/(1+Налоги!M$9*Налоги!M$8),0)</f>
        <v>16.249999999999996</v>
      </c>
      <c r="U16" s="347">
        <f ca="1">IFERROR(Выручка!N28/(1+Налоги!N$9*Налоги!N$8),0)</f>
        <v>16.249999999999996</v>
      </c>
      <c r="V16" s="347">
        <f ca="1">IFERROR(Выручка!O28/(1+Налоги!O$9*Налоги!O$8),0)</f>
        <v>16.249999999999996</v>
      </c>
      <c r="W16" s="347">
        <f ca="1">IFERROR(Выручка!P28/(1+Налоги!P$9*Налоги!P$8),0)</f>
        <v>16.249999999999996</v>
      </c>
      <c r="X16" s="347">
        <f ca="1">IFERROR(Выручка!Q28/(1+Налоги!Q$9*Налоги!Q$8),0)</f>
        <v>16.249999999999996</v>
      </c>
      <c r="Y16" s="347">
        <f ca="1">IFERROR(Выручка!R28/(1+Налоги!R$9*Налоги!R$8),0)</f>
        <v>21.029166666666665</v>
      </c>
      <c r="Z16" s="347">
        <f ca="1">IFERROR(Выручка!S28/(1+Налоги!S$9*Налоги!S$8),0)</f>
        <v>21.029166666666665</v>
      </c>
      <c r="AA16" s="347">
        <f ca="1">IFERROR(Выручка!T28/(1+Налоги!T$9*Налоги!T$8),0)</f>
        <v>21.029166666666665</v>
      </c>
      <c r="AB16" s="347">
        <f ca="1">IFERROR(Выручка!U28/(1+Налоги!U$9*Налоги!U$8),0)</f>
        <v>21.029166666666665</v>
      </c>
      <c r="AC16" s="347">
        <f ca="1">IFERROR(Выручка!V28/(1+Налоги!V$9*Налоги!V$8),0)</f>
        <v>21.029166666666665</v>
      </c>
      <c r="AD16" s="347">
        <f ca="1">IFERROR(Выручка!W28/(1+Налоги!W$9*Налоги!W$8),0)</f>
        <v>42.05833333333333</v>
      </c>
      <c r="AE16" s="347">
        <f ca="1">IFERROR(Выручка!X28/(1+Налоги!X$9*Налоги!X$8),0)</f>
        <v>42.05833333333333</v>
      </c>
      <c r="AF16" s="347">
        <f ca="1">IFERROR(Выручка!Y28/(1+Налоги!Y$9*Налоги!Y$8),0)</f>
        <v>42.05833333333333</v>
      </c>
      <c r="AG16" s="347">
        <f ca="1">IFERROR(Выручка!Z28/(1+Налоги!Z$9*Налоги!Z$8),0)</f>
        <v>42.05833333333333</v>
      </c>
      <c r="AH16" s="347">
        <f ca="1">IFERROR(Выручка!AA28/(1+Налоги!AA$9*Налоги!AA$8),0)</f>
        <v>42.05833333333333</v>
      </c>
      <c r="AI16" s="347">
        <f ca="1">IFERROR(Выручка!AB28/(1+Налоги!AB$9*Налоги!AB$8),0)</f>
        <v>42.05833333333333</v>
      </c>
      <c r="AJ16" s="347">
        <f ca="1">IFERROR(Выручка!AC28/(1+Налоги!AC$9*Налоги!AC$8),0)</f>
        <v>42.05833333333333</v>
      </c>
      <c r="AK16" s="347">
        <f ca="1">IFERROR(Выручка!AD28/(1+Налоги!AD$9*Налоги!AD$8),0)</f>
        <v>51.806424999999997</v>
      </c>
      <c r="AL16" s="347">
        <f ca="1">IFERROR(Выручка!AE28/(1+Налоги!AE$9*Налоги!AE$8),0)</f>
        <v>51.806424999999997</v>
      </c>
      <c r="AM16" s="347">
        <f ca="1">IFERROR(Выручка!AF28/(1+Налоги!AF$9*Налоги!AF$8),0)</f>
        <v>51.806424999999997</v>
      </c>
      <c r="AN16" s="347">
        <f ca="1">IFERROR(Выручка!AG28/(1+Налоги!AG$9*Налоги!AG$8),0)</f>
        <v>51.806424999999997</v>
      </c>
      <c r="AO16" s="347">
        <f ca="1">IFERROR(Выручка!AH28/(1+Налоги!AH$9*Налоги!AH$8),0)</f>
        <v>51.806424999999997</v>
      </c>
      <c r="AP16" s="347">
        <f ca="1">IFERROR(Выручка!AI28/(1+Налоги!AI$9*Налоги!AI$8),0)</f>
        <v>186.50313</v>
      </c>
      <c r="AQ16" s="347">
        <f ca="1">IFERROR(Выручка!AJ28/(1+Налоги!AJ$9*Налоги!AJ$8),0)</f>
        <v>186.50313</v>
      </c>
      <c r="AR16" s="347">
        <f ca="1">IFERROR(Выручка!AK28/(1+Налоги!AK$9*Налоги!AK$8),0)</f>
        <v>186.50313</v>
      </c>
      <c r="AS16" s="347">
        <f ca="1">IFERROR(Выручка!AL28/(1+Налоги!AL$9*Налоги!AL$8),0)</f>
        <v>186.50313</v>
      </c>
      <c r="AT16" s="347">
        <f ca="1">IFERROR(Выручка!AM28/(1+Налоги!AM$9*Налоги!AM$8),0)</f>
        <v>186.50313</v>
      </c>
      <c r="AU16" s="347">
        <f ca="1">IFERROR(Выручка!AN28/(1+Налоги!AN$9*Налоги!AN$8),0)</f>
        <v>186.50313</v>
      </c>
      <c r="AV16" s="347">
        <f ca="1">IFERROR(Выручка!AO28/(1+Налоги!AO$9*Налоги!AO$8),0)</f>
        <v>186.50313</v>
      </c>
      <c r="AW16" s="347">
        <f ca="1">IFERROR(Выручка!AP28/(1+Налоги!AP$9*Налоги!AP$8),0)</f>
        <v>223.13044808999999</v>
      </c>
      <c r="AX16" s="347">
        <f ca="1">IFERROR(Выручка!AQ28/(1+Налоги!AQ$9*Налоги!AQ$8),0)</f>
        <v>223.13044808999999</v>
      </c>
      <c r="AY16" s="347">
        <f ca="1">IFERROR(Выручка!AR28/(1+Налоги!AR$9*Налоги!AR$8),0)</f>
        <v>223.13044808999999</v>
      </c>
      <c r="AZ16" s="347">
        <f ca="1">IFERROR(Выручка!AS28/(1+Налоги!AS$9*Налоги!AS$8),0)</f>
        <v>223.13044808999999</v>
      </c>
      <c r="BA16" s="347">
        <f ca="1">IFERROR(Выручка!AT28/(1+Налоги!AT$9*Налоги!AT$8),0)</f>
        <v>223.13044808999999</v>
      </c>
      <c r="BB16" s="347">
        <f ca="1">IFERROR(Выручка!AU28/(1+Налоги!AU$9*Налоги!AU$8),0)</f>
        <v>867.72952035000003</v>
      </c>
      <c r="BC16" s="347">
        <f ca="1">IFERROR(Выручка!AV28/(1+Налоги!AV$9*Налоги!AV$8),0)</f>
        <v>867.72952035000003</v>
      </c>
      <c r="BD16" s="347">
        <f ca="1">IFERROR(Выручка!AW28/(1+Налоги!AW$9*Налоги!AW$8),0)</f>
        <v>867.72952035000003</v>
      </c>
      <c r="BE16" s="347">
        <f ca="1">IFERROR(Выручка!AX28/(1+Налоги!AX$9*Налоги!AX$8),0)</f>
        <v>867.72952035000003</v>
      </c>
      <c r="BF16" s="347">
        <f ca="1">IFERROR(Выручка!AY28/(1+Налоги!AY$9*Налоги!AY$8),0)</f>
        <v>867.72952035000003</v>
      </c>
      <c r="BG16" s="347">
        <f ca="1">IFERROR(Выручка!AZ28/(1+Налоги!AZ$9*Налоги!AZ$8),0)</f>
        <v>867.72952035000003</v>
      </c>
      <c r="BH16" s="347">
        <f ca="1">IFERROR(Выручка!BA28/(1+Налоги!BA$9*Налоги!BA$8),0)</f>
        <v>867.72952035000003</v>
      </c>
      <c r="BI16" s="347">
        <f ca="1">IFERROR(Выручка!BB28/(1+Налоги!BB$9*Налоги!BB$8),0)</f>
        <v>1016.3376325525498</v>
      </c>
      <c r="BJ16" s="347">
        <f ca="1">IFERROR(Выручка!BC28/(1+Налоги!BC$9*Налоги!BC$8),0)</f>
        <v>1016.3376325525498</v>
      </c>
      <c r="BK16" s="347">
        <f ca="1">IFERROR(Выручка!BD28/(1+Налоги!BD$9*Налоги!BD$8),0)</f>
        <v>1016.3376325525498</v>
      </c>
      <c r="BL16" s="347">
        <f ca="1">IFERROR(Выручка!BE28/(1+Налоги!BE$9*Налоги!BE$8),0)</f>
        <v>1016.3376325525498</v>
      </c>
      <c r="BM16" s="347">
        <f ca="1">IFERROR(Выручка!BF28/(1+Налоги!BF$9*Налоги!BF$8),0)</f>
        <v>1016.3376325525498</v>
      </c>
      <c r="BN16" s="347">
        <f ca="1">IFERROR(Выручка!BG28/(1+Налоги!BG$9*Налоги!BG$8),0)</f>
        <v>1271.8739515943339</v>
      </c>
      <c r="BO16" s="347">
        <f ca="1">IFERROR(Выручка!BH28/(1+Налоги!BH$9*Налоги!BH$8),0)</f>
        <v>1271.8739515943339</v>
      </c>
      <c r="BP16" s="347">
        <f ca="1">IFERROR(Выручка!BI28/(1+Налоги!BI$9*Налоги!BI$8),0)</f>
        <v>1271.8739515943339</v>
      </c>
      <c r="BQ16" s="347">
        <f ca="1">IFERROR(Выручка!BJ28/(1+Налоги!BJ$9*Налоги!BJ$8),0)</f>
        <v>1271.8739515943339</v>
      </c>
      <c r="BR16" s="347">
        <f ca="1">IFERROR(Выручка!BK28/(1+Налоги!BK$9*Налоги!BK$8),0)</f>
        <v>1271.8739515943339</v>
      </c>
      <c r="BS16" s="347">
        <f ca="1">IFERROR(Выручка!BL28/(1+Налоги!BL$9*Налоги!BL$8),0)</f>
        <v>1271.8739515943339</v>
      </c>
      <c r="BT16" s="347">
        <f ca="1">IFERROR(Выручка!BM28/(1+Налоги!BM$9*Налоги!BM$8),0)</f>
        <v>1271.8739515943339</v>
      </c>
      <c r="BU16" s="347">
        <f ca="1">IFERROR(Выручка!BN28/(1+Налоги!BN$9*Налоги!BN$8),0)</f>
        <v>1465.826679377333</v>
      </c>
      <c r="BV16" s="347">
        <f ca="1">IFERROR(Выручка!BO28/(1+Налоги!BO$9*Налоги!BO$8),0)</f>
        <v>1465.826679377333</v>
      </c>
      <c r="BW16" s="347">
        <f ca="1">IFERROR(Выручка!BP28/(1+Налоги!BP$9*Налоги!BP$8),0)</f>
        <v>1465.826679377333</v>
      </c>
      <c r="BX16" s="347">
        <f ca="1">IFERROR(Выручка!BQ28/(1+Налоги!BQ$9*Налоги!BQ$8),0)</f>
        <v>1465.826679377333</v>
      </c>
      <c r="BY16" s="347">
        <f ca="1">IFERROR(Выручка!BR28/(1+Налоги!BR$9*Налоги!BR$8),0)</f>
        <v>1465.826679377333</v>
      </c>
      <c r="BZ16" s="347">
        <f ca="1">IFERROR(Выручка!BS28/(1+Налоги!BS$9*Налоги!BS$8),0)</f>
        <v>1961.1288450116829</v>
      </c>
      <c r="CA16" s="347">
        <f ca="1">IFERROR(Выручка!BT28/(1+Налоги!BT$9*Налоги!BT$8),0)</f>
        <v>1961.1288450116829</v>
      </c>
      <c r="CB16" s="347">
        <f ca="1">IFERROR(Выручка!BU28/(1+Налоги!BU$9*Налоги!BU$8),0)</f>
        <v>1961.1288450116829</v>
      </c>
      <c r="CC16" s="347">
        <f ca="1">IFERROR(Выручка!BV28/(1+Налоги!BV$9*Налоги!BV$8),0)</f>
        <v>1961.1288450116829</v>
      </c>
      <c r="CD16" s="347">
        <f ca="1">IFERROR(Выручка!BW28/(1+Налоги!BW$9*Налоги!BW$8),0)</f>
        <v>1961.1288450116829</v>
      </c>
      <c r="CE16" s="347">
        <f ca="1">IFERROR(Выручка!BX28/(1+Налоги!BX$9*Налоги!BX$8),0)</f>
        <v>1961.1288450116829</v>
      </c>
      <c r="CF16" s="347">
        <f ca="1">IFERROR(Выручка!BY28/(1+Налоги!BY$9*Налоги!BY$8),0)</f>
        <v>1961.1288450116829</v>
      </c>
    </row>
    <row r="17" spans="1:84" x14ac:dyDescent="0.25">
      <c r="A17" s="31"/>
      <c r="B17" s="81"/>
      <c r="C17" s="73" t="str">
        <f>C12</f>
        <v>Электронный тренажер</v>
      </c>
      <c r="D17" s="132" t="s">
        <v>355</v>
      </c>
      <c r="E17" s="349">
        <f ca="1">SUM(F17:K17)</f>
        <v>13857.401240474548</v>
      </c>
      <c r="F17" s="347">
        <f t="shared" ca="1" si="21"/>
        <v>72.770833333333314</v>
      </c>
      <c r="G17" s="347">
        <f t="shared" ca="1" si="13"/>
        <v>203.44645833333334</v>
      </c>
      <c r="H17" s="347">
        <f t="shared" ca="1" si="13"/>
        <v>661.62073174999989</v>
      </c>
      <c r="I17" s="347">
        <f t="shared" ca="1" si="13"/>
        <v>2599.7751322950003</v>
      </c>
      <c r="J17" s="347">
        <f t="shared" ca="1" si="13"/>
        <v>4416.7203203402669</v>
      </c>
      <c r="K17" s="347">
        <f t="shared" ca="1" si="13"/>
        <v>5903.0677644226134</v>
      </c>
      <c r="L17" s="168"/>
      <c r="M17" s="347">
        <f ca="1">IFERROR(Выручка!F29/(1+Налоги!F$9*Налоги!F$8),0)</f>
        <v>0</v>
      </c>
      <c r="N17" s="347">
        <f ca="1">IFERROR(Выручка!G29/(1+Налоги!G$9*Налоги!G$8),0)</f>
        <v>0</v>
      </c>
      <c r="O17" s="347">
        <f ca="1">IFERROR(Выручка!H29/(1+Налоги!H$9*Налоги!H$8),0)</f>
        <v>0</v>
      </c>
      <c r="P17" s="347">
        <f ca="1">IFERROR(Выручка!I29/(1+Налоги!I$9*Налоги!I$8),0)</f>
        <v>0</v>
      </c>
      <c r="Q17" s="347">
        <f ca="1">IFERROR(Выручка!J29/(1+Налоги!J$9*Налоги!J$8),0)</f>
        <v>0</v>
      </c>
      <c r="R17" s="347">
        <f ca="1">IFERROR(Выручка!K29/(1+Налоги!K$9*Налоги!K$8),0)</f>
        <v>10.395833333333332</v>
      </c>
      <c r="S17" s="347">
        <f ca="1">IFERROR(Выручка!L29/(1+Налоги!L$9*Налоги!L$8),0)</f>
        <v>10.395833333333332</v>
      </c>
      <c r="T17" s="347">
        <f ca="1">IFERROR(Выручка!M29/(1+Налоги!M$9*Налоги!M$8),0)</f>
        <v>10.395833333333332</v>
      </c>
      <c r="U17" s="347">
        <f ca="1">IFERROR(Выручка!N29/(1+Налоги!N$9*Налоги!N$8),0)</f>
        <v>10.395833333333332</v>
      </c>
      <c r="V17" s="347">
        <f ca="1">IFERROR(Выручка!O29/(1+Налоги!O$9*Налоги!O$8),0)</f>
        <v>10.395833333333332</v>
      </c>
      <c r="W17" s="347">
        <f ca="1">IFERROR(Выручка!P29/(1+Налоги!P$9*Налоги!P$8),0)</f>
        <v>10.395833333333332</v>
      </c>
      <c r="X17" s="347">
        <f ca="1">IFERROR(Выручка!Q29/(1+Налоги!Q$9*Налоги!Q$8),0)</f>
        <v>10.395833333333332</v>
      </c>
      <c r="Y17" s="347">
        <f ca="1">IFERROR(Выручка!R29/(1+Налоги!R$9*Налоги!R$8),0)</f>
        <v>10.707708333333334</v>
      </c>
      <c r="Z17" s="347">
        <f ca="1">IFERROR(Выручка!S29/(1+Налоги!S$9*Налоги!S$8),0)</f>
        <v>10.707708333333334</v>
      </c>
      <c r="AA17" s="347">
        <f ca="1">IFERROR(Выручка!T29/(1+Налоги!T$9*Налоги!T$8),0)</f>
        <v>10.707708333333334</v>
      </c>
      <c r="AB17" s="347">
        <f ca="1">IFERROR(Выручка!U29/(1+Налоги!U$9*Налоги!U$8),0)</f>
        <v>10.707708333333334</v>
      </c>
      <c r="AC17" s="347">
        <f ca="1">IFERROR(Выручка!V29/(1+Налоги!V$9*Налоги!V$8),0)</f>
        <v>10.707708333333334</v>
      </c>
      <c r="AD17" s="347">
        <f ca="1">IFERROR(Выручка!W29/(1+Налоги!W$9*Налоги!W$8),0)</f>
        <v>21.415416666666669</v>
      </c>
      <c r="AE17" s="347">
        <f ca="1">IFERROR(Выручка!X29/(1+Налоги!X$9*Налоги!X$8),0)</f>
        <v>21.415416666666669</v>
      </c>
      <c r="AF17" s="347">
        <f ca="1">IFERROR(Выручка!Y29/(1+Налоги!Y$9*Налоги!Y$8),0)</f>
        <v>21.415416666666669</v>
      </c>
      <c r="AG17" s="347">
        <f ca="1">IFERROR(Выручка!Z29/(1+Налоги!Z$9*Налоги!Z$8),0)</f>
        <v>21.415416666666669</v>
      </c>
      <c r="AH17" s="347">
        <f ca="1">IFERROR(Выручка!AA29/(1+Налоги!AA$9*Налоги!AA$8),0)</f>
        <v>21.415416666666669</v>
      </c>
      <c r="AI17" s="347">
        <f ca="1">IFERROR(Выручка!AB29/(1+Налоги!AB$9*Налоги!AB$8),0)</f>
        <v>21.415416666666669</v>
      </c>
      <c r="AJ17" s="347">
        <f ca="1">IFERROR(Выручка!AC29/(1+Налоги!AC$9*Налоги!AC$8),0)</f>
        <v>21.415416666666669</v>
      </c>
      <c r="AK17" s="347">
        <f ca="1">IFERROR(Выручка!AD29/(1+Налоги!AD$9*Налоги!AD$8),0)</f>
        <v>21.907971249999996</v>
      </c>
      <c r="AL17" s="347">
        <f ca="1">IFERROR(Выручка!AE29/(1+Налоги!AE$9*Налоги!AE$8),0)</f>
        <v>21.907971249999996</v>
      </c>
      <c r="AM17" s="347">
        <f ca="1">IFERROR(Выручка!AF29/(1+Налоги!AF$9*Налоги!AF$8),0)</f>
        <v>21.907971249999996</v>
      </c>
      <c r="AN17" s="347">
        <f ca="1">IFERROR(Выручка!AG29/(1+Налоги!AG$9*Налоги!AG$8),0)</f>
        <v>21.907971249999996</v>
      </c>
      <c r="AO17" s="347">
        <f ca="1">IFERROR(Выручка!AH29/(1+Налоги!AH$9*Налоги!AH$8),0)</f>
        <v>21.907971249999996</v>
      </c>
      <c r="AP17" s="347">
        <f ca="1">IFERROR(Выручка!AI29/(1+Налоги!AI$9*Налоги!AI$8),0)</f>
        <v>78.868696499999984</v>
      </c>
      <c r="AQ17" s="347">
        <f ca="1">IFERROR(Выручка!AJ29/(1+Налоги!AJ$9*Налоги!AJ$8),0)</f>
        <v>78.868696499999984</v>
      </c>
      <c r="AR17" s="347">
        <f ca="1">IFERROR(Выручка!AK29/(1+Налоги!AK$9*Налоги!AK$8),0)</f>
        <v>78.868696499999984</v>
      </c>
      <c r="AS17" s="347">
        <f ca="1">IFERROR(Выручка!AL29/(1+Налоги!AL$9*Налоги!AL$8),0)</f>
        <v>78.868696499999984</v>
      </c>
      <c r="AT17" s="347">
        <f ca="1">IFERROR(Выручка!AM29/(1+Налоги!AM$9*Налоги!AM$8),0)</f>
        <v>78.868696499999984</v>
      </c>
      <c r="AU17" s="347">
        <f ca="1">IFERROR(Выручка!AN29/(1+Налоги!AN$9*Налоги!AN$8),0)</f>
        <v>78.868696499999984</v>
      </c>
      <c r="AV17" s="347">
        <f ca="1">IFERROR(Выручка!AO29/(1+Налоги!AO$9*Налоги!AO$8),0)</f>
        <v>78.868696499999984</v>
      </c>
      <c r="AW17" s="347">
        <f ca="1">IFERROR(Выручка!AP29/(1+Налоги!AP$9*Налоги!AP$8),0)</f>
        <v>80.682676519499992</v>
      </c>
      <c r="AX17" s="347">
        <f ca="1">IFERROR(Выручка!AQ29/(1+Налоги!AQ$9*Налоги!AQ$8),0)</f>
        <v>80.682676519499992</v>
      </c>
      <c r="AY17" s="347">
        <f ca="1">IFERROR(Выручка!AR29/(1+Налоги!AR$9*Налоги!AR$8),0)</f>
        <v>80.682676519499992</v>
      </c>
      <c r="AZ17" s="347">
        <f ca="1">IFERROR(Выручка!AS29/(1+Налоги!AS$9*Налоги!AS$8),0)</f>
        <v>80.682676519499992</v>
      </c>
      <c r="BA17" s="347">
        <f ca="1">IFERROR(Выручка!AT29/(1+Налоги!AT$9*Налоги!AT$8),0)</f>
        <v>80.682676519499992</v>
      </c>
      <c r="BB17" s="347">
        <f ca="1">IFERROR(Выручка!AU29/(1+Налоги!AU$9*Налоги!AU$8),0)</f>
        <v>313.76596424249999</v>
      </c>
      <c r="BC17" s="347">
        <f ca="1">IFERROR(Выручка!AV29/(1+Налоги!AV$9*Налоги!AV$8),0)</f>
        <v>313.76596424249999</v>
      </c>
      <c r="BD17" s="347">
        <f ca="1">IFERROR(Выручка!AW29/(1+Налоги!AW$9*Налоги!AW$8),0)</f>
        <v>313.76596424249999</v>
      </c>
      <c r="BE17" s="347">
        <f ca="1">IFERROR(Выручка!AX29/(1+Налоги!AX$9*Налоги!AX$8),0)</f>
        <v>313.76596424249999</v>
      </c>
      <c r="BF17" s="347">
        <f ca="1">IFERROR(Выручка!AY29/(1+Налоги!AY$9*Налоги!AY$8),0)</f>
        <v>313.76596424249999</v>
      </c>
      <c r="BG17" s="347">
        <f ca="1">IFERROR(Выручка!AZ29/(1+Налоги!AZ$9*Налоги!AZ$8),0)</f>
        <v>313.76596424249999</v>
      </c>
      <c r="BH17" s="347">
        <f ca="1">IFERROR(Выручка!BA29/(1+Налоги!BA$9*Налоги!BA$8),0)</f>
        <v>313.76596424249999</v>
      </c>
      <c r="BI17" s="347">
        <f ca="1">IFERROR(Выручка!BB29/(1+Налоги!BB$9*Налоги!BB$8),0)</f>
        <v>320.98258142007739</v>
      </c>
      <c r="BJ17" s="347">
        <f ca="1">IFERROR(Выручка!BC29/(1+Налоги!BC$9*Налоги!BC$8),0)</f>
        <v>320.98258142007739</v>
      </c>
      <c r="BK17" s="347">
        <f ca="1">IFERROR(Выручка!BD29/(1+Налоги!BD$9*Налоги!BD$8),0)</f>
        <v>320.98258142007739</v>
      </c>
      <c r="BL17" s="347">
        <f ca="1">IFERROR(Выручка!BE29/(1+Налоги!BE$9*Налоги!BE$8),0)</f>
        <v>320.98258142007739</v>
      </c>
      <c r="BM17" s="347">
        <f ca="1">IFERROR(Выручка!BF29/(1+Налоги!BF$9*Налоги!BF$8),0)</f>
        <v>320.98258142007739</v>
      </c>
      <c r="BN17" s="347">
        <f ca="1">IFERROR(Выручка!BG29/(1+Налоги!BG$9*Налоги!BG$8),0)</f>
        <v>401.68677331998271</v>
      </c>
      <c r="BO17" s="347">
        <f ca="1">IFERROR(Выручка!BH29/(1+Налоги!BH$9*Налоги!BH$8),0)</f>
        <v>401.68677331998271</v>
      </c>
      <c r="BP17" s="347">
        <f ca="1">IFERROR(Выручка!BI29/(1+Налоги!BI$9*Налоги!BI$8),0)</f>
        <v>401.68677331998271</v>
      </c>
      <c r="BQ17" s="347">
        <f ca="1">IFERROR(Выручка!BJ29/(1+Налоги!BJ$9*Налоги!BJ$8),0)</f>
        <v>401.68677331998271</v>
      </c>
      <c r="BR17" s="347">
        <f ca="1">IFERROR(Выручка!BK29/(1+Налоги!BK$9*Налоги!BK$8),0)</f>
        <v>401.68677331998271</v>
      </c>
      <c r="BS17" s="347">
        <f ca="1">IFERROR(Выручка!BL29/(1+Налоги!BL$9*Налоги!BL$8),0)</f>
        <v>401.68677331998271</v>
      </c>
      <c r="BT17" s="347">
        <f ca="1">IFERROR(Выручка!BM29/(1+Налоги!BM$9*Налоги!BM$8),0)</f>
        <v>401.68677331998271</v>
      </c>
      <c r="BU17" s="347">
        <f ca="1">IFERROR(Выручка!BN29/(1+Налоги!BN$9*Налоги!BN$8),0)</f>
        <v>410.92556910634221</v>
      </c>
      <c r="BV17" s="347">
        <f ca="1">IFERROR(Выручка!BO29/(1+Налоги!BO$9*Налоги!BO$8),0)</f>
        <v>410.92556910634221</v>
      </c>
      <c r="BW17" s="347">
        <f ca="1">IFERROR(Выручка!BP29/(1+Налоги!BP$9*Налоги!BP$8),0)</f>
        <v>410.92556910634221</v>
      </c>
      <c r="BX17" s="347">
        <f ca="1">IFERROR(Выручка!BQ29/(1+Налоги!BQ$9*Налоги!BQ$8),0)</f>
        <v>410.92556910634221</v>
      </c>
      <c r="BY17" s="347">
        <f ca="1">IFERROR(Выручка!BR29/(1+Налоги!BR$9*Налоги!BR$8),0)</f>
        <v>410.92556910634221</v>
      </c>
      <c r="BZ17" s="347">
        <f ca="1">IFERROR(Выручка!BS29/(1+Налоги!BS$9*Налоги!BS$8),0)</f>
        <v>549.77713127012896</v>
      </c>
      <c r="CA17" s="347">
        <f ca="1">IFERROR(Выручка!BT29/(1+Налоги!BT$9*Налоги!BT$8),0)</f>
        <v>549.77713127012896</v>
      </c>
      <c r="CB17" s="347">
        <f ca="1">IFERROR(Выручка!BU29/(1+Налоги!BU$9*Налоги!BU$8),0)</f>
        <v>549.77713127012896</v>
      </c>
      <c r="CC17" s="347">
        <f ca="1">IFERROR(Выручка!BV29/(1+Налоги!BV$9*Налоги!BV$8),0)</f>
        <v>549.77713127012896</v>
      </c>
      <c r="CD17" s="347">
        <f ca="1">IFERROR(Выручка!BW29/(1+Налоги!BW$9*Налоги!BW$8),0)</f>
        <v>549.77713127012896</v>
      </c>
      <c r="CE17" s="347">
        <f ca="1">IFERROR(Выручка!BX29/(1+Налоги!BX$9*Налоги!BX$8),0)</f>
        <v>549.77713127012896</v>
      </c>
      <c r="CF17" s="347">
        <f ca="1">IFERROR(Выручка!BY29/(1+Налоги!BY$9*Налоги!BY$8),0)</f>
        <v>549.77713127012896</v>
      </c>
    </row>
    <row r="18" spans="1:84" x14ac:dyDescent="0.25">
      <c r="A18" s="350"/>
      <c r="B18" s="351" t="s">
        <v>251</v>
      </c>
      <c r="C18" s="350"/>
      <c r="D18" s="352" t="s">
        <v>154</v>
      </c>
      <c r="E18" s="353"/>
      <c r="F18" s="354" t="s">
        <v>252</v>
      </c>
      <c r="G18" s="354">
        <f ca="1">IFERROR(G14/F14-1,"n/a")</f>
        <v>2.2328861834022131</v>
      </c>
      <c r="H18" s="354">
        <f ca="1">IFERROR(H14/G14-1,"n/a")</f>
        <v>2.6918282908081559</v>
      </c>
      <c r="I18" s="354">
        <f ca="1">IFERROR(I14/H14-1,"n/a")</f>
        <v>3.397468770830951</v>
      </c>
      <c r="J18" s="354">
        <f ca="1">IFERROR(J14/I14-1,"n/a")</f>
        <v>0.87971420454753924</v>
      </c>
      <c r="K18" s="354">
        <f ca="1">IFERROR(K14/J14-1,"n/a")</f>
        <v>0.46510147392290224</v>
      </c>
      <c r="L18" s="355"/>
      <c r="M18" s="354" t="str">
        <f t="shared" ref="M18:AR18" ca="1" si="22">IFERROR(M14/L14-1,"n/a")</f>
        <v>n/a</v>
      </c>
      <c r="N18" s="354" t="str">
        <f t="shared" ca="1" si="22"/>
        <v>n/a</v>
      </c>
      <c r="O18" s="354" t="str">
        <f t="shared" ca="1" si="22"/>
        <v>n/a</v>
      </c>
      <c r="P18" s="354" t="str">
        <f t="shared" ca="1" si="22"/>
        <v>n/a</v>
      </c>
      <c r="Q18" s="354" t="str">
        <f t="shared" ca="1" si="22"/>
        <v>n/a</v>
      </c>
      <c r="R18" s="354" t="str">
        <f t="shared" ca="1" si="22"/>
        <v>n/a</v>
      </c>
      <c r="S18" s="354">
        <f t="shared" ca="1" si="22"/>
        <v>0</v>
      </c>
      <c r="T18" s="354">
        <f t="shared" ca="1" si="22"/>
        <v>0</v>
      </c>
      <c r="U18" s="354">
        <f t="shared" ca="1" si="22"/>
        <v>0</v>
      </c>
      <c r="V18" s="354">
        <f t="shared" ca="1" si="22"/>
        <v>0</v>
      </c>
      <c r="W18" s="354">
        <f t="shared" ca="1" si="22"/>
        <v>0</v>
      </c>
      <c r="X18" s="354">
        <f t="shared" ca="1" si="22"/>
        <v>0</v>
      </c>
      <c r="Y18" s="354">
        <f t="shared" ca="1" si="22"/>
        <v>0.19106333072713078</v>
      </c>
      <c r="Z18" s="354">
        <f t="shared" ca="1" si="22"/>
        <v>0</v>
      </c>
      <c r="AA18" s="354">
        <f t="shared" ca="1" si="22"/>
        <v>0</v>
      </c>
      <c r="AB18" s="354">
        <f t="shared" ca="1" si="22"/>
        <v>0</v>
      </c>
      <c r="AC18" s="354">
        <f t="shared" ca="1" si="22"/>
        <v>0</v>
      </c>
      <c r="AD18" s="354">
        <f t="shared" ca="1" si="22"/>
        <v>1</v>
      </c>
      <c r="AE18" s="354">
        <f t="shared" ca="1" si="22"/>
        <v>0</v>
      </c>
      <c r="AF18" s="354">
        <f t="shared" ca="1" si="22"/>
        <v>0</v>
      </c>
      <c r="AG18" s="354">
        <f t="shared" ca="1" si="22"/>
        <v>0</v>
      </c>
      <c r="AH18" s="354">
        <f t="shared" ca="1" si="22"/>
        <v>0</v>
      </c>
      <c r="AI18" s="354">
        <f t="shared" ca="1" si="22"/>
        <v>0</v>
      </c>
      <c r="AJ18" s="354">
        <f t="shared" ca="1" si="22"/>
        <v>0</v>
      </c>
      <c r="AK18" s="354">
        <f t="shared" ca="1" si="22"/>
        <v>0.16133671399594318</v>
      </c>
      <c r="AL18" s="354">
        <f t="shared" ca="1" si="22"/>
        <v>0</v>
      </c>
      <c r="AM18" s="354">
        <f t="shared" ca="1" si="22"/>
        <v>0</v>
      </c>
      <c r="AN18" s="354">
        <f t="shared" ca="1" si="22"/>
        <v>0</v>
      </c>
      <c r="AO18" s="354">
        <f t="shared" ca="1" si="22"/>
        <v>0</v>
      </c>
      <c r="AP18" s="354">
        <f t="shared" ca="1" si="22"/>
        <v>2.6</v>
      </c>
      <c r="AQ18" s="354">
        <f t="shared" ca="1" si="22"/>
        <v>0</v>
      </c>
      <c r="AR18" s="354">
        <f t="shared" ca="1" si="22"/>
        <v>0</v>
      </c>
      <c r="AS18" s="354">
        <f t="shared" ref="AS18:BT18" ca="1" si="23">IFERROR(AS14/AR14-1,"n/a")</f>
        <v>0</v>
      </c>
      <c r="AT18" s="354">
        <f t="shared" ca="1" si="23"/>
        <v>0</v>
      </c>
      <c r="AU18" s="354">
        <f t="shared" ca="1" si="23"/>
        <v>0</v>
      </c>
      <c r="AV18" s="354">
        <f t="shared" ca="1" si="23"/>
        <v>0</v>
      </c>
      <c r="AW18" s="354">
        <f t="shared" ca="1" si="23"/>
        <v>0.14485824895771282</v>
      </c>
      <c r="AX18" s="354">
        <f t="shared" ca="1" si="23"/>
        <v>0</v>
      </c>
      <c r="AY18" s="354">
        <f t="shared" ca="1" si="23"/>
        <v>0</v>
      </c>
      <c r="AZ18" s="354">
        <f t="shared" ca="1" si="23"/>
        <v>0</v>
      </c>
      <c r="BA18" s="354">
        <f t="shared" ca="1" si="23"/>
        <v>0</v>
      </c>
      <c r="BB18" s="354">
        <f t="shared" ca="1" si="23"/>
        <v>2.8888888888888888</v>
      </c>
      <c r="BC18" s="354">
        <f t="shared" ca="1" si="23"/>
        <v>0</v>
      </c>
      <c r="BD18" s="354">
        <f t="shared" ca="1" si="23"/>
        <v>0</v>
      </c>
      <c r="BE18" s="354">
        <f t="shared" ca="1" si="23"/>
        <v>0</v>
      </c>
      <c r="BF18" s="354">
        <f t="shared" ca="1" si="23"/>
        <v>0</v>
      </c>
      <c r="BG18" s="354">
        <f t="shared" ca="1" si="23"/>
        <v>0</v>
      </c>
      <c r="BH18" s="354">
        <f t="shared" ca="1" si="23"/>
        <v>0</v>
      </c>
      <c r="BI18" s="354">
        <f t="shared" ca="1" si="23"/>
        <v>0.13188770622671631</v>
      </c>
      <c r="BJ18" s="354">
        <f t="shared" ca="1" si="23"/>
        <v>0</v>
      </c>
      <c r="BK18" s="354">
        <f t="shared" ca="1" si="23"/>
        <v>0</v>
      </c>
      <c r="BL18" s="354">
        <f t="shared" ca="1" si="23"/>
        <v>0</v>
      </c>
      <c r="BM18" s="354">
        <f t="shared" ca="1" si="23"/>
        <v>0</v>
      </c>
      <c r="BN18" s="354">
        <f t="shared" ca="1" si="23"/>
        <v>0.25142857142857156</v>
      </c>
      <c r="BO18" s="354">
        <f t="shared" ca="1" si="23"/>
        <v>0</v>
      </c>
      <c r="BP18" s="354">
        <f t="shared" ca="1" si="23"/>
        <v>0</v>
      </c>
      <c r="BQ18" s="354">
        <f t="shared" ca="1" si="23"/>
        <v>0</v>
      </c>
      <c r="BR18" s="354">
        <f t="shared" ca="1" si="23"/>
        <v>0</v>
      </c>
      <c r="BS18" s="354">
        <f t="shared" ca="1" si="23"/>
        <v>0</v>
      </c>
      <c r="BT18" s="354">
        <f t="shared" ca="1" si="23"/>
        <v>0</v>
      </c>
      <c r="BU18" s="354">
        <f t="shared" ref="BU18" ca="1" si="24">IFERROR(BU14/BT14-1,"n/a")</f>
        <v>0.12141269841269819</v>
      </c>
      <c r="BV18" s="354">
        <f t="shared" ref="BV18" ca="1" si="25">IFERROR(BV14/BU14-1,"n/a")</f>
        <v>0</v>
      </c>
      <c r="BW18" s="354">
        <f t="shared" ref="BW18" ca="1" si="26">IFERROR(BW14/BV14-1,"n/a")</f>
        <v>0</v>
      </c>
      <c r="BX18" s="354">
        <f t="shared" ref="BX18" ca="1" si="27">IFERROR(BX14/BW14-1,"n/a")</f>
        <v>0</v>
      </c>
      <c r="BY18" s="354">
        <f t="shared" ref="BY18" ca="1" si="28">IFERROR(BY14/BX14-1,"n/a")</f>
        <v>0</v>
      </c>
      <c r="BZ18" s="354">
        <f t="shared" ref="BZ18" ca="1" si="29">IFERROR(BZ14/BY14-1,"n/a")</f>
        <v>0.3378995433789953</v>
      </c>
      <c r="CA18" s="354">
        <f t="shared" ref="CA18" ca="1" si="30">IFERROR(CA14/BZ14-1,"n/a")</f>
        <v>0</v>
      </c>
      <c r="CB18" s="354">
        <f t="shared" ref="CB18" ca="1" si="31">IFERROR(CB14/CA14-1,"n/a")</f>
        <v>0</v>
      </c>
      <c r="CC18" s="354">
        <f t="shared" ref="CC18" ca="1" si="32">IFERROR(CC14/CB14-1,"n/a")</f>
        <v>0</v>
      </c>
      <c r="CD18" s="354">
        <f t="shared" ref="CD18" ca="1" si="33">IFERROR(CD14/CC14-1,"n/a")</f>
        <v>0</v>
      </c>
      <c r="CE18" s="354">
        <f t="shared" ref="CE18" ca="1" si="34">IFERROR(CE14/CD14-1,"n/a")</f>
        <v>0</v>
      </c>
      <c r="CF18" s="354">
        <f t="shared" ref="CF18" ca="1" si="35">IFERROR(CF14/CE14-1,"n/a")</f>
        <v>0</v>
      </c>
    </row>
    <row r="19" spans="1:84" x14ac:dyDescent="0.25">
      <c r="A19" s="31"/>
      <c r="B19" s="326"/>
      <c r="C19" s="224"/>
      <c r="D19" s="257"/>
      <c r="E19" s="447"/>
      <c r="F19" s="170"/>
      <c r="G19" s="170"/>
      <c r="H19" s="170"/>
      <c r="I19" s="170"/>
      <c r="J19" s="170"/>
      <c r="K19" s="170"/>
      <c r="L19" s="356"/>
      <c r="M19" s="220"/>
      <c r="N19" s="220"/>
      <c r="O19" s="220"/>
      <c r="P19" s="220"/>
      <c r="Q19" s="220"/>
      <c r="R19" s="220"/>
      <c r="S19" s="220"/>
      <c r="T19" s="220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</row>
    <row r="20" spans="1:84" x14ac:dyDescent="0.25">
      <c r="A20" s="31"/>
      <c r="B20" s="553" t="s">
        <v>33</v>
      </c>
      <c r="C20" s="553"/>
      <c r="D20" s="341" t="s">
        <v>355</v>
      </c>
      <c r="E20" s="475">
        <f ca="1">SUM(F20:K20)</f>
        <v>-14822.834989480858</v>
      </c>
      <c r="F20" s="476">
        <f ca="1">SUMIF($M$6:$CF$6,F$6,$M20:$CF20)</f>
        <v>-130.35520833333331</v>
      </c>
      <c r="G20" s="476">
        <f t="shared" ref="G20:K20" ca="1" si="36">SUMIF($M$6:$CF$6,G$6,$M20:$CF20)</f>
        <v>-297.1144895833333</v>
      </c>
      <c r="H20" s="476">
        <f t="shared" ca="1" si="36"/>
        <v>-801.29279198749987</v>
      </c>
      <c r="I20" s="476">
        <f t="shared" ca="1" si="36"/>
        <v>-2772.2382468307501</v>
      </c>
      <c r="J20" s="476">
        <f t="shared" ca="1" si="36"/>
        <v>-4655.1652490495262</v>
      </c>
      <c r="K20" s="476">
        <f t="shared" ca="1" si="36"/>
        <v>-6166.6690036964155</v>
      </c>
      <c r="L20" s="344"/>
      <c r="M20" s="476">
        <f t="shared" ref="M20:AR20" ca="1" si="37">SUM(M22:M28)</f>
        <v>-2.5</v>
      </c>
      <c r="N20" s="476">
        <f t="shared" ca="1" si="37"/>
        <v>-2.5</v>
      </c>
      <c r="O20" s="476">
        <f t="shared" ca="1" si="37"/>
        <v>-2.5</v>
      </c>
      <c r="P20" s="476">
        <f t="shared" ca="1" si="37"/>
        <v>-2.5</v>
      </c>
      <c r="Q20" s="476">
        <f t="shared" ca="1" si="37"/>
        <v>-2.5</v>
      </c>
      <c r="R20" s="476">
        <f t="shared" ca="1" si="37"/>
        <v>-16.836458333333333</v>
      </c>
      <c r="S20" s="476">
        <f t="shared" ca="1" si="37"/>
        <v>-16.836458333333333</v>
      </c>
      <c r="T20" s="476">
        <f t="shared" ca="1" si="37"/>
        <v>-16.836458333333333</v>
      </c>
      <c r="U20" s="476">
        <f t="shared" ca="1" si="37"/>
        <v>-16.836458333333333</v>
      </c>
      <c r="V20" s="476">
        <f t="shared" ca="1" si="37"/>
        <v>-16.836458333333333</v>
      </c>
      <c r="W20" s="476">
        <f t="shared" ca="1" si="37"/>
        <v>-16.836458333333333</v>
      </c>
      <c r="X20" s="476">
        <f t="shared" ca="1" si="37"/>
        <v>-16.836458333333333</v>
      </c>
      <c r="Y20" s="476">
        <f t="shared" ca="1" si="37"/>
        <v>-17.481552083333334</v>
      </c>
      <c r="Z20" s="476">
        <f t="shared" ca="1" si="37"/>
        <v>-17.481552083333334</v>
      </c>
      <c r="AA20" s="476">
        <f t="shared" ca="1" si="37"/>
        <v>-17.481552083333334</v>
      </c>
      <c r="AB20" s="476">
        <f t="shared" ca="1" si="37"/>
        <v>-20.106552083333334</v>
      </c>
      <c r="AC20" s="476">
        <f t="shared" ca="1" si="37"/>
        <v>-20.106552083333334</v>
      </c>
      <c r="AD20" s="476">
        <f t="shared" ca="1" si="37"/>
        <v>-29.208104166666672</v>
      </c>
      <c r="AE20" s="476">
        <f t="shared" ca="1" si="37"/>
        <v>-29.208104166666672</v>
      </c>
      <c r="AF20" s="476">
        <f t="shared" ca="1" si="37"/>
        <v>-29.208104166666672</v>
      </c>
      <c r="AG20" s="476">
        <f t="shared" ca="1" si="37"/>
        <v>-29.208104166666672</v>
      </c>
      <c r="AH20" s="476">
        <f t="shared" ca="1" si="37"/>
        <v>-29.208104166666672</v>
      </c>
      <c r="AI20" s="476">
        <f t="shared" ca="1" si="37"/>
        <v>-29.208104166666672</v>
      </c>
      <c r="AJ20" s="476">
        <f t="shared" ca="1" si="37"/>
        <v>-29.208104166666672</v>
      </c>
      <c r="AK20" s="476">
        <f t="shared" ca="1" si="37"/>
        <v>-30.676060562499995</v>
      </c>
      <c r="AL20" s="476">
        <f t="shared" ca="1" si="37"/>
        <v>-30.676060562499995</v>
      </c>
      <c r="AM20" s="476">
        <f t="shared" ca="1" si="37"/>
        <v>-30.676060562499995</v>
      </c>
      <c r="AN20" s="476">
        <f t="shared" ca="1" si="37"/>
        <v>-33.432310562499993</v>
      </c>
      <c r="AO20" s="476">
        <f t="shared" ca="1" si="37"/>
        <v>-33.432310562499993</v>
      </c>
      <c r="AP20" s="476">
        <f t="shared" ca="1" si="37"/>
        <v>-91.771427024999994</v>
      </c>
      <c r="AQ20" s="476">
        <f t="shared" ca="1" si="37"/>
        <v>-91.771427024999994</v>
      </c>
      <c r="AR20" s="476">
        <f t="shared" ca="1" si="37"/>
        <v>-91.771427024999994</v>
      </c>
      <c r="AS20" s="476">
        <f t="shared" ref="AS20:BT20" ca="1" si="38">SUM(AS22:AS28)</f>
        <v>-91.771427024999994</v>
      </c>
      <c r="AT20" s="476">
        <f t="shared" ca="1" si="38"/>
        <v>-91.771427024999994</v>
      </c>
      <c r="AU20" s="476">
        <f t="shared" ca="1" si="38"/>
        <v>-91.771427024999994</v>
      </c>
      <c r="AV20" s="476">
        <f t="shared" ca="1" si="38"/>
        <v>-91.771427024999994</v>
      </c>
      <c r="AW20" s="476">
        <f t="shared" ca="1" si="38"/>
        <v>-95.046249781575</v>
      </c>
      <c r="AX20" s="476">
        <f t="shared" ca="1" si="38"/>
        <v>-95.046249781575</v>
      </c>
      <c r="AY20" s="476">
        <f t="shared" ca="1" si="38"/>
        <v>-95.046249781575</v>
      </c>
      <c r="AZ20" s="476">
        <f t="shared" ca="1" si="38"/>
        <v>-97.94031228157499</v>
      </c>
      <c r="BA20" s="476">
        <f t="shared" ca="1" si="38"/>
        <v>-97.94031228157499</v>
      </c>
      <c r="BB20" s="476">
        <f t="shared" ca="1" si="38"/>
        <v>-327.31698184612497</v>
      </c>
      <c r="BC20" s="476">
        <f t="shared" ca="1" si="38"/>
        <v>-327.31698184612497</v>
      </c>
      <c r="BD20" s="476">
        <f t="shared" ca="1" si="38"/>
        <v>-327.31698184612497</v>
      </c>
      <c r="BE20" s="476">
        <f t="shared" ca="1" si="38"/>
        <v>-327.31698184612497</v>
      </c>
      <c r="BF20" s="476">
        <f t="shared" ca="1" si="38"/>
        <v>-327.31698184612497</v>
      </c>
      <c r="BG20" s="476">
        <f t="shared" ca="1" si="38"/>
        <v>-327.31698184612497</v>
      </c>
      <c r="BH20" s="476">
        <f t="shared" ca="1" si="38"/>
        <v>-327.31698184612497</v>
      </c>
      <c r="BI20" s="476">
        <f t="shared" ca="1" si="38"/>
        <v>-336.97505268709085</v>
      </c>
      <c r="BJ20" s="476">
        <f t="shared" ca="1" si="38"/>
        <v>-336.97505268709085</v>
      </c>
      <c r="BK20" s="476">
        <f t="shared" ca="1" si="38"/>
        <v>-336.97505268709085</v>
      </c>
      <c r="BL20" s="476">
        <f t="shared" ca="1" si="38"/>
        <v>-343.05258393709084</v>
      </c>
      <c r="BM20" s="476">
        <f t="shared" ca="1" si="38"/>
        <v>-343.05258393709084</v>
      </c>
      <c r="BN20" s="476">
        <f t="shared" ca="1" si="38"/>
        <v>-422.5907033020103</v>
      </c>
      <c r="BO20" s="476">
        <f t="shared" ca="1" si="38"/>
        <v>-422.5907033020103</v>
      </c>
      <c r="BP20" s="476">
        <f t="shared" ca="1" si="38"/>
        <v>-422.5907033020103</v>
      </c>
      <c r="BQ20" s="476">
        <f t="shared" ca="1" si="38"/>
        <v>-422.5907033020103</v>
      </c>
      <c r="BR20" s="476">
        <f t="shared" ca="1" si="38"/>
        <v>-422.5907033020103</v>
      </c>
      <c r="BS20" s="476">
        <f t="shared" ca="1" si="38"/>
        <v>-422.5907033020103</v>
      </c>
      <c r="BT20" s="476">
        <f t="shared" ca="1" si="38"/>
        <v>-422.5907033020103</v>
      </c>
      <c r="BU20" s="476">
        <f t="shared" ref="BU20:CF20" ca="1" si="39">SUM(BU22:BU28)</f>
        <v>-434.99113343046957</v>
      </c>
      <c r="BV20" s="476">
        <f t="shared" ca="1" si="39"/>
        <v>-434.99113343046957</v>
      </c>
      <c r="BW20" s="476">
        <f t="shared" ca="1" si="39"/>
        <v>-434.99113343046957</v>
      </c>
      <c r="BX20" s="476">
        <f t="shared" ca="1" si="39"/>
        <v>-434.99113343046957</v>
      </c>
      <c r="BY20" s="476">
        <f t="shared" ca="1" si="39"/>
        <v>-434.99113343046957</v>
      </c>
      <c r="BZ20" s="476">
        <f t="shared" ca="1" si="39"/>
        <v>-570.24476236343844</v>
      </c>
      <c r="CA20" s="476">
        <f t="shared" ca="1" si="39"/>
        <v>-570.24476236343844</v>
      </c>
      <c r="CB20" s="476">
        <f t="shared" ca="1" si="39"/>
        <v>-570.24476236343844</v>
      </c>
      <c r="CC20" s="476">
        <f t="shared" ca="1" si="39"/>
        <v>-570.24476236343844</v>
      </c>
      <c r="CD20" s="476">
        <f t="shared" ca="1" si="39"/>
        <v>-570.24476236343844</v>
      </c>
      <c r="CE20" s="476">
        <f t="shared" ca="1" si="39"/>
        <v>-570.24476236343844</v>
      </c>
      <c r="CF20" s="476">
        <f t="shared" ca="1" si="39"/>
        <v>-570.24476236343844</v>
      </c>
    </row>
    <row r="21" spans="1:84" x14ac:dyDescent="0.25">
      <c r="A21" s="31"/>
      <c r="B21" s="326"/>
      <c r="C21" s="224"/>
      <c r="D21" s="257"/>
      <c r="E21" s="477"/>
      <c r="F21" s="478"/>
      <c r="G21" s="478"/>
      <c r="H21" s="478"/>
      <c r="I21" s="478"/>
      <c r="J21" s="478"/>
      <c r="K21" s="478"/>
      <c r="L21" s="356"/>
      <c r="M21" s="478"/>
      <c r="N21" s="478"/>
      <c r="O21" s="478"/>
      <c r="P21" s="478"/>
      <c r="Q21" s="478"/>
      <c r="R21" s="478"/>
      <c r="S21" s="478"/>
      <c r="T21" s="478"/>
      <c r="U21" s="478"/>
      <c r="V21" s="478"/>
      <c r="W21" s="478"/>
      <c r="X21" s="478"/>
      <c r="Y21" s="478"/>
      <c r="Z21" s="478"/>
      <c r="AA21" s="478"/>
      <c r="AB21" s="478"/>
      <c r="AC21" s="478"/>
      <c r="AD21" s="478"/>
      <c r="AE21" s="478"/>
      <c r="AF21" s="478"/>
      <c r="AG21" s="478"/>
      <c r="AH21" s="478"/>
      <c r="AI21" s="478"/>
      <c r="AJ21" s="478"/>
      <c r="AK21" s="478"/>
      <c r="AL21" s="478"/>
      <c r="AM21" s="478"/>
      <c r="AN21" s="478"/>
      <c r="AO21" s="478"/>
      <c r="AP21" s="478"/>
      <c r="AQ21" s="478"/>
      <c r="AR21" s="478"/>
      <c r="AS21" s="478"/>
      <c r="AT21" s="478"/>
      <c r="AU21" s="478"/>
      <c r="AV21" s="478"/>
      <c r="AW21" s="478"/>
      <c r="AX21" s="478"/>
      <c r="AY21" s="478"/>
      <c r="AZ21" s="478"/>
      <c r="BA21" s="478"/>
      <c r="BB21" s="478"/>
      <c r="BC21" s="478"/>
      <c r="BD21" s="478"/>
      <c r="BE21" s="478"/>
      <c r="BF21" s="478"/>
      <c r="BG21" s="478"/>
      <c r="BH21" s="478"/>
      <c r="BI21" s="478"/>
      <c r="BJ21" s="478"/>
      <c r="BK21" s="478"/>
      <c r="BL21" s="478"/>
      <c r="BM21" s="478"/>
      <c r="BN21" s="478"/>
      <c r="BO21" s="478"/>
      <c r="BP21" s="478"/>
      <c r="BQ21" s="478"/>
      <c r="BR21" s="478"/>
      <c r="BS21" s="478"/>
      <c r="BT21" s="478"/>
      <c r="BU21" s="478"/>
      <c r="BV21" s="478"/>
      <c r="BW21" s="478"/>
      <c r="BX21" s="478"/>
      <c r="BY21" s="478"/>
      <c r="BZ21" s="478"/>
      <c r="CA21" s="478"/>
      <c r="CB21" s="478"/>
      <c r="CC21" s="478"/>
      <c r="CD21" s="478"/>
      <c r="CE21" s="478"/>
      <c r="CF21" s="478"/>
    </row>
    <row r="22" spans="1:84" x14ac:dyDescent="0.25">
      <c r="A22" s="31"/>
      <c r="B22" s="326"/>
      <c r="C22" s="110" t="str">
        <f>Затраты!C13</f>
        <v>Себестоимость производства Электронный тренажер</v>
      </c>
      <c r="D22" s="132" t="s">
        <v>355</v>
      </c>
      <c r="E22" s="479">
        <f t="shared" ref="E22:E28" ca="1" si="40">SUM(F22:K22)</f>
        <v>-11778.791054403366</v>
      </c>
      <c r="F22" s="480">
        <f t="shared" ref="F22:K28" ca="1" si="41">SUMIF($M$6:$CF$6,F$6,$M22:$CF22)</f>
        <v>-61.85520833333333</v>
      </c>
      <c r="G22" s="480">
        <f t="shared" ca="1" si="41"/>
        <v>-172.92948958333332</v>
      </c>
      <c r="H22" s="480">
        <f t="shared" ca="1" si="41"/>
        <v>-562.37762198749999</v>
      </c>
      <c r="I22" s="480">
        <f t="shared" ca="1" si="41"/>
        <v>-2209.80886245075</v>
      </c>
      <c r="J22" s="480">
        <f t="shared" ca="1" si="41"/>
        <v>-3754.2122722892263</v>
      </c>
      <c r="K22" s="480">
        <f t="shared" ca="1" si="41"/>
        <v>-5017.6075997592225</v>
      </c>
      <c r="L22" s="356"/>
      <c r="M22" s="480">
        <f ca="1">-IFERROR(Затраты!F13/(1+Налоги!F$9*Налоги!F$8),0)</f>
        <v>0</v>
      </c>
      <c r="N22" s="480">
        <f ca="1">-IFERROR(Затраты!G13/(1+Налоги!G$9*Налоги!G$8),0)</f>
        <v>0</v>
      </c>
      <c r="O22" s="480">
        <f ca="1">-IFERROR(Затраты!H13/(1+Налоги!H$9*Налоги!H$8),0)</f>
        <v>0</v>
      </c>
      <c r="P22" s="480">
        <f ca="1">-IFERROR(Затраты!I13/(1+Налоги!I$9*Налоги!I$8),0)</f>
        <v>0</v>
      </c>
      <c r="Q22" s="480">
        <f ca="1">-IFERROR(Затраты!J13/(1+Налоги!J$9*Налоги!J$8),0)</f>
        <v>0</v>
      </c>
      <c r="R22" s="480">
        <f ca="1">-IFERROR(Затраты!K13/(1+Налоги!K$9*Налоги!K$8),0)</f>
        <v>-8.8364583333333329</v>
      </c>
      <c r="S22" s="480">
        <f ca="1">-IFERROR(Затраты!L13/(1+Налоги!L$9*Налоги!L$8),0)</f>
        <v>-8.8364583333333329</v>
      </c>
      <c r="T22" s="480">
        <f ca="1">-IFERROR(Затраты!M13/(1+Налоги!M$9*Налоги!M$8),0)</f>
        <v>-8.8364583333333329</v>
      </c>
      <c r="U22" s="480">
        <f ca="1">-IFERROR(Затраты!N13/(1+Налоги!N$9*Налоги!N$8),0)</f>
        <v>-8.8364583333333329</v>
      </c>
      <c r="V22" s="480">
        <f ca="1">-IFERROR(Затраты!O13/(1+Налоги!O$9*Налоги!O$8),0)</f>
        <v>-8.8364583333333329</v>
      </c>
      <c r="W22" s="480">
        <f ca="1">-IFERROR(Затраты!P13/(1+Налоги!P$9*Налоги!P$8),0)</f>
        <v>-8.8364583333333329</v>
      </c>
      <c r="X22" s="480">
        <f ca="1">-IFERROR(Затраты!Q13/(1+Налоги!Q$9*Налоги!Q$8),0)</f>
        <v>-8.8364583333333329</v>
      </c>
      <c r="Y22" s="480">
        <f ca="1">-IFERROR(Затраты!R13/(1+Налоги!R$9*Налоги!R$8),0)</f>
        <v>-9.1015520833333348</v>
      </c>
      <c r="Z22" s="480">
        <f ca="1">-IFERROR(Затраты!S13/(1+Налоги!S$9*Налоги!S$8),0)</f>
        <v>-9.1015520833333348</v>
      </c>
      <c r="AA22" s="480">
        <f ca="1">-IFERROR(Затраты!T13/(1+Налоги!T$9*Налоги!T$8),0)</f>
        <v>-9.1015520833333348</v>
      </c>
      <c r="AB22" s="480">
        <f ca="1">-IFERROR(Затраты!U13/(1+Налоги!U$9*Налоги!U$8),0)</f>
        <v>-9.1015520833333348</v>
      </c>
      <c r="AC22" s="480">
        <f ca="1">-IFERROR(Затраты!V13/(1+Налоги!V$9*Налоги!V$8),0)</f>
        <v>-9.1015520833333348</v>
      </c>
      <c r="AD22" s="480">
        <f ca="1">-IFERROR(Затраты!W13/(1+Налоги!W$9*Налоги!W$8),0)</f>
        <v>-18.20310416666667</v>
      </c>
      <c r="AE22" s="480">
        <f ca="1">-IFERROR(Затраты!X13/(1+Налоги!X$9*Налоги!X$8),0)</f>
        <v>-18.20310416666667</v>
      </c>
      <c r="AF22" s="480">
        <f ca="1">-IFERROR(Затраты!Y13/(1+Налоги!Y$9*Налоги!Y$8),0)</f>
        <v>-18.20310416666667</v>
      </c>
      <c r="AG22" s="480">
        <f ca="1">-IFERROR(Затраты!Z13/(1+Налоги!Z$9*Налоги!Z$8),0)</f>
        <v>-18.20310416666667</v>
      </c>
      <c r="AH22" s="480">
        <f ca="1">-IFERROR(Затраты!AA13/(1+Налоги!AA$9*Налоги!AA$8),0)</f>
        <v>-18.20310416666667</v>
      </c>
      <c r="AI22" s="480">
        <f ca="1">-IFERROR(Затраты!AB13/(1+Налоги!AB$9*Налоги!AB$8),0)</f>
        <v>-18.20310416666667</v>
      </c>
      <c r="AJ22" s="480">
        <f ca="1">-IFERROR(Затраты!AC13/(1+Налоги!AC$9*Налоги!AC$8),0)</f>
        <v>-18.20310416666667</v>
      </c>
      <c r="AK22" s="480">
        <f ca="1">-IFERROR(Затраты!AD13/(1+Налоги!AD$9*Налоги!AD$8),0)</f>
        <v>-18.621775562499995</v>
      </c>
      <c r="AL22" s="480">
        <f ca="1">-IFERROR(Затраты!AE13/(1+Налоги!AE$9*Налоги!AE$8),0)</f>
        <v>-18.621775562499995</v>
      </c>
      <c r="AM22" s="480">
        <f ca="1">-IFERROR(Затраты!AF13/(1+Налоги!AF$9*Налоги!AF$8),0)</f>
        <v>-18.621775562499995</v>
      </c>
      <c r="AN22" s="480">
        <f ca="1">-IFERROR(Затраты!AG13/(1+Налоги!AG$9*Налоги!AG$8),0)</f>
        <v>-18.621775562499995</v>
      </c>
      <c r="AO22" s="480">
        <f ca="1">-IFERROR(Затраты!AH13/(1+Налоги!AH$9*Налоги!AH$8),0)</f>
        <v>-18.621775562499995</v>
      </c>
      <c r="AP22" s="480">
        <f ca="1">-IFERROR(Затраты!AI13/(1+Налоги!AI$9*Налоги!AI$8),0)</f>
        <v>-67.038392024999993</v>
      </c>
      <c r="AQ22" s="480">
        <f ca="1">-IFERROR(Затраты!AJ13/(1+Налоги!AJ$9*Налоги!AJ$8),0)</f>
        <v>-67.038392024999993</v>
      </c>
      <c r="AR22" s="480">
        <f ca="1">-IFERROR(Затраты!AK13/(1+Налоги!AK$9*Налоги!AK$8),0)</f>
        <v>-67.038392024999993</v>
      </c>
      <c r="AS22" s="480">
        <f ca="1">-IFERROR(Затраты!AL13/(1+Налоги!AL$9*Налоги!AL$8),0)</f>
        <v>-67.038392024999993</v>
      </c>
      <c r="AT22" s="480">
        <f ca="1">-IFERROR(Затраты!AM13/(1+Налоги!AM$9*Налоги!AM$8),0)</f>
        <v>-67.038392024999993</v>
      </c>
      <c r="AU22" s="480">
        <f ca="1">-IFERROR(Затраты!AN13/(1+Налоги!AN$9*Налоги!AN$8),0)</f>
        <v>-67.038392024999993</v>
      </c>
      <c r="AV22" s="480">
        <f ca="1">-IFERROR(Затраты!AO13/(1+Налоги!AO$9*Налоги!AO$8),0)</f>
        <v>-67.038392024999993</v>
      </c>
      <c r="AW22" s="480">
        <f ca="1">-IFERROR(Затраты!AP13/(1+Налоги!AP$9*Налоги!AP$8),0)</f>
        <v>-68.580275041574993</v>
      </c>
      <c r="AX22" s="480">
        <f ca="1">-IFERROR(Затраты!AQ13/(1+Налоги!AQ$9*Налоги!AQ$8),0)</f>
        <v>-68.580275041574993</v>
      </c>
      <c r="AY22" s="480">
        <f ca="1">-IFERROR(Затраты!AR13/(1+Налоги!AR$9*Налоги!AR$8),0)</f>
        <v>-68.580275041574993</v>
      </c>
      <c r="AZ22" s="480">
        <f ca="1">-IFERROR(Затраты!AS13/(1+Налоги!AS$9*Налоги!AS$8),0)</f>
        <v>-68.580275041574993</v>
      </c>
      <c r="BA22" s="480">
        <f ca="1">-IFERROR(Затраты!AT13/(1+Налоги!AT$9*Налоги!AT$8),0)</f>
        <v>-68.580275041574993</v>
      </c>
      <c r="BB22" s="480">
        <f ca="1">-IFERROR(Затраты!AU13/(1+Налоги!AU$9*Налоги!AU$8),0)</f>
        <v>-266.70106960612497</v>
      </c>
      <c r="BC22" s="480">
        <f ca="1">-IFERROR(Затраты!AV13/(1+Налоги!AV$9*Налоги!AV$8),0)</f>
        <v>-266.70106960612497</v>
      </c>
      <c r="BD22" s="480">
        <f ca="1">-IFERROR(Затраты!AW13/(1+Налоги!AW$9*Налоги!AW$8),0)</f>
        <v>-266.70106960612497</v>
      </c>
      <c r="BE22" s="480">
        <f ca="1">-IFERROR(Затраты!AX13/(1+Налоги!AX$9*Налоги!AX$8),0)</f>
        <v>-266.70106960612497</v>
      </c>
      <c r="BF22" s="480">
        <f ca="1">-IFERROR(Затраты!AY13/(1+Налоги!AY$9*Налоги!AY$8),0)</f>
        <v>-266.70106960612497</v>
      </c>
      <c r="BG22" s="480">
        <f ca="1">-IFERROR(Затраты!AZ13/(1+Налоги!AZ$9*Налоги!AZ$8),0)</f>
        <v>-266.70106960612497</v>
      </c>
      <c r="BH22" s="480">
        <f ca="1">-IFERROR(Затраты!BA13/(1+Налоги!BA$9*Налоги!BA$8),0)</f>
        <v>-266.70106960612497</v>
      </c>
      <c r="BI22" s="480">
        <f ca="1">-IFERROR(Затраты!BB13/(1+Налоги!BB$9*Налоги!BB$8),0)</f>
        <v>-272.8351942070658</v>
      </c>
      <c r="BJ22" s="480">
        <f ca="1">-IFERROR(Затраты!BC13/(1+Налоги!BC$9*Налоги!BC$8),0)</f>
        <v>-272.8351942070658</v>
      </c>
      <c r="BK22" s="480">
        <f ca="1">-IFERROR(Затраты!BD13/(1+Налоги!BD$9*Налоги!BD$8),0)</f>
        <v>-272.8351942070658</v>
      </c>
      <c r="BL22" s="480">
        <f ca="1">-IFERROR(Затраты!BE13/(1+Налоги!BE$9*Налоги!BE$8),0)</f>
        <v>-272.8351942070658</v>
      </c>
      <c r="BM22" s="480">
        <f ca="1">-IFERROR(Затраты!BF13/(1+Налоги!BF$9*Налоги!BF$8),0)</f>
        <v>-272.8351942070658</v>
      </c>
      <c r="BN22" s="480">
        <f ca="1">-IFERROR(Затраты!BG13/(1+Налоги!BG$9*Налоги!BG$8),0)</f>
        <v>-341.43375732198524</v>
      </c>
      <c r="BO22" s="480">
        <f ca="1">-IFERROR(Затраты!BH13/(1+Налоги!BH$9*Налоги!BH$8),0)</f>
        <v>-341.43375732198524</v>
      </c>
      <c r="BP22" s="480">
        <f ca="1">-IFERROR(Затраты!BI13/(1+Налоги!BI$9*Налоги!BI$8),0)</f>
        <v>-341.43375732198524</v>
      </c>
      <c r="BQ22" s="480">
        <f ca="1">-IFERROR(Затраты!BJ13/(1+Налоги!BJ$9*Налоги!BJ$8),0)</f>
        <v>-341.43375732198524</v>
      </c>
      <c r="BR22" s="480">
        <f ca="1">-IFERROR(Затраты!BK13/(1+Налоги!BK$9*Налоги!BK$8),0)</f>
        <v>-341.43375732198524</v>
      </c>
      <c r="BS22" s="480">
        <f ca="1">-IFERROR(Затраты!BL13/(1+Налоги!BL$9*Налоги!BL$8),0)</f>
        <v>-341.43375732198524</v>
      </c>
      <c r="BT22" s="480">
        <f ca="1">-IFERROR(Затраты!BM13/(1+Налоги!BM$9*Налоги!BM$8),0)</f>
        <v>-341.43375732198524</v>
      </c>
      <c r="BU22" s="480">
        <f ca="1">-IFERROR(Затраты!BN13/(1+Налоги!BN$9*Налоги!BN$8),0)</f>
        <v>-349.28673374039084</v>
      </c>
      <c r="BV22" s="480">
        <f ca="1">-IFERROR(Затраты!BO13/(1+Налоги!BO$9*Налоги!BO$8),0)</f>
        <v>-349.28673374039084</v>
      </c>
      <c r="BW22" s="480">
        <f ca="1">-IFERROR(Затраты!BP13/(1+Налоги!BP$9*Налоги!BP$8),0)</f>
        <v>-349.28673374039084</v>
      </c>
      <c r="BX22" s="480">
        <f ca="1">-IFERROR(Затраты!BQ13/(1+Налоги!BQ$9*Налоги!BQ$8),0)</f>
        <v>-349.28673374039084</v>
      </c>
      <c r="BY22" s="480">
        <f ca="1">-IFERROR(Затраты!BR13/(1+Налоги!BR$9*Налоги!BR$8),0)</f>
        <v>-349.28673374039084</v>
      </c>
      <c r="BZ22" s="480">
        <f ca="1">-IFERROR(Затраты!BS13/(1+Налоги!BS$9*Налоги!BS$8),0)</f>
        <v>-467.31056157960973</v>
      </c>
      <c r="CA22" s="480">
        <f ca="1">-IFERROR(Затраты!BT13/(1+Налоги!BT$9*Налоги!BT$8),0)</f>
        <v>-467.31056157960973</v>
      </c>
      <c r="CB22" s="480">
        <f ca="1">-IFERROR(Затраты!BU13/(1+Налоги!BU$9*Налоги!BU$8),0)</f>
        <v>-467.31056157960973</v>
      </c>
      <c r="CC22" s="480">
        <f ca="1">-IFERROR(Затраты!BV13/(1+Налоги!BV$9*Налоги!BV$8),0)</f>
        <v>-467.31056157960973</v>
      </c>
      <c r="CD22" s="480">
        <f ca="1">-IFERROR(Затраты!BW13/(1+Налоги!BW$9*Налоги!BW$8),0)</f>
        <v>-467.31056157960973</v>
      </c>
      <c r="CE22" s="480">
        <f ca="1">-IFERROR(Затраты!BX13/(1+Налоги!BX$9*Налоги!BX$8),0)</f>
        <v>-467.31056157960973</v>
      </c>
      <c r="CF22" s="480">
        <f ca="1">-IFERROR(Затраты!BY13/(1+Налоги!BY$9*Налоги!BY$8),0)</f>
        <v>-467.31056157960973</v>
      </c>
    </row>
    <row r="23" spans="1:84" x14ac:dyDescent="0.25">
      <c r="A23" s="31"/>
      <c r="B23" s="326"/>
      <c r="C23" s="110" t="str">
        <f>Затраты!C14</f>
        <v>Аренда складских помещений</v>
      </c>
      <c r="D23" s="132" t="s">
        <v>355</v>
      </c>
      <c r="E23" s="479">
        <f t="shared" si="40"/>
        <v>-137.8889980462443</v>
      </c>
      <c r="F23" s="480">
        <f t="shared" si="41"/>
        <v>-7</v>
      </c>
      <c r="G23" s="480">
        <f t="shared" si="41"/>
        <v>-12.359999999999998</v>
      </c>
      <c r="H23" s="480">
        <f t="shared" si="41"/>
        <v>-18.966419999999999</v>
      </c>
      <c r="I23" s="480">
        <f t="shared" si="41"/>
        <v>-25.870196880000005</v>
      </c>
      <c r="J23" s="480">
        <f t="shared" si="41"/>
        <v>-33.081514260300004</v>
      </c>
      <c r="K23" s="480">
        <f t="shared" si="41"/>
        <v>-40.610866905944278</v>
      </c>
      <c r="L23" s="356"/>
      <c r="M23" s="480">
        <f>-IFERROR(Затраты!F14/(1+Налоги!F$9*Налоги!F$8),0)</f>
        <v>0</v>
      </c>
      <c r="N23" s="480">
        <f>-IFERROR(Затраты!G14/(1+Налоги!G$9*Налоги!G$8),0)</f>
        <v>0</v>
      </c>
      <c r="O23" s="480">
        <f>-IFERROR(Затраты!H14/(1+Налоги!H$9*Налоги!H$8),0)</f>
        <v>0</v>
      </c>
      <c r="P23" s="480">
        <f>-IFERROR(Затраты!I14/(1+Налоги!I$9*Налоги!I$8),0)</f>
        <v>0</v>
      </c>
      <c r="Q23" s="480">
        <f>-IFERROR(Затраты!J14/(1+Налоги!J$9*Налоги!J$8),0)</f>
        <v>0</v>
      </c>
      <c r="R23" s="480">
        <f>-IFERROR(Затраты!K14/(1+Налоги!K$9*Налоги!K$8),0)</f>
        <v>-1</v>
      </c>
      <c r="S23" s="480">
        <f>-IFERROR(Затраты!L14/(1+Налоги!L$9*Налоги!L$8),0)</f>
        <v>-1</v>
      </c>
      <c r="T23" s="480">
        <f>-IFERROR(Затраты!M14/(1+Налоги!M$9*Налоги!M$8),0)</f>
        <v>-1</v>
      </c>
      <c r="U23" s="480">
        <f>-IFERROR(Затраты!N14/(1+Налоги!N$9*Налоги!N$8),0)</f>
        <v>-1</v>
      </c>
      <c r="V23" s="480">
        <f>-IFERROR(Затраты!O14/(1+Налоги!O$9*Налоги!O$8),0)</f>
        <v>-1</v>
      </c>
      <c r="W23" s="480">
        <f>-IFERROR(Затраты!P14/(1+Налоги!P$9*Налоги!P$8),0)</f>
        <v>-1</v>
      </c>
      <c r="X23" s="480">
        <f>-IFERROR(Затраты!Q14/(1+Налоги!Q$9*Налоги!Q$8),0)</f>
        <v>-1</v>
      </c>
      <c r="Y23" s="480">
        <f>-IFERROR(Затраты!R14/(1+Налоги!R$9*Налоги!R$8),0)</f>
        <v>-1.03</v>
      </c>
      <c r="Z23" s="480">
        <f>-IFERROR(Затраты!S14/(1+Налоги!S$9*Налоги!S$8),0)</f>
        <v>-1.03</v>
      </c>
      <c r="AA23" s="480">
        <f>-IFERROR(Затраты!T14/(1+Налоги!T$9*Налоги!T$8),0)</f>
        <v>-1.03</v>
      </c>
      <c r="AB23" s="480">
        <f>-IFERROR(Затраты!U14/(1+Налоги!U$9*Налоги!U$8),0)</f>
        <v>-1.03</v>
      </c>
      <c r="AC23" s="480">
        <f>-IFERROR(Затраты!V14/(1+Налоги!V$9*Налоги!V$8),0)</f>
        <v>-1.03</v>
      </c>
      <c r="AD23" s="480">
        <f>-IFERROR(Затраты!W14/(1+Налоги!W$9*Налоги!W$8),0)</f>
        <v>-1.03</v>
      </c>
      <c r="AE23" s="480">
        <f>-IFERROR(Затраты!X14/(1+Налоги!X$9*Налоги!X$8),0)</f>
        <v>-1.03</v>
      </c>
      <c r="AF23" s="480">
        <f>-IFERROR(Затраты!Y14/(1+Налоги!Y$9*Налоги!Y$8),0)</f>
        <v>-1.03</v>
      </c>
      <c r="AG23" s="480">
        <f>-IFERROR(Затраты!Z14/(1+Налоги!Z$9*Налоги!Z$8),0)</f>
        <v>-1.03</v>
      </c>
      <c r="AH23" s="480">
        <f>-IFERROR(Затраты!AA14/(1+Налоги!AA$9*Налоги!AA$8),0)</f>
        <v>-1.03</v>
      </c>
      <c r="AI23" s="480">
        <f>-IFERROR(Затраты!AB14/(1+Налоги!AB$9*Налоги!AB$8),0)</f>
        <v>-1.03</v>
      </c>
      <c r="AJ23" s="480">
        <f>-IFERROR(Затраты!AC14/(1+Налоги!AC$9*Налоги!AC$8),0)</f>
        <v>-1.03</v>
      </c>
      <c r="AK23" s="480">
        <f>-IFERROR(Затраты!AD14/(1+Налоги!AD$9*Налоги!AD$8),0)</f>
        <v>-1.580535</v>
      </c>
      <c r="AL23" s="480">
        <f>-IFERROR(Затраты!AE14/(1+Налоги!AE$9*Налоги!AE$8),0)</f>
        <v>-1.580535</v>
      </c>
      <c r="AM23" s="480">
        <f>-IFERROR(Затраты!AF14/(1+Налоги!AF$9*Налоги!AF$8),0)</f>
        <v>-1.580535</v>
      </c>
      <c r="AN23" s="480">
        <f>-IFERROR(Затраты!AG14/(1+Налоги!AG$9*Налоги!AG$8),0)</f>
        <v>-1.580535</v>
      </c>
      <c r="AO23" s="480">
        <f>-IFERROR(Затраты!AH14/(1+Налоги!AH$9*Налоги!AH$8),0)</f>
        <v>-1.580535</v>
      </c>
      <c r="AP23" s="480">
        <f>-IFERROR(Затраты!AI14/(1+Налоги!AI$9*Налоги!AI$8),0)</f>
        <v>-1.580535</v>
      </c>
      <c r="AQ23" s="480">
        <f>-IFERROR(Затраты!AJ14/(1+Налоги!AJ$9*Налоги!AJ$8),0)</f>
        <v>-1.580535</v>
      </c>
      <c r="AR23" s="480">
        <f>-IFERROR(Затраты!AK14/(1+Налоги!AK$9*Налоги!AK$8),0)</f>
        <v>-1.580535</v>
      </c>
      <c r="AS23" s="480">
        <f>-IFERROR(Затраты!AL14/(1+Налоги!AL$9*Налоги!AL$8),0)</f>
        <v>-1.580535</v>
      </c>
      <c r="AT23" s="480">
        <f>-IFERROR(Затраты!AM14/(1+Налоги!AM$9*Налоги!AM$8),0)</f>
        <v>-1.580535</v>
      </c>
      <c r="AU23" s="480">
        <f>-IFERROR(Затраты!AN14/(1+Налоги!AN$9*Налоги!AN$8),0)</f>
        <v>-1.580535</v>
      </c>
      <c r="AV23" s="480">
        <f>-IFERROR(Затраты!AO14/(1+Налоги!AO$9*Налоги!AO$8),0)</f>
        <v>-1.580535</v>
      </c>
      <c r="AW23" s="480">
        <f>-IFERROR(Затраты!AP14/(1+Налоги!AP$9*Налоги!AP$8),0)</f>
        <v>-2.1558497399999998</v>
      </c>
      <c r="AX23" s="480">
        <f>-IFERROR(Затраты!AQ14/(1+Налоги!AQ$9*Налоги!AQ$8),0)</f>
        <v>-2.1558497399999998</v>
      </c>
      <c r="AY23" s="480">
        <f>-IFERROR(Затраты!AR14/(1+Налоги!AR$9*Налоги!AR$8),0)</f>
        <v>-2.1558497399999998</v>
      </c>
      <c r="AZ23" s="480">
        <f>-IFERROR(Затраты!AS14/(1+Налоги!AS$9*Налоги!AS$8),0)</f>
        <v>-2.1558497399999998</v>
      </c>
      <c r="BA23" s="480">
        <f>-IFERROR(Затраты!AT14/(1+Налоги!AT$9*Налоги!AT$8),0)</f>
        <v>-2.1558497399999998</v>
      </c>
      <c r="BB23" s="480">
        <f>-IFERROR(Затраты!AU14/(1+Налоги!AU$9*Налоги!AU$8),0)</f>
        <v>-2.1558497399999998</v>
      </c>
      <c r="BC23" s="480">
        <f>-IFERROR(Затраты!AV14/(1+Налоги!AV$9*Налоги!AV$8),0)</f>
        <v>-2.1558497399999998</v>
      </c>
      <c r="BD23" s="480">
        <f>-IFERROR(Затраты!AW14/(1+Налоги!AW$9*Налоги!AW$8),0)</f>
        <v>-2.1558497399999998</v>
      </c>
      <c r="BE23" s="480">
        <f>-IFERROR(Затраты!AX14/(1+Налоги!AX$9*Налоги!AX$8),0)</f>
        <v>-2.1558497399999998</v>
      </c>
      <c r="BF23" s="480">
        <f>-IFERROR(Затраты!AY14/(1+Налоги!AY$9*Налоги!AY$8),0)</f>
        <v>-2.1558497399999998</v>
      </c>
      <c r="BG23" s="480">
        <f>-IFERROR(Затраты!AZ14/(1+Налоги!AZ$9*Налоги!AZ$8),0)</f>
        <v>-2.1558497399999998</v>
      </c>
      <c r="BH23" s="480">
        <f>-IFERROR(Затраты!BA14/(1+Налоги!BA$9*Налоги!BA$8),0)</f>
        <v>-2.1558497399999998</v>
      </c>
      <c r="BI23" s="480">
        <f>-IFERROR(Затраты!BB14/(1+Налоги!BB$9*Налоги!BB$8),0)</f>
        <v>-2.756792855025</v>
      </c>
      <c r="BJ23" s="480">
        <f>-IFERROR(Затраты!BC14/(1+Налоги!BC$9*Налоги!BC$8),0)</f>
        <v>-2.756792855025</v>
      </c>
      <c r="BK23" s="480">
        <f>-IFERROR(Затраты!BD14/(1+Налоги!BD$9*Налоги!BD$8),0)</f>
        <v>-2.756792855025</v>
      </c>
      <c r="BL23" s="480">
        <f>-IFERROR(Затраты!BE14/(1+Налоги!BE$9*Налоги!BE$8),0)</f>
        <v>-2.756792855025</v>
      </c>
      <c r="BM23" s="480">
        <f>-IFERROR(Затраты!BF14/(1+Налоги!BF$9*Налоги!BF$8),0)</f>
        <v>-2.756792855025</v>
      </c>
      <c r="BN23" s="480">
        <f>-IFERROR(Затраты!BG14/(1+Налоги!BG$9*Налоги!BG$8),0)</f>
        <v>-2.756792855025</v>
      </c>
      <c r="BO23" s="480">
        <f>-IFERROR(Затраты!BH14/(1+Налоги!BH$9*Налоги!BH$8),0)</f>
        <v>-2.756792855025</v>
      </c>
      <c r="BP23" s="480">
        <f>-IFERROR(Затраты!BI14/(1+Налоги!BI$9*Налоги!BI$8),0)</f>
        <v>-2.756792855025</v>
      </c>
      <c r="BQ23" s="480">
        <f>-IFERROR(Затраты!BJ14/(1+Налоги!BJ$9*Налоги!BJ$8),0)</f>
        <v>-2.756792855025</v>
      </c>
      <c r="BR23" s="480">
        <f>-IFERROR(Затраты!BK14/(1+Налоги!BK$9*Налоги!BK$8),0)</f>
        <v>-2.756792855025</v>
      </c>
      <c r="BS23" s="480">
        <f>-IFERROR(Затраты!BL14/(1+Налоги!BL$9*Налоги!BL$8),0)</f>
        <v>-2.756792855025</v>
      </c>
      <c r="BT23" s="480">
        <f>-IFERROR(Затраты!BM14/(1+Налоги!BM$9*Налоги!BM$8),0)</f>
        <v>-2.756792855025</v>
      </c>
      <c r="BU23" s="480">
        <f>-IFERROR(Затраты!BN14/(1+Налоги!BN$9*Налоги!BN$8),0)</f>
        <v>-3.3842389088286891</v>
      </c>
      <c r="BV23" s="480">
        <f>-IFERROR(Затраты!BO14/(1+Налоги!BO$9*Налоги!BO$8),0)</f>
        <v>-3.3842389088286891</v>
      </c>
      <c r="BW23" s="480">
        <f>-IFERROR(Затраты!BP14/(1+Налоги!BP$9*Налоги!BP$8),0)</f>
        <v>-3.3842389088286891</v>
      </c>
      <c r="BX23" s="480">
        <f>-IFERROR(Затраты!BQ14/(1+Налоги!BQ$9*Налоги!BQ$8),0)</f>
        <v>-3.3842389088286891</v>
      </c>
      <c r="BY23" s="480">
        <f>-IFERROR(Затраты!BR14/(1+Налоги!BR$9*Налоги!BR$8),0)</f>
        <v>-3.3842389088286891</v>
      </c>
      <c r="BZ23" s="480">
        <f>-IFERROR(Затраты!BS14/(1+Налоги!BS$9*Налоги!BS$8),0)</f>
        <v>-3.3842389088286891</v>
      </c>
      <c r="CA23" s="480">
        <f>-IFERROR(Затраты!BT14/(1+Налоги!BT$9*Налоги!BT$8),0)</f>
        <v>-3.3842389088286891</v>
      </c>
      <c r="CB23" s="480">
        <f>-IFERROR(Затраты!BU14/(1+Налоги!BU$9*Налоги!BU$8),0)</f>
        <v>-3.3842389088286891</v>
      </c>
      <c r="CC23" s="480">
        <f>-IFERROR(Затраты!BV14/(1+Налоги!BV$9*Налоги!BV$8),0)</f>
        <v>-3.3842389088286891</v>
      </c>
      <c r="CD23" s="480">
        <f>-IFERROR(Затраты!BW14/(1+Налоги!BW$9*Налоги!BW$8),0)</f>
        <v>-3.3842389088286891</v>
      </c>
      <c r="CE23" s="480">
        <f>-IFERROR(Затраты!BX14/(1+Налоги!BX$9*Налоги!BX$8),0)</f>
        <v>-3.3842389088286891</v>
      </c>
      <c r="CF23" s="480">
        <f>-IFERROR(Затраты!BY14/(1+Налоги!BY$9*Налоги!BY$8),0)</f>
        <v>-3.3842389088286891</v>
      </c>
    </row>
    <row r="24" spans="1:84" x14ac:dyDescent="0.25">
      <c r="A24" s="31"/>
      <c r="B24" s="326"/>
      <c r="C24" s="110" t="str">
        <f>Затраты!C15</f>
        <v>Логистика</v>
      </c>
      <c r="D24" s="132" t="s">
        <v>355</v>
      </c>
      <c r="E24" s="479">
        <f t="shared" ca="1" si="40"/>
        <v>0</v>
      </c>
      <c r="F24" s="480">
        <f t="shared" ca="1" si="41"/>
        <v>0</v>
      </c>
      <c r="G24" s="480">
        <f t="shared" ca="1" si="41"/>
        <v>0</v>
      </c>
      <c r="H24" s="480">
        <f t="shared" ca="1" si="41"/>
        <v>0</v>
      </c>
      <c r="I24" s="480">
        <f t="shared" ca="1" si="41"/>
        <v>0</v>
      </c>
      <c r="J24" s="480">
        <f t="shared" ca="1" si="41"/>
        <v>0</v>
      </c>
      <c r="K24" s="480">
        <f t="shared" ca="1" si="41"/>
        <v>0</v>
      </c>
      <c r="L24" s="356"/>
      <c r="M24" s="480">
        <f ca="1">-IFERROR(Затраты!F15/(1+Налоги!F$9*Налоги!F$8),0)</f>
        <v>0</v>
      </c>
      <c r="N24" s="480">
        <f ca="1">-IFERROR(Затраты!G15/(1+Налоги!G$9*Налоги!G$8),0)</f>
        <v>0</v>
      </c>
      <c r="O24" s="480">
        <f ca="1">-IFERROR(Затраты!H15/(1+Налоги!H$9*Налоги!H$8),0)</f>
        <v>0</v>
      </c>
      <c r="P24" s="480">
        <f ca="1">-IFERROR(Затраты!I15/(1+Налоги!I$9*Налоги!I$8),0)</f>
        <v>0</v>
      </c>
      <c r="Q24" s="480">
        <f ca="1">-IFERROR(Затраты!J15/(1+Налоги!J$9*Налоги!J$8),0)</f>
        <v>0</v>
      </c>
      <c r="R24" s="480">
        <f ca="1">-IFERROR(Затраты!K15/(1+Налоги!K$9*Налоги!K$8),0)</f>
        <v>0</v>
      </c>
      <c r="S24" s="480">
        <f ca="1">-IFERROR(Затраты!L15/(1+Налоги!L$9*Налоги!L$8),0)</f>
        <v>0</v>
      </c>
      <c r="T24" s="480">
        <f ca="1">-IFERROR(Затраты!M15/(1+Налоги!M$9*Налоги!M$8),0)</f>
        <v>0</v>
      </c>
      <c r="U24" s="480">
        <f ca="1">-IFERROR(Затраты!N15/(1+Налоги!N$9*Налоги!N$8),0)</f>
        <v>0</v>
      </c>
      <c r="V24" s="480">
        <f ca="1">-IFERROR(Затраты!O15/(1+Налоги!O$9*Налоги!O$8),0)</f>
        <v>0</v>
      </c>
      <c r="W24" s="480">
        <f ca="1">-IFERROR(Затраты!P15/(1+Налоги!P$9*Налоги!P$8),0)</f>
        <v>0</v>
      </c>
      <c r="X24" s="480">
        <f ca="1">-IFERROR(Затраты!Q15/(1+Налоги!Q$9*Налоги!Q$8),0)</f>
        <v>0</v>
      </c>
      <c r="Y24" s="480">
        <f ca="1">-IFERROR(Затраты!R15/(1+Налоги!R$9*Налоги!R$8),0)</f>
        <v>0</v>
      </c>
      <c r="Z24" s="480">
        <f ca="1">-IFERROR(Затраты!S15/(1+Налоги!S$9*Налоги!S$8),0)</f>
        <v>0</v>
      </c>
      <c r="AA24" s="480">
        <f ca="1">-IFERROR(Затраты!T15/(1+Налоги!T$9*Налоги!T$8),0)</f>
        <v>0</v>
      </c>
      <c r="AB24" s="480">
        <f ca="1">-IFERROR(Затраты!U15/(1+Налоги!U$9*Налоги!U$8),0)</f>
        <v>0</v>
      </c>
      <c r="AC24" s="480">
        <f ca="1">-IFERROR(Затраты!V15/(1+Налоги!V$9*Налоги!V$8),0)</f>
        <v>0</v>
      </c>
      <c r="AD24" s="480">
        <f ca="1">-IFERROR(Затраты!W15/(1+Налоги!W$9*Налоги!W$8),0)</f>
        <v>0</v>
      </c>
      <c r="AE24" s="480">
        <f ca="1">-IFERROR(Затраты!X15/(1+Налоги!X$9*Налоги!X$8),0)</f>
        <v>0</v>
      </c>
      <c r="AF24" s="480">
        <f ca="1">-IFERROR(Затраты!Y15/(1+Налоги!Y$9*Налоги!Y$8),0)</f>
        <v>0</v>
      </c>
      <c r="AG24" s="480">
        <f ca="1">-IFERROR(Затраты!Z15/(1+Налоги!Z$9*Налоги!Z$8),0)</f>
        <v>0</v>
      </c>
      <c r="AH24" s="480">
        <f ca="1">-IFERROR(Затраты!AA15/(1+Налоги!AA$9*Налоги!AA$8),0)</f>
        <v>0</v>
      </c>
      <c r="AI24" s="480">
        <f ca="1">-IFERROR(Затраты!AB15/(1+Налоги!AB$9*Налоги!AB$8),0)</f>
        <v>0</v>
      </c>
      <c r="AJ24" s="480">
        <f ca="1">-IFERROR(Затраты!AC15/(1+Налоги!AC$9*Налоги!AC$8),0)</f>
        <v>0</v>
      </c>
      <c r="AK24" s="480">
        <f ca="1">-IFERROR(Затраты!AD15/(1+Налоги!AD$9*Налоги!AD$8),0)</f>
        <v>0</v>
      </c>
      <c r="AL24" s="480">
        <f ca="1">-IFERROR(Затраты!AE15/(1+Налоги!AE$9*Налоги!AE$8),0)</f>
        <v>0</v>
      </c>
      <c r="AM24" s="480">
        <f ca="1">-IFERROR(Затраты!AF15/(1+Налоги!AF$9*Налоги!AF$8),0)</f>
        <v>0</v>
      </c>
      <c r="AN24" s="480">
        <f ca="1">-IFERROR(Затраты!AG15/(1+Налоги!AG$9*Налоги!AG$8),0)</f>
        <v>0</v>
      </c>
      <c r="AO24" s="480">
        <f ca="1">-IFERROR(Затраты!AH15/(1+Налоги!AH$9*Налоги!AH$8),0)</f>
        <v>0</v>
      </c>
      <c r="AP24" s="480">
        <f ca="1">-IFERROR(Затраты!AI15/(1+Налоги!AI$9*Налоги!AI$8),0)</f>
        <v>0</v>
      </c>
      <c r="AQ24" s="480">
        <f ca="1">-IFERROR(Затраты!AJ15/(1+Налоги!AJ$9*Налоги!AJ$8),0)</f>
        <v>0</v>
      </c>
      <c r="AR24" s="480">
        <f ca="1">-IFERROR(Затраты!AK15/(1+Налоги!AK$9*Налоги!AK$8),0)</f>
        <v>0</v>
      </c>
      <c r="AS24" s="480">
        <f ca="1">-IFERROR(Затраты!AL15/(1+Налоги!AL$9*Налоги!AL$8),0)</f>
        <v>0</v>
      </c>
      <c r="AT24" s="480">
        <f ca="1">-IFERROR(Затраты!AM15/(1+Налоги!AM$9*Налоги!AM$8),0)</f>
        <v>0</v>
      </c>
      <c r="AU24" s="480">
        <f ca="1">-IFERROR(Затраты!AN15/(1+Налоги!AN$9*Налоги!AN$8),0)</f>
        <v>0</v>
      </c>
      <c r="AV24" s="480">
        <f ca="1">-IFERROR(Затраты!AO15/(1+Налоги!AO$9*Налоги!AO$8),0)</f>
        <v>0</v>
      </c>
      <c r="AW24" s="480">
        <f ca="1">-IFERROR(Затраты!AP15/(1+Налоги!AP$9*Налоги!AP$8),0)</f>
        <v>0</v>
      </c>
      <c r="AX24" s="480">
        <f ca="1">-IFERROR(Затраты!AQ15/(1+Налоги!AQ$9*Налоги!AQ$8),0)</f>
        <v>0</v>
      </c>
      <c r="AY24" s="480">
        <f ca="1">-IFERROR(Затраты!AR15/(1+Налоги!AR$9*Налоги!AR$8),0)</f>
        <v>0</v>
      </c>
      <c r="AZ24" s="480">
        <f ca="1">-IFERROR(Затраты!AS15/(1+Налоги!AS$9*Налоги!AS$8),0)</f>
        <v>0</v>
      </c>
      <c r="BA24" s="480">
        <f ca="1">-IFERROR(Затраты!AT15/(1+Налоги!AT$9*Налоги!AT$8),0)</f>
        <v>0</v>
      </c>
      <c r="BB24" s="480">
        <f ca="1">-IFERROR(Затраты!AU15/(1+Налоги!AU$9*Налоги!AU$8),0)</f>
        <v>0</v>
      </c>
      <c r="BC24" s="480">
        <f ca="1">-IFERROR(Затраты!AV15/(1+Налоги!AV$9*Налоги!AV$8),0)</f>
        <v>0</v>
      </c>
      <c r="BD24" s="480">
        <f ca="1">-IFERROR(Затраты!AW15/(1+Налоги!AW$9*Налоги!AW$8),0)</f>
        <v>0</v>
      </c>
      <c r="BE24" s="480">
        <f ca="1">-IFERROR(Затраты!AX15/(1+Налоги!AX$9*Налоги!AX$8),0)</f>
        <v>0</v>
      </c>
      <c r="BF24" s="480">
        <f ca="1">-IFERROR(Затраты!AY15/(1+Налоги!AY$9*Налоги!AY$8),0)</f>
        <v>0</v>
      </c>
      <c r="BG24" s="480">
        <f ca="1">-IFERROR(Затраты!AZ15/(1+Налоги!AZ$9*Налоги!AZ$8),0)</f>
        <v>0</v>
      </c>
      <c r="BH24" s="480">
        <f ca="1">-IFERROR(Затраты!BA15/(1+Налоги!BA$9*Налоги!BA$8),0)</f>
        <v>0</v>
      </c>
      <c r="BI24" s="480">
        <f ca="1">-IFERROR(Затраты!BB15/(1+Налоги!BB$9*Налоги!BB$8),0)</f>
        <v>0</v>
      </c>
      <c r="BJ24" s="480">
        <f ca="1">-IFERROR(Затраты!BC15/(1+Налоги!BC$9*Налоги!BC$8),0)</f>
        <v>0</v>
      </c>
      <c r="BK24" s="480">
        <f ca="1">-IFERROR(Затраты!BD15/(1+Налоги!BD$9*Налоги!BD$8),0)</f>
        <v>0</v>
      </c>
      <c r="BL24" s="480">
        <f ca="1">-IFERROR(Затраты!BE15/(1+Налоги!BE$9*Налоги!BE$8),0)</f>
        <v>0</v>
      </c>
      <c r="BM24" s="480">
        <f ca="1">-IFERROR(Затраты!BF15/(1+Налоги!BF$9*Налоги!BF$8),0)</f>
        <v>0</v>
      </c>
      <c r="BN24" s="480">
        <f ca="1">-IFERROR(Затраты!BG15/(1+Налоги!BG$9*Налоги!BG$8),0)</f>
        <v>0</v>
      </c>
      <c r="BO24" s="480">
        <f ca="1">-IFERROR(Затраты!BH15/(1+Налоги!BH$9*Налоги!BH$8),0)</f>
        <v>0</v>
      </c>
      <c r="BP24" s="480">
        <f ca="1">-IFERROR(Затраты!BI15/(1+Налоги!BI$9*Налоги!BI$8),0)</f>
        <v>0</v>
      </c>
      <c r="BQ24" s="480">
        <f ca="1">-IFERROR(Затраты!BJ15/(1+Налоги!BJ$9*Налоги!BJ$8),0)</f>
        <v>0</v>
      </c>
      <c r="BR24" s="480">
        <f ca="1">-IFERROR(Затраты!BK15/(1+Налоги!BK$9*Налоги!BK$8),0)</f>
        <v>0</v>
      </c>
      <c r="BS24" s="480">
        <f ca="1">-IFERROR(Затраты!BL15/(1+Налоги!BL$9*Налоги!BL$8),0)</f>
        <v>0</v>
      </c>
      <c r="BT24" s="480">
        <f ca="1">-IFERROR(Затраты!BM15/(1+Налоги!BM$9*Налоги!BM$8),0)</f>
        <v>0</v>
      </c>
      <c r="BU24" s="480">
        <f ca="1">-IFERROR(Затраты!BN15/(1+Налоги!BN$9*Налоги!BN$8),0)</f>
        <v>0</v>
      </c>
      <c r="BV24" s="480">
        <f ca="1">-IFERROR(Затраты!BO15/(1+Налоги!BO$9*Налоги!BO$8),0)</f>
        <v>0</v>
      </c>
      <c r="BW24" s="480">
        <f ca="1">-IFERROR(Затраты!BP15/(1+Налоги!BP$9*Налоги!BP$8),0)</f>
        <v>0</v>
      </c>
      <c r="BX24" s="480">
        <f ca="1">-IFERROR(Затраты!BQ15/(1+Налоги!BQ$9*Налоги!BQ$8),0)</f>
        <v>0</v>
      </c>
      <c r="BY24" s="480">
        <f ca="1">-IFERROR(Затраты!BR15/(1+Налоги!BR$9*Налоги!BR$8),0)</f>
        <v>0</v>
      </c>
      <c r="BZ24" s="480">
        <f ca="1">-IFERROR(Затраты!BS15/(1+Налоги!BS$9*Налоги!BS$8),0)</f>
        <v>0</v>
      </c>
      <c r="CA24" s="480">
        <f ca="1">-IFERROR(Затраты!BT15/(1+Налоги!BT$9*Налоги!BT$8),0)</f>
        <v>0</v>
      </c>
      <c r="CB24" s="480">
        <f ca="1">-IFERROR(Затраты!BU15/(1+Налоги!BU$9*Налоги!BU$8),0)</f>
        <v>0</v>
      </c>
      <c r="CC24" s="480">
        <f ca="1">-IFERROR(Затраты!BV15/(1+Налоги!BV$9*Налоги!BV$8),0)</f>
        <v>0</v>
      </c>
      <c r="CD24" s="480">
        <f ca="1">-IFERROR(Затраты!BW15/(1+Налоги!BW$9*Налоги!BW$8),0)</f>
        <v>0</v>
      </c>
      <c r="CE24" s="480">
        <f ca="1">-IFERROR(Затраты!BX15/(1+Налоги!BX$9*Налоги!BX$8),0)</f>
        <v>0</v>
      </c>
      <c r="CF24" s="480">
        <f ca="1">-IFERROR(Затраты!BY15/(1+Налоги!BY$9*Налоги!BY$8),0)</f>
        <v>0</v>
      </c>
    </row>
    <row r="25" spans="1:84" x14ac:dyDescent="0.25">
      <c r="A25" s="31"/>
      <c r="B25" s="326"/>
      <c r="C25" s="110" t="str">
        <f>Затраты!C16</f>
        <v>% брака</v>
      </c>
      <c r="D25" s="132" t="s">
        <v>355</v>
      </c>
      <c r="E25" s="479">
        <f t="shared" ca="1" si="40"/>
        <v>0</v>
      </c>
      <c r="F25" s="480">
        <f t="shared" ca="1" si="41"/>
        <v>0</v>
      </c>
      <c r="G25" s="480">
        <f t="shared" ca="1" si="41"/>
        <v>0</v>
      </c>
      <c r="H25" s="480">
        <f t="shared" ca="1" si="41"/>
        <v>0</v>
      </c>
      <c r="I25" s="480">
        <f t="shared" ca="1" si="41"/>
        <v>0</v>
      </c>
      <c r="J25" s="480">
        <f t="shared" ca="1" si="41"/>
        <v>0</v>
      </c>
      <c r="K25" s="480">
        <f t="shared" ca="1" si="41"/>
        <v>0</v>
      </c>
      <c r="L25" s="356"/>
      <c r="M25" s="480">
        <f ca="1">-IFERROR(Затраты!F16/(1+Налоги!F$9*Налоги!F$8),0)</f>
        <v>0</v>
      </c>
      <c r="N25" s="480">
        <f ca="1">-IFERROR(Затраты!G16/(1+Налоги!G$9*Налоги!G$8),0)</f>
        <v>0</v>
      </c>
      <c r="O25" s="480">
        <f ca="1">-IFERROR(Затраты!H16/(1+Налоги!H$9*Налоги!H$8),0)</f>
        <v>0</v>
      </c>
      <c r="P25" s="480">
        <f ca="1">-IFERROR(Затраты!I16/(1+Налоги!I$9*Налоги!I$8),0)</f>
        <v>0</v>
      </c>
      <c r="Q25" s="480">
        <f ca="1">-IFERROR(Затраты!J16/(1+Налоги!J$9*Налоги!J$8),0)</f>
        <v>0</v>
      </c>
      <c r="R25" s="480">
        <f ca="1">-IFERROR(Затраты!K16/(1+Налоги!K$9*Налоги!K$8),0)</f>
        <v>0</v>
      </c>
      <c r="S25" s="480">
        <f ca="1">-IFERROR(Затраты!L16/(1+Налоги!L$9*Налоги!L$8),0)</f>
        <v>0</v>
      </c>
      <c r="T25" s="480">
        <f ca="1">-IFERROR(Затраты!M16/(1+Налоги!M$9*Налоги!M$8),0)</f>
        <v>0</v>
      </c>
      <c r="U25" s="480">
        <f ca="1">-IFERROR(Затраты!N16/(1+Налоги!N$9*Налоги!N$8),0)</f>
        <v>0</v>
      </c>
      <c r="V25" s="480">
        <f ca="1">-IFERROR(Затраты!O16/(1+Налоги!O$9*Налоги!O$8),0)</f>
        <v>0</v>
      </c>
      <c r="W25" s="480">
        <f ca="1">-IFERROR(Затраты!P16/(1+Налоги!P$9*Налоги!P$8),0)</f>
        <v>0</v>
      </c>
      <c r="X25" s="480">
        <f ca="1">-IFERROR(Затраты!Q16/(1+Налоги!Q$9*Налоги!Q$8),0)</f>
        <v>0</v>
      </c>
      <c r="Y25" s="480">
        <f ca="1">-IFERROR(Затраты!R16/(1+Налоги!R$9*Налоги!R$8),0)</f>
        <v>0</v>
      </c>
      <c r="Z25" s="480">
        <f ca="1">-IFERROR(Затраты!S16/(1+Налоги!S$9*Налоги!S$8),0)</f>
        <v>0</v>
      </c>
      <c r="AA25" s="480">
        <f ca="1">-IFERROR(Затраты!T16/(1+Налоги!T$9*Налоги!T$8),0)</f>
        <v>0</v>
      </c>
      <c r="AB25" s="480">
        <f ca="1">-IFERROR(Затраты!U16/(1+Налоги!U$9*Налоги!U$8),0)</f>
        <v>0</v>
      </c>
      <c r="AC25" s="480">
        <f ca="1">-IFERROR(Затраты!V16/(1+Налоги!V$9*Налоги!V$8),0)</f>
        <v>0</v>
      </c>
      <c r="AD25" s="480">
        <f ca="1">-IFERROR(Затраты!W16/(1+Налоги!W$9*Налоги!W$8),0)</f>
        <v>0</v>
      </c>
      <c r="AE25" s="480">
        <f ca="1">-IFERROR(Затраты!X16/(1+Налоги!X$9*Налоги!X$8),0)</f>
        <v>0</v>
      </c>
      <c r="AF25" s="480">
        <f ca="1">-IFERROR(Затраты!Y16/(1+Налоги!Y$9*Налоги!Y$8),0)</f>
        <v>0</v>
      </c>
      <c r="AG25" s="480">
        <f ca="1">-IFERROR(Затраты!Z16/(1+Налоги!Z$9*Налоги!Z$8),0)</f>
        <v>0</v>
      </c>
      <c r="AH25" s="480">
        <f ca="1">-IFERROR(Затраты!AA16/(1+Налоги!AA$9*Налоги!AA$8),0)</f>
        <v>0</v>
      </c>
      <c r="AI25" s="480">
        <f ca="1">-IFERROR(Затраты!AB16/(1+Налоги!AB$9*Налоги!AB$8),0)</f>
        <v>0</v>
      </c>
      <c r="AJ25" s="480">
        <f ca="1">-IFERROR(Затраты!AC16/(1+Налоги!AC$9*Налоги!AC$8),0)</f>
        <v>0</v>
      </c>
      <c r="AK25" s="480">
        <f ca="1">-IFERROR(Затраты!AD16/(1+Налоги!AD$9*Налоги!AD$8),0)</f>
        <v>0</v>
      </c>
      <c r="AL25" s="480">
        <f ca="1">-IFERROR(Затраты!AE16/(1+Налоги!AE$9*Налоги!AE$8),0)</f>
        <v>0</v>
      </c>
      <c r="AM25" s="480">
        <f ca="1">-IFERROR(Затраты!AF16/(1+Налоги!AF$9*Налоги!AF$8),0)</f>
        <v>0</v>
      </c>
      <c r="AN25" s="480">
        <f ca="1">-IFERROR(Затраты!AG16/(1+Налоги!AG$9*Налоги!AG$8),0)</f>
        <v>0</v>
      </c>
      <c r="AO25" s="480">
        <f ca="1">-IFERROR(Затраты!AH16/(1+Налоги!AH$9*Налоги!AH$8),0)</f>
        <v>0</v>
      </c>
      <c r="AP25" s="480">
        <f ca="1">-IFERROR(Затраты!AI16/(1+Налоги!AI$9*Налоги!AI$8),0)</f>
        <v>0</v>
      </c>
      <c r="AQ25" s="480">
        <f ca="1">-IFERROR(Затраты!AJ16/(1+Налоги!AJ$9*Налоги!AJ$8),0)</f>
        <v>0</v>
      </c>
      <c r="AR25" s="480">
        <f ca="1">-IFERROR(Затраты!AK16/(1+Налоги!AK$9*Налоги!AK$8),0)</f>
        <v>0</v>
      </c>
      <c r="AS25" s="480">
        <f ca="1">-IFERROR(Затраты!AL16/(1+Налоги!AL$9*Налоги!AL$8),0)</f>
        <v>0</v>
      </c>
      <c r="AT25" s="480">
        <f ca="1">-IFERROR(Затраты!AM16/(1+Налоги!AM$9*Налоги!AM$8),0)</f>
        <v>0</v>
      </c>
      <c r="AU25" s="480">
        <f ca="1">-IFERROR(Затраты!AN16/(1+Налоги!AN$9*Налоги!AN$8),0)</f>
        <v>0</v>
      </c>
      <c r="AV25" s="480">
        <f ca="1">-IFERROR(Затраты!AO16/(1+Налоги!AO$9*Налоги!AO$8),0)</f>
        <v>0</v>
      </c>
      <c r="AW25" s="480">
        <f ca="1">-IFERROR(Затраты!AP16/(1+Налоги!AP$9*Налоги!AP$8),0)</f>
        <v>0</v>
      </c>
      <c r="AX25" s="480">
        <f ca="1">-IFERROR(Затраты!AQ16/(1+Налоги!AQ$9*Налоги!AQ$8),0)</f>
        <v>0</v>
      </c>
      <c r="AY25" s="480">
        <f ca="1">-IFERROR(Затраты!AR16/(1+Налоги!AR$9*Налоги!AR$8),0)</f>
        <v>0</v>
      </c>
      <c r="AZ25" s="480">
        <f ca="1">-IFERROR(Затраты!AS16/(1+Налоги!AS$9*Налоги!AS$8),0)</f>
        <v>0</v>
      </c>
      <c r="BA25" s="480">
        <f ca="1">-IFERROR(Затраты!AT16/(1+Налоги!AT$9*Налоги!AT$8),0)</f>
        <v>0</v>
      </c>
      <c r="BB25" s="480">
        <f ca="1">-IFERROR(Затраты!AU16/(1+Налоги!AU$9*Налоги!AU$8),0)</f>
        <v>0</v>
      </c>
      <c r="BC25" s="480">
        <f ca="1">-IFERROR(Затраты!AV16/(1+Налоги!AV$9*Налоги!AV$8),0)</f>
        <v>0</v>
      </c>
      <c r="BD25" s="480">
        <f ca="1">-IFERROR(Затраты!AW16/(1+Налоги!AW$9*Налоги!AW$8),0)</f>
        <v>0</v>
      </c>
      <c r="BE25" s="480">
        <f ca="1">-IFERROR(Затраты!AX16/(1+Налоги!AX$9*Налоги!AX$8),0)</f>
        <v>0</v>
      </c>
      <c r="BF25" s="480">
        <f ca="1">-IFERROR(Затраты!AY16/(1+Налоги!AY$9*Налоги!AY$8),0)</f>
        <v>0</v>
      </c>
      <c r="BG25" s="480">
        <f ca="1">-IFERROR(Затраты!AZ16/(1+Налоги!AZ$9*Налоги!AZ$8),0)</f>
        <v>0</v>
      </c>
      <c r="BH25" s="480">
        <f ca="1">-IFERROR(Затраты!BA16/(1+Налоги!BA$9*Налоги!BA$8),0)</f>
        <v>0</v>
      </c>
      <c r="BI25" s="480">
        <f ca="1">-IFERROR(Затраты!BB16/(1+Налоги!BB$9*Налоги!BB$8),0)</f>
        <v>0</v>
      </c>
      <c r="BJ25" s="480">
        <f ca="1">-IFERROR(Затраты!BC16/(1+Налоги!BC$9*Налоги!BC$8),0)</f>
        <v>0</v>
      </c>
      <c r="BK25" s="480">
        <f ca="1">-IFERROR(Затраты!BD16/(1+Налоги!BD$9*Налоги!BD$8),0)</f>
        <v>0</v>
      </c>
      <c r="BL25" s="480">
        <f ca="1">-IFERROR(Затраты!BE16/(1+Налоги!BE$9*Налоги!BE$8),0)</f>
        <v>0</v>
      </c>
      <c r="BM25" s="480">
        <f ca="1">-IFERROR(Затраты!BF16/(1+Налоги!BF$9*Налоги!BF$8),0)</f>
        <v>0</v>
      </c>
      <c r="BN25" s="480">
        <f ca="1">-IFERROR(Затраты!BG16/(1+Налоги!BG$9*Налоги!BG$8),0)</f>
        <v>0</v>
      </c>
      <c r="BO25" s="480">
        <f ca="1">-IFERROR(Затраты!BH16/(1+Налоги!BH$9*Налоги!BH$8),0)</f>
        <v>0</v>
      </c>
      <c r="BP25" s="480">
        <f ca="1">-IFERROR(Затраты!BI16/(1+Налоги!BI$9*Налоги!BI$8),0)</f>
        <v>0</v>
      </c>
      <c r="BQ25" s="480">
        <f ca="1">-IFERROR(Затраты!BJ16/(1+Налоги!BJ$9*Налоги!BJ$8),0)</f>
        <v>0</v>
      </c>
      <c r="BR25" s="480">
        <f ca="1">-IFERROR(Затраты!BK16/(1+Налоги!BK$9*Налоги!BK$8),0)</f>
        <v>0</v>
      </c>
      <c r="BS25" s="480">
        <f ca="1">-IFERROR(Затраты!BL16/(1+Налоги!BL$9*Налоги!BL$8),0)</f>
        <v>0</v>
      </c>
      <c r="BT25" s="480">
        <f ca="1">-IFERROR(Затраты!BM16/(1+Налоги!BM$9*Налоги!BM$8),0)</f>
        <v>0</v>
      </c>
      <c r="BU25" s="480">
        <f ca="1">-IFERROR(Затраты!BN16/(1+Налоги!BN$9*Налоги!BN$8),0)</f>
        <v>0</v>
      </c>
      <c r="BV25" s="480">
        <f ca="1">-IFERROR(Затраты!BO16/(1+Налоги!BO$9*Налоги!BO$8),0)</f>
        <v>0</v>
      </c>
      <c r="BW25" s="480">
        <f ca="1">-IFERROR(Затраты!BP16/(1+Налоги!BP$9*Налоги!BP$8),0)</f>
        <v>0</v>
      </c>
      <c r="BX25" s="480">
        <f ca="1">-IFERROR(Затраты!BQ16/(1+Налоги!BQ$9*Налоги!BQ$8),0)</f>
        <v>0</v>
      </c>
      <c r="BY25" s="480">
        <f ca="1">-IFERROR(Затраты!BR16/(1+Налоги!BR$9*Налоги!BR$8),0)</f>
        <v>0</v>
      </c>
      <c r="BZ25" s="480">
        <f ca="1">-IFERROR(Затраты!BS16/(1+Налоги!BS$9*Налоги!BS$8),0)</f>
        <v>0</v>
      </c>
      <c r="CA25" s="480">
        <f ca="1">-IFERROR(Затраты!BT16/(1+Налоги!BT$9*Налоги!BT$8),0)</f>
        <v>0</v>
      </c>
      <c r="CB25" s="480">
        <f ca="1">-IFERROR(Затраты!BU16/(1+Налоги!BU$9*Налоги!BU$8),0)</f>
        <v>0</v>
      </c>
      <c r="CC25" s="480">
        <f ca="1">-IFERROR(Затраты!BV16/(1+Налоги!BV$9*Налоги!BV$8),0)</f>
        <v>0</v>
      </c>
      <c r="CD25" s="480">
        <f ca="1">-IFERROR(Затраты!BW16/(1+Налоги!BW$9*Налоги!BW$8),0)</f>
        <v>0</v>
      </c>
      <c r="CE25" s="480">
        <f ca="1">-IFERROR(Затраты!BX16/(1+Налоги!BX$9*Налоги!BX$8),0)</f>
        <v>0</v>
      </c>
      <c r="CF25" s="480">
        <f ca="1">-IFERROR(Затраты!BY16/(1+Налоги!BY$9*Налоги!BY$8),0)</f>
        <v>0</v>
      </c>
    </row>
    <row r="26" spans="1:84" x14ac:dyDescent="0.25">
      <c r="A26" s="31"/>
      <c r="B26" s="326"/>
      <c r="C26" s="110" t="str">
        <f>Затраты!C17</f>
        <v>Гарантийное обслуживание</v>
      </c>
      <c r="D26" s="132" t="s">
        <v>355</v>
      </c>
      <c r="E26" s="479">
        <f t="shared" ca="1" si="40"/>
        <v>0</v>
      </c>
      <c r="F26" s="480">
        <f t="shared" ca="1" si="41"/>
        <v>0</v>
      </c>
      <c r="G26" s="480">
        <f t="shared" ca="1" si="41"/>
        <v>0</v>
      </c>
      <c r="H26" s="480">
        <f t="shared" ca="1" si="41"/>
        <v>0</v>
      </c>
      <c r="I26" s="480">
        <f t="shared" ca="1" si="41"/>
        <v>0</v>
      </c>
      <c r="J26" s="480">
        <f t="shared" ca="1" si="41"/>
        <v>0</v>
      </c>
      <c r="K26" s="480">
        <f t="shared" ca="1" si="41"/>
        <v>0</v>
      </c>
      <c r="L26" s="356"/>
      <c r="M26" s="480">
        <f ca="1">-IFERROR(Затраты!F17/(1+Налоги!F$9*Налоги!F$8),0)</f>
        <v>0</v>
      </c>
      <c r="N26" s="480">
        <f ca="1">-IFERROR(Затраты!G17/(1+Налоги!G$9*Налоги!G$8),0)</f>
        <v>0</v>
      </c>
      <c r="O26" s="480">
        <f ca="1">-IFERROR(Затраты!H17/(1+Налоги!H$9*Налоги!H$8),0)</f>
        <v>0</v>
      </c>
      <c r="P26" s="480">
        <f ca="1">-IFERROR(Затраты!I17/(1+Налоги!I$9*Налоги!I$8),0)</f>
        <v>0</v>
      </c>
      <c r="Q26" s="480">
        <f ca="1">-IFERROR(Затраты!J17/(1+Налоги!J$9*Налоги!J$8),0)</f>
        <v>0</v>
      </c>
      <c r="R26" s="480">
        <f ca="1">-IFERROR(Затраты!K17/(1+Налоги!K$9*Налоги!K$8),0)</f>
        <v>0</v>
      </c>
      <c r="S26" s="480">
        <f ca="1">-IFERROR(Затраты!L17/(1+Налоги!L$9*Налоги!L$8),0)</f>
        <v>0</v>
      </c>
      <c r="T26" s="480">
        <f ca="1">-IFERROR(Затраты!M17/(1+Налоги!M$9*Налоги!M$8),0)</f>
        <v>0</v>
      </c>
      <c r="U26" s="480">
        <f ca="1">-IFERROR(Затраты!N17/(1+Налоги!N$9*Налоги!N$8),0)</f>
        <v>0</v>
      </c>
      <c r="V26" s="480">
        <f ca="1">-IFERROR(Затраты!O17/(1+Налоги!O$9*Налоги!O$8),0)</f>
        <v>0</v>
      </c>
      <c r="W26" s="480">
        <f ca="1">-IFERROR(Затраты!P17/(1+Налоги!P$9*Налоги!P$8),0)</f>
        <v>0</v>
      </c>
      <c r="X26" s="480">
        <f ca="1">-IFERROR(Затраты!Q17/(1+Налоги!Q$9*Налоги!Q$8),0)</f>
        <v>0</v>
      </c>
      <c r="Y26" s="480">
        <f ca="1">-IFERROR(Затраты!R17/(1+Налоги!R$9*Налоги!R$8),0)</f>
        <v>0</v>
      </c>
      <c r="Z26" s="480">
        <f ca="1">-IFERROR(Затраты!S17/(1+Налоги!S$9*Налоги!S$8),0)</f>
        <v>0</v>
      </c>
      <c r="AA26" s="480">
        <f ca="1">-IFERROR(Затраты!T17/(1+Налоги!T$9*Налоги!T$8),0)</f>
        <v>0</v>
      </c>
      <c r="AB26" s="480">
        <f ca="1">-IFERROR(Затраты!U17/(1+Налоги!U$9*Налоги!U$8),0)</f>
        <v>0</v>
      </c>
      <c r="AC26" s="480">
        <f ca="1">-IFERROR(Затраты!V17/(1+Налоги!V$9*Налоги!V$8),0)</f>
        <v>0</v>
      </c>
      <c r="AD26" s="480">
        <f ca="1">-IFERROR(Затраты!W17/(1+Налоги!W$9*Налоги!W$8),0)</f>
        <v>0</v>
      </c>
      <c r="AE26" s="480">
        <f ca="1">-IFERROR(Затраты!X17/(1+Налоги!X$9*Налоги!X$8),0)</f>
        <v>0</v>
      </c>
      <c r="AF26" s="480">
        <f ca="1">-IFERROR(Затраты!Y17/(1+Налоги!Y$9*Налоги!Y$8),0)</f>
        <v>0</v>
      </c>
      <c r="AG26" s="480">
        <f ca="1">-IFERROR(Затраты!Z17/(1+Налоги!Z$9*Налоги!Z$8),0)</f>
        <v>0</v>
      </c>
      <c r="AH26" s="480">
        <f ca="1">-IFERROR(Затраты!AA17/(1+Налоги!AA$9*Налоги!AA$8),0)</f>
        <v>0</v>
      </c>
      <c r="AI26" s="480">
        <f ca="1">-IFERROR(Затраты!AB17/(1+Налоги!AB$9*Налоги!AB$8),0)</f>
        <v>0</v>
      </c>
      <c r="AJ26" s="480">
        <f ca="1">-IFERROR(Затраты!AC17/(1+Налоги!AC$9*Налоги!AC$8),0)</f>
        <v>0</v>
      </c>
      <c r="AK26" s="480">
        <f ca="1">-IFERROR(Затраты!AD17/(1+Налоги!AD$9*Налоги!AD$8),0)</f>
        <v>0</v>
      </c>
      <c r="AL26" s="480">
        <f ca="1">-IFERROR(Затраты!AE17/(1+Налоги!AE$9*Налоги!AE$8),0)</f>
        <v>0</v>
      </c>
      <c r="AM26" s="480">
        <f ca="1">-IFERROR(Затраты!AF17/(1+Налоги!AF$9*Налоги!AF$8),0)</f>
        <v>0</v>
      </c>
      <c r="AN26" s="480">
        <f ca="1">-IFERROR(Затраты!AG17/(1+Налоги!AG$9*Налоги!AG$8),0)</f>
        <v>0</v>
      </c>
      <c r="AO26" s="480">
        <f ca="1">-IFERROR(Затраты!AH17/(1+Налоги!AH$9*Налоги!AH$8),0)</f>
        <v>0</v>
      </c>
      <c r="AP26" s="480">
        <f ca="1">-IFERROR(Затраты!AI17/(1+Налоги!AI$9*Налоги!AI$8),0)</f>
        <v>0</v>
      </c>
      <c r="AQ26" s="480">
        <f ca="1">-IFERROR(Затраты!AJ17/(1+Налоги!AJ$9*Налоги!AJ$8),0)</f>
        <v>0</v>
      </c>
      <c r="AR26" s="480">
        <f ca="1">-IFERROR(Затраты!AK17/(1+Налоги!AK$9*Налоги!AK$8),0)</f>
        <v>0</v>
      </c>
      <c r="AS26" s="480">
        <f ca="1">-IFERROR(Затраты!AL17/(1+Налоги!AL$9*Налоги!AL$8),0)</f>
        <v>0</v>
      </c>
      <c r="AT26" s="480">
        <f ca="1">-IFERROR(Затраты!AM17/(1+Налоги!AM$9*Налоги!AM$8),0)</f>
        <v>0</v>
      </c>
      <c r="AU26" s="480">
        <f ca="1">-IFERROR(Затраты!AN17/(1+Налоги!AN$9*Налоги!AN$8),0)</f>
        <v>0</v>
      </c>
      <c r="AV26" s="480">
        <f ca="1">-IFERROR(Затраты!AO17/(1+Налоги!AO$9*Налоги!AO$8),0)</f>
        <v>0</v>
      </c>
      <c r="AW26" s="480">
        <f ca="1">-IFERROR(Затраты!AP17/(1+Налоги!AP$9*Налоги!AP$8),0)</f>
        <v>0</v>
      </c>
      <c r="AX26" s="480">
        <f ca="1">-IFERROR(Затраты!AQ17/(1+Налоги!AQ$9*Налоги!AQ$8),0)</f>
        <v>0</v>
      </c>
      <c r="AY26" s="480">
        <f ca="1">-IFERROR(Затраты!AR17/(1+Налоги!AR$9*Налоги!AR$8),0)</f>
        <v>0</v>
      </c>
      <c r="AZ26" s="480">
        <f ca="1">-IFERROR(Затраты!AS17/(1+Налоги!AS$9*Налоги!AS$8),0)</f>
        <v>0</v>
      </c>
      <c r="BA26" s="480">
        <f ca="1">-IFERROR(Затраты!AT17/(1+Налоги!AT$9*Налоги!AT$8),0)</f>
        <v>0</v>
      </c>
      <c r="BB26" s="480">
        <f ca="1">-IFERROR(Затраты!AU17/(1+Налоги!AU$9*Налоги!AU$8),0)</f>
        <v>0</v>
      </c>
      <c r="BC26" s="480">
        <f ca="1">-IFERROR(Затраты!AV17/(1+Налоги!AV$9*Налоги!AV$8),0)</f>
        <v>0</v>
      </c>
      <c r="BD26" s="480">
        <f ca="1">-IFERROR(Затраты!AW17/(1+Налоги!AW$9*Налоги!AW$8),0)</f>
        <v>0</v>
      </c>
      <c r="BE26" s="480">
        <f ca="1">-IFERROR(Затраты!AX17/(1+Налоги!AX$9*Налоги!AX$8),0)</f>
        <v>0</v>
      </c>
      <c r="BF26" s="480">
        <f ca="1">-IFERROR(Затраты!AY17/(1+Налоги!AY$9*Налоги!AY$8),0)</f>
        <v>0</v>
      </c>
      <c r="BG26" s="480">
        <f ca="1">-IFERROR(Затраты!AZ17/(1+Налоги!AZ$9*Налоги!AZ$8),0)</f>
        <v>0</v>
      </c>
      <c r="BH26" s="480">
        <f ca="1">-IFERROR(Затраты!BA17/(1+Налоги!BA$9*Налоги!BA$8),0)</f>
        <v>0</v>
      </c>
      <c r="BI26" s="480">
        <f ca="1">-IFERROR(Затраты!BB17/(1+Налоги!BB$9*Налоги!BB$8),0)</f>
        <v>0</v>
      </c>
      <c r="BJ26" s="480">
        <f ca="1">-IFERROR(Затраты!BC17/(1+Налоги!BC$9*Налоги!BC$8),0)</f>
        <v>0</v>
      </c>
      <c r="BK26" s="480">
        <f ca="1">-IFERROR(Затраты!BD17/(1+Налоги!BD$9*Налоги!BD$8),0)</f>
        <v>0</v>
      </c>
      <c r="BL26" s="480">
        <f ca="1">-IFERROR(Затраты!BE17/(1+Налоги!BE$9*Налоги!BE$8),0)</f>
        <v>0</v>
      </c>
      <c r="BM26" s="480">
        <f ca="1">-IFERROR(Затраты!BF17/(1+Налоги!BF$9*Налоги!BF$8),0)</f>
        <v>0</v>
      </c>
      <c r="BN26" s="480">
        <f ca="1">-IFERROR(Затраты!BG17/(1+Налоги!BG$9*Налоги!BG$8),0)</f>
        <v>0</v>
      </c>
      <c r="BO26" s="480">
        <f ca="1">-IFERROR(Затраты!BH17/(1+Налоги!BH$9*Налоги!BH$8),0)</f>
        <v>0</v>
      </c>
      <c r="BP26" s="480">
        <f ca="1">-IFERROR(Затраты!BI17/(1+Налоги!BI$9*Налоги!BI$8),0)</f>
        <v>0</v>
      </c>
      <c r="BQ26" s="480">
        <f ca="1">-IFERROR(Затраты!BJ17/(1+Налоги!BJ$9*Налоги!BJ$8),0)</f>
        <v>0</v>
      </c>
      <c r="BR26" s="480">
        <f ca="1">-IFERROR(Затраты!BK17/(1+Налоги!BK$9*Налоги!BK$8),0)</f>
        <v>0</v>
      </c>
      <c r="BS26" s="480">
        <f ca="1">-IFERROR(Затраты!BL17/(1+Налоги!BL$9*Налоги!BL$8),0)</f>
        <v>0</v>
      </c>
      <c r="BT26" s="480">
        <f ca="1">-IFERROR(Затраты!BM17/(1+Налоги!BM$9*Налоги!BM$8),0)</f>
        <v>0</v>
      </c>
      <c r="BU26" s="480">
        <f ca="1">-IFERROR(Затраты!BN17/(1+Налоги!BN$9*Налоги!BN$8),0)</f>
        <v>0</v>
      </c>
      <c r="BV26" s="480">
        <f ca="1">-IFERROR(Затраты!BO17/(1+Налоги!BO$9*Налоги!BO$8),0)</f>
        <v>0</v>
      </c>
      <c r="BW26" s="480">
        <f ca="1">-IFERROR(Затраты!BP17/(1+Налоги!BP$9*Налоги!BP$8),0)</f>
        <v>0</v>
      </c>
      <c r="BX26" s="480">
        <f ca="1">-IFERROR(Затраты!BQ17/(1+Налоги!BQ$9*Налоги!BQ$8),0)</f>
        <v>0</v>
      </c>
      <c r="BY26" s="480">
        <f ca="1">-IFERROR(Затраты!BR17/(1+Налоги!BR$9*Налоги!BR$8),0)</f>
        <v>0</v>
      </c>
      <c r="BZ26" s="480">
        <f ca="1">-IFERROR(Затраты!BS17/(1+Налоги!BS$9*Налоги!BS$8),0)</f>
        <v>0</v>
      </c>
      <c r="CA26" s="480">
        <f ca="1">-IFERROR(Затраты!BT17/(1+Налоги!BT$9*Налоги!BT$8),0)</f>
        <v>0</v>
      </c>
      <c r="CB26" s="480">
        <f ca="1">-IFERROR(Затраты!BU17/(1+Налоги!BU$9*Налоги!BU$8),0)</f>
        <v>0</v>
      </c>
      <c r="CC26" s="480">
        <f ca="1">-IFERROR(Затраты!BV17/(1+Налоги!BV$9*Налоги!BV$8),0)</f>
        <v>0</v>
      </c>
      <c r="CD26" s="480">
        <f ca="1">-IFERROR(Затраты!BW17/(1+Налоги!BW$9*Налоги!BW$8),0)</f>
        <v>0</v>
      </c>
      <c r="CE26" s="480">
        <f ca="1">-IFERROR(Затраты!BX17/(1+Налоги!BX$9*Налоги!BX$8),0)</f>
        <v>0</v>
      </c>
      <c r="CF26" s="480">
        <f ca="1">-IFERROR(Затраты!BY17/(1+Налоги!BY$9*Налоги!BY$8),0)</f>
        <v>0</v>
      </c>
    </row>
    <row r="27" spans="1:84" x14ac:dyDescent="0.25">
      <c r="A27" s="31"/>
      <c r="B27" s="326"/>
      <c r="C27" s="110" t="str">
        <f>Затраты!C18</f>
        <v>Прочая себестоимость</v>
      </c>
      <c r="D27" s="132" t="s">
        <v>355</v>
      </c>
      <c r="E27" s="479">
        <f t="shared" ca="1" si="40"/>
        <v>0</v>
      </c>
      <c r="F27" s="480">
        <f t="shared" ca="1" si="41"/>
        <v>0</v>
      </c>
      <c r="G27" s="480">
        <f t="shared" ca="1" si="41"/>
        <v>0</v>
      </c>
      <c r="H27" s="480">
        <f t="shared" ca="1" si="41"/>
        <v>0</v>
      </c>
      <c r="I27" s="480">
        <f t="shared" ca="1" si="41"/>
        <v>0</v>
      </c>
      <c r="J27" s="480">
        <f t="shared" ca="1" si="41"/>
        <v>0</v>
      </c>
      <c r="K27" s="480">
        <f t="shared" ca="1" si="41"/>
        <v>0</v>
      </c>
      <c r="L27" s="356"/>
      <c r="M27" s="480">
        <f ca="1">-IFERROR(Затраты!F18/(1+Налоги!F$9*Налоги!F$8),0)</f>
        <v>0</v>
      </c>
      <c r="N27" s="480">
        <f ca="1">-IFERROR(Затраты!G18/(1+Налоги!G$9*Налоги!G$8),0)</f>
        <v>0</v>
      </c>
      <c r="O27" s="480">
        <f ca="1">-IFERROR(Затраты!H18/(1+Налоги!H$9*Налоги!H$8),0)</f>
        <v>0</v>
      </c>
      <c r="P27" s="480">
        <f ca="1">-IFERROR(Затраты!I18/(1+Налоги!I$9*Налоги!I$8),0)</f>
        <v>0</v>
      </c>
      <c r="Q27" s="480">
        <f ca="1">-IFERROR(Затраты!J18/(1+Налоги!J$9*Налоги!J$8),0)</f>
        <v>0</v>
      </c>
      <c r="R27" s="480">
        <f ca="1">-IFERROR(Затраты!K18/(1+Налоги!K$9*Налоги!K$8),0)</f>
        <v>0</v>
      </c>
      <c r="S27" s="480">
        <f ca="1">-IFERROR(Затраты!L18/(1+Налоги!L$9*Налоги!L$8),0)</f>
        <v>0</v>
      </c>
      <c r="T27" s="480">
        <f ca="1">-IFERROR(Затраты!M18/(1+Налоги!M$9*Налоги!M$8),0)</f>
        <v>0</v>
      </c>
      <c r="U27" s="480">
        <f ca="1">-IFERROR(Затраты!N18/(1+Налоги!N$9*Налоги!N$8),0)</f>
        <v>0</v>
      </c>
      <c r="V27" s="480">
        <f ca="1">-IFERROR(Затраты!O18/(1+Налоги!O$9*Налоги!O$8),0)</f>
        <v>0</v>
      </c>
      <c r="W27" s="480">
        <f ca="1">-IFERROR(Затраты!P18/(1+Налоги!P$9*Налоги!P$8),0)</f>
        <v>0</v>
      </c>
      <c r="X27" s="480">
        <f ca="1">-IFERROR(Затраты!Q18/(1+Налоги!Q$9*Налоги!Q$8),0)</f>
        <v>0</v>
      </c>
      <c r="Y27" s="480">
        <f ca="1">-IFERROR(Затраты!R18/(1+Налоги!R$9*Налоги!R$8),0)</f>
        <v>0</v>
      </c>
      <c r="Z27" s="480">
        <f ca="1">-IFERROR(Затраты!S18/(1+Налоги!S$9*Налоги!S$8),0)</f>
        <v>0</v>
      </c>
      <c r="AA27" s="480">
        <f ca="1">-IFERROR(Затраты!T18/(1+Налоги!T$9*Налоги!T$8),0)</f>
        <v>0</v>
      </c>
      <c r="AB27" s="480">
        <f ca="1">-IFERROR(Затраты!U18/(1+Налоги!U$9*Налоги!U$8),0)</f>
        <v>0</v>
      </c>
      <c r="AC27" s="480">
        <f ca="1">-IFERROR(Затраты!V18/(1+Налоги!V$9*Налоги!V$8),0)</f>
        <v>0</v>
      </c>
      <c r="AD27" s="480">
        <f ca="1">-IFERROR(Затраты!W18/(1+Налоги!W$9*Налоги!W$8),0)</f>
        <v>0</v>
      </c>
      <c r="AE27" s="480">
        <f ca="1">-IFERROR(Затраты!X18/(1+Налоги!X$9*Налоги!X$8),0)</f>
        <v>0</v>
      </c>
      <c r="AF27" s="480">
        <f ca="1">-IFERROR(Затраты!Y18/(1+Налоги!Y$9*Налоги!Y$8),0)</f>
        <v>0</v>
      </c>
      <c r="AG27" s="480">
        <f ca="1">-IFERROR(Затраты!Z18/(1+Налоги!Z$9*Налоги!Z$8),0)</f>
        <v>0</v>
      </c>
      <c r="AH27" s="480">
        <f ca="1">-IFERROR(Затраты!AA18/(1+Налоги!AA$9*Налоги!AA$8),0)</f>
        <v>0</v>
      </c>
      <c r="AI27" s="480">
        <f ca="1">-IFERROR(Затраты!AB18/(1+Налоги!AB$9*Налоги!AB$8),0)</f>
        <v>0</v>
      </c>
      <c r="AJ27" s="480">
        <f ca="1">-IFERROR(Затраты!AC18/(1+Налоги!AC$9*Налоги!AC$8),0)</f>
        <v>0</v>
      </c>
      <c r="AK27" s="480">
        <f ca="1">-IFERROR(Затраты!AD18/(1+Налоги!AD$9*Налоги!AD$8),0)</f>
        <v>0</v>
      </c>
      <c r="AL27" s="480">
        <f ca="1">-IFERROR(Затраты!AE18/(1+Налоги!AE$9*Налоги!AE$8),0)</f>
        <v>0</v>
      </c>
      <c r="AM27" s="480">
        <f ca="1">-IFERROR(Затраты!AF18/(1+Налоги!AF$9*Налоги!AF$8),0)</f>
        <v>0</v>
      </c>
      <c r="AN27" s="480">
        <f ca="1">-IFERROR(Затраты!AG18/(1+Налоги!AG$9*Налоги!AG$8),0)</f>
        <v>0</v>
      </c>
      <c r="AO27" s="480">
        <f ca="1">-IFERROR(Затраты!AH18/(1+Налоги!AH$9*Налоги!AH$8),0)</f>
        <v>0</v>
      </c>
      <c r="AP27" s="480">
        <f ca="1">-IFERROR(Затраты!AI18/(1+Налоги!AI$9*Налоги!AI$8),0)</f>
        <v>0</v>
      </c>
      <c r="AQ27" s="480">
        <f ca="1">-IFERROR(Затраты!AJ18/(1+Налоги!AJ$9*Налоги!AJ$8),0)</f>
        <v>0</v>
      </c>
      <c r="AR27" s="480">
        <f ca="1">-IFERROR(Затраты!AK18/(1+Налоги!AK$9*Налоги!AK$8),0)</f>
        <v>0</v>
      </c>
      <c r="AS27" s="480">
        <f ca="1">-IFERROR(Затраты!AL18/(1+Налоги!AL$9*Налоги!AL$8),0)</f>
        <v>0</v>
      </c>
      <c r="AT27" s="480">
        <f ca="1">-IFERROR(Затраты!AM18/(1+Налоги!AM$9*Налоги!AM$8),0)</f>
        <v>0</v>
      </c>
      <c r="AU27" s="480">
        <f ca="1">-IFERROR(Затраты!AN18/(1+Налоги!AN$9*Налоги!AN$8),0)</f>
        <v>0</v>
      </c>
      <c r="AV27" s="480">
        <f ca="1">-IFERROR(Затраты!AO18/(1+Налоги!AO$9*Налоги!AO$8),0)</f>
        <v>0</v>
      </c>
      <c r="AW27" s="480">
        <f ca="1">-IFERROR(Затраты!AP18/(1+Налоги!AP$9*Налоги!AP$8),0)</f>
        <v>0</v>
      </c>
      <c r="AX27" s="480">
        <f ca="1">-IFERROR(Затраты!AQ18/(1+Налоги!AQ$9*Налоги!AQ$8),0)</f>
        <v>0</v>
      </c>
      <c r="AY27" s="480">
        <f ca="1">-IFERROR(Затраты!AR18/(1+Налоги!AR$9*Налоги!AR$8),0)</f>
        <v>0</v>
      </c>
      <c r="AZ27" s="480">
        <f ca="1">-IFERROR(Затраты!AS18/(1+Налоги!AS$9*Налоги!AS$8),0)</f>
        <v>0</v>
      </c>
      <c r="BA27" s="480">
        <f ca="1">-IFERROR(Затраты!AT18/(1+Налоги!AT$9*Налоги!AT$8),0)</f>
        <v>0</v>
      </c>
      <c r="BB27" s="480">
        <f ca="1">-IFERROR(Затраты!AU18/(1+Налоги!AU$9*Налоги!AU$8),0)</f>
        <v>0</v>
      </c>
      <c r="BC27" s="480">
        <f ca="1">-IFERROR(Затраты!AV18/(1+Налоги!AV$9*Налоги!AV$8),0)</f>
        <v>0</v>
      </c>
      <c r="BD27" s="480">
        <f ca="1">-IFERROR(Затраты!AW18/(1+Налоги!AW$9*Налоги!AW$8),0)</f>
        <v>0</v>
      </c>
      <c r="BE27" s="480">
        <f ca="1">-IFERROR(Затраты!AX18/(1+Налоги!AX$9*Налоги!AX$8),0)</f>
        <v>0</v>
      </c>
      <c r="BF27" s="480">
        <f ca="1">-IFERROR(Затраты!AY18/(1+Налоги!AY$9*Налоги!AY$8),0)</f>
        <v>0</v>
      </c>
      <c r="BG27" s="480">
        <f ca="1">-IFERROR(Затраты!AZ18/(1+Налоги!AZ$9*Налоги!AZ$8),0)</f>
        <v>0</v>
      </c>
      <c r="BH27" s="480">
        <f ca="1">-IFERROR(Затраты!BA18/(1+Налоги!BA$9*Налоги!BA$8),0)</f>
        <v>0</v>
      </c>
      <c r="BI27" s="480">
        <f ca="1">-IFERROR(Затраты!BB18/(1+Налоги!BB$9*Налоги!BB$8),0)</f>
        <v>0</v>
      </c>
      <c r="BJ27" s="480">
        <f ca="1">-IFERROR(Затраты!BC18/(1+Налоги!BC$9*Налоги!BC$8),0)</f>
        <v>0</v>
      </c>
      <c r="BK27" s="480">
        <f ca="1">-IFERROR(Затраты!BD18/(1+Налоги!BD$9*Налоги!BD$8),0)</f>
        <v>0</v>
      </c>
      <c r="BL27" s="480">
        <f ca="1">-IFERROR(Затраты!BE18/(1+Налоги!BE$9*Налоги!BE$8),0)</f>
        <v>0</v>
      </c>
      <c r="BM27" s="480">
        <f ca="1">-IFERROR(Затраты!BF18/(1+Налоги!BF$9*Налоги!BF$8),0)</f>
        <v>0</v>
      </c>
      <c r="BN27" s="480">
        <f ca="1">-IFERROR(Затраты!BG18/(1+Налоги!BG$9*Налоги!BG$8),0)</f>
        <v>0</v>
      </c>
      <c r="BO27" s="480">
        <f ca="1">-IFERROR(Затраты!BH18/(1+Налоги!BH$9*Налоги!BH$8),0)</f>
        <v>0</v>
      </c>
      <c r="BP27" s="480">
        <f ca="1">-IFERROR(Затраты!BI18/(1+Налоги!BI$9*Налоги!BI$8),0)</f>
        <v>0</v>
      </c>
      <c r="BQ27" s="480">
        <f ca="1">-IFERROR(Затраты!BJ18/(1+Налоги!BJ$9*Налоги!BJ$8),0)</f>
        <v>0</v>
      </c>
      <c r="BR27" s="480">
        <f ca="1">-IFERROR(Затраты!BK18/(1+Налоги!BK$9*Налоги!BK$8),0)</f>
        <v>0</v>
      </c>
      <c r="BS27" s="480">
        <f ca="1">-IFERROR(Затраты!BL18/(1+Налоги!BL$9*Налоги!BL$8),0)</f>
        <v>0</v>
      </c>
      <c r="BT27" s="480">
        <f ca="1">-IFERROR(Затраты!BM18/(1+Налоги!BM$9*Налоги!BM$8),0)</f>
        <v>0</v>
      </c>
      <c r="BU27" s="480">
        <f ca="1">-IFERROR(Затраты!BN18/(1+Налоги!BN$9*Налоги!BN$8),0)</f>
        <v>0</v>
      </c>
      <c r="BV27" s="480">
        <f ca="1">-IFERROR(Затраты!BO18/(1+Налоги!BO$9*Налоги!BO$8),0)</f>
        <v>0</v>
      </c>
      <c r="BW27" s="480">
        <f ca="1">-IFERROR(Затраты!BP18/(1+Налоги!BP$9*Налоги!BP$8),0)</f>
        <v>0</v>
      </c>
      <c r="BX27" s="480">
        <f ca="1">-IFERROR(Затраты!BQ18/(1+Налоги!BQ$9*Налоги!BQ$8),0)</f>
        <v>0</v>
      </c>
      <c r="BY27" s="480">
        <f ca="1">-IFERROR(Затраты!BR18/(1+Налоги!BR$9*Налоги!BR$8),0)</f>
        <v>0</v>
      </c>
      <c r="BZ27" s="480">
        <f ca="1">-IFERROR(Затраты!BS18/(1+Налоги!BS$9*Налоги!BS$8),0)</f>
        <v>0</v>
      </c>
      <c r="CA27" s="480">
        <f ca="1">-IFERROR(Затраты!BT18/(1+Налоги!BT$9*Налоги!BT$8),0)</f>
        <v>0</v>
      </c>
      <c r="CB27" s="480">
        <f ca="1">-IFERROR(Затраты!BU18/(1+Налоги!BU$9*Налоги!BU$8),0)</f>
        <v>0</v>
      </c>
      <c r="CC27" s="480">
        <f ca="1">-IFERROR(Затраты!BV18/(1+Налоги!BV$9*Налоги!BV$8),0)</f>
        <v>0</v>
      </c>
      <c r="CD27" s="480">
        <f ca="1">-IFERROR(Затраты!BW18/(1+Налоги!BW$9*Налоги!BW$8),0)</f>
        <v>0</v>
      </c>
      <c r="CE27" s="480">
        <f ca="1">-IFERROR(Затраты!BX18/(1+Налоги!BX$9*Налоги!BX$8),0)</f>
        <v>0</v>
      </c>
      <c r="CF27" s="480">
        <f ca="1">-IFERROR(Затраты!BY18/(1+Налоги!BY$9*Налоги!BY$8),0)</f>
        <v>0</v>
      </c>
    </row>
    <row r="28" spans="1:84" x14ac:dyDescent="0.25">
      <c r="A28" s="31"/>
      <c r="B28" s="326"/>
      <c r="C28" s="110" t="str">
        <f>Затраты!C19</f>
        <v>ФОТ Себестоимость</v>
      </c>
      <c r="D28" s="132" t="s">
        <v>355</v>
      </c>
      <c r="E28" s="479">
        <f t="shared" ca="1" si="40"/>
        <v>-2906.1549370312505</v>
      </c>
      <c r="F28" s="480">
        <f t="shared" ca="1" si="41"/>
        <v>-61.5</v>
      </c>
      <c r="G28" s="480">
        <f t="shared" ca="1" si="41"/>
        <v>-111.82499999999997</v>
      </c>
      <c r="H28" s="480">
        <f t="shared" ca="1" si="41"/>
        <v>-219.94875000000002</v>
      </c>
      <c r="I28" s="480">
        <f t="shared" ca="1" si="41"/>
        <v>-536.55918750000012</v>
      </c>
      <c r="J28" s="480">
        <f t="shared" ca="1" si="41"/>
        <v>-867.87146249999989</v>
      </c>
      <c r="K28" s="480">
        <f t="shared" ca="1" si="41"/>
        <v>-1108.4505370312502</v>
      </c>
      <c r="L28" s="356"/>
      <c r="M28" s="480">
        <f ca="1">-Затраты!F19</f>
        <v>-2.5</v>
      </c>
      <c r="N28" s="480">
        <f ca="1">-Затраты!G19</f>
        <v>-2.5</v>
      </c>
      <c r="O28" s="480">
        <f ca="1">-Затраты!H19</f>
        <v>-2.5</v>
      </c>
      <c r="P28" s="480">
        <f ca="1">-Затраты!I19</f>
        <v>-2.5</v>
      </c>
      <c r="Q28" s="480">
        <f ca="1">-Затраты!J19</f>
        <v>-2.5</v>
      </c>
      <c r="R28" s="480">
        <f ca="1">-Затраты!K19</f>
        <v>-7</v>
      </c>
      <c r="S28" s="480">
        <f ca="1">-Затраты!L19</f>
        <v>-7</v>
      </c>
      <c r="T28" s="480">
        <f ca="1">-Затраты!M19</f>
        <v>-7</v>
      </c>
      <c r="U28" s="480">
        <f ca="1">-Затраты!N19</f>
        <v>-7</v>
      </c>
      <c r="V28" s="480">
        <f ca="1">-Затраты!O19</f>
        <v>-7</v>
      </c>
      <c r="W28" s="480">
        <f ca="1">-Затраты!P19</f>
        <v>-7</v>
      </c>
      <c r="X28" s="480">
        <f ca="1">-Затраты!Q19</f>
        <v>-7</v>
      </c>
      <c r="Y28" s="480">
        <f ca="1">-Затраты!R19</f>
        <v>-7.35</v>
      </c>
      <c r="Z28" s="480">
        <f ca="1">-Затраты!S19</f>
        <v>-7.35</v>
      </c>
      <c r="AA28" s="480">
        <f ca="1">-Затраты!T19</f>
        <v>-7.35</v>
      </c>
      <c r="AB28" s="480">
        <f ca="1">-Затраты!U19</f>
        <v>-9.9749999999999996</v>
      </c>
      <c r="AC28" s="480">
        <f ca="1">-Затраты!V19</f>
        <v>-9.9749999999999996</v>
      </c>
      <c r="AD28" s="480">
        <f ca="1">-Затраты!W19</f>
        <v>-9.9749999999999996</v>
      </c>
      <c r="AE28" s="480">
        <f ca="1">-Затраты!X19</f>
        <v>-9.9749999999999996</v>
      </c>
      <c r="AF28" s="480">
        <f ca="1">-Затраты!Y19</f>
        <v>-9.9749999999999996</v>
      </c>
      <c r="AG28" s="480">
        <f ca="1">-Затраты!Z19</f>
        <v>-9.9749999999999996</v>
      </c>
      <c r="AH28" s="480">
        <f ca="1">-Затраты!AA19</f>
        <v>-9.9749999999999996</v>
      </c>
      <c r="AI28" s="480">
        <f ca="1">-Затраты!AB19</f>
        <v>-9.9749999999999996</v>
      </c>
      <c r="AJ28" s="480">
        <f ca="1">-Затраты!AC19</f>
        <v>-9.9749999999999996</v>
      </c>
      <c r="AK28" s="480">
        <f ca="1">-Затраты!AD19</f>
        <v>-10.473749999999999</v>
      </c>
      <c r="AL28" s="480">
        <f ca="1">-Затраты!AE19</f>
        <v>-10.473749999999999</v>
      </c>
      <c r="AM28" s="480">
        <f ca="1">-Затраты!AF19</f>
        <v>-10.473749999999999</v>
      </c>
      <c r="AN28" s="480">
        <f ca="1">-Затраты!AG19</f>
        <v>-13.23</v>
      </c>
      <c r="AO28" s="480">
        <f ca="1">-Затраты!AH19</f>
        <v>-13.23</v>
      </c>
      <c r="AP28" s="480">
        <f ca="1">-Затраты!AI19</f>
        <v>-23.1525</v>
      </c>
      <c r="AQ28" s="480">
        <f ca="1">-Затраты!AJ19</f>
        <v>-23.1525</v>
      </c>
      <c r="AR28" s="480">
        <f ca="1">-Затраты!AK19</f>
        <v>-23.1525</v>
      </c>
      <c r="AS28" s="480">
        <f ca="1">-Затраты!AL19</f>
        <v>-23.1525</v>
      </c>
      <c r="AT28" s="480">
        <f ca="1">-Затраты!AM19</f>
        <v>-23.1525</v>
      </c>
      <c r="AU28" s="480">
        <f ca="1">-Затраты!AN19</f>
        <v>-23.1525</v>
      </c>
      <c r="AV28" s="480">
        <f ca="1">-Затраты!AO19</f>
        <v>-23.1525</v>
      </c>
      <c r="AW28" s="480">
        <f ca="1">-Затраты!AP19</f>
        <v>-24.310125000000006</v>
      </c>
      <c r="AX28" s="480">
        <f ca="1">-Затраты!AQ19</f>
        <v>-24.310125000000006</v>
      </c>
      <c r="AY28" s="480">
        <f ca="1">-Затраты!AR19</f>
        <v>-24.310125000000006</v>
      </c>
      <c r="AZ28" s="480">
        <f ca="1">-Затраты!AS19</f>
        <v>-27.204187500000003</v>
      </c>
      <c r="BA28" s="480">
        <f ca="1">-Затраты!AT19</f>
        <v>-27.204187500000003</v>
      </c>
      <c r="BB28" s="480">
        <f ca="1">-Затраты!AU19</f>
        <v>-58.460062500000014</v>
      </c>
      <c r="BC28" s="480">
        <f ca="1">-Затраты!AV19</f>
        <v>-58.460062500000014</v>
      </c>
      <c r="BD28" s="480">
        <f ca="1">-Затраты!AW19</f>
        <v>-58.460062500000014</v>
      </c>
      <c r="BE28" s="480">
        <f ca="1">-Затраты!AX19</f>
        <v>-58.460062500000014</v>
      </c>
      <c r="BF28" s="480">
        <f ca="1">-Затраты!AY19</f>
        <v>-58.460062500000014</v>
      </c>
      <c r="BG28" s="480">
        <f ca="1">-Затраты!AZ19</f>
        <v>-58.460062500000014</v>
      </c>
      <c r="BH28" s="480">
        <f ca="1">-Затраты!BA19</f>
        <v>-58.460062500000014</v>
      </c>
      <c r="BI28" s="480">
        <f ca="1">-Затраты!BB19</f>
        <v>-61.383065625</v>
      </c>
      <c r="BJ28" s="480">
        <f ca="1">-Затраты!BC19</f>
        <v>-61.383065625</v>
      </c>
      <c r="BK28" s="480">
        <f ca="1">-Затраты!BD19</f>
        <v>-61.383065625</v>
      </c>
      <c r="BL28" s="480">
        <f ca="1">-Затраты!BE19</f>
        <v>-67.460596875000007</v>
      </c>
      <c r="BM28" s="480">
        <f ca="1">-Затраты!BF19</f>
        <v>-67.460596875000007</v>
      </c>
      <c r="BN28" s="480">
        <f ca="1">-Затраты!BG19</f>
        <v>-78.400153125000003</v>
      </c>
      <c r="BO28" s="480">
        <f ca="1">-Затраты!BH19</f>
        <v>-78.400153125000003</v>
      </c>
      <c r="BP28" s="480">
        <f ca="1">-Затраты!BI19</f>
        <v>-78.400153125000003</v>
      </c>
      <c r="BQ28" s="480">
        <f ca="1">-Затраты!BJ19</f>
        <v>-78.400153125000003</v>
      </c>
      <c r="BR28" s="480">
        <f ca="1">-Затраты!BK19</f>
        <v>-78.400153125000003</v>
      </c>
      <c r="BS28" s="480">
        <f ca="1">-Затраты!BL19</f>
        <v>-78.400153125000003</v>
      </c>
      <c r="BT28" s="480">
        <f ca="1">-Затраты!BM19</f>
        <v>-78.400153125000003</v>
      </c>
      <c r="BU28" s="480">
        <f ca="1">-Затраты!BN19</f>
        <v>-82.320160781250024</v>
      </c>
      <c r="BV28" s="480">
        <f ca="1">-Затраты!BO19</f>
        <v>-82.320160781250024</v>
      </c>
      <c r="BW28" s="480">
        <f ca="1">-Затраты!BP19</f>
        <v>-82.320160781250024</v>
      </c>
      <c r="BX28" s="480">
        <f ca="1">-Затраты!BQ19</f>
        <v>-82.320160781250024</v>
      </c>
      <c r="BY28" s="480">
        <f ca="1">-Затраты!BR19</f>
        <v>-82.320160781250024</v>
      </c>
      <c r="BZ28" s="480">
        <f ca="1">-Затраты!BS19</f>
        <v>-99.549961875000022</v>
      </c>
      <c r="CA28" s="480">
        <f ca="1">-Затраты!BT19</f>
        <v>-99.549961875000022</v>
      </c>
      <c r="CB28" s="480">
        <f ca="1">-Затраты!BU19</f>
        <v>-99.549961875000022</v>
      </c>
      <c r="CC28" s="480">
        <f ca="1">-Затраты!BV19</f>
        <v>-99.549961875000022</v>
      </c>
      <c r="CD28" s="480">
        <f ca="1">-Затраты!BW19</f>
        <v>-99.549961875000022</v>
      </c>
      <c r="CE28" s="480">
        <f ca="1">-Затраты!BX19</f>
        <v>-99.549961875000022</v>
      </c>
      <c r="CF28" s="480">
        <f ca="1">-Затраты!BY19</f>
        <v>-99.549961875000022</v>
      </c>
    </row>
    <row r="29" spans="1:84" x14ac:dyDescent="0.25">
      <c r="A29" s="31"/>
      <c r="B29" s="351" t="s">
        <v>352</v>
      </c>
      <c r="C29" s="350"/>
      <c r="D29" s="352" t="s">
        <v>154</v>
      </c>
      <c r="E29" s="353"/>
      <c r="F29" s="354" t="s">
        <v>252</v>
      </c>
      <c r="G29" s="354">
        <f ca="1">IFERROR(G20/F20-1,"n/a")</f>
        <v>1.2792682653966327</v>
      </c>
      <c r="H29" s="354">
        <f ca="1">IFERROR(H20/G20-1,"n/a")</f>
        <v>1.6969159030621999</v>
      </c>
      <c r="I29" s="354">
        <f ca="1">IFERROR(I20/H20-1,"n/a")</f>
        <v>2.4597069567474619</v>
      </c>
      <c r="J29" s="354">
        <f ca="1">IFERROR(J20/I20-1,"n/a")</f>
        <v>0.67920821898022532</v>
      </c>
      <c r="K29" s="354">
        <f ca="1">IFERROR(K20/J20-1,"n/a")</f>
        <v>0.32469389888049682</v>
      </c>
      <c r="L29" s="356"/>
      <c r="M29" s="354" t="str">
        <f t="shared" ref="M29:AR29" ca="1" si="42">IFERROR(M20/L20-1,"n/a")</f>
        <v>n/a</v>
      </c>
      <c r="N29" s="354">
        <f t="shared" ca="1" si="42"/>
        <v>0</v>
      </c>
      <c r="O29" s="354">
        <f t="shared" ca="1" si="42"/>
        <v>0</v>
      </c>
      <c r="P29" s="354">
        <f t="shared" ca="1" si="42"/>
        <v>0</v>
      </c>
      <c r="Q29" s="354">
        <f t="shared" ca="1" si="42"/>
        <v>0</v>
      </c>
      <c r="R29" s="354">
        <f t="shared" ca="1" si="42"/>
        <v>5.7345833333333331</v>
      </c>
      <c r="S29" s="354">
        <f t="shared" ca="1" si="42"/>
        <v>0</v>
      </c>
      <c r="T29" s="354">
        <f t="shared" ca="1" si="42"/>
        <v>0</v>
      </c>
      <c r="U29" s="354">
        <f t="shared" ca="1" si="42"/>
        <v>0</v>
      </c>
      <c r="V29" s="354">
        <f t="shared" ca="1" si="42"/>
        <v>0</v>
      </c>
      <c r="W29" s="354">
        <f t="shared" ca="1" si="42"/>
        <v>0</v>
      </c>
      <c r="X29" s="354">
        <f t="shared" ca="1" si="42"/>
        <v>0</v>
      </c>
      <c r="Y29" s="354">
        <f t="shared" ca="1" si="42"/>
        <v>3.8315288003464731E-2</v>
      </c>
      <c r="Z29" s="354">
        <f t="shared" ca="1" si="42"/>
        <v>0</v>
      </c>
      <c r="AA29" s="354">
        <f t="shared" ca="1" si="42"/>
        <v>0</v>
      </c>
      <c r="AB29" s="354">
        <f t="shared" ca="1" si="42"/>
        <v>0.15015829186600871</v>
      </c>
      <c r="AC29" s="354">
        <f t="shared" ca="1" si="42"/>
        <v>0</v>
      </c>
      <c r="AD29" s="354">
        <f t="shared" ca="1" si="42"/>
        <v>0.45266597901078076</v>
      </c>
      <c r="AE29" s="354">
        <f t="shared" ca="1" si="42"/>
        <v>0</v>
      </c>
      <c r="AF29" s="354">
        <f t="shared" ca="1" si="42"/>
        <v>0</v>
      </c>
      <c r="AG29" s="354">
        <f t="shared" ca="1" si="42"/>
        <v>0</v>
      </c>
      <c r="AH29" s="354">
        <f t="shared" ca="1" si="42"/>
        <v>0</v>
      </c>
      <c r="AI29" s="354">
        <f t="shared" ca="1" si="42"/>
        <v>0</v>
      </c>
      <c r="AJ29" s="354">
        <f t="shared" ca="1" si="42"/>
        <v>0</v>
      </c>
      <c r="AK29" s="354">
        <f t="shared" ca="1" si="42"/>
        <v>5.0258530559083914E-2</v>
      </c>
      <c r="AL29" s="354">
        <f t="shared" ca="1" si="42"/>
        <v>0</v>
      </c>
      <c r="AM29" s="354">
        <f t="shared" ca="1" si="42"/>
        <v>0</v>
      </c>
      <c r="AN29" s="354">
        <f t="shared" ca="1" si="42"/>
        <v>8.985019423808871E-2</v>
      </c>
      <c r="AO29" s="354">
        <f t="shared" ca="1" si="42"/>
        <v>0</v>
      </c>
      <c r="AP29" s="354">
        <f t="shared" ca="1" si="42"/>
        <v>1.7449920595059685</v>
      </c>
      <c r="AQ29" s="354">
        <f t="shared" ca="1" si="42"/>
        <v>0</v>
      </c>
      <c r="AR29" s="354">
        <f t="shared" ca="1" si="42"/>
        <v>0</v>
      </c>
      <c r="AS29" s="354">
        <f t="shared" ref="AS29:BT29" ca="1" si="43">IFERROR(AS20/AR20-1,"n/a")</f>
        <v>0</v>
      </c>
      <c r="AT29" s="354">
        <f t="shared" ca="1" si="43"/>
        <v>0</v>
      </c>
      <c r="AU29" s="354">
        <f t="shared" ca="1" si="43"/>
        <v>0</v>
      </c>
      <c r="AV29" s="354">
        <f t="shared" ca="1" si="43"/>
        <v>0</v>
      </c>
      <c r="AW29" s="354">
        <f t="shared" ca="1" si="43"/>
        <v>3.5684557413310003E-2</v>
      </c>
      <c r="AX29" s="354">
        <f t="shared" ca="1" si="43"/>
        <v>0</v>
      </c>
      <c r="AY29" s="354">
        <f t="shared" ca="1" si="43"/>
        <v>0</v>
      </c>
      <c r="AZ29" s="354">
        <f t="shared" ca="1" si="43"/>
        <v>3.044899200810991E-2</v>
      </c>
      <c r="BA29" s="354">
        <f t="shared" ca="1" si="43"/>
        <v>0</v>
      </c>
      <c r="BB29" s="354">
        <f t="shared" ca="1" si="43"/>
        <v>2.3420046783708433</v>
      </c>
      <c r="BC29" s="354">
        <f t="shared" ca="1" si="43"/>
        <v>0</v>
      </c>
      <c r="BD29" s="354">
        <f t="shared" ca="1" si="43"/>
        <v>0</v>
      </c>
      <c r="BE29" s="354">
        <f t="shared" ca="1" si="43"/>
        <v>0</v>
      </c>
      <c r="BF29" s="354">
        <f t="shared" ca="1" si="43"/>
        <v>0</v>
      </c>
      <c r="BG29" s="354">
        <f t="shared" ca="1" si="43"/>
        <v>0</v>
      </c>
      <c r="BH29" s="354">
        <f t="shared" ca="1" si="43"/>
        <v>0</v>
      </c>
      <c r="BI29" s="354">
        <f t="shared" ca="1" si="43"/>
        <v>2.9506782038905222E-2</v>
      </c>
      <c r="BJ29" s="354">
        <f t="shared" ca="1" si="43"/>
        <v>0</v>
      </c>
      <c r="BK29" s="354">
        <f t="shared" ca="1" si="43"/>
        <v>0</v>
      </c>
      <c r="BL29" s="354">
        <f t="shared" ca="1" si="43"/>
        <v>1.8035552488342432E-2</v>
      </c>
      <c r="BM29" s="354">
        <f t="shared" ca="1" si="43"/>
        <v>0</v>
      </c>
      <c r="BN29" s="354">
        <f t="shared" ca="1" si="43"/>
        <v>0.23185401623299007</v>
      </c>
      <c r="BO29" s="354">
        <f t="shared" ca="1" si="43"/>
        <v>0</v>
      </c>
      <c r="BP29" s="354">
        <f t="shared" ca="1" si="43"/>
        <v>0</v>
      </c>
      <c r="BQ29" s="354">
        <f t="shared" ca="1" si="43"/>
        <v>0</v>
      </c>
      <c r="BR29" s="354">
        <f t="shared" ca="1" si="43"/>
        <v>0</v>
      </c>
      <c r="BS29" s="354">
        <f t="shared" ca="1" si="43"/>
        <v>0</v>
      </c>
      <c r="BT29" s="354">
        <f t="shared" ca="1" si="43"/>
        <v>0</v>
      </c>
      <c r="BU29" s="354">
        <f t="shared" ref="BU29" ca="1" si="44">IFERROR(BU20/BT20-1,"n/a")</f>
        <v>2.9343830878354904E-2</v>
      </c>
      <c r="BV29" s="354">
        <f t="shared" ref="BV29" ca="1" si="45">IFERROR(BV20/BU20-1,"n/a")</f>
        <v>0</v>
      </c>
      <c r="BW29" s="354">
        <f t="shared" ref="BW29" ca="1" si="46">IFERROR(BW20/BV20-1,"n/a")</f>
        <v>0</v>
      </c>
      <c r="BX29" s="354">
        <f t="shared" ref="BX29" ca="1" si="47">IFERROR(BX20/BW20-1,"n/a")</f>
        <v>0</v>
      </c>
      <c r="BY29" s="354">
        <f t="shared" ref="BY29" ca="1" si="48">IFERROR(BY20/BX20-1,"n/a")</f>
        <v>0</v>
      </c>
      <c r="BZ29" s="354">
        <f t="shared" ref="BZ29" ca="1" si="49">IFERROR(BZ20/BY20-1,"n/a")</f>
        <v>0.31093422035138629</v>
      </c>
      <c r="CA29" s="354">
        <f t="shared" ref="CA29" ca="1" si="50">IFERROR(CA20/BZ20-1,"n/a")</f>
        <v>0</v>
      </c>
      <c r="CB29" s="354">
        <f t="shared" ref="CB29" ca="1" si="51">IFERROR(CB20/CA20-1,"n/a")</f>
        <v>0</v>
      </c>
      <c r="CC29" s="354">
        <f t="shared" ref="CC29" ca="1" si="52">IFERROR(CC20/CB20-1,"n/a")</f>
        <v>0</v>
      </c>
      <c r="CD29" s="354">
        <f t="shared" ref="CD29" ca="1" si="53">IFERROR(CD20/CC20-1,"n/a")</f>
        <v>0</v>
      </c>
      <c r="CE29" s="354">
        <f t="shared" ref="CE29" ca="1" si="54">IFERROR(CE20/CD20-1,"n/a")</f>
        <v>0</v>
      </c>
      <c r="CF29" s="354">
        <f t="shared" ref="CF29" ca="1" si="55">IFERROR(CF20/CE20-1,"n/a")</f>
        <v>0</v>
      </c>
    </row>
    <row r="30" spans="1:84" x14ac:dyDescent="0.25">
      <c r="A30" s="31"/>
      <c r="B30" s="351"/>
      <c r="C30" s="350"/>
      <c r="D30" s="352"/>
      <c r="E30" s="353"/>
      <c r="F30" s="354"/>
      <c r="G30" s="354"/>
      <c r="H30" s="354"/>
      <c r="I30" s="354"/>
      <c r="J30" s="354"/>
      <c r="K30" s="354"/>
      <c r="L30" s="356"/>
      <c r="M30" s="354"/>
      <c r="N30" s="354"/>
      <c r="O30" s="354"/>
      <c r="P30" s="354"/>
      <c r="Q30" s="354"/>
      <c r="R30" s="354"/>
      <c r="S30" s="354"/>
      <c r="T30" s="354"/>
      <c r="U30" s="354"/>
      <c r="V30" s="354"/>
      <c r="W30" s="354"/>
      <c r="X30" s="354"/>
      <c r="Y30" s="354"/>
      <c r="Z30" s="354"/>
      <c r="AA30" s="354"/>
      <c r="AB30" s="354"/>
      <c r="AC30" s="354"/>
      <c r="AD30" s="354"/>
      <c r="AE30" s="354"/>
      <c r="AF30" s="354"/>
      <c r="AG30" s="354"/>
      <c r="AH30" s="354"/>
      <c r="AI30" s="354"/>
      <c r="AJ30" s="354"/>
      <c r="AK30" s="354"/>
      <c r="AL30" s="354"/>
      <c r="AM30" s="354"/>
      <c r="AN30" s="354"/>
      <c r="AO30" s="354"/>
      <c r="AP30" s="354"/>
      <c r="AQ30" s="354"/>
      <c r="AR30" s="354"/>
      <c r="AS30" s="354"/>
      <c r="AT30" s="354"/>
      <c r="AU30" s="354"/>
      <c r="AV30" s="354"/>
      <c r="AW30" s="354"/>
      <c r="AX30" s="354"/>
      <c r="AY30" s="354"/>
      <c r="AZ30" s="354"/>
      <c r="BA30" s="354"/>
      <c r="BB30" s="354"/>
      <c r="BC30" s="354"/>
      <c r="BD30" s="354"/>
      <c r="BE30" s="354"/>
      <c r="BF30" s="354"/>
      <c r="BG30" s="354"/>
      <c r="BH30" s="354"/>
      <c r="BI30" s="354"/>
      <c r="BJ30" s="354"/>
      <c r="BK30" s="354"/>
      <c r="BL30" s="354"/>
      <c r="BM30" s="354"/>
      <c r="BN30" s="354"/>
      <c r="BO30" s="354"/>
      <c r="BP30" s="354"/>
      <c r="BQ30" s="354"/>
      <c r="BR30" s="354"/>
      <c r="BS30" s="354"/>
      <c r="BT30" s="354"/>
      <c r="BU30" s="354"/>
      <c r="BV30" s="354"/>
      <c r="BW30" s="354"/>
      <c r="BX30" s="354"/>
      <c r="BY30" s="354"/>
      <c r="BZ30" s="354"/>
      <c r="CA30" s="354"/>
      <c r="CB30" s="354"/>
      <c r="CC30" s="354"/>
      <c r="CD30" s="354"/>
      <c r="CE30" s="354"/>
      <c r="CF30" s="354"/>
    </row>
    <row r="31" spans="1:84" x14ac:dyDescent="0.25">
      <c r="A31" s="31"/>
      <c r="B31" s="357" t="s">
        <v>253</v>
      </c>
      <c r="C31" s="358"/>
      <c r="D31" s="180" t="s">
        <v>355</v>
      </c>
      <c r="E31" s="481">
        <f t="shared" ref="E31" ca="1" si="56">SUM(F31:K31)</f>
        <v>43344.024471451885</v>
      </c>
      <c r="F31" s="482">
        <f t="shared" ref="F31:K31" ca="1" si="57">SUMIF($M$6:$CF$6,F$6,$M31:$CF31)</f>
        <v>56.16562499999997</v>
      </c>
      <c r="G31" s="482">
        <f t="shared" ca="1" si="57"/>
        <v>305.88613541666666</v>
      </c>
      <c r="H31" s="482">
        <f t="shared" ca="1" si="57"/>
        <v>1424.8819747624998</v>
      </c>
      <c r="I31" s="482">
        <f t="shared" ca="1" si="57"/>
        <v>7017.2957683642489</v>
      </c>
      <c r="J31" s="482">
        <f t="shared" ca="1" si="57"/>
        <v>13746.360895213824</v>
      </c>
      <c r="K31" s="482">
        <f t="shared" ca="1" si="57"/>
        <v>20793.434072694647</v>
      </c>
      <c r="L31" s="483"/>
      <c r="M31" s="482">
        <f t="shared" ref="M31:AR31" ca="1" si="58">M14+M20</f>
        <v>-2.5</v>
      </c>
      <c r="N31" s="482">
        <f t="shared" ca="1" si="58"/>
        <v>-2.5</v>
      </c>
      <c r="O31" s="482">
        <f t="shared" ca="1" si="58"/>
        <v>-2.5</v>
      </c>
      <c r="P31" s="482">
        <f t="shared" ca="1" si="58"/>
        <v>-2.5</v>
      </c>
      <c r="Q31" s="482">
        <f t="shared" ca="1" si="58"/>
        <v>-2.5</v>
      </c>
      <c r="R31" s="482">
        <f t="shared" ca="1" si="58"/>
        <v>9.8093749999999957</v>
      </c>
      <c r="S31" s="482">
        <f t="shared" ca="1" si="58"/>
        <v>9.8093749999999957</v>
      </c>
      <c r="T31" s="482">
        <f t="shared" ca="1" si="58"/>
        <v>9.8093749999999957</v>
      </c>
      <c r="U31" s="482">
        <f t="shared" ca="1" si="58"/>
        <v>9.8093749999999957</v>
      </c>
      <c r="V31" s="482">
        <f t="shared" ca="1" si="58"/>
        <v>9.8093749999999957</v>
      </c>
      <c r="W31" s="482">
        <f t="shared" ca="1" si="58"/>
        <v>9.8093749999999957</v>
      </c>
      <c r="X31" s="482">
        <f t="shared" ca="1" si="58"/>
        <v>9.8093749999999957</v>
      </c>
      <c r="Y31" s="482">
        <f t="shared" ca="1" si="58"/>
        <v>14.255322916666664</v>
      </c>
      <c r="Z31" s="482">
        <f t="shared" ca="1" si="58"/>
        <v>14.255322916666664</v>
      </c>
      <c r="AA31" s="482">
        <f t="shared" ca="1" si="58"/>
        <v>14.255322916666664</v>
      </c>
      <c r="AB31" s="482">
        <f t="shared" ca="1" si="58"/>
        <v>11.630322916666664</v>
      </c>
      <c r="AC31" s="482">
        <f t="shared" ca="1" si="58"/>
        <v>11.630322916666664</v>
      </c>
      <c r="AD31" s="482">
        <f t="shared" ca="1" si="58"/>
        <v>34.265645833333323</v>
      </c>
      <c r="AE31" s="482">
        <f t="shared" ca="1" si="58"/>
        <v>34.265645833333323</v>
      </c>
      <c r="AF31" s="482">
        <f t="shared" ca="1" si="58"/>
        <v>34.265645833333323</v>
      </c>
      <c r="AG31" s="482">
        <f t="shared" ca="1" si="58"/>
        <v>34.265645833333323</v>
      </c>
      <c r="AH31" s="482">
        <f t="shared" ca="1" si="58"/>
        <v>34.265645833333323</v>
      </c>
      <c r="AI31" s="482">
        <f t="shared" ca="1" si="58"/>
        <v>34.265645833333323</v>
      </c>
      <c r="AJ31" s="482">
        <f t="shared" ca="1" si="58"/>
        <v>34.265645833333323</v>
      </c>
      <c r="AK31" s="482">
        <f t="shared" ca="1" si="58"/>
        <v>43.038335687499995</v>
      </c>
      <c r="AL31" s="482">
        <f t="shared" ca="1" si="58"/>
        <v>43.038335687499995</v>
      </c>
      <c r="AM31" s="482">
        <f t="shared" ca="1" si="58"/>
        <v>43.038335687499995</v>
      </c>
      <c r="AN31" s="482">
        <f t="shared" ca="1" si="58"/>
        <v>40.2820856875</v>
      </c>
      <c r="AO31" s="482">
        <f t="shared" ca="1" si="58"/>
        <v>40.2820856875</v>
      </c>
      <c r="AP31" s="482">
        <f t="shared" ca="1" si="58"/>
        <v>173.60039947500002</v>
      </c>
      <c r="AQ31" s="482">
        <f t="shared" ca="1" si="58"/>
        <v>173.60039947500002</v>
      </c>
      <c r="AR31" s="482">
        <f t="shared" ca="1" si="58"/>
        <v>173.60039947500002</v>
      </c>
      <c r="AS31" s="482">
        <f t="shared" ref="AS31:BT31" ca="1" si="59">AS14+AS20</f>
        <v>173.60039947500002</v>
      </c>
      <c r="AT31" s="482">
        <f t="shared" ca="1" si="59"/>
        <v>173.60039947500002</v>
      </c>
      <c r="AU31" s="482">
        <f t="shared" ca="1" si="59"/>
        <v>173.60039947500002</v>
      </c>
      <c r="AV31" s="482">
        <f t="shared" ca="1" si="59"/>
        <v>173.60039947500002</v>
      </c>
      <c r="AW31" s="482">
        <f t="shared" ca="1" si="59"/>
        <v>208.76687482792499</v>
      </c>
      <c r="AX31" s="482">
        <f t="shared" ca="1" si="59"/>
        <v>208.76687482792499</v>
      </c>
      <c r="AY31" s="482">
        <f t="shared" ca="1" si="59"/>
        <v>208.76687482792499</v>
      </c>
      <c r="AZ31" s="482">
        <f t="shared" ca="1" si="59"/>
        <v>205.872812327925</v>
      </c>
      <c r="BA31" s="482">
        <f t="shared" ca="1" si="59"/>
        <v>205.872812327925</v>
      </c>
      <c r="BB31" s="482">
        <f t="shared" ca="1" si="59"/>
        <v>854.17850274637499</v>
      </c>
      <c r="BC31" s="482">
        <f t="shared" ca="1" si="59"/>
        <v>854.17850274637499</v>
      </c>
      <c r="BD31" s="482">
        <f t="shared" ca="1" si="59"/>
        <v>854.17850274637499</v>
      </c>
      <c r="BE31" s="482">
        <f t="shared" ca="1" si="59"/>
        <v>854.17850274637499</v>
      </c>
      <c r="BF31" s="482">
        <f t="shared" ca="1" si="59"/>
        <v>854.17850274637499</v>
      </c>
      <c r="BG31" s="482">
        <f t="shared" ca="1" si="59"/>
        <v>854.17850274637499</v>
      </c>
      <c r="BH31" s="482">
        <f t="shared" ca="1" si="59"/>
        <v>854.17850274637499</v>
      </c>
      <c r="BI31" s="482">
        <f t="shared" ca="1" si="59"/>
        <v>1000.3451612855364</v>
      </c>
      <c r="BJ31" s="482">
        <f t="shared" ca="1" si="59"/>
        <v>1000.3451612855364</v>
      </c>
      <c r="BK31" s="482">
        <f t="shared" ca="1" si="59"/>
        <v>1000.3451612855364</v>
      </c>
      <c r="BL31" s="482">
        <f t="shared" ca="1" si="59"/>
        <v>994.2676300355364</v>
      </c>
      <c r="BM31" s="482">
        <f t="shared" ca="1" si="59"/>
        <v>994.2676300355364</v>
      </c>
      <c r="BN31" s="482">
        <f t="shared" ca="1" si="59"/>
        <v>1250.9700216123063</v>
      </c>
      <c r="BO31" s="482">
        <f t="shared" ca="1" si="59"/>
        <v>1250.9700216123063</v>
      </c>
      <c r="BP31" s="482">
        <f t="shared" ca="1" si="59"/>
        <v>1250.9700216123063</v>
      </c>
      <c r="BQ31" s="482">
        <f t="shared" ca="1" si="59"/>
        <v>1250.9700216123063</v>
      </c>
      <c r="BR31" s="482">
        <f t="shared" ca="1" si="59"/>
        <v>1250.9700216123063</v>
      </c>
      <c r="BS31" s="482">
        <f t="shared" ca="1" si="59"/>
        <v>1250.9700216123063</v>
      </c>
      <c r="BT31" s="482">
        <f t="shared" ca="1" si="59"/>
        <v>1250.9700216123063</v>
      </c>
      <c r="BU31" s="482">
        <f t="shared" ref="BU31:CF31" ca="1" si="60">BU14+BU20</f>
        <v>1441.7611150532057</v>
      </c>
      <c r="BV31" s="482">
        <f t="shared" ca="1" si="60"/>
        <v>1441.7611150532057</v>
      </c>
      <c r="BW31" s="482">
        <f t="shared" ca="1" si="60"/>
        <v>1441.7611150532057</v>
      </c>
      <c r="BX31" s="482">
        <f t="shared" ca="1" si="60"/>
        <v>1441.7611150532057</v>
      </c>
      <c r="BY31" s="482">
        <f t="shared" ca="1" si="60"/>
        <v>1441.7611150532057</v>
      </c>
      <c r="BZ31" s="482">
        <f t="shared" ca="1" si="60"/>
        <v>1940.6612139183735</v>
      </c>
      <c r="CA31" s="482">
        <f t="shared" ca="1" si="60"/>
        <v>1940.6612139183735</v>
      </c>
      <c r="CB31" s="482">
        <f t="shared" ca="1" si="60"/>
        <v>1940.6612139183735</v>
      </c>
      <c r="CC31" s="482">
        <f t="shared" ca="1" si="60"/>
        <v>1940.6612139183735</v>
      </c>
      <c r="CD31" s="482">
        <f t="shared" ca="1" si="60"/>
        <v>1940.6612139183735</v>
      </c>
      <c r="CE31" s="482">
        <f t="shared" ca="1" si="60"/>
        <v>1940.6612139183735</v>
      </c>
      <c r="CF31" s="482">
        <f t="shared" ca="1" si="60"/>
        <v>1940.6612139183735</v>
      </c>
    </row>
    <row r="32" spans="1:84" x14ac:dyDescent="0.25">
      <c r="A32" s="350"/>
      <c r="B32" s="360" t="s">
        <v>254</v>
      </c>
      <c r="C32" s="361"/>
      <c r="D32" s="362" t="s">
        <v>54</v>
      </c>
      <c r="E32" s="363">
        <f t="shared" ref="E32:J32" ca="1" si="61">IF(E14=0,"n/a",E31/E14)</f>
        <v>0.74516700528697999</v>
      </c>
      <c r="F32" s="364">
        <f t="shared" ca="1" si="61"/>
        <v>0.30112252876130902</v>
      </c>
      <c r="G32" s="364">
        <f t="shared" ca="1" si="61"/>
        <v>0.50727333063156721</v>
      </c>
      <c r="H32" s="364">
        <f t="shared" ca="1" si="61"/>
        <v>0.64005845185402488</v>
      </c>
      <c r="I32" s="364">
        <f t="shared" ca="1" si="61"/>
        <v>0.71681611785323263</v>
      </c>
      <c r="J32" s="364">
        <f t="shared" ca="1" si="61"/>
        <v>0.74702287122523436</v>
      </c>
      <c r="K32" s="364">
        <f t="shared" ref="K32" ca="1" si="62">IF(K14=0,"n/a",K31/K14)</f>
        <v>0.77126686102707986</v>
      </c>
      <c r="L32" s="365"/>
      <c r="M32" s="364" t="str">
        <f t="shared" ref="M32:AR32" ca="1" si="63">IF(M14=0,"n/a",M31/M14)</f>
        <v>n/a</v>
      </c>
      <c r="N32" s="364" t="str">
        <f t="shared" ca="1" si="63"/>
        <v>n/a</v>
      </c>
      <c r="O32" s="364" t="str">
        <f t="shared" ca="1" si="63"/>
        <v>n/a</v>
      </c>
      <c r="P32" s="364" t="str">
        <f t="shared" ca="1" si="63"/>
        <v>n/a</v>
      </c>
      <c r="Q32" s="364" t="str">
        <f t="shared" ca="1" si="63"/>
        <v>n/a</v>
      </c>
      <c r="R32" s="364">
        <f t="shared" ca="1" si="63"/>
        <v>0.36813917122752143</v>
      </c>
      <c r="S32" s="364">
        <f t="shared" ca="1" si="63"/>
        <v>0.36813917122752143</v>
      </c>
      <c r="T32" s="364">
        <f t="shared" ca="1" si="63"/>
        <v>0.36813917122752143</v>
      </c>
      <c r="U32" s="364">
        <f t="shared" ca="1" si="63"/>
        <v>0.36813917122752143</v>
      </c>
      <c r="V32" s="364">
        <f t="shared" ca="1" si="63"/>
        <v>0.36813917122752143</v>
      </c>
      <c r="W32" s="364">
        <f t="shared" ca="1" si="63"/>
        <v>0.36813917122752143</v>
      </c>
      <c r="X32" s="364">
        <f t="shared" ca="1" si="63"/>
        <v>0.36813917122752143</v>
      </c>
      <c r="Y32" s="364">
        <f t="shared" ca="1" si="63"/>
        <v>0.44917222999008771</v>
      </c>
      <c r="Z32" s="364">
        <f t="shared" ca="1" si="63"/>
        <v>0.44917222999008771</v>
      </c>
      <c r="AA32" s="364">
        <f t="shared" ca="1" si="63"/>
        <v>0.44917222999008771</v>
      </c>
      <c r="AB32" s="364">
        <f t="shared" ca="1" si="63"/>
        <v>0.36646087293303659</v>
      </c>
      <c r="AC32" s="364">
        <f t="shared" ca="1" si="63"/>
        <v>0.36646087293303659</v>
      </c>
      <c r="AD32" s="364">
        <f t="shared" ca="1" si="63"/>
        <v>0.539839631868817</v>
      </c>
      <c r="AE32" s="364">
        <f t="shared" ca="1" si="63"/>
        <v>0.539839631868817</v>
      </c>
      <c r="AF32" s="364">
        <f t="shared" ca="1" si="63"/>
        <v>0.539839631868817</v>
      </c>
      <c r="AG32" s="364">
        <f t="shared" ca="1" si="63"/>
        <v>0.539839631868817</v>
      </c>
      <c r="AH32" s="364">
        <f t="shared" ca="1" si="63"/>
        <v>0.539839631868817</v>
      </c>
      <c r="AI32" s="364">
        <f t="shared" ca="1" si="63"/>
        <v>0.539839631868817</v>
      </c>
      <c r="AJ32" s="364">
        <f t="shared" ca="1" si="63"/>
        <v>0.539839631868817</v>
      </c>
      <c r="AK32" s="364">
        <f t="shared" ca="1" si="63"/>
        <v>0.58385251561359697</v>
      </c>
      <c r="AL32" s="364">
        <f t="shared" ca="1" si="63"/>
        <v>0.58385251561359697</v>
      </c>
      <c r="AM32" s="364">
        <f t="shared" ca="1" si="63"/>
        <v>0.58385251561359697</v>
      </c>
      <c r="AN32" s="364">
        <f t="shared" ca="1" si="63"/>
        <v>0.54646158330978667</v>
      </c>
      <c r="AO32" s="364">
        <f t="shared" ca="1" si="63"/>
        <v>0.54646158330978667</v>
      </c>
      <c r="AP32" s="364">
        <f t="shared" ca="1" si="63"/>
        <v>0.65417795764012654</v>
      </c>
      <c r="AQ32" s="364">
        <f t="shared" ca="1" si="63"/>
        <v>0.65417795764012654</v>
      </c>
      <c r="AR32" s="364">
        <f t="shared" ca="1" si="63"/>
        <v>0.65417795764012654</v>
      </c>
      <c r="AS32" s="364">
        <f t="shared" ref="AS32:BT32" ca="1" si="64">IF(AS14=0,"n/a",AS31/AS14)</f>
        <v>0.65417795764012654</v>
      </c>
      <c r="AT32" s="364">
        <f t="shared" ca="1" si="64"/>
        <v>0.65417795764012654</v>
      </c>
      <c r="AU32" s="364">
        <f t="shared" ca="1" si="64"/>
        <v>0.65417795764012654</v>
      </c>
      <c r="AV32" s="364">
        <f t="shared" ca="1" si="64"/>
        <v>0.65417795764012654</v>
      </c>
      <c r="AW32" s="364">
        <f t="shared" ca="1" si="64"/>
        <v>0.68715555029513364</v>
      </c>
      <c r="AX32" s="364">
        <f t="shared" ca="1" si="64"/>
        <v>0.68715555029513364</v>
      </c>
      <c r="AY32" s="364">
        <f t="shared" ca="1" si="64"/>
        <v>0.68715555029513364</v>
      </c>
      <c r="AZ32" s="364">
        <f t="shared" ca="1" si="64"/>
        <v>0.67762975214628873</v>
      </c>
      <c r="BA32" s="364">
        <f t="shared" ca="1" si="64"/>
        <v>0.67762975214628873</v>
      </c>
      <c r="BB32" s="364">
        <f t="shared" ca="1" si="64"/>
        <v>0.72296383175851309</v>
      </c>
      <c r="BC32" s="364">
        <f t="shared" ca="1" si="64"/>
        <v>0.72296383175851309</v>
      </c>
      <c r="BD32" s="364">
        <f t="shared" ca="1" si="64"/>
        <v>0.72296383175851309</v>
      </c>
      <c r="BE32" s="364">
        <f t="shared" ca="1" si="64"/>
        <v>0.72296383175851309</v>
      </c>
      <c r="BF32" s="364">
        <f t="shared" ca="1" si="64"/>
        <v>0.72296383175851309</v>
      </c>
      <c r="BG32" s="364">
        <f t="shared" ca="1" si="64"/>
        <v>0.72296383175851309</v>
      </c>
      <c r="BH32" s="364">
        <f t="shared" ca="1" si="64"/>
        <v>0.72296383175851309</v>
      </c>
      <c r="BI32" s="364">
        <f t="shared" ca="1" si="64"/>
        <v>0.74802216464964899</v>
      </c>
      <c r="BJ32" s="364">
        <f t="shared" ca="1" si="64"/>
        <v>0.74802216464964899</v>
      </c>
      <c r="BK32" s="364">
        <f t="shared" ca="1" si="64"/>
        <v>0.74802216464964899</v>
      </c>
      <c r="BL32" s="364">
        <f t="shared" ca="1" si="64"/>
        <v>0.74347760517428885</v>
      </c>
      <c r="BM32" s="364">
        <f t="shared" ca="1" si="64"/>
        <v>0.74347760517428885</v>
      </c>
      <c r="BN32" s="364">
        <f t="shared" ca="1" si="64"/>
        <v>0.74749006892256853</v>
      </c>
      <c r="BO32" s="364">
        <f t="shared" ca="1" si="64"/>
        <v>0.74749006892256853</v>
      </c>
      <c r="BP32" s="364">
        <f t="shared" ca="1" si="64"/>
        <v>0.74749006892256853</v>
      </c>
      <c r="BQ32" s="364">
        <f t="shared" ca="1" si="64"/>
        <v>0.74749006892256853</v>
      </c>
      <c r="BR32" s="364">
        <f t="shared" ca="1" si="64"/>
        <v>0.74749006892256853</v>
      </c>
      <c r="BS32" s="364">
        <f t="shared" ca="1" si="64"/>
        <v>0.74749006892256853</v>
      </c>
      <c r="BT32" s="364">
        <f t="shared" ca="1" si="64"/>
        <v>0.74749006892256853</v>
      </c>
      <c r="BU32" s="364">
        <f t="shared" ref="BU32:CF32" ca="1" si="65">IF(BU14=0,"n/a",BU31/BU14)</f>
        <v>0.76822133353940492</v>
      </c>
      <c r="BV32" s="364">
        <f t="shared" ca="1" si="65"/>
        <v>0.76822133353940492</v>
      </c>
      <c r="BW32" s="364">
        <f t="shared" ca="1" si="65"/>
        <v>0.76822133353940492</v>
      </c>
      <c r="BX32" s="364">
        <f t="shared" ca="1" si="65"/>
        <v>0.76822133353940492</v>
      </c>
      <c r="BY32" s="364">
        <f t="shared" ca="1" si="65"/>
        <v>0.76822133353940492</v>
      </c>
      <c r="BZ32" s="364">
        <f t="shared" ca="1" si="65"/>
        <v>0.77289282523917302</v>
      </c>
      <c r="CA32" s="364">
        <f t="shared" ca="1" si="65"/>
        <v>0.77289282523917302</v>
      </c>
      <c r="CB32" s="364">
        <f t="shared" ca="1" si="65"/>
        <v>0.77289282523917302</v>
      </c>
      <c r="CC32" s="364">
        <f t="shared" ca="1" si="65"/>
        <v>0.77289282523917302</v>
      </c>
      <c r="CD32" s="364">
        <f t="shared" ca="1" si="65"/>
        <v>0.77289282523917302</v>
      </c>
      <c r="CE32" s="364">
        <f t="shared" ca="1" si="65"/>
        <v>0.77289282523917302</v>
      </c>
      <c r="CF32" s="364">
        <f t="shared" ca="1" si="65"/>
        <v>0.77289282523917302</v>
      </c>
    </row>
    <row r="33" spans="1:84" x14ac:dyDescent="0.25">
      <c r="A33" s="224"/>
      <c r="B33" s="224"/>
      <c r="C33" s="224"/>
      <c r="D33" s="257"/>
      <c r="E33" s="366"/>
      <c r="F33" s="367"/>
      <c r="G33" s="367"/>
      <c r="H33" s="367"/>
      <c r="I33" s="367"/>
      <c r="J33" s="367"/>
      <c r="K33" s="367"/>
      <c r="L33" s="368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0"/>
      <c r="BB33" s="230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</row>
    <row r="34" spans="1:84" x14ac:dyDescent="0.25">
      <c r="A34" s="31"/>
      <c r="B34" s="553" t="s">
        <v>105</v>
      </c>
      <c r="C34" s="553"/>
      <c r="D34" s="341" t="s">
        <v>355</v>
      </c>
      <c r="E34" s="475">
        <f ca="1">SUM(F34:K34)</f>
        <v>-17937.675330002654</v>
      </c>
      <c r="F34" s="476">
        <f ca="1">SUMIF($M$6:$CF$6,F$6,$M34:$CF34)</f>
        <v>-821.52855426028214</v>
      </c>
      <c r="G34" s="476">
        <f t="shared" ref="G34:K34" ca="1" si="66">SUMIF($M$6:$CF$6,G$6,$M34:$CF34)</f>
        <v>-1011.5467410568976</v>
      </c>
      <c r="H34" s="476">
        <f t="shared" ca="1" si="66"/>
        <v>-1571.0216627750387</v>
      </c>
      <c r="I34" s="476">
        <f t="shared" ca="1" si="66"/>
        <v>-3204.0732420622248</v>
      </c>
      <c r="J34" s="476">
        <f t="shared" ca="1" si="66"/>
        <v>-4923.5288222930549</v>
      </c>
      <c r="K34" s="476">
        <f t="shared" ca="1" si="66"/>
        <v>-6405.9763075551555</v>
      </c>
      <c r="L34" s="344"/>
      <c r="M34" s="476">
        <f ca="1">M38+M44+M36</f>
        <v>-58.5</v>
      </c>
      <c r="N34" s="476">
        <f t="shared" ref="N34:BT34" ca="1" si="67">N38+N44+N36</f>
        <v>-58.5</v>
      </c>
      <c r="O34" s="476">
        <f t="shared" ca="1" si="67"/>
        <v>-58.5</v>
      </c>
      <c r="P34" s="476">
        <f t="shared" ca="1" si="67"/>
        <v>-58.5</v>
      </c>
      <c r="Q34" s="476">
        <f t="shared" ca="1" si="67"/>
        <v>-58.5</v>
      </c>
      <c r="R34" s="476">
        <f t="shared" ca="1" si="67"/>
        <v>-75.575507751468905</v>
      </c>
      <c r="S34" s="476">
        <f t="shared" ca="1" si="67"/>
        <v>-75.575507751468905</v>
      </c>
      <c r="T34" s="476">
        <f t="shared" ca="1" si="67"/>
        <v>-75.575507751468905</v>
      </c>
      <c r="U34" s="476">
        <f t="shared" ca="1" si="67"/>
        <v>-75.575507751468905</v>
      </c>
      <c r="V34" s="476">
        <f t="shared" ca="1" si="67"/>
        <v>-75.575507751468905</v>
      </c>
      <c r="W34" s="476">
        <f t="shared" ca="1" si="67"/>
        <v>-75.575507751468905</v>
      </c>
      <c r="X34" s="476">
        <f t="shared" ca="1" si="67"/>
        <v>-75.575507751468905</v>
      </c>
      <c r="Y34" s="476">
        <f t="shared" ca="1" si="67"/>
        <v>-79.872460055626206</v>
      </c>
      <c r="Z34" s="476">
        <f t="shared" ca="1" si="67"/>
        <v>-79.872460055626206</v>
      </c>
      <c r="AA34" s="476">
        <f t="shared" ca="1" si="67"/>
        <v>-79.872460055626206</v>
      </c>
      <c r="AB34" s="476">
        <f t="shared" ca="1" si="67"/>
        <v>-79.872460055626206</v>
      </c>
      <c r="AC34" s="476">
        <f t="shared" ca="1" si="67"/>
        <v>-79.872460055626206</v>
      </c>
      <c r="AD34" s="476">
        <f t="shared" ca="1" si="67"/>
        <v>-87.454920111252406</v>
      </c>
      <c r="AE34" s="476">
        <f t="shared" ca="1" si="67"/>
        <v>-87.454920111252406</v>
      </c>
      <c r="AF34" s="476">
        <f t="shared" ca="1" si="67"/>
        <v>-87.454920111252406</v>
      </c>
      <c r="AG34" s="476">
        <f t="shared" ca="1" si="67"/>
        <v>-87.454920111252406</v>
      </c>
      <c r="AH34" s="476">
        <f t="shared" ca="1" si="67"/>
        <v>-87.454920111252406</v>
      </c>
      <c r="AI34" s="476">
        <f t="shared" ca="1" si="67"/>
        <v>-87.454920111252406</v>
      </c>
      <c r="AJ34" s="476">
        <f t="shared" ca="1" si="67"/>
        <v>-87.454920111252406</v>
      </c>
      <c r="AK34" s="476">
        <f t="shared" ca="1" si="67"/>
        <v>-98.205823668047628</v>
      </c>
      <c r="AL34" s="476">
        <f t="shared" ca="1" si="67"/>
        <v>-98.205823668047628</v>
      </c>
      <c r="AM34" s="476">
        <f t="shared" ca="1" si="67"/>
        <v>-98.205823668047628</v>
      </c>
      <c r="AN34" s="476">
        <f t="shared" ca="1" si="67"/>
        <v>-116.94832366804764</v>
      </c>
      <c r="AO34" s="476">
        <f t="shared" ca="1" si="67"/>
        <v>-116.94832366804764</v>
      </c>
      <c r="AP34" s="476">
        <f t="shared" ca="1" si="67"/>
        <v>-148.9296492049715</v>
      </c>
      <c r="AQ34" s="476">
        <f t="shared" ca="1" si="67"/>
        <v>-148.9296492049715</v>
      </c>
      <c r="AR34" s="476">
        <f t="shared" ca="1" si="67"/>
        <v>-148.9296492049715</v>
      </c>
      <c r="AS34" s="476">
        <f t="shared" ca="1" si="67"/>
        <v>-148.9296492049715</v>
      </c>
      <c r="AT34" s="476">
        <f t="shared" ca="1" si="67"/>
        <v>-148.9296492049715</v>
      </c>
      <c r="AU34" s="476">
        <f t="shared" ca="1" si="67"/>
        <v>-148.9296492049715</v>
      </c>
      <c r="AV34" s="476">
        <f t="shared" ca="1" si="67"/>
        <v>-148.9296492049715</v>
      </c>
      <c r="AW34" s="476">
        <f t="shared" ca="1" si="67"/>
        <v>-161.29566138855179</v>
      </c>
      <c r="AX34" s="476">
        <f t="shared" ca="1" si="67"/>
        <v>-161.29566138855179</v>
      </c>
      <c r="AY34" s="476">
        <f t="shared" ca="1" si="67"/>
        <v>-161.29566138855179</v>
      </c>
      <c r="AZ34" s="476">
        <f t="shared" ca="1" si="67"/>
        <v>-161.29566138855179</v>
      </c>
      <c r="BA34" s="476">
        <f t="shared" ca="1" si="67"/>
        <v>-161.29566138855179</v>
      </c>
      <c r="BB34" s="476">
        <f t="shared" ca="1" si="67"/>
        <v>-342.51356215992365</v>
      </c>
      <c r="BC34" s="476">
        <f t="shared" ca="1" si="67"/>
        <v>-342.51356215992365</v>
      </c>
      <c r="BD34" s="476">
        <f t="shared" ca="1" si="67"/>
        <v>-342.51356215992365</v>
      </c>
      <c r="BE34" s="476">
        <f t="shared" ca="1" si="67"/>
        <v>-342.51356215992365</v>
      </c>
      <c r="BF34" s="476">
        <f t="shared" ca="1" si="67"/>
        <v>-342.51356215992365</v>
      </c>
      <c r="BG34" s="476">
        <f t="shared" ca="1" si="67"/>
        <v>-342.51356215992365</v>
      </c>
      <c r="BH34" s="476">
        <f t="shared" ca="1" si="67"/>
        <v>-342.51356215992365</v>
      </c>
      <c r="BI34" s="476">
        <f t="shared" ca="1" si="67"/>
        <v>-371.20596661529532</v>
      </c>
      <c r="BJ34" s="476">
        <f t="shared" ca="1" si="67"/>
        <v>-371.20596661529532</v>
      </c>
      <c r="BK34" s="476">
        <f t="shared" ca="1" si="67"/>
        <v>-371.20596661529532</v>
      </c>
      <c r="BL34" s="476">
        <f t="shared" ca="1" si="67"/>
        <v>-371.20596661529532</v>
      </c>
      <c r="BM34" s="476">
        <f t="shared" ca="1" si="67"/>
        <v>-371.20596661529532</v>
      </c>
      <c r="BN34" s="476">
        <f t="shared" ca="1" si="67"/>
        <v>-438.21414131665404</v>
      </c>
      <c r="BO34" s="476">
        <f t="shared" ca="1" si="67"/>
        <v>-438.21414131665404</v>
      </c>
      <c r="BP34" s="476">
        <f t="shared" ca="1" si="67"/>
        <v>-438.21414131665404</v>
      </c>
      <c r="BQ34" s="476">
        <f t="shared" ca="1" si="67"/>
        <v>-438.21414131665404</v>
      </c>
      <c r="BR34" s="476">
        <f t="shared" ca="1" si="67"/>
        <v>-438.21414131665404</v>
      </c>
      <c r="BS34" s="476">
        <f t="shared" ca="1" si="67"/>
        <v>-438.21414131665404</v>
      </c>
      <c r="BT34" s="476">
        <f t="shared" ca="1" si="67"/>
        <v>-438.21414131665404</v>
      </c>
      <c r="BU34" s="476">
        <f t="shared" ref="BU34:CF34" ca="1" si="68">BU38+BU44+BU36</f>
        <v>-469.81367804234958</v>
      </c>
      <c r="BV34" s="476">
        <f t="shared" ca="1" si="68"/>
        <v>-469.81367804234958</v>
      </c>
      <c r="BW34" s="476">
        <f t="shared" ca="1" si="68"/>
        <v>-469.81367804234958</v>
      </c>
      <c r="BX34" s="476">
        <f t="shared" ca="1" si="68"/>
        <v>-469.81367804234958</v>
      </c>
      <c r="BY34" s="476">
        <f t="shared" ca="1" si="68"/>
        <v>-469.81367804234958</v>
      </c>
      <c r="BZ34" s="476">
        <f t="shared" ca="1" si="68"/>
        <v>-579.55827390620084</v>
      </c>
      <c r="CA34" s="476">
        <f t="shared" ca="1" si="68"/>
        <v>-579.55827390620084</v>
      </c>
      <c r="CB34" s="476">
        <f t="shared" ca="1" si="68"/>
        <v>-579.55827390620084</v>
      </c>
      <c r="CC34" s="476">
        <f t="shared" ca="1" si="68"/>
        <v>-579.55827390620084</v>
      </c>
      <c r="CD34" s="476">
        <f t="shared" ca="1" si="68"/>
        <v>-579.55827390620084</v>
      </c>
      <c r="CE34" s="476">
        <f t="shared" ca="1" si="68"/>
        <v>-579.55827390620084</v>
      </c>
      <c r="CF34" s="476">
        <f t="shared" ca="1" si="68"/>
        <v>-579.55827390620084</v>
      </c>
    </row>
    <row r="35" spans="1:84" x14ac:dyDescent="0.25">
      <c r="A35" s="31"/>
      <c r="B35" s="31"/>
      <c r="C35" s="31"/>
      <c r="D35" s="132"/>
      <c r="E35" s="349"/>
      <c r="F35" s="359"/>
      <c r="G35" s="359"/>
      <c r="H35" s="359"/>
      <c r="I35" s="359"/>
      <c r="J35" s="359"/>
      <c r="K35" s="359"/>
      <c r="L35" s="370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  <c r="AF35" s="347"/>
      <c r="AG35" s="347"/>
      <c r="AH35" s="347"/>
      <c r="AI35" s="347"/>
      <c r="AJ35" s="347"/>
      <c r="AK35" s="347"/>
      <c r="AL35" s="347"/>
      <c r="AM35" s="347"/>
      <c r="AN35" s="347"/>
      <c r="AO35" s="347"/>
      <c r="AP35" s="347"/>
      <c r="AQ35" s="347"/>
      <c r="AR35" s="347"/>
      <c r="AS35" s="347"/>
      <c r="AT35" s="347"/>
      <c r="AU35" s="347"/>
      <c r="AV35" s="347"/>
      <c r="AW35" s="347"/>
      <c r="AX35" s="347"/>
      <c r="AY35" s="347"/>
      <c r="AZ35" s="347"/>
      <c r="BA35" s="347"/>
      <c r="BB35" s="347"/>
      <c r="BC35" s="347"/>
      <c r="BD35" s="347"/>
      <c r="BE35" s="347"/>
      <c r="BF35" s="347"/>
      <c r="BG35" s="347"/>
      <c r="BH35" s="347"/>
      <c r="BI35" s="347"/>
      <c r="BJ35" s="347"/>
      <c r="BK35" s="347"/>
      <c r="BL35" s="347"/>
      <c r="BM35" s="347"/>
      <c r="BN35" s="347"/>
      <c r="BO35" s="347"/>
      <c r="BP35" s="347"/>
      <c r="BQ35" s="347"/>
      <c r="BR35" s="347"/>
      <c r="BS35" s="347"/>
      <c r="BT35" s="347"/>
      <c r="BU35" s="347"/>
      <c r="BV35" s="347"/>
      <c r="BW35" s="347"/>
      <c r="BX35" s="347"/>
      <c r="BY35" s="347"/>
      <c r="BZ35" s="347"/>
      <c r="CA35" s="347"/>
      <c r="CB35" s="347"/>
      <c r="CC35" s="347"/>
      <c r="CD35" s="347"/>
      <c r="CE35" s="347"/>
      <c r="CF35" s="347"/>
    </row>
    <row r="36" spans="1:84" x14ac:dyDescent="0.25">
      <c r="A36" s="81"/>
      <c r="B36" s="81"/>
      <c r="C36" s="81" t="s">
        <v>351</v>
      </c>
      <c r="D36" s="180" t="s">
        <v>355</v>
      </c>
      <c r="E36" s="481">
        <f t="shared" ref="E36" si="69">SUM(F36:K36)</f>
        <v>-3688.3431412500004</v>
      </c>
      <c r="F36" s="482">
        <f t="shared" ref="F36:K36" si="70">SUMIF($M$6:$CF$6,F$6,$M36:$CF36)</f>
        <v>-408</v>
      </c>
      <c r="G36" s="482">
        <f t="shared" si="70"/>
        <v>-428.39999999999992</v>
      </c>
      <c r="H36" s="482">
        <f t="shared" si="70"/>
        <v>-618.50250000000005</v>
      </c>
      <c r="I36" s="482">
        <f t="shared" si="70"/>
        <v>-708.4665</v>
      </c>
      <c r="J36" s="482">
        <f t="shared" si="70"/>
        <v>-743.8898250000002</v>
      </c>
      <c r="K36" s="482">
        <f t="shared" si="70"/>
        <v>-781.08431625000037</v>
      </c>
      <c r="L36" s="483"/>
      <c r="M36" s="482">
        <f>-Затраты!F25</f>
        <v>-34</v>
      </c>
      <c r="N36" s="482">
        <f>-Затраты!G25</f>
        <v>-34</v>
      </c>
      <c r="O36" s="482">
        <f>-Затраты!H25</f>
        <v>-34</v>
      </c>
      <c r="P36" s="482">
        <f>-Затраты!I25</f>
        <v>-34</v>
      </c>
      <c r="Q36" s="482">
        <f>-Затраты!J25</f>
        <v>-34</v>
      </c>
      <c r="R36" s="482">
        <f>-Затраты!K25</f>
        <v>-34</v>
      </c>
      <c r="S36" s="482">
        <f>-Затраты!L25</f>
        <v>-34</v>
      </c>
      <c r="T36" s="482">
        <f>-Затраты!M25</f>
        <v>-34</v>
      </c>
      <c r="U36" s="482">
        <f>-Затраты!N25</f>
        <v>-34</v>
      </c>
      <c r="V36" s="482">
        <f>-Затраты!O25</f>
        <v>-34</v>
      </c>
      <c r="W36" s="482">
        <f>-Затраты!P25</f>
        <v>-34</v>
      </c>
      <c r="X36" s="482">
        <f>-Затраты!Q25</f>
        <v>-34</v>
      </c>
      <c r="Y36" s="482">
        <f>-Затраты!R25</f>
        <v>-35.700000000000003</v>
      </c>
      <c r="Z36" s="482">
        <f>-Затраты!S25</f>
        <v>-35.700000000000003</v>
      </c>
      <c r="AA36" s="482">
        <f>-Затраты!T25</f>
        <v>-35.700000000000003</v>
      </c>
      <c r="AB36" s="482">
        <f>-Затраты!U25</f>
        <v>-35.700000000000003</v>
      </c>
      <c r="AC36" s="482">
        <f>-Затраты!V25</f>
        <v>-35.700000000000003</v>
      </c>
      <c r="AD36" s="482">
        <f>-Затраты!W25</f>
        <v>-35.700000000000003</v>
      </c>
      <c r="AE36" s="482">
        <f>-Затраты!X25</f>
        <v>-35.700000000000003</v>
      </c>
      <c r="AF36" s="482">
        <f>-Затраты!Y25</f>
        <v>-35.700000000000003</v>
      </c>
      <c r="AG36" s="482">
        <f>-Затраты!Z25</f>
        <v>-35.700000000000003</v>
      </c>
      <c r="AH36" s="482">
        <f>-Затраты!AA25</f>
        <v>-35.700000000000003</v>
      </c>
      <c r="AI36" s="482">
        <f>-Затраты!AB25</f>
        <v>-35.700000000000003</v>
      </c>
      <c r="AJ36" s="482">
        <f>-Затраты!AC25</f>
        <v>-35.700000000000003</v>
      </c>
      <c r="AK36" s="482">
        <f>-Затраты!AD25</f>
        <v>-37.484999999999999</v>
      </c>
      <c r="AL36" s="482">
        <f>-Затраты!AE25</f>
        <v>-37.484999999999999</v>
      </c>
      <c r="AM36" s="482">
        <f>-Затраты!AF25</f>
        <v>-37.484999999999999</v>
      </c>
      <c r="AN36" s="482">
        <f>-Затраты!AG25</f>
        <v>-56.227499999999999</v>
      </c>
      <c r="AO36" s="482">
        <f>-Затраты!AH25</f>
        <v>-56.227499999999999</v>
      </c>
      <c r="AP36" s="482">
        <f>-Затраты!AI25</f>
        <v>-56.227499999999999</v>
      </c>
      <c r="AQ36" s="482">
        <f>-Затраты!AJ25</f>
        <v>-56.227499999999999</v>
      </c>
      <c r="AR36" s="482">
        <f>-Затраты!AK25</f>
        <v>-56.227499999999999</v>
      </c>
      <c r="AS36" s="482">
        <f>-Затраты!AL25</f>
        <v>-56.227499999999999</v>
      </c>
      <c r="AT36" s="482">
        <f>-Затраты!AM25</f>
        <v>-56.227499999999999</v>
      </c>
      <c r="AU36" s="482">
        <f>-Затраты!AN25</f>
        <v>-56.227499999999999</v>
      </c>
      <c r="AV36" s="482">
        <f>-Затраты!AO25</f>
        <v>-56.227499999999999</v>
      </c>
      <c r="AW36" s="482">
        <f>-Затраты!AP25</f>
        <v>-59.038875000000019</v>
      </c>
      <c r="AX36" s="482">
        <f>-Затраты!AQ25</f>
        <v>-59.038875000000019</v>
      </c>
      <c r="AY36" s="482">
        <f>-Затраты!AR25</f>
        <v>-59.038875000000019</v>
      </c>
      <c r="AZ36" s="482">
        <f>-Затраты!AS25</f>
        <v>-59.038875000000019</v>
      </c>
      <c r="BA36" s="482">
        <f>-Затраты!AT25</f>
        <v>-59.038875000000019</v>
      </c>
      <c r="BB36" s="482">
        <f>-Затраты!AU25</f>
        <v>-59.038875000000019</v>
      </c>
      <c r="BC36" s="482">
        <f>-Затраты!AV25</f>
        <v>-59.038875000000019</v>
      </c>
      <c r="BD36" s="482">
        <f>-Затраты!AW25</f>
        <v>-59.038875000000019</v>
      </c>
      <c r="BE36" s="482">
        <f>-Затраты!AX25</f>
        <v>-59.038875000000019</v>
      </c>
      <c r="BF36" s="482">
        <f>-Затраты!AY25</f>
        <v>-59.038875000000019</v>
      </c>
      <c r="BG36" s="482">
        <f>-Затраты!AZ25</f>
        <v>-59.038875000000019</v>
      </c>
      <c r="BH36" s="482">
        <f>-Затраты!BA25</f>
        <v>-59.038875000000019</v>
      </c>
      <c r="BI36" s="482">
        <f>-Затраты!BB25</f>
        <v>-61.990818750000017</v>
      </c>
      <c r="BJ36" s="482">
        <f>-Затраты!BC25</f>
        <v>-61.990818750000017</v>
      </c>
      <c r="BK36" s="482">
        <f>-Затраты!BD25</f>
        <v>-61.990818750000017</v>
      </c>
      <c r="BL36" s="482">
        <f>-Затраты!BE25</f>
        <v>-61.990818750000017</v>
      </c>
      <c r="BM36" s="482">
        <f>-Затраты!BF25</f>
        <v>-61.990818750000017</v>
      </c>
      <c r="BN36" s="482">
        <f>-Затраты!BG25</f>
        <v>-61.990818750000017</v>
      </c>
      <c r="BO36" s="482">
        <f>-Затраты!BH25</f>
        <v>-61.990818750000017</v>
      </c>
      <c r="BP36" s="482">
        <f>-Затраты!BI25</f>
        <v>-61.990818750000017</v>
      </c>
      <c r="BQ36" s="482">
        <f>-Затраты!BJ25</f>
        <v>-61.990818750000017</v>
      </c>
      <c r="BR36" s="482">
        <f>-Затраты!BK25</f>
        <v>-61.990818750000017</v>
      </c>
      <c r="BS36" s="482">
        <f>-Затраты!BL25</f>
        <v>-61.990818750000017</v>
      </c>
      <c r="BT36" s="482">
        <f>-Затраты!BM25</f>
        <v>-61.990818750000017</v>
      </c>
      <c r="BU36" s="482">
        <f>-Затраты!BN25</f>
        <v>-65.090359687500012</v>
      </c>
      <c r="BV36" s="482">
        <f>-Затраты!BO25</f>
        <v>-65.090359687500012</v>
      </c>
      <c r="BW36" s="482">
        <f>-Затраты!BP25</f>
        <v>-65.090359687500012</v>
      </c>
      <c r="BX36" s="482">
        <f>-Затраты!BQ25</f>
        <v>-65.090359687500012</v>
      </c>
      <c r="BY36" s="482">
        <f>-Затраты!BR25</f>
        <v>-65.090359687500012</v>
      </c>
      <c r="BZ36" s="482">
        <f>-Затраты!BS25</f>
        <v>-65.090359687500012</v>
      </c>
      <c r="CA36" s="482">
        <f>-Затраты!BT25</f>
        <v>-65.090359687500012</v>
      </c>
      <c r="CB36" s="482">
        <f>-Затраты!BU25</f>
        <v>-65.090359687500012</v>
      </c>
      <c r="CC36" s="482">
        <f>-Затраты!BV25</f>
        <v>-65.090359687500012</v>
      </c>
      <c r="CD36" s="482">
        <f>-Затраты!BW25</f>
        <v>-65.090359687500012</v>
      </c>
      <c r="CE36" s="482">
        <f>-Затраты!BX25</f>
        <v>-65.090359687500012</v>
      </c>
      <c r="CF36" s="482">
        <f>-Затраты!BY25</f>
        <v>-65.090359687500012</v>
      </c>
    </row>
    <row r="37" spans="1:84" x14ac:dyDescent="0.25">
      <c r="A37" s="31"/>
      <c r="B37" s="31"/>
      <c r="C37" s="31"/>
      <c r="D37" s="132"/>
      <c r="E37" s="479"/>
      <c r="F37" s="482"/>
      <c r="G37" s="482"/>
      <c r="H37" s="482"/>
      <c r="I37" s="482"/>
      <c r="J37" s="482"/>
      <c r="K37" s="482"/>
      <c r="L37" s="484"/>
      <c r="M37" s="480"/>
      <c r="N37" s="480"/>
      <c r="O37" s="480"/>
      <c r="P37" s="480"/>
      <c r="Q37" s="480"/>
      <c r="R37" s="480"/>
      <c r="S37" s="480"/>
      <c r="T37" s="480"/>
      <c r="U37" s="480"/>
      <c r="V37" s="480"/>
      <c r="W37" s="480"/>
      <c r="X37" s="480"/>
      <c r="Y37" s="480"/>
      <c r="Z37" s="480"/>
      <c r="AA37" s="480"/>
      <c r="AB37" s="480"/>
      <c r="AC37" s="480"/>
      <c r="AD37" s="480"/>
      <c r="AE37" s="480"/>
      <c r="AF37" s="480"/>
      <c r="AG37" s="480"/>
      <c r="AH37" s="480"/>
      <c r="AI37" s="480"/>
      <c r="AJ37" s="480"/>
      <c r="AK37" s="480"/>
      <c r="AL37" s="480"/>
      <c r="AM37" s="480"/>
      <c r="AN37" s="480"/>
      <c r="AO37" s="480"/>
      <c r="AP37" s="480"/>
      <c r="AQ37" s="480"/>
      <c r="AR37" s="480"/>
      <c r="AS37" s="480"/>
      <c r="AT37" s="480"/>
      <c r="AU37" s="480"/>
      <c r="AV37" s="480"/>
      <c r="AW37" s="480"/>
      <c r="AX37" s="480"/>
      <c r="AY37" s="480"/>
      <c r="AZ37" s="480"/>
      <c r="BA37" s="480"/>
      <c r="BB37" s="480"/>
      <c r="BC37" s="480"/>
      <c r="BD37" s="480"/>
      <c r="BE37" s="480"/>
      <c r="BF37" s="480"/>
      <c r="BG37" s="480"/>
      <c r="BH37" s="480"/>
      <c r="BI37" s="480"/>
      <c r="BJ37" s="480"/>
      <c r="BK37" s="480"/>
      <c r="BL37" s="480"/>
      <c r="BM37" s="480"/>
      <c r="BN37" s="480"/>
      <c r="BO37" s="480"/>
      <c r="BP37" s="480"/>
      <c r="BQ37" s="480"/>
      <c r="BR37" s="480"/>
      <c r="BS37" s="480"/>
      <c r="BT37" s="480"/>
      <c r="BU37" s="480"/>
      <c r="BV37" s="480"/>
      <c r="BW37" s="480"/>
      <c r="BX37" s="480"/>
      <c r="BY37" s="480"/>
      <c r="BZ37" s="480"/>
      <c r="CA37" s="480"/>
      <c r="CB37" s="480"/>
      <c r="CC37" s="480"/>
      <c r="CD37" s="480"/>
      <c r="CE37" s="480"/>
      <c r="CF37" s="480"/>
    </row>
    <row r="38" spans="1:84" x14ac:dyDescent="0.25">
      <c r="A38" s="81"/>
      <c r="B38" s="81"/>
      <c r="C38" s="81" t="s">
        <v>106</v>
      </c>
      <c r="D38" s="180" t="s">
        <v>355</v>
      </c>
      <c r="E38" s="481">
        <f t="shared" ref="E38:E42" ca="1" si="71">SUM(F38:K38)</f>
        <v>-7353.2519843974915</v>
      </c>
      <c r="F38" s="482">
        <f t="shared" ref="F38:K42" ca="1" si="72">SUMIF($M$6:$CF$6,F$6,$M38:$CF38)</f>
        <v>-101.59562499999998</v>
      </c>
      <c r="G38" s="482">
        <f t="shared" ca="1" si="72"/>
        <v>-193.41001874999995</v>
      </c>
      <c r="H38" s="482">
        <f t="shared" ca="1" si="72"/>
        <v>-419.30948300249992</v>
      </c>
      <c r="I38" s="482">
        <f t="shared" ca="1" si="72"/>
        <v>-1291.2557548558505</v>
      </c>
      <c r="J38" s="482">
        <f t="shared" ca="1" si="72"/>
        <v>-2234.4051556294012</v>
      </c>
      <c r="K38" s="482">
        <f t="shared" ca="1" si="72"/>
        <v>-3113.2759471597406</v>
      </c>
      <c r="L38" s="483"/>
      <c r="M38" s="482">
        <f ca="1">SUM(M39:M42)</f>
        <v>-4.5</v>
      </c>
      <c r="N38" s="482">
        <f t="shared" ref="N38:BT38" ca="1" si="73">SUM(N39:N42)</f>
        <v>-4.5</v>
      </c>
      <c r="O38" s="482">
        <f t="shared" ca="1" si="73"/>
        <v>-4.5</v>
      </c>
      <c r="P38" s="482">
        <f t="shared" ca="1" si="73"/>
        <v>-4.5</v>
      </c>
      <c r="Q38" s="482">
        <f t="shared" ca="1" si="73"/>
        <v>-4.5</v>
      </c>
      <c r="R38" s="482">
        <f t="shared" ca="1" si="73"/>
        <v>-11.299375</v>
      </c>
      <c r="S38" s="482">
        <f t="shared" ca="1" si="73"/>
        <v>-11.299375</v>
      </c>
      <c r="T38" s="482">
        <f t="shared" ca="1" si="73"/>
        <v>-11.299375</v>
      </c>
      <c r="U38" s="482">
        <f t="shared" ca="1" si="73"/>
        <v>-11.299375</v>
      </c>
      <c r="V38" s="482">
        <f t="shared" ca="1" si="73"/>
        <v>-11.299375</v>
      </c>
      <c r="W38" s="482">
        <f t="shared" ca="1" si="73"/>
        <v>-11.299375</v>
      </c>
      <c r="X38" s="482">
        <f t="shared" ca="1" si="73"/>
        <v>-11.299375</v>
      </c>
      <c r="Y38" s="482">
        <f t="shared" ca="1" si="73"/>
        <v>-11.887106249999999</v>
      </c>
      <c r="Z38" s="482">
        <f t="shared" ca="1" si="73"/>
        <v>-11.887106249999999</v>
      </c>
      <c r="AA38" s="482">
        <f t="shared" ca="1" si="73"/>
        <v>-11.887106249999999</v>
      </c>
      <c r="AB38" s="482">
        <f t="shared" ca="1" si="73"/>
        <v>-11.887106249999999</v>
      </c>
      <c r="AC38" s="482">
        <f t="shared" ca="1" si="73"/>
        <v>-11.887106249999999</v>
      </c>
      <c r="AD38" s="482">
        <f t="shared" ca="1" si="73"/>
        <v>-19.139212499999999</v>
      </c>
      <c r="AE38" s="482">
        <f t="shared" ca="1" si="73"/>
        <v>-19.139212499999999</v>
      </c>
      <c r="AF38" s="482">
        <f t="shared" ca="1" si="73"/>
        <v>-19.139212499999999</v>
      </c>
      <c r="AG38" s="482">
        <f t="shared" ca="1" si="73"/>
        <v>-19.139212499999999</v>
      </c>
      <c r="AH38" s="482">
        <f t="shared" ca="1" si="73"/>
        <v>-19.139212499999999</v>
      </c>
      <c r="AI38" s="482">
        <f t="shared" ca="1" si="73"/>
        <v>-19.139212499999999</v>
      </c>
      <c r="AJ38" s="482">
        <f t="shared" ca="1" si="73"/>
        <v>-19.139212499999999</v>
      </c>
      <c r="AK38" s="482">
        <f t="shared" ca="1" si="73"/>
        <v>-23.870951887499999</v>
      </c>
      <c r="AL38" s="482">
        <f t="shared" ca="1" si="73"/>
        <v>-23.870951887499999</v>
      </c>
      <c r="AM38" s="482">
        <f t="shared" ca="1" si="73"/>
        <v>-23.870951887499999</v>
      </c>
      <c r="AN38" s="482">
        <f t="shared" ca="1" si="73"/>
        <v>-23.870951887499999</v>
      </c>
      <c r="AO38" s="482">
        <f t="shared" ca="1" si="73"/>
        <v>-23.870951887499999</v>
      </c>
      <c r="AP38" s="482">
        <f t="shared" ca="1" si="73"/>
        <v>-42.850674794999996</v>
      </c>
      <c r="AQ38" s="482">
        <f t="shared" ca="1" si="73"/>
        <v>-42.850674794999996</v>
      </c>
      <c r="AR38" s="482">
        <f t="shared" ca="1" si="73"/>
        <v>-42.850674794999996</v>
      </c>
      <c r="AS38" s="482">
        <f t="shared" ca="1" si="73"/>
        <v>-42.850674794999996</v>
      </c>
      <c r="AT38" s="482">
        <f t="shared" ca="1" si="73"/>
        <v>-42.850674794999996</v>
      </c>
      <c r="AU38" s="482">
        <f t="shared" ca="1" si="73"/>
        <v>-42.850674794999996</v>
      </c>
      <c r="AV38" s="482">
        <f t="shared" ca="1" si="73"/>
        <v>-42.850674794999996</v>
      </c>
      <c r="AW38" s="482">
        <f t="shared" ca="1" si="73"/>
        <v>-47.676642438285</v>
      </c>
      <c r="AX38" s="482">
        <f t="shared" ca="1" si="73"/>
        <v>-47.676642438285</v>
      </c>
      <c r="AY38" s="482">
        <f t="shared" ca="1" si="73"/>
        <v>-47.676642438285</v>
      </c>
      <c r="AZ38" s="482">
        <f t="shared" ca="1" si="73"/>
        <v>-47.676642438285</v>
      </c>
      <c r="BA38" s="482">
        <f t="shared" ca="1" si="73"/>
        <v>-47.676642438285</v>
      </c>
      <c r="BB38" s="482">
        <f t="shared" ca="1" si="73"/>
        <v>-150.41036323777502</v>
      </c>
      <c r="BC38" s="482">
        <f t="shared" ca="1" si="73"/>
        <v>-150.41036323777502</v>
      </c>
      <c r="BD38" s="482">
        <f t="shared" ca="1" si="73"/>
        <v>-150.41036323777502</v>
      </c>
      <c r="BE38" s="482">
        <f t="shared" ca="1" si="73"/>
        <v>-150.41036323777502</v>
      </c>
      <c r="BF38" s="482">
        <f t="shared" ca="1" si="73"/>
        <v>-150.41036323777502</v>
      </c>
      <c r="BG38" s="482">
        <f t="shared" ca="1" si="73"/>
        <v>-150.41036323777502</v>
      </c>
      <c r="BH38" s="482">
        <f t="shared" ca="1" si="73"/>
        <v>-150.41036323777502</v>
      </c>
      <c r="BI38" s="482">
        <f t="shared" ca="1" si="73"/>
        <v>-163.29913319430383</v>
      </c>
      <c r="BJ38" s="482">
        <f t="shared" ca="1" si="73"/>
        <v>-163.29913319430383</v>
      </c>
      <c r="BK38" s="482">
        <f t="shared" ca="1" si="73"/>
        <v>-163.29913319430383</v>
      </c>
      <c r="BL38" s="482">
        <f t="shared" ca="1" si="73"/>
        <v>-163.29913319430383</v>
      </c>
      <c r="BM38" s="482">
        <f t="shared" ca="1" si="73"/>
        <v>-163.29913319430383</v>
      </c>
      <c r="BN38" s="482">
        <f t="shared" ca="1" si="73"/>
        <v>-202.55849852255452</v>
      </c>
      <c r="BO38" s="482">
        <f t="shared" ca="1" si="73"/>
        <v>-202.55849852255452</v>
      </c>
      <c r="BP38" s="482">
        <f t="shared" ca="1" si="73"/>
        <v>-202.55849852255452</v>
      </c>
      <c r="BQ38" s="482">
        <f t="shared" ca="1" si="73"/>
        <v>-202.55849852255452</v>
      </c>
      <c r="BR38" s="482">
        <f t="shared" ca="1" si="73"/>
        <v>-202.55849852255452</v>
      </c>
      <c r="BS38" s="482">
        <f t="shared" ca="1" si="73"/>
        <v>-202.55849852255452</v>
      </c>
      <c r="BT38" s="482">
        <f t="shared" ca="1" si="73"/>
        <v>-202.55849852255452</v>
      </c>
      <c r="BU38" s="482">
        <f t="shared" ref="BU38:CF38" ca="1" si="74">SUM(BU39:BU42)</f>
        <v>-221.5400592143443</v>
      </c>
      <c r="BV38" s="482">
        <f t="shared" ca="1" si="74"/>
        <v>-221.5400592143443</v>
      </c>
      <c r="BW38" s="482">
        <f t="shared" ca="1" si="74"/>
        <v>-221.5400592143443</v>
      </c>
      <c r="BX38" s="482">
        <f t="shared" ca="1" si="74"/>
        <v>-221.5400592143443</v>
      </c>
      <c r="BY38" s="482">
        <f t="shared" ca="1" si="74"/>
        <v>-221.5400592143443</v>
      </c>
      <c r="BZ38" s="482">
        <f t="shared" ca="1" si="74"/>
        <v>-286.5108072982884</v>
      </c>
      <c r="CA38" s="482">
        <f t="shared" ca="1" si="74"/>
        <v>-286.5108072982884</v>
      </c>
      <c r="CB38" s="482">
        <f t="shared" ca="1" si="74"/>
        <v>-286.5108072982884</v>
      </c>
      <c r="CC38" s="482">
        <f t="shared" ca="1" si="74"/>
        <v>-286.5108072982884</v>
      </c>
      <c r="CD38" s="482">
        <f t="shared" ca="1" si="74"/>
        <v>-286.5108072982884</v>
      </c>
      <c r="CE38" s="482">
        <f t="shared" ca="1" si="74"/>
        <v>-286.5108072982884</v>
      </c>
      <c r="CF38" s="482">
        <f t="shared" ca="1" si="74"/>
        <v>-286.5108072982884</v>
      </c>
    </row>
    <row r="39" spans="1:84" x14ac:dyDescent="0.25">
      <c r="A39" s="81"/>
      <c r="B39" s="81"/>
      <c r="C39" s="110" t="str">
        <f>Затраты!C29</f>
        <v>ФОТ Коммерческий</v>
      </c>
      <c r="D39" s="132" t="s">
        <v>355</v>
      </c>
      <c r="E39" s="479">
        <f t="shared" ca="1" si="71"/>
        <v>-4865.8166812500003</v>
      </c>
      <c r="F39" s="480">
        <f t="shared" ca="1" si="72"/>
        <v>-42</v>
      </c>
      <c r="G39" s="480">
        <f t="shared" ca="1" si="72"/>
        <v>-119.69999999999997</v>
      </c>
      <c r="H39" s="480">
        <f t="shared" ca="1" si="72"/>
        <v>-251.37000000000006</v>
      </c>
      <c r="I39" s="480">
        <f t="shared" ca="1" si="72"/>
        <v>-868.21875</v>
      </c>
      <c r="J39" s="480">
        <f t="shared" ca="1" si="72"/>
        <v>-1516.9518</v>
      </c>
      <c r="K39" s="480">
        <f t="shared" ca="1" si="72"/>
        <v>-2067.5761312500003</v>
      </c>
      <c r="L39" s="485"/>
      <c r="M39" s="478">
        <f ca="1">-Затраты!F29</f>
        <v>0</v>
      </c>
      <c r="N39" s="478">
        <f ca="1">-Затраты!G29</f>
        <v>0</v>
      </c>
      <c r="O39" s="478">
        <f ca="1">-Затраты!H29</f>
        <v>0</v>
      </c>
      <c r="P39" s="478">
        <f ca="1">-Затраты!I29</f>
        <v>0</v>
      </c>
      <c r="Q39" s="478">
        <f ca="1">-Затраты!J29</f>
        <v>0</v>
      </c>
      <c r="R39" s="478">
        <f ca="1">-Затраты!K29</f>
        <v>-6</v>
      </c>
      <c r="S39" s="478">
        <f ca="1">-Затраты!L29</f>
        <v>-6</v>
      </c>
      <c r="T39" s="478">
        <f ca="1">-Затраты!M29</f>
        <v>-6</v>
      </c>
      <c r="U39" s="478">
        <f ca="1">-Затраты!N29</f>
        <v>-6</v>
      </c>
      <c r="V39" s="478">
        <f ca="1">-Затраты!O29</f>
        <v>-6</v>
      </c>
      <c r="W39" s="478">
        <f ca="1">-Затраты!P29</f>
        <v>-6</v>
      </c>
      <c r="X39" s="478">
        <f ca="1">-Затраты!Q29</f>
        <v>-6</v>
      </c>
      <c r="Y39" s="478">
        <f ca="1">-Затраты!R29</f>
        <v>-6.3</v>
      </c>
      <c r="Z39" s="478">
        <f ca="1">-Затраты!S29</f>
        <v>-6.3</v>
      </c>
      <c r="AA39" s="478">
        <f ca="1">-Затраты!T29</f>
        <v>-6.3</v>
      </c>
      <c r="AB39" s="478">
        <f ca="1">-Затраты!U29</f>
        <v>-6.3</v>
      </c>
      <c r="AC39" s="478">
        <f ca="1">-Затраты!V29</f>
        <v>-6.3</v>
      </c>
      <c r="AD39" s="478">
        <f ca="1">-Затраты!W29</f>
        <v>-12.6</v>
      </c>
      <c r="AE39" s="478">
        <f ca="1">-Затраты!X29</f>
        <v>-12.6</v>
      </c>
      <c r="AF39" s="478">
        <f ca="1">-Затраты!Y29</f>
        <v>-12.6</v>
      </c>
      <c r="AG39" s="478">
        <f ca="1">-Затраты!Z29</f>
        <v>-12.6</v>
      </c>
      <c r="AH39" s="478">
        <f ca="1">-Затраты!AA29</f>
        <v>-12.6</v>
      </c>
      <c r="AI39" s="478">
        <f ca="1">-Затраты!AB29</f>
        <v>-12.6</v>
      </c>
      <c r="AJ39" s="478">
        <f ca="1">-Затраты!AC29</f>
        <v>-12.6</v>
      </c>
      <c r="AK39" s="478">
        <f ca="1">-Затраты!AD29</f>
        <v>-13.23</v>
      </c>
      <c r="AL39" s="478">
        <f ca="1">-Затраты!AE29</f>
        <v>-13.23</v>
      </c>
      <c r="AM39" s="478">
        <f ca="1">-Затраты!AF29</f>
        <v>-13.23</v>
      </c>
      <c r="AN39" s="478">
        <f ca="1">-Затраты!AG29</f>
        <v>-13.23</v>
      </c>
      <c r="AO39" s="478">
        <f ca="1">-Затраты!AH29</f>
        <v>-13.23</v>
      </c>
      <c r="AP39" s="478">
        <f ca="1">-Затраты!AI29</f>
        <v>-26.46</v>
      </c>
      <c r="AQ39" s="478">
        <f ca="1">-Затраты!AJ29</f>
        <v>-26.46</v>
      </c>
      <c r="AR39" s="478">
        <f ca="1">-Затраты!AK29</f>
        <v>-26.46</v>
      </c>
      <c r="AS39" s="478">
        <f ca="1">-Затраты!AL29</f>
        <v>-26.46</v>
      </c>
      <c r="AT39" s="478">
        <f ca="1">-Затраты!AM29</f>
        <v>-26.46</v>
      </c>
      <c r="AU39" s="478">
        <f ca="1">-Затраты!AN29</f>
        <v>-26.46</v>
      </c>
      <c r="AV39" s="478">
        <f ca="1">-Затраты!AO29</f>
        <v>-26.46</v>
      </c>
      <c r="AW39" s="478">
        <f ca="1">-Затраты!AP29</f>
        <v>-27.783000000000005</v>
      </c>
      <c r="AX39" s="478">
        <f ca="1">-Затраты!AQ29</f>
        <v>-27.783000000000005</v>
      </c>
      <c r="AY39" s="478">
        <f ca="1">-Затраты!AR29</f>
        <v>-27.783000000000005</v>
      </c>
      <c r="AZ39" s="478">
        <f ca="1">-Затраты!AS29</f>
        <v>-27.783000000000005</v>
      </c>
      <c r="BA39" s="478">
        <f ca="1">-Затраты!AT29</f>
        <v>-27.783000000000005</v>
      </c>
      <c r="BB39" s="478">
        <f ca="1">-Затраты!AU29</f>
        <v>-104.18625000000002</v>
      </c>
      <c r="BC39" s="478">
        <f ca="1">-Затраты!AV29</f>
        <v>-104.18625000000002</v>
      </c>
      <c r="BD39" s="478">
        <f ca="1">-Затраты!AW29</f>
        <v>-104.18625000000002</v>
      </c>
      <c r="BE39" s="478">
        <f ca="1">-Затраты!AX29</f>
        <v>-104.18625000000002</v>
      </c>
      <c r="BF39" s="478">
        <f ca="1">-Затраты!AY29</f>
        <v>-104.18625000000002</v>
      </c>
      <c r="BG39" s="478">
        <f ca="1">-Затраты!AZ29</f>
        <v>-104.18625000000002</v>
      </c>
      <c r="BH39" s="478">
        <f ca="1">-Затраты!BA29</f>
        <v>-104.18625000000002</v>
      </c>
      <c r="BI39" s="478">
        <f ca="1">-Затраты!BB29</f>
        <v>-109.39556250000003</v>
      </c>
      <c r="BJ39" s="478">
        <f ca="1">-Затраты!BC29</f>
        <v>-109.39556250000003</v>
      </c>
      <c r="BK39" s="478">
        <f ca="1">-Затраты!BD29</f>
        <v>-109.39556250000003</v>
      </c>
      <c r="BL39" s="478">
        <f ca="1">-Затраты!BE29</f>
        <v>-109.39556250000003</v>
      </c>
      <c r="BM39" s="478">
        <f ca="1">-Затраты!BF29</f>
        <v>-109.39556250000003</v>
      </c>
      <c r="BN39" s="478">
        <f ca="1">-Затраты!BG29</f>
        <v>-138.56771250000003</v>
      </c>
      <c r="BO39" s="478">
        <f ca="1">-Затраты!BH29</f>
        <v>-138.56771250000003</v>
      </c>
      <c r="BP39" s="478">
        <f ca="1">-Затраты!BI29</f>
        <v>-138.56771250000003</v>
      </c>
      <c r="BQ39" s="478">
        <f ca="1">-Затраты!BJ29</f>
        <v>-138.56771250000003</v>
      </c>
      <c r="BR39" s="478">
        <f ca="1">-Затраты!BK29</f>
        <v>-138.56771250000003</v>
      </c>
      <c r="BS39" s="478">
        <f ca="1">-Затраты!BL29</f>
        <v>-138.56771250000003</v>
      </c>
      <c r="BT39" s="478">
        <f ca="1">-Затраты!BM29</f>
        <v>-138.56771250000003</v>
      </c>
      <c r="BU39" s="478">
        <f ca="1">-Затраты!BN29</f>
        <v>-145.49609812500003</v>
      </c>
      <c r="BV39" s="478">
        <f ca="1">-Затраты!BO29</f>
        <v>-145.49609812500003</v>
      </c>
      <c r="BW39" s="478">
        <f ca="1">-Затраты!BP29</f>
        <v>-145.49609812500003</v>
      </c>
      <c r="BX39" s="478">
        <f ca="1">-Затраты!BQ29</f>
        <v>-145.49609812500003</v>
      </c>
      <c r="BY39" s="478">
        <f ca="1">-Затраты!BR29</f>
        <v>-145.49609812500003</v>
      </c>
      <c r="BZ39" s="478">
        <f ca="1">-Затраты!BS29</f>
        <v>-191.44223437500006</v>
      </c>
      <c r="CA39" s="478">
        <f ca="1">-Затраты!BT29</f>
        <v>-191.44223437500006</v>
      </c>
      <c r="CB39" s="478">
        <f ca="1">-Затраты!BU29</f>
        <v>-191.44223437500006</v>
      </c>
      <c r="CC39" s="478">
        <f ca="1">-Затраты!BV29</f>
        <v>-191.44223437500006</v>
      </c>
      <c r="CD39" s="478">
        <f ca="1">-Затраты!BW29</f>
        <v>-191.44223437500006</v>
      </c>
      <c r="CE39" s="478">
        <f ca="1">-Затраты!BX29</f>
        <v>-191.44223437500006</v>
      </c>
      <c r="CF39" s="478">
        <f ca="1">-Затраты!BY29</f>
        <v>-191.44223437500006</v>
      </c>
    </row>
    <row r="40" spans="1:84" x14ac:dyDescent="0.25">
      <c r="A40" s="31"/>
      <c r="B40" s="31"/>
      <c r="C40" s="110" t="str">
        <f>Затраты!C30</f>
        <v>Реклама и маркетинг</v>
      </c>
      <c r="D40" s="132" t="s">
        <v>355</v>
      </c>
      <c r="E40" s="479">
        <f t="shared" si="71"/>
        <v>-319.01852798546065</v>
      </c>
      <c r="F40" s="480">
        <f t="shared" si="72"/>
        <v>-24</v>
      </c>
      <c r="G40" s="480">
        <f t="shared" si="72"/>
        <v>-24.719999999999995</v>
      </c>
      <c r="H40" s="480">
        <f t="shared" si="72"/>
        <v>-37.932839999999999</v>
      </c>
      <c r="I40" s="480">
        <f t="shared" si="72"/>
        <v>-64.675492199999994</v>
      </c>
      <c r="J40" s="480">
        <f t="shared" si="72"/>
        <v>-66.163028520600008</v>
      </c>
      <c r="K40" s="480">
        <f t="shared" si="72"/>
        <v>-101.52716726486068</v>
      </c>
      <c r="L40" s="486"/>
      <c r="M40" s="478">
        <f>-IFERROR(Затраты!F30/(1+Налоги!F$9*Налоги!F$8),0)</f>
        <v>-2</v>
      </c>
      <c r="N40" s="478">
        <f>-IFERROR(Затраты!G30/(1+Налоги!G$9*Налоги!G$8),0)</f>
        <v>-2</v>
      </c>
      <c r="O40" s="478">
        <f>-IFERROR(Затраты!H30/(1+Налоги!H$9*Налоги!H$8),0)</f>
        <v>-2</v>
      </c>
      <c r="P40" s="478">
        <f>-IFERROR(Затраты!I30/(1+Налоги!I$9*Налоги!I$8),0)</f>
        <v>-2</v>
      </c>
      <c r="Q40" s="478">
        <f>-IFERROR(Затраты!J30/(1+Налоги!J$9*Налоги!J$8),0)</f>
        <v>-2</v>
      </c>
      <c r="R40" s="478">
        <f>-IFERROR(Затраты!K30/(1+Налоги!K$9*Налоги!K$8),0)</f>
        <v>-2</v>
      </c>
      <c r="S40" s="478">
        <f>-IFERROR(Затраты!L30/(1+Налоги!L$9*Налоги!L$8),0)</f>
        <v>-2</v>
      </c>
      <c r="T40" s="478">
        <f>-IFERROR(Затраты!M30/(1+Налоги!M$9*Налоги!M$8),0)</f>
        <v>-2</v>
      </c>
      <c r="U40" s="478">
        <f>-IFERROR(Затраты!N30/(1+Налоги!N$9*Налоги!N$8),0)</f>
        <v>-2</v>
      </c>
      <c r="V40" s="478">
        <f>-IFERROR(Затраты!O30/(1+Налоги!O$9*Налоги!O$8),0)</f>
        <v>-2</v>
      </c>
      <c r="W40" s="478">
        <f>-IFERROR(Затраты!P30/(1+Налоги!P$9*Налоги!P$8),0)</f>
        <v>-2</v>
      </c>
      <c r="X40" s="478">
        <f>-IFERROR(Затраты!Q30/(1+Налоги!Q$9*Налоги!Q$8),0)</f>
        <v>-2</v>
      </c>
      <c r="Y40" s="478">
        <f>-IFERROR(Затраты!R30/(1+Налоги!R$9*Налоги!R$8),0)</f>
        <v>-2.06</v>
      </c>
      <c r="Z40" s="478">
        <f>-IFERROR(Затраты!S30/(1+Налоги!S$9*Налоги!S$8),0)</f>
        <v>-2.06</v>
      </c>
      <c r="AA40" s="478">
        <f>-IFERROR(Затраты!T30/(1+Налоги!T$9*Налоги!T$8),0)</f>
        <v>-2.06</v>
      </c>
      <c r="AB40" s="478">
        <f>-IFERROR(Затраты!U30/(1+Налоги!U$9*Налоги!U$8),0)</f>
        <v>-2.06</v>
      </c>
      <c r="AC40" s="478">
        <f>-IFERROR(Затраты!V30/(1+Налоги!V$9*Налоги!V$8),0)</f>
        <v>-2.06</v>
      </c>
      <c r="AD40" s="478">
        <f>-IFERROR(Затраты!W30/(1+Налоги!W$9*Налоги!W$8),0)</f>
        <v>-2.06</v>
      </c>
      <c r="AE40" s="478">
        <f>-IFERROR(Затраты!X30/(1+Налоги!X$9*Налоги!X$8),0)</f>
        <v>-2.06</v>
      </c>
      <c r="AF40" s="478">
        <f>-IFERROR(Затраты!Y30/(1+Налоги!Y$9*Налоги!Y$8),0)</f>
        <v>-2.06</v>
      </c>
      <c r="AG40" s="478">
        <f>-IFERROR(Затраты!Z30/(1+Налоги!Z$9*Налоги!Z$8),0)</f>
        <v>-2.06</v>
      </c>
      <c r="AH40" s="478">
        <f>-IFERROR(Затраты!AA30/(1+Налоги!AA$9*Налоги!AA$8),0)</f>
        <v>-2.06</v>
      </c>
      <c r="AI40" s="478">
        <f>-IFERROR(Затраты!AB30/(1+Налоги!AB$9*Налоги!AB$8),0)</f>
        <v>-2.06</v>
      </c>
      <c r="AJ40" s="478">
        <f>-IFERROR(Затраты!AC30/(1+Налоги!AC$9*Налоги!AC$8),0)</f>
        <v>-2.06</v>
      </c>
      <c r="AK40" s="478">
        <f>-IFERROR(Затраты!AD30/(1+Налоги!AD$9*Налоги!AD$8),0)</f>
        <v>-3.16107</v>
      </c>
      <c r="AL40" s="478">
        <f>-IFERROR(Затраты!AE30/(1+Налоги!AE$9*Налоги!AE$8),0)</f>
        <v>-3.16107</v>
      </c>
      <c r="AM40" s="478">
        <f>-IFERROR(Затраты!AF30/(1+Налоги!AF$9*Налоги!AF$8),0)</f>
        <v>-3.16107</v>
      </c>
      <c r="AN40" s="478">
        <f>-IFERROR(Затраты!AG30/(1+Налоги!AG$9*Налоги!AG$8),0)</f>
        <v>-3.16107</v>
      </c>
      <c r="AO40" s="478">
        <f>-IFERROR(Затраты!AH30/(1+Налоги!AH$9*Налоги!AH$8),0)</f>
        <v>-3.16107</v>
      </c>
      <c r="AP40" s="478">
        <f>-IFERROR(Затраты!AI30/(1+Налоги!AI$9*Налоги!AI$8),0)</f>
        <v>-3.16107</v>
      </c>
      <c r="AQ40" s="478">
        <f>-IFERROR(Затраты!AJ30/(1+Налоги!AJ$9*Налоги!AJ$8),0)</f>
        <v>-3.16107</v>
      </c>
      <c r="AR40" s="478">
        <f>-IFERROR(Затраты!AK30/(1+Налоги!AK$9*Налоги!AK$8),0)</f>
        <v>-3.16107</v>
      </c>
      <c r="AS40" s="478">
        <f>-IFERROR(Затраты!AL30/(1+Налоги!AL$9*Налоги!AL$8),0)</f>
        <v>-3.16107</v>
      </c>
      <c r="AT40" s="478">
        <f>-IFERROR(Затраты!AM30/(1+Налоги!AM$9*Налоги!AM$8),0)</f>
        <v>-3.16107</v>
      </c>
      <c r="AU40" s="478">
        <f>-IFERROR(Затраты!AN30/(1+Налоги!AN$9*Налоги!AN$8),0)</f>
        <v>-3.16107</v>
      </c>
      <c r="AV40" s="478">
        <f>-IFERROR(Затраты!AO30/(1+Налоги!AO$9*Налоги!AO$8),0)</f>
        <v>-3.16107</v>
      </c>
      <c r="AW40" s="478">
        <f>-IFERROR(Затраты!AP30/(1+Налоги!AP$9*Налоги!AP$8),0)</f>
        <v>-5.3896243500000001</v>
      </c>
      <c r="AX40" s="478">
        <f>-IFERROR(Затраты!AQ30/(1+Налоги!AQ$9*Налоги!AQ$8),0)</f>
        <v>-5.3896243500000001</v>
      </c>
      <c r="AY40" s="478">
        <f>-IFERROR(Затраты!AR30/(1+Налоги!AR$9*Налоги!AR$8),0)</f>
        <v>-5.3896243500000001</v>
      </c>
      <c r="AZ40" s="478">
        <f>-IFERROR(Затраты!AS30/(1+Налоги!AS$9*Налоги!AS$8),0)</f>
        <v>-5.3896243500000001</v>
      </c>
      <c r="BA40" s="478">
        <f>-IFERROR(Затраты!AT30/(1+Налоги!AT$9*Налоги!AT$8),0)</f>
        <v>-5.3896243500000001</v>
      </c>
      <c r="BB40" s="478">
        <f>-IFERROR(Затраты!AU30/(1+Налоги!AU$9*Налоги!AU$8),0)</f>
        <v>-5.3896243500000001</v>
      </c>
      <c r="BC40" s="478">
        <f>-IFERROR(Затраты!AV30/(1+Налоги!AV$9*Налоги!AV$8),0)</f>
        <v>-5.3896243500000001</v>
      </c>
      <c r="BD40" s="478">
        <f>-IFERROR(Затраты!AW30/(1+Налоги!AW$9*Налоги!AW$8),0)</f>
        <v>-5.3896243500000001</v>
      </c>
      <c r="BE40" s="478">
        <f>-IFERROR(Затраты!AX30/(1+Налоги!AX$9*Налоги!AX$8),0)</f>
        <v>-5.3896243500000001</v>
      </c>
      <c r="BF40" s="478">
        <f>-IFERROR(Затраты!AY30/(1+Налоги!AY$9*Налоги!AY$8),0)</f>
        <v>-5.3896243500000001</v>
      </c>
      <c r="BG40" s="478">
        <f>-IFERROR(Затраты!AZ30/(1+Налоги!AZ$9*Налоги!AZ$8),0)</f>
        <v>-5.3896243500000001</v>
      </c>
      <c r="BH40" s="478">
        <f>-IFERROR(Затраты!BA30/(1+Налоги!BA$9*Налоги!BA$8),0)</f>
        <v>-5.3896243500000001</v>
      </c>
      <c r="BI40" s="478">
        <f>-IFERROR(Затраты!BB30/(1+Налоги!BB$9*Налоги!BB$8),0)</f>
        <v>-5.5135857100500001</v>
      </c>
      <c r="BJ40" s="478">
        <f>-IFERROR(Затраты!BC30/(1+Налоги!BC$9*Налоги!BC$8),0)</f>
        <v>-5.5135857100500001</v>
      </c>
      <c r="BK40" s="478">
        <f>-IFERROR(Затраты!BD30/(1+Налоги!BD$9*Налоги!BD$8),0)</f>
        <v>-5.5135857100500001</v>
      </c>
      <c r="BL40" s="478">
        <f>-IFERROR(Затраты!BE30/(1+Налоги!BE$9*Налоги!BE$8),0)</f>
        <v>-5.5135857100500001</v>
      </c>
      <c r="BM40" s="478">
        <f>-IFERROR(Затраты!BF30/(1+Налоги!BF$9*Налоги!BF$8),0)</f>
        <v>-5.5135857100500001</v>
      </c>
      <c r="BN40" s="478">
        <f>-IFERROR(Затраты!BG30/(1+Налоги!BG$9*Налоги!BG$8),0)</f>
        <v>-5.5135857100500001</v>
      </c>
      <c r="BO40" s="478">
        <f>-IFERROR(Затраты!BH30/(1+Налоги!BH$9*Налоги!BH$8),0)</f>
        <v>-5.5135857100500001</v>
      </c>
      <c r="BP40" s="478">
        <f>-IFERROR(Затраты!BI30/(1+Налоги!BI$9*Налоги!BI$8),0)</f>
        <v>-5.5135857100500001</v>
      </c>
      <c r="BQ40" s="478">
        <f>-IFERROR(Затраты!BJ30/(1+Налоги!BJ$9*Налоги!BJ$8),0)</f>
        <v>-5.5135857100500001</v>
      </c>
      <c r="BR40" s="478">
        <f>-IFERROR(Затраты!BK30/(1+Налоги!BK$9*Налоги!BK$8),0)</f>
        <v>-5.5135857100500001</v>
      </c>
      <c r="BS40" s="478">
        <f>-IFERROR(Затраты!BL30/(1+Налоги!BL$9*Налоги!BL$8),0)</f>
        <v>-5.5135857100500001</v>
      </c>
      <c r="BT40" s="478">
        <f>-IFERROR(Затраты!BM30/(1+Налоги!BM$9*Налоги!BM$8),0)</f>
        <v>-5.5135857100500001</v>
      </c>
      <c r="BU40" s="478">
        <f>-IFERROR(Затраты!BN30/(1+Налоги!BN$9*Налоги!BN$8),0)</f>
        <v>-8.4605972720717233</v>
      </c>
      <c r="BV40" s="478">
        <f>-IFERROR(Затраты!BO30/(1+Налоги!BO$9*Налоги!BO$8),0)</f>
        <v>-8.4605972720717233</v>
      </c>
      <c r="BW40" s="478">
        <f>-IFERROR(Затраты!BP30/(1+Налоги!BP$9*Налоги!BP$8),0)</f>
        <v>-8.4605972720717233</v>
      </c>
      <c r="BX40" s="478">
        <f>-IFERROR(Затраты!BQ30/(1+Налоги!BQ$9*Налоги!BQ$8),0)</f>
        <v>-8.4605972720717233</v>
      </c>
      <c r="BY40" s="478">
        <f>-IFERROR(Затраты!BR30/(1+Налоги!BR$9*Налоги!BR$8),0)</f>
        <v>-8.4605972720717233</v>
      </c>
      <c r="BZ40" s="478">
        <f>-IFERROR(Затраты!BS30/(1+Налоги!BS$9*Налоги!BS$8),0)</f>
        <v>-8.4605972720717233</v>
      </c>
      <c r="CA40" s="478">
        <f>-IFERROR(Затраты!BT30/(1+Налоги!BT$9*Налоги!BT$8),0)</f>
        <v>-8.4605972720717233</v>
      </c>
      <c r="CB40" s="478">
        <f>-IFERROR(Затраты!BU30/(1+Налоги!BU$9*Налоги!BU$8),0)</f>
        <v>-8.4605972720717233</v>
      </c>
      <c r="CC40" s="478">
        <f>-IFERROR(Затраты!BV30/(1+Налоги!BV$9*Налоги!BV$8),0)</f>
        <v>-8.4605972720717233</v>
      </c>
      <c r="CD40" s="478">
        <f>-IFERROR(Затраты!BW30/(1+Налоги!BW$9*Налоги!BW$8),0)</f>
        <v>-8.4605972720717233</v>
      </c>
      <c r="CE40" s="478">
        <f>-IFERROR(Затраты!BX30/(1+Налоги!BX$9*Налоги!BX$8),0)</f>
        <v>-8.4605972720717233</v>
      </c>
      <c r="CF40" s="478">
        <f>-IFERROR(Затраты!BY30/(1+Налоги!BY$9*Налоги!BY$8),0)</f>
        <v>-8.4605972720717233</v>
      </c>
    </row>
    <row r="41" spans="1:84" x14ac:dyDescent="0.25">
      <c r="A41" s="31"/>
      <c r="B41" s="31"/>
      <c r="C41" s="110" t="str">
        <f>Затраты!C31</f>
        <v>Участие в выставках</v>
      </c>
      <c r="D41" s="132" t="s">
        <v>355</v>
      </c>
      <c r="E41" s="479">
        <f t="shared" si="71"/>
        <v>-423.41099133404759</v>
      </c>
      <c r="F41" s="480">
        <f t="shared" si="72"/>
        <v>-30</v>
      </c>
      <c r="G41" s="480">
        <f t="shared" si="72"/>
        <v>-30.899999999999995</v>
      </c>
      <c r="H41" s="480">
        <f t="shared" si="72"/>
        <v>-63.22140000000001</v>
      </c>
      <c r="I41" s="480">
        <f t="shared" si="72"/>
        <v>-64.675492199999994</v>
      </c>
      <c r="J41" s="480">
        <f t="shared" si="72"/>
        <v>-99.244542780899963</v>
      </c>
      <c r="K41" s="480">
        <f t="shared" si="72"/>
        <v>-135.3695563531476</v>
      </c>
      <c r="L41" s="486"/>
      <c r="M41" s="478">
        <f>-IFERROR(Затраты!F31/(1+Налоги!F$9*Налоги!F$8),0)</f>
        <v>-2.5</v>
      </c>
      <c r="N41" s="478">
        <f>-IFERROR(Затраты!G31/(1+Налоги!G$9*Налоги!G$8),0)</f>
        <v>-2.5</v>
      </c>
      <c r="O41" s="478">
        <f>-IFERROR(Затраты!H31/(1+Налоги!H$9*Налоги!H$8),0)</f>
        <v>-2.5</v>
      </c>
      <c r="P41" s="478">
        <f>-IFERROR(Затраты!I31/(1+Налоги!I$9*Налоги!I$8),0)</f>
        <v>-2.5</v>
      </c>
      <c r="Q41" s="478">
        <f>-IFERROR(Затраты!J31/(1+Налоги!J$9*Налоги!J$8),0)</f>
        <v>-2.5</v>
      </c>
      <c r="R41" s="478">
        <f>-IFERROR(Затраты!K31/(1+Налоги!K$9*Налоги!K$8),0)</f>
        <v>-2.5</v>
      </c>
      <c r="S41" s="478">
        <f>-IFERROR(Затраты!L31/(1+Налоги!L$9*Налоги!L$8),0)</f>
        <v>-2.5</v>
      </c>
      <c r="T41" s="478">
        <f>-IFERROR(Затраты!M31/(1+Налоги!M$9*Налоги!M$8),0)</f>
        <v>-2.5</v>
      </c>
      <c r="U41" s="478">
        <f>-IFERROR(Затраты!N31/(1+Налоги!N$9*Налоги!N$8),0)</f>
        <v>-2.5</v>
      </c>
      <c r="V41" s="478">
        <f>-IFERROR(Затраты!O31/(1+Налоги!O$9*Налоги!O$8),0)</f>
        <v>-2.5</v>
      </c>
      <c r="W41" s="478">
        <f>-IFERROR(Затраты!P31/(1+Налоги!P$9*Налоги!P$8),0)</f>
        <v>-2.5</v>
      </c>
      <c r="X41" s="478">
        <f>-IFERROR(Затраты!Q31/(1+Налоги!Q$9*Налоги!Q$8),0)</f>
        <v>-2.5</v>
      </c>
      <c r="Y41" s="478">
        <f>-IFERROR(Затраты!R31/(1+Налоги!R$9*Налоги!R$8),0)</f>
        <v>-2.5750000000000002</v>
      </c>
      <c r="Z41" s="478">
        <f>-IFERROR(Затраты!S31/(1+Налоги!S$9*Налоги!S$8),0)</f>
        <v>-2.5750000000000002</v>
      </c>
      <c r="AA41" s="478">
        <f>-IFERROR(Затраты!T31/(1+Налоги!T$9*Налоги!T$8),0)</f>
        <v>-2.5750000000000002</v>
      </c>
      <c r="AB41" s="478">
        <f>-IFERROR(Затраты!U31/(1+Налоги!U$9*Налоги!U$8),0)</f>
        <v>-2.5750000000000002</v>
      </c>
      <c r="AC41" s="478">
        <f>-IFERROR(Затраты!V31/(1+Налоги!V$9*Налоги!V$8),0)</f>
        <v>-2.5750000000000002</v>
      </c>
      <c r="AD41" s="478">
        <f>-IFERROR(Затраты!W31/(1+Налоги!W$9*Налоги!W$8),0)</f>
        <v>-2.5750000000000002</v>
      </c>
      <c r="AE41" s="478">
        <f>-IFERROR(Затраты!X31/(1+Налоги!X$9*Налоги!X$8),0)</f>
        <v>-2.5750000000000002</v>
      </c>
      <c r="AF41" s="478">
        <f>-IFERROR(Затраты!Y31/(1+Налоги!Y$9*Налоги!Y$8),0)</f>
        <v>-2.5750000000000002</v>
      </c>
      <c r="AG41" s="478">
        <f>-IFERROR(Затраты!Z31/(1+Налоги!Z$9*Налоги!Z$8),0)</f>
        <v>-2.5750000000000002</v>
      </c>
      <c r="AH41" s="478">
        <f>-IFERROR(Затраты!AA31/(1+Налоги!AA$9*Налоги!AA$8),0)</f>
        <v>-2.5750000000000002</v>
      </c>
      <c r="AI41" s="478">
        <f>-IFERROR(Затраты!AB31/(1+Налоги!AB$9*Налоги!AB$8),0)</f>
        <v>-2.5750000000000002</v>
      </c>
      <c r="AJ41" s="478">
        <f>-IFERROR(Затраты!AC31/(1+Налоги!AC$9*Налоги!AC$8),0)</f>
        <v>-2.5750000000000002</v>
      </c>
      <c r="AK41" s="478">
        <f>-IFERROR(Затраты!AD31/(1+Налоги!AD$9*Налоги!AD$8),0)</f>
        <v>-5.2684499999999996</v>
      </c>
      <c r="AL41" s="478">
        <f>-IFERROR(Затраты!AE31/(1+Налоги!AE$9*Налоги!AE$8),0)</f>
        <v>-5.2684499999999996</v>
      </c>
      <c r="AM41" s="478">
        <f>-IFERROR(Затраты!AF31/(1+Налоги!AF$9*Налоги!AF$8),0)</f>
        <v>-5.2684499999999996</v>
      </c>
      <c r="AN41" s="478">
        <f>-IFERROR(Затраты!AG31/(1+Налоги!AG$9*Налоги!AG$8),0)</f>
        <v>-5.2684499999999996</v>
      </c>
      <c r="AO41" s="478">
        <f>-IFERROR(Затраты!AH31/(1+Налоги!AH$9*Налоги!AH$8),0)</f>
        <v>-5.2684499999999996</v>
      </c>
      <c r="AP41" s="478">
        <f>-IFERROR(Затраты!AI31/(1+Налоги!AI$9*Налоги!AI$8),0)</f>
        <v>-5.2684499999999996</v>
      </c>
      <c r="AQ41" s="478">
        <f>-IFERROR(Затраты!AJ31/(1+Налоги!AJ$9*Налоги!AJ$8),0)</f>
        <v>-5.2684499999999996</v>
      </c>
      <c r="AR41" s="478">
        <f>-IFERROR(Затраты!AK31/(1+Налоги!AK$9*Налоги!AK$8),0)</f>
        <v>-5.2684499999999996</v>
      </c>
      <c r="AS41" s="478">
        <f>-IFERROR(Затраты!AL31/(1+Налоги!AL$9*Налоги!AL$8),0)</f>
        <v>-5.2684499999999996</v>
      </c>
      <c r="AT41" s="478">
        <f>-IFERROR(Затраты!AM31/(1+Налоги!AM$9*Налоги!AM$8),0)</f>
        <v>-5.2684499999999996</v>
      </c>
      <c r="AU41" s="478">
        <f>-IFERROR(Затраты!AN31/(1+Налоги!AN$9*Налоги!AN$8),0)</f>
        <v>-5.2684499999999996</v>
      </c>
      <c r="AV41" s="478">
        <f>-IFERROR(Затраты!AO31/(1+Налоги!AO$9*Налоги!AO$8),0)</f>
        <v>-5.2684499999999996</v>
      </c>
      <c r="AW41" s="478">
        <f>-IFERROR(Затраты!AP31/(1+Налоги!AP$9*Налоги!AP$8),0)</f>
        <v>-5.3896243500000001</v>
      </c>
      <c r="AX41" s="478">
        <f>-IFERROR(Затраты!AQ31/(1+Налоги!AQ$9*Налоги!AQ$8),0)</f>
        <v>-5.3896243500000001</v>
      </c>
      <c r="AY41" s="478">
        <f>-IFERROR(Затраты!AR31/(1+Налоги!AR$9*Налоги!AR$8),0)</f>
        <v>-5.3896243500000001</v>
      </c>
      <c r="AZ41" s="478">
        <f>-IFERROR(Затраты!AS31/(1+Налоги!AS$9*Налоги!AS$8),0)</f>
        <v>-5.3896243500000001</v>
      </c>
      <c r="BA41" s="478">
        <f>-IFERROR(Затраты!AT31/(1+Налоги!AT$9*Налоги!AT$8),0)</f>
        <v>-5.3896243500000001</v>
      </c>
      <c r="BB41" s="478">
        <f>-IFERROR(Затраты!AU31/(1+Налоги!AU$9*Налоги!AU$8),0)</f>
        <v>-5.3896243500000001</v>
      </c>
      <c r="BC41" s="478">
        <f>-IFERROR(Затраты!AV31/(1+Налоги!AV$9*Налоги!AV$8),0)</f>
        <v>-5.3896243500000001</v>
      </c>
      <c r="BD41" s="478">
        <f>-IFERROR(Затраты!AW31/(1+Налоги!AW$9*Налоги!AW$8),0)</f>
        <v>-5.3896243500000001</v>
      </c>
      <c r="BE41" s="478">
        <f>-IFERROR(Затраты!AX31/(1+Налоги!AX$9*Налоги!AX$8),0)</f>
        <v>-5.3896243500000001</v>
      </c>
      <c r="BF41" s="478">
        <f>-IFERROR(Затраты!AY31/(1+Налоги!AY$9*Налоги!AY$8),0)</f>
        <v>-5.3896243500000001</v>
      </c>
      <c r="BG41" s="478">
        <f>-IFERROR(Затраты!AZ31/(1+Налоги!AZ$9*Налоги!AZ$8),0)</f>
        <v>-5.3896243500000001</v>
      </c>
      <c r="BH41" s="478">
        <f>-IFERROR(Затраты!BA31/(1+Налоги!BA$9*Налоги!BA$8),0)</f>
        <v>-5.3896243500000001</v>
      </c>
      <c r="BI41" s="478">
        <f>-IFERROR(Затраты!BB31/(1+Налоги!BB$9*Налоги!BB$8),0)</f>
        <v>-8.2703785650749992</v>
      </c>
      <c r="BJ41" s="478">
        <f>-IFERROR(Затраты!BC31/(1+Налоги!BC$9*Налоги!BC$8),0)</f>
        <v>-8.2703785650749992</v>
      </c>
      <c r="BK41" s="478">
        <f>-IFERROR(Затраты!BD31/(1+Налоги!BD$9*Налоги!BD$8),0)</f>
        <v>-8.2703785650749992</v>
      </c>
      <c r="BL41" s="478">
        <f>-IFERROR(Затраты!BE31/(1+Налоги!BE$9*Налоги!BE$8),0)</f>
        <v>-8.2703785650749992</v>
      </c>
      <c r="BM41" s="478">
        <f>-IFERROR(Затраты!BF31/(1+Налоги!BF$9*Налоги!BF$8),0)</f>
        <v>-8.2703785650749992</v>
      </c>
      <c r="BN41" s="478">
        <f>-IFERROR(Затраты!BG31/(1+Налоги!BG$9*Налоги!BG$8),0)</f>
        <v>-8.2703785650749992</v>
      </c>
      <c r="BO41" s="478">
        <f>-IFERROR(Затраты!BH31/(1+Налоги!BH$9*Налоги!BH$8),0)</f>
        <v>-8.2703785650749992</v>
      </c>
      <c r="BP41" s="478">
        <f>-IFERROR(Затраты!BI31/(1+Налоги!BI$9*Налоги!BI$8),0)</f>
        <v>-8.2703785650749992</v>
      </c>
      <c r="BQ41" s="478">
        <f>-IFERROR(Затраты!BJ31/(1+Налоги!BJ$9*Налоги!BJ$8),0)</f>
        <v>-8.2703785650749992</v>
      </c>
      <c r="BR41" s="478">
        <f>-IFERROR(Затраты!BK31/(1+Налоги!BK$9*Налоги!BK$8),0)</f>
        <v>-8.2703785650749992</v>
      </c>
      <c r="BS41" s="478">
        <f>-IFERROR(Затраты!BL31/(1+Налоги!BL$9*Налоги!BL$8),0)</f>
        <v>-8.2703785650749992</v>
      </c>
      <c r="BT41" s="478">
        <f>-IFERROR(Затраты!BM31/(1+Налоги!BM$9*Налоги!BM$8),0)</f>
        <v>-8.2703785650749992</v>
      </c>
      <c r="BU41" s="478">
        <f>-IFERROR(Затраты!BN31/(1+Налоги!BN$9*Налоги!BN$8),0)</f>
        <v>-11.280796362762297</v>
      </c>
      <c r="BV41" s="478">
        <f>-IFERROR(Затраты!BO31/(1+Налоги!BO$9*Налоги!BO$8),0)</f>
        <v>-11.280796362762297</v>
      </c>
      <c r="BW41" s="478">
        <f>-IFERROR(Затраты!BP31/(1+Налоги!BP$9*Налоги!BP$8),0)</f>
        <v>-11.280796362762297</v>
      </c>
      <c r="BX41" s="478">
        <f>-IFERROR(Затраты!BQ31/(1+Налоги!BQ$9*Налоги!BQ$8),0)</f>
        <v>-11.280796362762297</v>
      </c>
      <c r="BY41" s="478">
        <f>-IFERROR(Затраты!BR31/(1+Налоги!BR$9*Налоги!BR$8),0)</f>
        <v>-11.280796362762297</v>
      </c>
      <c r="BZ41" s="478">
        <f>-IFERROR(Затраты!BS31/(1+Налоги!BS$9*Налоги!BS$8),0)</f>
        <v>-11.280796362762297</v>
      </c>
      <c r="CA41" s="478">
        <f>-IFERROR(Затраты!BT31/(1+Налоги!BT$9*Налоги!BT$8),0)</f>
        <v>-11.280796362762297</v>
      </c>
      <c r="CB41" s="478">
        <f>-IFERROR(Затраты!BU31/(1+Налоги!BU$9*Налоги!BU$8),0)</f>
        <v>-11.280796362762297</v>
      </c>
      <c r="CC41" s="478">
        <f>-IFERROR(Затраты!BV31/(1+Налоги!BV$9*Налоги!BV$8),0)</f>
        <v>-11.280796362762297</v>
      </c>
      <c r="CD41" s="478">
        <f>-IFERROR(Затраты!BW31/(1+Налоги!BW$9*Налоги!BW$8),0)</f>
        <v>-11.280796362762297</v>
      </c>
      <c r="CE41" s="478">
        <f>-IFERROR(Затраты!BX31/(1+Налоги!BX$9*Налоги!BX$8),0)</f>
        <v>-11.280796362762297</v>
      </c>
      <c r="CF41" s="478">
        <f>-IFERROR(Затраты!BY31/(1+Налоги!BY$9*Налоги!BY$8),0)</f>
        <v>-11.280796362762297</v>
      </c>
    </row>
    <row r="42" spans="1:84" x14ac:dyDescent="0.25">
      <c r="A42" s="31"/>
      <c r="B42" s="31"/>
      <c r="C42" s="110" t="str">
        <f>Затраты!C32</f>
        <v>Представительские расходы</v>
      </c>
      <c r="D42" s="132" t="s">
        <v>355</v>
      </c>
      <c r="E42" s="479">
        <f t="shared" ca="1" si="71"/>
        <v>-1745.0057838279822</v>
      </c>
      <c r="F42" s="480">
        <f t="shared" ca="1" si="72"/>
        <v>-5.5956249999999983</v>
      </c>
      <c r="G42" s="480">
        <f t="shared" ca="1" si="72"/>
        <v>-18.090018749999999</v>
      </c>
      <c r="H42" s="480">
        <f t="shared" ca="1" si="72"/>
        <v>-66.785243002499996</v>
      </c>
      <c r="I42" s="480">
        <f t="shared" ca="1" si="72"/>
        <v>-293.68602045584998</v>
      </c>
      <c r="J42" s="480">
        <f t="shared" ca="1" si="72"/>
        <v>-552.04578432790049</v>
      </c>
      <c r="K42" s="480">
        <f t="shared" ca="1" si="72"/>
        <v>-808.80309229173167</v>
      </c>
      <c r="L42" s="486"/>
      <c r="M42" s="478">
        <f ca="1">-IFERROR(Затраты!F32/(1+Налоги!F$9*Налоги!F$8),0)</f>
        <v>0</v>
      </c>
      <c r="N42" s="478">
        <f ca="1">-IFERROR(Затраты!G32/(1+Налоги!G$9*Налоги!G$8),0)</f>
        <v>0</v>
      </c>
      <c r="O42" s="478">
        <f ca="1">-IFERROR(Затраты!H32/(1+Налоги!H$9*Налоги!H$8),0)</f>
        <v>0</v>
      </c>
      <c r="P42" s="478">
        <f ca="1">-IFERROR(Затраты!I32/(1+Налоги!I$9*Налоги!I$8),0)</f>
        <v>0</v>
      </c>
      <c r="Q42" s="478">
        <f ca="1">-IFERROR(Затраты!J32/(1+Налоги!J$9*Налоги!J$8),0)</f>
        <v>0</v>
      </c>
      <c r="R42" s="478">
        <f ca="1">-IFERROR(Затраты!K32/(1+Налоги!K$9*Налоги!K$8),0)</f>
        <v>-0.79937499999999984</v>
      </c>
      <c r="S42" s="478">
        <f ca="1">-IFERROR(Затраты!L32/(1+Налоги!L$9*Налоги!L$8),0)</f>
        <v>-0.79937499999999984</v>
      </c>
      <c r="T42" s="478">
        <f ca="1">-IFERROR(Затраты!M32/(1+Налоги!M$9*Налоги!M$8),0)</f>
        <v>-0.79937499999999984</v>
      </c>
      <c r="U42" s="478">
        <f ca="1">-IFERROR(Затраты!N32/(1+Налоги!N$9*Налоги!N$8),0)</f>
        <v>-0.79937499999999984</v>
      </c>
      <c r="V42" s="478">
        <f ca="1">-IFERROR(Затраты!O32/(1+Налоги!O$9*Налоги!O$8),0)</f>
        <v>-0.79937499999999984</v>
      </c>
      <c r="W42" s="478">
        <f ca="1">-IFERROR(Затраты!P32/(1+Налоги!P$9*Налоги!P$8),0)</f>
        <v>-0.79937499999999984</v>
      </c>
      <c r="X42" s="478">
        <f ca="1">-IFERROR(Затраты!Q32/(1+Налоги!Q$9*Налоги!Q$8),0)</f>
        <v>-0.79937499999999984</v>
      </c>
      <c r="Y42" s="478">
        <f ca="1">-IFERROR(Затраты!R32/(1+Налоги!R$9*Налоги!R$8),0)</f>
        <v>-0.95210624999999993</v>
      </c>
      <c r="Z42" s="478">
        <f ca="1">-IFERROR(Затраты!S32/(1+Налоги!S$9*Налоги!S$8),0)</f>
        <v>-0.95210624999999993</v>
      </c>
      <c r="AA42" s="478">
        <f ca="1">-IFERROR(Затраты!T32/(1+Налоги!T$9*Налоги!T$8),0)</f>
        <v>-0.95210624999999993</v>
      </c>
      <c r="AB42" s="478">
        <f ca="1">-IFERROR(Затраты!U32/(1+Налоги!U$9*Налоги!U$8),0)</f>
        <v>-0.95210624999999993</v>
      </c>
      <c r="AC42" s="478">
        <f ca="1">-IFERROR(Затраты!V32/(1+Налоги!V$9*Налоги!V$8),0)</f>
        <v>-0.95210624999999993</v>
      </c>
      <c r="AD42" s="478">
        <f ca="1">-IFERROR(Затраты!W32/(1+Налоги!W$9*Налоги!W$8),0)</f>
        <v>-1.9042124999999999</v>
      </c>
      <c r="AE42" s="478">
        <f ca="1">-IFERROR(Затраты!X32/(1+Налоги!X$9*Налоги!X$8),0)</f>
        <v>-1.9042124999999999</v>
      </c>
      <c r="AF42" s="478">
        <f ca="1">-IFERROR(Затраты!Y32/(1+Налоги!Y$9*Налоги!Y$8),0)</f>
        <v>-1.9042124999999999</v>
      </c>
      <c r="AG42" s="478">
        <f ca="1">-IFERROR(Затраты!Z32/(1+Налоги!Z$9*Налоги!Z$8),0)</f>
        <v>-1.9042124999999999</v>
      </c>
      <c r="AH42" s="478">
        <f ca="1">-IFERROR(Затраты!AA32/(1+Налоги!AA$9*Налоги!AA$8),0)</f>
        <v>-1.9042124999999999</v>
      </c>
      <c r="AI42" s="478">
        <f ca="1">-IFERROR(Затраты!AB32/(1+Налоги!AB$9*Налоги!AB$8),0)</f>
        <v>-1.9042124999999999</v>
      </c>
      <c r="AJ42" s="478">
        <f ca="1">-IFERROR(Затраты!AC32/(1+Налоги!AC$9*Налоги!AC$8),0)</f>
        <v>-1.9042124999999999</v>
      </c>
      <c r="AK42" s="478">
        <f ca="1">-IFERROR(Затраты!AD32/(1+Налоги!AD$9*Налоги!AD$8),0)</f>
        <v>-2.2114318874999999</v>
      </c>
      <c r="AL42" s="478">
        <f ca="1">-IFERROR(Затраты!AE32/(1+Налоги!AE$9*Налоги!AE$8),0)</f>
        <v>-2.2114318874999999</v>
      </c>
      <c r="AM42" s="478">
        <f ca="1">-IFERROR(Затраты!AF32/(1+Налоги!AF$9*Налоги!AF$8),0)</f>
        <v>-2.2114318874999999</v>
      </c>
      <c r="AN42" s="478">
        <f ca="1">-IFERROR(Затраты!AG32/(1+Налоги!AG$9*Налоги!AG$8),0)</f>
        <v>-2.2114318874999999</v>
      </c>
      <c r="AO42" s="478">
        <f ca="1">-IFERROR(Затраты!AH32/(1+Налоги!AH$9*Налоги!AH$8),0)</f>
        <v>-2.2114318874999999</v>
      </c>
      <c r="AP42" s="478">
        <f ca="1">-IFERROR(Затраты!AI32/(1+Налоги!AI$9*Налоги!AI$8),0)</f>
        <v>-7.9611547949999997</v>
      </c>
      <c r="AQ42" s="478">
        <f ca="1">-IFERROR(Затраты!AJ32/(1+Налоги!AJ$9*Налоги!AJ$8),0)</f>
        <v>-7.9611547949999997</v>
      </c>
      <c r="AR42" s="478">
        <f ca="1">-IFERROR(Затраты!AK32/(1+Налоги!AK$9*Налоги!AK$8),0)</f>
        <v>-7.9611547949999997</v>
      </c>
      <c r="AS42" s="478">
        <f ca="1">-IFERROR(Затраты!AL32/(1+Налоги!AL$9*Налоги!AL$8),0)</f>
        <v>-7.9611547949999997</v>
      </c>
      <c r="AT42" s="478">
        <f ca="1">-IFERROR(Затраты!AM32/(1+Налоги!AM$9*Налоги!AM$8),0)</f>
        <v>-7.9611547949999997</v>
      </c>
      <c r="AU42" s="478">
        <f ca="1">-IFERROR(Затраты!AN32/(1+Налоги!AN$9*Налоги!AN$8),0)</f>
        <v>-7.9611547949999997</v>
      </c>
      <c r="AV42" s="478">
        <f ca="1">-IFERROR(Затраты!AO32/(1+Налоги!AO$9*Налоги!AO$8),0)</f>
        <v>-7.9611547949999997</v>
      </c>
      <c r="AW42" s="478">
        <f ca="1">-IFERROR(Затраты!AP32/(1+Налоги!AP$9*Налоги!AP$8),0)</f>
        <v>-9.1143937382849991</v>
      </c>
      <c r="AX42" s="478">
        <f ca="1">-IFERROR(Затраты!AQ32/(1+Налоги!AQ$9*Налоги!AQ$8),0)</f>
        <v>-9.1143937382849991</v>
      </c>
      <c r="AY42" s="478">
        <f ca="1">-IFERROR(Затраты!AR32/(1+Налоги!AR$9*Налоги!AR$8),0)</f>
        <v>-9.1143937382849991</v>
      </c>
      <c r="AZ42" s="478">
        <f ca="1">-IFERROR(Затраты!AS32/(1+Налоги!AS$9*Налоги!AS$8),0)</f>
        <v>-9.1143937382849991</v>
      </c>
      <c r="BA42" s="478">
        <f ca="1">-IFERROR(Затраты!AT32/(1+Налоги!AT$9*Налоги!AT$8),0)</f>
        <v>-9.1143937382849991</v>
      </c>
      <c r="BB42" s="478">
        <f ca="1">-IFERROR(Затраты!AU32/(1+Налоги!AU$9*Налоги!AU$8),0)</f>
        <v>-35.444864537774997</v>
      </c>
      <c r="BC42" s="478">
        <f ca="1">-IFERROR(Затраты!AV32/(1+Налоги!AV$9*Налоги!AV$8),0)</f>
        <v>-35.444864537774997</v>
      </c>
      <c r="BD42" s="478">
        <f ca="1">-IFERROR(Затраты!AW32/(1+Налоги!AW$9*Налоги!AW$8),0)</f>
        <v>-35.444864537774997</v>
      </c>
      <c r="BE42" s="478">
        <f ca="1">-IFERROR(Затраты!AX32/(1+Налоги!AX$9*Налоги!AX$8),0)</f>
        <v>-35.444864537774997</v>
      </c>
      <c r="BF42" s="478">
        <f ca="1">-IFERROR(Затраты!AY32/(1+Налоги!AY$9*Налоги!AY$8),0)</f>
        <v>-35.444864537774997</v>
      </c>
      <c r="BG42" s="478">
        <f ca="1">-IFERROR(Затраты!AZ32/(1+Налоги!AZ$9*Налоги!AZ$8),0)</f>
        <v>-35.444864537774997</v>
      </c>
      <c r="BH42" s="478">
        <f ca="1">-IFERROR(Затраты!BA32/(1+Налоги!BA$9*Налоги!BA$8),0)</f>
        <v>-35.444864537774997</v>
      </c>
      <c r="BI42" s="478">
        <f ca="1">-IFERROR(Затраты!BB32/(1+Налоги!BB$9*Налоги!BB$8),0)</f>
        <v>-40.119606419178815</v>
      </c>
      <c r="BJ42" s="478">
        <f ca="1">-IFERROR(Затраты!BC32/(1+Налоги!BC$9*Налоги!BC$8),0)</f>
        <v>-40.119606419178815</v>
      </c>
      <c r="BK42" s="478">
        <f ca="1">-IFERROR(Затраты!BD32/(1+Налоги!BD$9*Налоги!BD$8),0)</f>
        <v>-40.119606419178815</v>
      </c>
      <c r="BL42" s="478">
        <f ca="1">-IFERROR(Затраты!BE32/(1+Налоги!BE$9*Налоги!BE$8),0)</f>
        <v>-40.119606419178815</v>
      </c>
      <c r="BM42" s="478">
        <f ca="1">-IFERROR(Затраты!BF32/(1+Налоги!BF$9*Налоги!BF$8),0)</f>
        <v>-40.119606419178815</v>
      </c>
      <c r="BN42" s="478">
        <f ca="1">-IFERROR(Затраты!BG32/(1+Налоги!BG$9*Налоги!BG$8),0)</f>
        <v>-50.206821747429494</v>
      </c>
      <c r="BO42" s="478">
        <f ca="1">-IFERROR(Затраты!BH32/(1+Налоги!BH$9*Налоги!BH$8),0)</f>
        <v>-50.206821747429494</v>
      </c>
      <c r="BP42" s="478">
        <f ca="1">-IFERROR(Затраты!BI32/(1+Налоги!BI$9*Налоги!BI$8),0)</f>
        <v>-50.206821747429494</v>
      </c>
      <c r="BQ42" s="478">
        <f ca="1">-IFERROR(Затраты!BJ32/(1+Налоги!BJ$9*Налоги!BJ$8),0)</f>
        <v>-50.206821747429494</v>
      </c>
      <c r="BR42" s="478">
        <f ca="1">-IFERROR(Затраты!BK32/(1+Налоги!BK$9*Налоги!BK$8),0)</f>
        <v>-50.206821747429494</v>
      </c>
      <c r="BS42" s="478">
        <f ca="1">-IFERROR(Затраты!BL32/(1+Налоги!BL$9*Налоги!BL$8),0)</f>
        <v>-50.206821747429494</v>
      </c>
      <c r="BT42" s="478">
        <f ca="1">-IFERROR(Затраты!BM32/(1+Налоги!BM$9*Налоги!BM$8),0)</f>
        <v>-50.206821747429494</v>
      </c>
      <c r="BU42" s="478">
        <f ca="1">-IFERROR(Затраты!BN32/(1+Налоги!BN$9*Налоги!BN$8),0)</f>
        <v>-56.302567454510253</v>
      </c>
      <c r="BV42" s="478">
        <f ca="1">-IFERROR(Затраты!BO32/(1+Налоги!BO$9*Налоги!BO$8),0)</f>
        <v>-56.302567454510253</v>
      </c>
      <c r="BW42" s="478">
        <f ca="1">-IFERROR(Затраты!BP32/(1+Налоги!BP$9*Налоги!BP$8),0)</f>
        <v>-56.302567454510253</v>
      </c>
      <c r="BX42" s="478">
        <f ca="1">-IFERROR(Затраты!BQ32/(1+Налоги!BQ$9*Налоги!BQ$8),0)</f>
        <v>-56.302567454510253</v>
      </c>
      <c r="BY42" s="478">
        <f ca="1">-IFERROR(Затраты!BR32/(1+Налоги!BR$9*Налоги!BR$8),0)</f>
        <v>-56.302567454510253</v>
      </c>
      <c r="BZ42" s="478">
        <f ca="1">-IFERROR(Затраты!BS32/(1+Налоги!BS$9*Налоги!BS$8),0)</f>
        <v>-75.32717928845436</v>
      </c>
      <c r="CA42" s="478">
        <f ca="1">-IFERROR(Затраты!BT32/(1+Налоги!BT$9*Налоги!BT$8),0)</f>
        <v>-75.32717928845436</v>
      </c>
      <c r="CB42" s="478">
        <f ca="1">-IFERROR(Затраты!BU32/(1+Налоги!BU$9*Налоги!BU$8),0)</f>
        <v>-75.32717928845436</v>
      </c>
      <c r="CC42" s="478">
        <f ca="1">-IFERROR(Затраты!BV32/(1+Налоги!BV$9*Налоги!BV$8),0)</f>
        <v>-75.32717928845436</v>
      </c>
      <c r="CD42" s="478">
        <f ca="1">-IFERROR(Затраты!BW32/(1+Налоги!BW$9*Налоги!BW$8),0)</f>
        <v>-75.32717928845436</v>
      </c>
      <c r="CE42" s="478">
        <f ca="1">-IFERROR(Затраты!BX32/(1+Налоги!BX$9*Налоги!BX$8),0)</f>
        <v>-75.32717928845436</v>
      </c>
      <c r="CF42" s="478">
        <f ca="1">-IFERROR(Затраты!BY32/(1+Налоги!BY$9*Налоги!BY$8),0)</f>
        <v>-75.32717928845436</v>
      </c>
    </row>
    <row r="43" spans="1:84" x14ac:dyDescent="0.25">
      <c r="A43" s="31"/>
      <c r="B43" s="31"/>
      <c r="C43" s="110"/>
      <c r="D43" s="132"/>
      <c r="E43" s="479"/>
      <c r="F43" s="480"/>
      <c r="G43" s="480"/>
      <c r="H43" s="480"/>
      <c r="I43" s="480"/>
      <c r="J43" s="480"/>
      <c r="K43" s="480"/>
      <c r="L43" s="486"/>
      <c r="M43" s="478"/>
      <c r="N43" s="478"/>
      <c r="O43" s="478"/>
      <c r="P43" s="478"/>
      <c r="Q43" s="478"/>
      <c r="R43" s="478"/>
      <c r="S43" s="478"/>
      <c r="T43" s="478"/>
      <c r="U43" s="478"/>
      <c r="V43" s="478"/>
      <c r="W43" s="478"/>
      <c r="X43" s="478"/>
      <c r="Y43" s="478"/>
      <c r="Z43" s="478"/>
      <c r="AA43" s="478"/>
      <c r="AB43" s="478"/>
      <c r="AC43" s="478"/>
      <c r="AD43" s="478"/>
      <c r="AE43" s="478"/>
      <c r="AF43" s="478"/>
      <c r="AG43" s="478"/>
      <c r="AH43" s="478"/>
      <c r="AI43" s="478"/>
      <c r="AJ43" s="478"/>
      <c r="AK43" s="478"/>
      <c r="AL43" s="478"/>
      <c r="AM43" s="478"/>
      <c r="AN43" s="478"/>
      <c r="AO43" s="478"/>
      <c r="AP43" s="478"/>
      <c r="AQ43" s="478"/>
      <c r="AR43" s="478"/>
      <c r="AS43" s="478"/>
      <c r="AT43" s="478"/>
      <c r="AU43" s="478"/>
      <c r="AV43" s="478"/>
      <c r="AW43" s="478"/>
      <c r="AX43" s="478"/>
      <c r="AY43" s="478"/>
      <c r="AZ43" s="478"/>
      <c r="BA43" s="478"/>
      <c r="BB43" s="478"/>
      <c r="BC43" s="478"/>
      <c r="BD43" s="478"/>
      <c r="BE43" s="478"/>
      <c r="BF43" s="478"/>
      <c r="BG43" s="478"/>
      <c r="BH43" s="478"/>
      <c r="BI43" s="478"/>
      <c r="BJ43" s="478"/>
      <c r="BK43" s="478"/>
      <c r="BL43" s="478"/>
      <c r="BM43" s="478"/>
      <c r="BN43" s="478"/>
      <c r="BO43" s="478"/>
      <c r="BP43" s="478"/>
      <c r="BQ43" s="478"/>
      <c r="BR43" s="478"/>
      <c r="BS43" s="478"/>
      <c r="BT43" s="478"/>
      <c r="BU43" s="478"/>
      <c r="BV43" s="478"/>
      <c r="BW43" s="478"/>
      <c r="BX43" s="478"/>
      <c r="BY43" s="478"/>
      <c r="BZ43" s="478"/>
      <c r="CA43" s="478"/>
      <c r="CB43" s="478"/>
      <c r="CC43" s="478"/>
      <c r="CD43" s="478"/>
      <c r="CE43" s="478"/>
      <c r="CF43" s="478"/>
    </row>
    <row r="44" spans="1:84" x14ac:dyDescent="0.25">
      <c r="A44" s="81"/>
      <c r="B44" s="81"/>
      <c r="C44" s="81" t="s">
        <v>107</v>
      </c>
      <c r="D44" s="180" t="s">
        <v>355</v>
      </c>
      <c r="E44" s="481">
        <f t="shared" ref="E44:E50" ca="1" si="75">SUM(F44:K44)</f>
        <v>-6896.0802043551585</v>
      </c>
      <c r="F44" s="482">
        <f t="shared" ref="F44:K50" ca="1" si="76">SUMIF($M$6:$CF$6,F$6,$M44:$CF44)</f>
        <v>-311.93292926028232</v>
      </c>
      <c r="G44" s="482">
        <f t="shared" ca="1" si="76"/>
        <v>-389.73672230689772</v>
      </c>
      <c r="H44" s="482">
        <f t="shared" ca="1" si="76"/>
        <v>-533.20967977253872</v>
      </c>
      <c r="I44" s="482">
        <f t="shared" ca="1" si="76"/>
        <v>-1204.3509872063739</v>
      </c>
      <c r="J44" s="482">
        <f t="shared" ca="1" si="76"/>
        <v>-1945.2338416636539</v>
      </c>
      <c r="K44" s="482">
        <f t="shared" ca="1" si="76"/>
        <v>-2511.6160441454122</v>
      </c>
      <c r="L44" s="483"/>
      <c r="M44" s="482">
        <f t="shared" ref="M44" ca="1" si="77">SUM(M45:M50)</f>
        <v>-20</v>
      </c>
      <c r="N44" s="482">
        <f t="shared" ref="N44:BT44" ca="1" si="78">SUM(N45:N50)</f>
        <v>-20</v>
      </c>
      <c r="O44" s="482">
        <f t="shared" ca="1" si="78"/>
        <v>-20</v>
      </c>
      <c r="P44" s="482">
        <f t="shared" ca="1" si="78"/>
        <v>-20</v>
      </c>
      <c r="Q44" s="482">
        <f t="shared" ca="1" si="78"/>
        <v>-20</v>
      </c>
      <c r="R44" s="482">
        <f t="shared" ca="1" si="78"/>
        <v>-30.276132751468896</v>
      </c>
      <c r="S44" s="482">
        <f t="shared" ca="1" si="78"/>
        <v>-30.276132751468896</v>
      </c>
      <c r="T44" s="482">
        <f t="shared" ca="1" si="78"/>
        <v>-30.276132751468896</v>
      </c>
      <c r="U44" s="482">
        <f t="shared" ca="1" si="78"/>
        <v>-30.276132751468896</v>
      </c>
      <c r="V44" s="482">
        <f t="shared" ca="1" si="78"/>
        <v>-30.276132751468896</v>
      </c>
      <c r="W44" s="482">
        <f t="shared" ca="1" si="78"/>
        <v>-30.276132751468896</v>
      </c>
      <c r="X44" s="482">
        <f t="shared" ca="1" si="78"/>
        <v>-30.276132751468896</v>
      </c>
      <c r="Y44" s="482">
        <f t="shared" ca="1" si="78"/>
        <v>-32.285353805626201</v>
      </c>
      <c r="Z44" s="482">
        <f t="shared" ca="1" si="78"/>
        <v>-32.285353805626201</v>
      </c>
      <c r="AA44" s="482">
        <f t="shared" ca="1" si="78"/>
        <v>-32.285353805626201</v>
      </c>
      <c r="AB44" s="482">
        <f t="shared" ca="1" si="78"/>
        <v>-32.285353805626201</v>
      </c>
      <c r="AC44" s="482">
        <f t="shared" ca="1" si="78"/>
        <v>-32.285353805626201</v>
      </c>
      <c r="AD44" s="482">
        <f t="shared" ca="1" si="78"/>
        <v>-32.615707611252404</v>
      </c>
      <c r="AE44" s="482">
        <f t="shared" ca="1" si="78"/>
        <v>-32.615707611252404</v>
      </c>
      <c r="AF44" s="482">
        <f t="shared" ca="1" si="78"/>
        <v>-32.615707611252404</v>
      </c>
      <c r="AG44" s="482">
        <f t="shared" ca="1" si="78"/>
        <v>-32.615707611252404</v>
      </c>
      <c r="AH44" s="482">
        <f t="shared" ca="1" si="78"/>
        <v>-32.615707611252404</v>
      </c>
      <c r="AI44" s="482">
        <f t="shared" ca="1" si="78"/>
        <v>-32.615707611252404</v>
      </c>
      <c r="AJ44" s="482">
        <f t="shared" ca="1" si="78"/>
        <v>-32.615707611252404</v>
      </c>
      <c r="AK44" s="482">
        <f t="shared" ca="1" si="78"/>
        <v>-36.849871780547637</v>
      </c>
      <c r="AL44" s="482">
        <f t="shared" ca="1" si="78"/>
        <v>-36.849871780547637</v>
      </c>
      <c r="AM44" s="482">
        <f t="shared" ca="1" si="78"/>
        <v>-36.849871780547637</v>
      </c>
      <c r="AN44" s="482">
        <f t="shared" ca="1" si="78"/>
        <v>-36.849871780547637</v>
      </c>
      <c r="AO44" s="482">
        <f t="shared" ca="1" si="78"/>
        <v>-36.849871780547637</v>
      </c>
      <c r="AP44" s="482">
        <f t="shared" ca="1" si="78"/>
        <v>-49.851474409971516</v>
      </c>
      <c r="AQ44" s="482">
        <f t="shared" ca="1" si="78"/>
        <v>-49.851474409971516</v>
      </c>
      <c r="AR44" s="482">
        <f t="shared" ca="1" si="78"/>
        <v>-49.851474409971516</v>
      </c>
      <c r="AS44" s="482">
        <f t="shared" ca="1" si="78"/>
        <v>-49.851474409971516</v>
      </c>
      <c r="AT44" s="482">
        <f t="shared" ca="1" si="78"/>
        <v>-49.851474409971516</v>
      </c>
      <c r="AU44" s="482">
        <f t="shared" ca="1" si="78"/>
        <v>-49.851474409971516</v>
      </c>
      <c r="AV44" s="482">
        <f t="shared" ca="1" si="78"/>
        <v>-49.851474409971516</v>
      </c>
      <c r="AW44" s="482">
        <f t="shared" ca="1" si="78"/>
        <v>-54.580143950266773</v>
      </c>
      <c r="AX44" s="482">
        <f t="shared" ca="1" si="78"/>
        <v>-54.580143950266773</v>
      </c>
      <c r="AY44" s="482">
        <f t="shared" ca="1" si="78"/>
        <v>-54.580143950266773</v>
      </c>
      <c r="AZ44" s="482">
        <f t="shared" ca="1" si="78"/>
        <v>-54.580143950266773</v>
      </c>
      <c r="BA44" s="482">
        <f t="shared" ca="1" si="78"/>
        <v>-54.580143950266773</v>
      </c>
      <c r="BB44" s="482">
        <f t="shared" ca="1" si="78"/>
        <v>-133.06432392214859</v>
      </c>
      <c r="BC44" s="482">
        <f t="shared" ca="1" si="78"/>
        <v>-133.06432392214859</v>
      </c>
      <c r="BD44" s="482">
        <f t="shared" ca="1" si="78"/>
        <v>-133.06432392214859</v>
      </c>
      <c r="BE44" s="482">
        <f t="shared" ca="1" si="78"/>
        <v>-133.06432392214859</v>
      </c>
      <c r="BF44" s="482">
        <f t="shared" ca="1" si="78"/>
        <v>-133.06432392214859</v>
      </c>
      <c r="BG44" s="482">
        <f t="shared" ca="1" si="78"/>
        <v>-133.06432392214859</v>
      </c>
      <c r="BH44" s="482">
        <f t="shared" ca="1" si="78"/>
        <v>-133.06432392214859</v>
      </c>
      <c r="BI44" s="482">
        <f t="shared" ca="1" si="78"/>
        <v>-145.91601467099147</v>
      </c>
      <c r="BJ44" s="482">
        <f t="shared" ca="1" si="78"/>
        <v>-145.91601467099147</v>
      </c>
      <c r="BK44" s="482">
        <f t="shared" ca="1" si="78"/>
        <v>-145.91601467099147</v>
      </c>
      <c r="BL44" s="482">
        <f t="shared" ca="1" si="78"/>
        <v>-145.91601467099147</v>
      </c>
      <c r="BM44" s="482">
        <f t="shared" ca="1" si="78"/>
        <v>-145.91601467099147</v>
      </c>
      <c r="BN44" s="482">
        <f t="shared" ca="1" si="78"/>
        <v>-173.6648240440995</v>
      </c>
      <c r="BO44" s="482">
        <f t="shared" ca="1" si="78"/>
        <v>-173.6648240440995</v>
      </c>
      <c r="BP44" s="482">
        <f t="shared" ca="1" si="78"/>
        <v>-173.6648240440995</v>
      </c>
      <c r="BQ44" s="482">
        <f t="shared" ca="1" si="78"/>
        <v>-173.6648240440995</v>
      </c>
      <c r="BR44" s="482">
        <f t="shared" ca="1" si="78"/>
        <v>-173.6648240440995</v>
      </c>
      <c r="BS44" s="482">
        <f t="shared" ca="1" si="78"/>
        <v>-173.6648240440995</v>
      </c>
      <c r="BT44" s="482">
        <f t="shared" ca="1" si="78"/>
        <v>-173.6648240440995</v>
      </c>
      <c r="BU44" s="482">
        <f t="shared" ref="BU44:CF44" ca="1" si="79">SUM(BU45:BU50)</f>
        <v>-183.18325914050527</v>
      </c>
      <c r="BV44" s="482">
        <f t="shared" ca="1" si="79"/>
        <v>-183.18325914050527</v>
      </c>
      <c r="BW44" s="482">
        <f t="shared" ca="1" si="79"/>
        <v>-183.18325914050527</v>
      </c>
      <c r="BX44" s="482">
        <f t="shared" ca="1" si="79"/>
        <v>-183.18325914050527</v>
      </c>
      <c r="BY44" s="482">
        <f t="shared" ca="1" si="79"/>
        <v>-183.18325914050527</v>
      </c>
      <c r="BZ44" s="482">
        <f t="shared" ca="1" si="79"/>
        <v>-227.95710692041234</v>
      </c>
      <c r="CA44" s="482">
        <f t="shared" ca="1" si="79"/>
        <v>-227.95710692041234</v>
      </c>
      <c r="CB44" s="482">
        <f t="shared" ca="1" si="79"/>
        <v>-227.95710692041234</v>
      </c>
      <c r="CC44" s="482">
        <f t="shared" ca="1" si="79"/>
        <v>-227.95710692041234</v>
      </c>
      <c r="CD44" s="482">
        <f t="shared" ca="1" si="79"/>
        <v>-227.95710692041234</v>
      </c>
      <c r="CE44" s="482">
        <f t="shared" ca="1" si="79"/>
        <v>-227.95710692041234</v>
      </c>
      <c r="CF44" s="482">
        <f t="shared" ca="1" si="79"/>
        <v>-227.95710692041234</v>
      </c>
    </row>
    <row r="45" spans="1:84" x14ac:dyDescent="0.25">
      <c r="A45" s="81"/>
      <c r="B45" s="81"/>
      <c r="C45" s="110" t="str">
        <f>Затраты!C35</f>
        <v xml:space="preserve">ФОТ АУП </v>
      </c>
      <c r="D45" s="132" t="s">
        <v>355</v>
      </c>
      <c r="E45" s="479">
        <f t="shared" ca="1" si="75"/>
        <v>-5693.7115918750005</v>
      </c>
      <c r="F45" s="480">
        <f t="shared" ca="1" si="76"/>
        <v>-274</v>
      </c>
      <c r="G45" s="480">
        <f t="shared" ca="1" si="76"/>
        <v>-340.20000000000005</v>
      </c>
      <c r="H45" s="480">
        <f t="shared" ca="1" si="76"/>
        <v>-434.3850000000001</v>
      </c>
      <c r="I45" s="480">
        <f t="shared" ca="1" si="76"/>
        <v>-1000.1880000000001</v>
      </c>
      <c r="J45" s="480">
        <f t="shared" ca="1" si="76"/>
        <v>-1585.0201500000003</v>
      </c>
      <c r="K45" s="480">
        <f t="shared" ca="1" si="76"/>
        <v>-2059.9184418750006</v>
      </c>
      <c r="L45" s="486"/>
      <c r="M45" s="478">
        <f ca="1">-Затраты!F35</f>
        <v>-17</v>
      </c>
      <c r="N45" s="478">
        <f ca="1">-Затраты!G35</f>
        <v>-17</v>
      </c>
      <c r="O45" s="478">
        <f ca="1">-Затраты!H35</f>
        <v>-17</v>
      </c>
      <c r="P45" s="478">
        <f ca="1">-Затраты!I35</f>
        <v>-17</v>
      </c>
      <c r="Q45" s="478">
        <f ca="1">-Затраты!J35</f>
        <v>-17</v>
      </c>
      <c r="R45" s="478">
        <f ca="1">-Затраты!K35</f>
        <v>-27</v>
      </c>
      <c r="S45" s="478">
        <f ca="1">-Затраты!L35</f>
        <v>-27</v>
      </c>
      <c r="T45" s="478">
        <f ca="1">-Затраты!M35</f>
        <v>-27</v>
      </c>
      <c r="U45" s="478">
        <f ca="1">-Затраты!N35</f>
        <v>-27</v>
      </c>
      <c r="V45" s="478">
        <f ca="1">-Затраты!O35</f>
        <v>-27</v>
      </c>
      <c r="W45" s="478">
        <f ca="1">-Затраты!P35</f>
        <v>-27</v>
      </c>
      <c r="X45" s="478">
        <f ca="1">-Затраты!Q35</f>
        <v>-27</v>
      </c>
      <c r="Y45" s="478">
        <f ca="1">-Затраты!R35</f>
        <v>-28.35</v>
      </c>
      <c r="Z45" s="478">
        <f ca="1">-Затраты!S35</f>
        <v>-28.35</v>
      </c>
      <c r="AA45" s="478">
        <f ca="1">-Затраты!T35</f>
        <v>-28.35</v>
      </c>
      <c r="AB45" s="478">
        <f ca="1">-Затраты!U35</f>
        <v>-28.35</v>
      </c>
      <c r="AC45" s="478">
        <f ca="1">-Затраты!V35</f>
        <v>-28.35</v>
      </c>
      <c r="AD45" s="478">
        <f ca="1">-Затраты!W35</f>
        <v>-28.35</v>
      </c>
      <c r="AE45" s="478">
        <f ca="1">-Затраты!X35</f>
        <v>-28.35</v>
      </c>
      <c r="AF45" s="478">
        <f ca="1">-Затраты!Y35</f>
        <v>-28.35</v>
      </c>
      <c r="AG45" s="478">
        <f ca="1">-Затраты!Z35</f>
        <v>-28.35</v>
      </c>
      <c r="AH45" s="478">
        <f ca="1">-Затраты!AA35</f>
        <v>-28.35</v>
      </c>
      <c r="AI45" s="478">
        <f ca="1">-Затраты!AB35</f>
        <v>-28.35</v>
      </c>
      <c r="AJ45" s="478">
        <f ca="1">-Затраты!AC35</f>
        <v>-28.35</v>
      </c>
      <c r="AK45" s="478">
        <f ca="1">-Затраты!AD35</f>
        <v>-29.767499999999998</v>
      </c>
      <c r="AL45" s="478">
        <f ca="1">-Затраты!AE35</f>
        <v>-29.767499999999998</v>
      </c>
      <c r="AM45" s="478">
        <f ca="1">-Затраты!AF35</f>
        <v>-29.767499999999998</v>
      </c>
      <c r="AN45" s="478">
        <f ca="1">-Затраты!AG35</f>
        <v>-29.767499999999998</v>
      </c>
      <c r="AO45" s="478">
        <f ca="1">-Затраты!AH35</f>
        <v>-29.767499999999998</v>
      </c>
      <c r="AP45" s="478">
        <f ca="1">-Затраты!AI35</f>
        <v>-40.792500000000004</v>
      </c>
      <c r="AQ45" s="478">
        <f ca="1">-Затраты!AJ35</f>
        <v>-40.792500000000004</v>
      </c>
      <c r="AR45" s="478">
        <f ca="1">-Затраты!AK35</f>
        <v>-40.792500000000004</v>
      </c>
      <c r="AS45" s="478">
        <f ca="1">-Затраты!AL35</f>
        <v>-40.792500000000004</v>
      </c>
      <c r="AT45" s="478">
        <f ca="1">-Затраты!AM35</f>
        <v>-40.792500000000004</v>
      </c>
      <c r="AU45" s="478">
        <f ca="1">-Затраты!AN35</f>
        <v>-40.792500000000004</v>
      </c>
      <c r="AV45" s="478">
        <f ca="1">-Затраты!AO35</f>
        <v>-40.792500000000004</v>
      </c>
      <c r="AW45" s="478">
        <f ca="1">-Затраты!AP35</f>
        <v>-42.832125000000005</v>
      </c>
      <c r="AX45" s="478">
        <f ca="1">-Затраты!AQ35</f>
        <v>-42.832125000000005</v>
      </c>
      <c r="AY45" s="478">
        <f ca="1">-Затраты!AR35</f>
        <v>-42.832125000000005</v>
      </c>
      <c r="AZ45" s="478">
        <f ca="1">-Затраты!AS35</f>
        <v>-42.832125000000005</v>
      </c>
      <c r="BA45" s="478">
        <f ca="1">-Затраты!AT35</f>
        <v>-42.832125000000005</v>
      </c>
      <c r="BB45" s="478">
        <f ca="1">-Затраты!AU35</f>
        <v>-112.28962500000002</v>
      </c>
      <c r="BC45" s="478">
        <f ca="1">-Затраты!AV35</f>
        <v>-112.28962500000002</v>
      </c>
      <c r="BD45" s="478">
        <f ca="1">-Затраты!AW35</f>
        <v>-112.28962500000002</v>
      </c>
      <c r="BE45" s="478">
        <f ca="1">-Затраты!AX35</f>
        <v>-112.28962500000002</v>
      </c>
      <c r="BF45" s="478">
        <f ca="1">-Затраты!AY35</f>
        <v>-112.28962500000002</v>
      </c>
      <c r="BG45" s="478">
        <f ca="1">-Затраты!AZ35</f>
        <v>-112.28962500000002</v>
      </c>
      <c r="BH45" s="478">
        <f ca="1">-Затраты!BA35</f>
        <v>-112.28962500000002</v>
      </c>
      <c r="BI45" s="478">
        <f ca="1">-Затраты!BB35</f>
        <v>-117.90410625000001</v>
      </c>
      <c r="BJ45" s="478">
        <f ca="1">-Затраты!BC35</f>
        <v>-117.90410625000001</v>
      </c>
      <c r="BK45" s="478">
        <f ca="1">-Затраты!BD35</f>
        <v>-117.90410625000001</v>
      </c>
      <c r="BL45" s="478">
        <f ca="1">-Затраты!BE35</f>
        <v>-117.90410625000001</v>
      </c>
      <c r="BM45" s="478">
        <f ca="1">-Затраты!BF35</f>
        <v>-117.90410625000001</v>
      </c>
      <c r="BN45" s="478">
        <f ca="1">-Затраты!BG35</f>
        <v>-142.21423125000001</v>
      </c>
      <c r="BO45" s="478">
        <f ca="1">-Затраты!BH35</f>
        <v>-142.21423125000001</v>
      </c>
      <c r="BP45" s="478">
        <f ca="1">-Затраты!BI35</f>
        <v>-142.21423125000001</v>
      </c>
      <c r="BQ45" s="478">
        <f ca="1">-Затраты!BJ35</f>
        <v>-142.21423125000001</v>
      </c>
      <c r="BR45" s="478">
        <f ca="1">-Затраты!BK35</f>
        <v>-142.21423125000001</v>
      </c>
      <c r="BS45" s="478">
        <f ca="1">-Затраты!BL35</f>
        <v>-142.21423125000001</v>
      </c>
      <c r="BT45" s="478">
        <f ca="1">-Затраты!BM35</f>
        <v>-142.21423125000001</v>
      </c>
      <c r="BU45" s="478">
        <f ca="1">-Затраты!BN35</f>
        <v>-149.32494281250004</v>
      </c>
      <c r="BV45" s="478">
        <f ca="1">-Затраты!BO35</f>
        <v>-149.32494281250004</v>
      </c>
      <c r="BW45" s="478">
        <f ca="1">-Затраты!BP35</f>
        <v>-149.32494281250004</v>
      </c>
      <c r="BX45" s="478">
        <f ca="1">-Затраты!BQ35</f>
        <v>-149.32494281250004</v>
      </c>
      <c r="BY45" s="478">
        <f ca="1">-Затраты!BR35</f>
        <v>-149.32494281250004</v>
      </c>
      <c r="BZ45" s="478">
        <f ca="1">-Затраты!BS35</f>
        <v>-187.61338968750005</v>
      </c>
      <c r="CA45" s="478">
        <f ca="1">-Затраты!BT35</f>
        <v>-187.61338968750005</v>
      </c>
      <c r="CB45" s="478">
        <f ca="1">-Затраты!BU35</f>
        <v>-187.61338968750005</v>
      </c>
      <c r="CC45" s="478">
        <f ca="1">-Затраты!BV35</f>
        <v>-187.61338968750005</v>
      </c>
      <c r="CD45" s="478">
        <f ca="1">-Затраты!BW35</f>
        <v>-187.61338968750005</v>
      </c>
      <c r="CE45" s="478">
        <f ca="1">-Затраты!BX35</f>
        <v>-187.61338968750005</v>
      </c>
      <c r="CF45" s="478">
        <f ca="1">-Затраты!BY35</f>
        <v>-187.61338968750005</v>
      </c>
    </row>
    <row r="46" spans="1:84" x14ac:dyDescent="0.25">
      <c r="A46" s="31"/>
      <c r="B46" s="99"/>
      <c r="C46" s="110" t="str">
        <f>Затраты!C36</f>
        <v>Аренда помещения</v>
      </c>
      <c r="D46" s="132" t="s">
        <v>355</v>
      </c>
      <c r="E46" s="479">
        <f t="shared" si="75"/>
        <v>-394.66394559434764</v>
      </c>
      <c r="F46" s="480">
        <f t="shared" si="76"/>
        <v>-12</v>
      </c>
      <c r="G46" s="480">
        <f t="shared" si="76"/>
        <v>-12.359999999999998</v>
      </c>
      <c r="H46" s="480">
        <f t="shared" si="76"/>
        <v>-37.932839999999999</v>
      </c>
      <c r="I46" s="480">
        <f t="shared" si="76"/>
        <v>-64.675492199999994</v>
      </c>
      <c r="J46" s="480">
        <f t="shared" si="76"/>
        <v>-132.32605704120002</v>
      </c>
      <c r="K46" s="480">
        <f t="shared" si="76"/>
        <v>-135.3695563531476</v>
      </c>
      <c r="L46" s="486"/>
      <c r="M46" s="478">
        <f>-IFERROR(Затраты!F36/(1+Налоги!F$9*Налоги!F$8),0)</f>
        <v>-1</v>
      </c>
      <c r="N46" s="478">
        <f>-IFERROR(Затраты!G36/(1+Налоги!G$9*Налоги!G$8),0)</f>
        <v>-1</v>
      </c>
      <c r="O46" s="478">
        <f>-IFERROR(Затраты!H36/(1+Налоги!H$9*Налоги!H$8),0)</f>
        <v>-1</v>
      </c>
      <c r="P46" s="478">
        <f>-IFERROR(Затраты!I36/(1+Налоги!I$9*Налоги!I$8),0)</f>
        <v>-1</v>
      </c>
      <c r="Q46" s="478">
        <f>-IFERROR(Затраты!J36/(1+Налоги!J$9*Налоги!J$8),0)</f>
        <v>-1</v>
      </c>
      <c r="R46" s="478">
        <f>-IFERROR(Затраты!K36/(1+Налоги!K$9*Налоги!K$8),0)</f>
        <v>-1</v>
      </c>
      <c r="S46" s="478">
        <f>-IFERROR(Затраты!L36/(1+Налоги!L$9*Налоги!L$8),0)</f>
        <v>-1</v>
      </c>
      <c r="T46" s="478">
        <f>-IFERROR(Затраты!M36/(1+Налоги!M$9*Налоги!M$8),0)</f>
        <v>-1</v>
      </c>
      <c r="U46" s="478">
        <f>-IFERROR(Затраты!N36/(1+Налоги!N$9*Налоги!N$8),0)</f>
        <v>-1</v>
      </c>
      <c r="V46" s="478">
        <f>-IFERROR(Затраты!O36/(1+Налоги!O$9*Налоги!O$8),0)</f>
        <v>-1</v>
      </c>
      <c r="W46" s="478">
        <f>-IFERROR(Затраты!P36/(1+Налоги!P$9*Налоги!P$8),0)</f>
        <v>-1</v>
      </c>
      <c r="X46" s="478">
        <f>-IFERROR(Затраты!Q36/(1+Налоги!Q$9*Налоги!Q$8),0)</f>
        <v>-1</v>
      </c>
      <c r="Y46" s="478">
        <f>-IFERROR(Затраты!R36/(1+Налоги!R$9*Налоги!R$8),0)</f>
        <v>-1.03</v>
      </c>
      <c r="Z46" s="478">
        <f>-IFERROR(Затраты!S36/(1+Налоги!S$9*Налоги!S$8),0)</f>
        <v>-1.03</v>
      </c>
      <c r="AA46" s="478">
        <f>-IFERROR(Затраты!T36/(1+Налоги!T$9*Налоги!T$8),0)</f>
        <v>-1.03</v>
      </c>
      <c r="AB46" s="478">
        <f>-IFERROR(Затраты!U36/(1+Налоги!U$9*Налоги!U$8),0)</f>
        <v>-1.03</v>
      </c>
      <c r="AC46" s="478">
        <f>-IFERROR(Затраты!V36/(1+Налоги!V$9*Налоги!V$8),0)</f>
        <v>-1.03</v>
      </c>
      <c r="AD46" s="478">
        <f>-IFERROR(Затраты!W36/(1+Налоги!W$9*Налоги!W$8),0)</f>
        <v>-1.03</v>
      </c>
      <c r="AE46" s="478">
        <f>-IFERROR(Затраты!X36/(1+Налоги!X$9*Налоги!X$8),0)</f>
        <v>-1.03</v>
      </c>
      <c r="AF46" s="478">
        <f>-IFERROR(Затраты!Y36/(1+Налоги!Y$9*Налоги!Y$8),0)</f>
        <v>-1.03</v>
      </c>
      <c r="AG46" s="478">
        <f>-IFERROR(Затраты!Z36/(1+Налоги!Z$9*Налоги!Z$8),0)</f>
        <v>-1.03</v>
      </c>
      <c r="AH46" s="478">
        <f>-IFERROR(Затраты!AA36/(1+Налоги!AA$9*Налоги!AA$8),0)</f>
        <v>-1.03</v>
      </c>
      <c r="AI46" s="478">
        <f>-IFERROR(Затраты!AB36/(1+Налоги!AB$9*Налоги!AB$8),0)</f>
        <v>-1.03</v>
      </c>
      <c r="AJ46" s="478">
        <f>-IFERROR(Затраты!AC36/(1+Налоги!AC$9*Налоги!AC$8),0)</f>
        <v>-1.03</v>
      </c>
      <c r="AK46" s="478">
        <f>-IFERROR(Затраты!AD36/(1+Налоги!AD$9*Налоги!AD$8),0)</f>
        <v>-3.16107</v>
      </c>
      <c r="AL46" s="478">
        <f>-IFERROR(Затраты!AE36/(1+Налоги!AE$9*Налоги!AE$8),0)</f>
        <v>-3.16107</v>
      </c>
      <c r="AM46" s="478">
        <f>-IFERROR(Затраты!AF36/(1+Налоги!AF$9*Налоги!AF$8),0)</f>
        <v>-3.16107</v>
      </c>
      <c r="AN46" s="478">
        <f>-IFERROR(Затраты!AG36/(1+Налоги!AG$9*Налоги!AG$8),0)</f>
        <v>-3.16107</v>
      </c>
      <c r="AO46" s="478">
        <f>-IFERROR(Затраты!AH36/(1+Налоги!AH$9*Налоги!AH$8),0)</f>
        <v>-3.16107</v>
      </c>
      <c r="AP46" s="478">
        <f>-IFERROR(Затраты!AI36/(1+Налоги!AI$9*Налоги!AI$8),0)</f>
        <v>-3.16107</v>
      </c>
      <c r="AQ46" s="478">
        <f>-IFERROR(Затраты!AJ36/(1+Налоги!AJ$9*Налоги!AJ$8),0)</f>
        <v>-3.16107</v>
      </c>
      <c r="AR46" s="478">
        <f>-IFERROR(Затраты!AK36/(1+Налоги!AK$9*Налоги!AK$8),0)</f>
        <v>-3.16107</v>
      </c>
      <c r="AS46" s="478">
        <f>-IFERROR(Затраты!AL36/(1+Налоги!AL$9*Налоги!AL$8),0)</f>
        <v>-3.16107</v>
      </c>
      <c r="AT46" s="478">
        <f>-IFERROR(Затраты!AM36/(1+Налоги!AM$9*Налоги!AM$8),0)</f>
        <v>-3.16107</v>
      </c>
      <c r="AU46" s="478">
        <f>-IFERROR(Затраты!AN36/(1+Налоги!AN$9*Налоги!AN$8),0)</f>
        <v>-3.16107</v>
      </c>
      <c r="AV46" s="478">
        <f>-IFERROR(Затраты!AO36/(1+Налоги!AO$9*Налоги!AO$8),0)</f>
        <v>-3.16107</v>
      </c>
      <c r="AW46" s="478">
        <f>-IFERROR(Затраты!AP36/(1+Налоги!AP$9*Налоги!AP$8),0)</f>
        <v>-5.3896243500000001</v>
      </c>
      <c r="AX46" s="478">
        <f>-IFERROR(Затраты!AQ36/(1+Налоги!AQ$9*Налоги!AQ$8),0)</f>
        <v>-5.3896243500000001</v>
      </c>
      <c r="AY46" s="478">
        <f>-IFERROR(Затраты!AR36/(1+Налоги!AR$9*Налоги!AR$8),0)</f>
        <v>-5.3896243500000001</v>
      </c>
      <c r="AZ46" s="478">
        <f>-IFERROR(Затраты!AS36/(1+Налоги!AS$9*Налоги!AS$8),0)</f>
        <v>-5.3896243500000001</v>
      </c>
      <c r="BA46" s="478">
        <f>-IFERROR(Затраты!AT36/(1+Налоги!AT$9*Налоги!AT$8),0)</f>
        <v>-5.3896243500000001</v>
      </c>
      <c r="BB46" s="478">
        <f>-IFERROR(Затраты!AU36/(1+Налоги!AU$9*Налоги!AU$8),0)</f>
        <v>-5.3896243500000001</v>
      </c>
      <c r="BC46" s="478">
        <f>-IFERROR(Затраты!AV36/(1+Налоги!AV$9*Налоги!AV$8),0)</f>
        <v>-5.3896243500000001</v>
      </c>
      <c r="BD46" s="478">
        <f>-IFERROR(Затраты!AW36/(1+Налоги!AW$9*Налоги!AW$8),0)</f>
        <v>-5.3896243500000001</v>
      </c>
      <c r="BE46" s="478">
        <f>-IFERROR(Затраты!AX36/(1+Налоги!AX$9*Налоги!AX$8),0)</f>
        <v>-5.3896243500000001</v>
      </c>
      <c r="BF46" s="478">
        <f>-IFERROR(Затраты!AY36/(1+Налоги!AY$9*Налоги!AY$8),0)</f>
        <v>-5.3896243500000001</v>
      </c>
      <c r="BG46" s="478">
        <f>-IFERROR(Затраты!AZ36/(1+Налоги!AZ$9*Налоги!AZ$8),0)</f>
        <v>-5.3896243500000001</v>
      </c>
      <c r="BH46" s="478">
        <f>-IFERROR(Затраты!BA36/(1+Налоги!BA$9*Налоги!BA$8),0)</f>
        <v>-5.3896243500000001</v>
      </c>
      <c r="BI46" s="478">
        <f>-IFERROR(Затраты!BB36/(1+Налоги!BB$9*Налоги!BB$8),0)</f>
        <v>-11.0271714201</v>
      </c>
      <c r="BJ46" s="478">
        <f>-IFERROR(Затраты!BC36/(1+Налоги!BC$9*Налоги!BC$8),0)</f>
        <v>-11.0271714201</v>
      </c>
      <c r="BK46" s="478">
        <f>-IFERROR(Затраты!BD36/(1+Налоги!BD$9*Налоги!BD$8),0)</f>
        <v>-11.0271714201</v>
      </c>
      <c r="BL46" s="478">
        <f>-IFERROR(Затраты!BE36/(1+Налоги!BE$9*Налоги!BE$8),0)</f>
        <v>-11.0271714201</v>
      </c>
      <c r="BM46" s="478">
        <f>-IFERROR(Затраты!BF36/(1+Налоги!BF$9*Налоги!BF$8),0)</f>
        <v>-11.0271714201</v>
      </c>
      <c r="BN46" s="478">
        <f>-IFERROR(Затраты!BG36/(1+Налоги!BG$9*Налоги!BG$8),0)</f>
        <v>-11.0271714201</v>
      </c>
      <c r="BO46" s="478">
        <f>-IFERROR(Затраты!BH36/(1+Налоги!BH$9*Налоги!BH$8),0)</f>
        <v>-11.0271714201</v>
      </c>
      <c r="BP46" s="478">
        <f>-IFERROR(Затраты!BI36/(1+Налоги!BI$9*Налоги!BI$8),0)</f>
        <v>-11.0271714201</v>
      </c>
      <c r="BQ46" s="478">
        <f>-IFERROR(Затраты!BJ36/(1+Налоги!BJ$9*Налоги!BJ$8),0)</f>
        <v>-11.0271714201</v>
      </c>
      <c r="BR46" s="478">
        <f>-IFERROR(Затраты!BK36/(1+Налоги!BK$9*Налоги!BK$8),0)</f>
        <v>-11.0271714201</v>
      </c>
      <c r="BS46" s="478">
        <f>-IFERROR(Затраты!BL36/(1+Налоги!BL$9*Налоги!BL$8),0)</f>
        <v>-11.0271714201</v>
      </c>
      <c r="BT46" s="478">
        <f>-IFERROR(Затраты!BM36/(1+Налоги!BM$9*Налоги!BM$8),0)</f>
        <v>-11.0271714201</v>
      </c>
      <c r="BU46" s="478">
        <f>-IFERROR(Затраты!BN36/(1+Налоги!BN$9*Налоги!BN$8),0)</f>
        <v>-11.280796362762297</v>
      </c>
      <c r="BV46" s="478">
        <f>-IFERROR(Затраты!BO36/(1+Налоги!BO$9*Налоги!BO$8),0)</f>
        <v>-11.280796362762297</v>
      </c>
      <c r="BW46" s="478">
        <f>-IFERROR(Затраты!BP36/(1+Налоги!BP$9*Налоги!BP$8),0)</f>
        <v>-11.280796362762297</v>
      </c>
      <c r="BX46" s="478">
        <f>-IFERROR(Затраты!BQ36/(1+Налоги!BQ$9*Налоги!BQ$8),0)</f>
        <v>-11.280796362762297</v>
      </c>
      <c r="BY46" s="478">
        <f>-IFERROR(Затраты!BR36/(1+Налоги!BR$9*Налоги!BR$8),0)</f>
        <v>-11.280796362762297</v>
      </c>
      <c r="BZ46" s="478">
        <f>-IFERROR(Затраты!BS36/(1+Налоги!BS$9*Налоги!BS$8),0)</f>
        <v>-11.280796362762297</v>
      </c>
      <c r="CA46" s="478">
        <f>-IFERROR(Затраты!BT36/(1+Налоги!BT$9*Налоги!BT$8),0)</f>
        <v>-11.280796362762297</v>
      </c>
      <c r="CB46" s="478">
        <f>-IFERROR(Затраты!BU36/(1+Налоги!BU$9*Налоги!BU$8),0)</f>
        <v>-11.280796362762297</v>
      </c>
      <c r="CC46" s="478">
        <f>-IFERROR(Затраты!BV36/(1+Налоги!BV$9*Налоги!BV$8),0)</f>
        <v>-11.280796362762297</v>
      </c>
      <c r="CD46" s="478">
        <f>-IFERROR(Затраты!BW36/(1+Налоги!BW$9*Налоги!BW$8),0)</f>
        <v>-11.280796362762297</v>
      </c>
      <c r="CE46" s="478">
        <f>-IFERROR(Затраты!BX36/(1+Налоги!BX$9*Налоги!BX$8),0)</f>
        <v>-11.280796362762297</v>
      </c>
      <c r="CF46" s="478">
        <f>-IFERROR(Затраты!BY36/(1+Налоги!BY$9*Налоги!BY$8),0)</f>
        <v>-11.280796362762297</v>
      </c>
    </row>
    <row r="47" spans="1:84" x14ac:dyDescent="0.25">
      <c r="A47" s="31"/>
      <c r="B47" s="99"/>
      <c r="C47" s="110" t="str">
        <f>Затраты!C37</f>
        <v>Банковские комиссии</v>
      </c>
      <c r="D47" s="132" t="s">
        <v>355</v>
      </c>
      <c r="E47" s="479">
        <f t="shared" ca="1" si="75"/>
        <v>-14.089252938179365</v>
      </c>
      <c r="F47" s="480">
        <f t="shared" ca="1" si="76"/>
        <v>-6.7720926948940136E-2</v>
      </c>
      <c r="G47" s="480">
        <f t="shared" ca="1" si="76"/>
        <v>-0.24671605689778031</v>
      </c>
      <c r="H47" s="480">
        <f t="shared" ca="1" si="76"/>
        <v>-0.69725210503880053</v>
      </c>
      <c r="I47" s="480">
        <f t="shared" ca="1" si="76"/>
        <v>-2.7868595344238263</v>
      </c>
      <c r="J47" s="480">
        <f t="shared" ca="1" si="76"/>
        <v>-4.1745560674602347</v>
      </c>
      <c r="K47" s="480">
        <f t="shared" ca="1" si="76"/>
        <v>-6.1161482474097832</v>
      </c>
      <c r="L47" s="486"/>
      <c r="M47" s="478">
        <f ca="1">-IFERROR(Затраты!F37/(1+Налоги!F$9*Налоги!F$8),0)</f>
        <v>0</v>
      </c>
      <c r="N47" s="478">
        <f ca="1">-IFERROR(Затраты!G37/(1+Налоги!G$9*Налоги!G$8),0)</f>
        <v>0</v>
      </c>
      <c r="O47" s="478">
        <f ca="1">-IFERROR(Затраты!H37/(1+Налоги!H$9*Налоги!H$8),0)</f>
        <v>0</v>
      </c>
      <c r="P47" s="478">
        <f ca="1">-IFERROR(Затраты!I37/(1+Налоги!I$9*Налоги!I$8),0)</f>
        <v>0</v>
      </c>
      <c r="Q47" s="478">
        <f ca="1">-IFERROR(Затраты!J37/(1+Налоги!J$9*Налоги!J$8),0)</f>
        <v>0</v>
      </c>
      <c r="R47" s="478">
        <f ca="1">-IFERROR(Затраты!K37/(1+Налоги!K$9*Налоги!K$8),0)</f>
        <v>-9.6744181355628775E-3</v>
      </c>
      <c r="S47" s="478">
        <f ca="1">-IFERROR(Затраты!L37/(1+Налоги!L$9*Налоги!L$8),0)</f>
        <v>-9.6744181355628775E-3</v>
      </c>
      <c r="T47" s="478">
        <f ca="1">-IFERROR(Затраты!M37/(1+Налоги!M$9*Налоги!M$8),0)</f>
        <v>-9.6744181355628775E-3</v>
      </c>
      <c r="U47" s="478">
        <f ca="1">-IFERROR(Затраты!N37/(1+Налоги!N$9*Налоги!N$8),0)</f>
        <v>-9.6744181355628775E-3</v>
      </c>
      <c r="V47" s="478">
        <f ca="1">-IFERROR(Затраты!O37/(1+Налоги!O$9*Налоги!O$8),0)</f>
        <v>-9.6744181355628775E-3</v>
      </c>
      <c r="W47" s="478">
        <f ca="1">-IFERROR(Затраты!P37/(1+Налоги!P$9*Налоги!P$8),0)</f>
        <v>-9.6744181355628775E-3</v>
      </c>
      <c r="X47" s="478">
        <f ca="1">-IFERROR(Затраты!Q37/(1+Налоги!Q$9*Налоги!Q$8),0)</f>
        <v>-9.6744181355628775E-3</v>
      </c>
      <c r="Y47" s="478">
        <f ca="1">-IFERROR(Затраты!R37/(1+Налоги!R$9*Налоги!R$8),0)</f>
        <v>-1.2985055626198965E-2</v>
      </c>
      <c r="Z47" s="478">
        <f ca="1">-IFERROR(Затраты!S37/(1+Налоги!S$9*Налоги!S$8),0)</f>
        <v>-1.2985055626198965E-2</v>
      </c>
      <c r="AA47" s="478">
        <f ca="1">-IFERROR(Затраты!T37/(1+Налоги!T$9*Налоги!T$8),0)</f>
        <v>-1.2985055626198965E-2</v>
      </c>
      <c r="AB47" s="478">
        <f ca="1">-IFERROR(Затраты!U37/(1+Налоги!U$9*Налоги!U$8),0)</f>
        <v>-1.2985055626198965E-2</v>
      </c>
      <c r="AC47" s="478">
        <f ca="1">-IFERROR(Затраты!V37/(1+Налоги!V$9*Налоги!V$8),0)</f>
        <v>-1.2985055626198965E-2</v>
      </c>
      <c r="AD47" s="478">
        <f ca="1">-IFERROR(Затраты!W37/(1+Налоги!W$9*Налоги!W$8),0)</f>
        <v>-2.597011125239793E-2</v>
      </c>
      <c r="AE47" s="478">
        <f ca="1">-IFERROR(Затраты!X37/(1+Налоги!X$9*Налоги!X$8),0)</f>
        <v>-2.597011125239793E-2</v>
      </c>
      <c r="AF47" s="478">
        <f ca="1">-IFERROR(Затраты!Y37/(1+Налоги!Y$9*Налоги!Y$8),0)</f>
        <v>-2.597011125239793E-2</v>
      </c>
      <c r="AG47" s="478">
        <f ca="1">-IFERROR(Затраты!Z37/(1+Налоги!Z$9*Налоги!Z$8),0)</f>
        <v>-2.597011125239793E-2</v>
      </c>
      <c r="AH47" s="478">
        <f ca="1">-IFERROR(Затраты!AA37/(1+Налоги!AA$9*Налоги!AA$8),0)</f>
        <v>-2.597011125239793E-2</v>
      </c>
      <c r="AI47" s="478">
        <f ca="1">-IFERROR(Затраты!AB37/(1+Налоги!AB$9*Налоги!AB$8),0)</f>
        <v>-2.597011125239793E-2</v>
      </c>
      <c r="AJ47" s="478">
        <f ca="1">-IFERROR(Затраты!AC37/(1+Налоги!AC$9*Налоги!AC$8),0)</f>
        <v>-2.597011125239793E-2</v>
      </c>
      <c r="AK47" s="478">
        <f ca="1">-IFERROR(Затраты!AD37/(1+Налоги!AD$9*Налоги!AD$8),0)</f>
        <v>-2.30878180476424E-2</v>
      </c>
      <c r="AL47" s="478">
        <f ca="1">-IFERROR(Затраты!AE37/(1+Налоги!AE$9*Налоги!AE$8),0)</f>
        <v>-2.30878180476424E-2</v>
      </c>
      <c r="AM47" s="478">
        <f ca="1">-IFERROR(Затраты!AF37/(1+Налоги!AF$9*Налоги!AF$8),0)</f>
        <v>-2.30878180476424E-2</v>
      </c>
      <c r="AN47" s="478">
        <f ca="1">-IFERROR(Затраты!AG37/(1+Налоги!AG$9*Налоги!AG$8),0)</f>
        <v>-2.30878180476424E-2</v>
      </c>
      <c r="AO47" s="478">
        <f ca="1">-IFERROR(Затраты!AH37/(1+Налоги!AH$9*Налоги!AH$8),0)</f>
        <v>-2.30878180476424E-2</v>
      </c>
      <c r="AP47" s="478">
        <f ca="1">-IFERROR(Затраты!AI37/(1+Налоги!AI$9*Налоги!AI$8),0)</f>
        <v>-8.3116144971512637E-2</v>
      </c>
      <c r="AQ47" s="478">
        <f ca="1">-IFERROR(Затраты!AJ37/(1+Налоги!AJ$9*Налоги!AJ$8),0)</f>
        <v>-8.3116144971512637E-2</v>
      </c>
      <c r="AR47" s="478">
        <f ca="1">-IFERROR(Затраты!AK37/(1+Налоги!AK$9*Налоги!AK$8),0)</f>
        <v>-8.3116144971512637E-2</v>
      </c>
      <c r="AS47" s="478">
        <f ca="1">-IFERROR(Затраты!AL37/(1+Налоги!AL$9*Налоги!AL$8),0)</f>
        <v>-8.3116144971512637E-2</v>
      </c>
      <c r="AT47" s="478">
        <f ca="1">-IFERROR(Затраты!AM37/(1+Налоги!AM$9*Налоги!AM$8),0)</f>
        <v>-8.3116144971512637E-2</v>
      </c>
      <c r="AU47" s="478">
        <f ca="1">-IFERROR(Затраты!AN37/(1+Налоги!AN$9*Налоги!AN$8),0)</f>
        <v>-8.3116144971512637E-2</v>
      </c>
      <c r="AV47" s="478">
        <f ca="1">-IFERROR(Затраты!AO37/(1+Налоги!AO$9*Налоги!AO$8),0)</f>
        <v>-8.3116144971512637E-2</v>
      </c>
      <c r="AW47" s="478">
        <f ca="1">-IFERROR(Затраты!AP37/(1+Налоги!AP$9*Налоги!AP$8),0)</f>
        <v>-8.6488744171773935E-2</v>
      </c>
      <c r="AX47" s="478">
        <f ca="1">-IFERROR(Затраты!AQ37/(1+Налоги!AQ$9*Налоги!AQ$8),0)</f>
        <v>-8.6488744171773935E-2</v>
      </c>
      <c r="AY47" s="478">
        <f ca="1">-IFERROR(Затраты!AR37/(1+Налоги!AR$9*Налоги!AR$8),0)</f>
        <v>-8.6488744171773935E-2</v>
      </c>
      <c r="AZ47" s="478">
        <f ca="1">-IFERROR(Затраты!AS37/(1+Налоги!AS$9*Налоги!AS$8),0)</f>
        <v>-8.6488744171773935E-2</v>
      </c>
      <c r="BA47" s="478">
        <f ca="1">-IFERROR(Затраты!AT37/(1+Налоги!AT$9*Налоги!AT$8),0)</f>
        <v>-8.6488744171773935E-2</v>
      </c>
      <c r="BB47" s="478">
        <f ca="1">-IFERROR(Затраты!AU37/(1+Налоги!AU$9*Налоги!AU$8),0)</f>
        <v>-0.33634511622356528</v>
      </c>
      <c r="BC47" s="478">
        <f ca="1">-IFERROR(Затраты!AV37/(1+Налоги!AV$9*Налоги!AV$8),0)</f>
        <v>-0.33634511622356528</v>
      </c>
      <c r="BD47" s="478">
        <f ca="1">-IFERROR(Затраты!AW37/(1+Налоги!AW$9*Налоги!AW$8),0)</f>
        <v>-0.33634511622356528</v>
      </c>
      <c r="BE47" s="478">
        <f ca="1">-IFERROR(Затраты!AX37/(1+Налоги!AX$9*Налоги!AX$8),0)</f>
        <v>-0.33634511622356528</v>
      </c>
      <c r="BF47" s="478">
        <f ca="1">-IFERROR(Затраты!AY37/(1+Налоги!AY$9*Налоги!AY$8),0)</f>
        <v>-0.33634511622356528</v>
      </c>
      <c r="BG47" s="478">
        <f ca="1">-IFERROR(Затраты!AZ37/(1+Налоги!AZ$9*Налоги!AZ$8),0)</f>
        <v>-0.33634511622356528</v>
      </c>
      <c r="BH47" s="478">
        <f ca="1">-IFERROR(Затраты!BA37/(1+Налоги!BA$9*Налоги!BA$8),0)</f>
        <v>-0.33634511622356528</v>
      </c>
      <c r="BI47" s="478">
        <f ca="1">-IFERROR(Затраты!BB37/(1+Налоги!BB$9*Налоги!BB$8),0)</f>
        <v>-0.30338343513519139</v>
      </c>
      <c r="BJ47" s="478">
        <f ca="1">-IFERROR(Затраты!BC37/(1+Налоги!BC$9*Налоги!BC$8),0)</f>
        <v>-0.30338343513519139</v>
      </c>
      <c r="BK47" s="478">
        <f ca="1">-IFERROR(Затраты!BD37/(1+Налоги!BD$9*Налоги!BD$8),0)</f>
        <v>-0.30338343513519139</v>
      </c>
      <c r="BL47" s="478">
        <f ca="1">-IFERROR(Затраты!BE37/(1+Налоги!BE$9*Налоги!BE$8),0)</f>
        <v>-0.30338343513519139</v>
      </c>
      <c r="BM47" s="478">
        <f ca="1">-IFERROR(Затраты!BF37/(1+Налоги!BF$9*Налоги!BF$8),0)</f>
        <v>-0.30338343513519139</v>
      </c>
      <c r="BN47" s="478">
        <f ca="1">-IFERROR(Затраты!BG37/(1+Налоги!BG$9*Налоги!BG$8),0)</f>
        <v>-0.37966269882632525</v>
      </c>
      <c r="BO47" s="478">
        <f ca="1">-IFERROR(Затраты!BH37/(1+Налоги!BH$9*Налоги!BH$8),0)</f>
        <v>-0.37966269882632525</v>
      </c>
      <c r="BP47" s="478">
        <f ca="1">-IFERROR(Затраты!BI37/(1+Налоги!BI$9*Налоги!BI$8),0)</f>
        <v>-0.37966269882632525</v>
      </c>
      <c r="BQ47" s="478">
        <f ca="1">-IFERROR(Затраты!BJ37/(1+Налоги!BJ$9*Налоги!BJ$8),0)</f>
        <v>-0.37966269882632525</v>
      </c>
      <c r="BR47" s="478">
        <f ca="1">-IFERROR(Затраты!BK37/(1+Налоги!BK$9*Налоги!BK$8),0)</f>
        <v>-0.37966269882632525</v>
      </c>
      <c r="BS47" s="478">
        <f ca="1">-IFERROR(Затраты!BL37/(1+Налоги!BL$9*Налоги!BL$8),0)</f>
        <v>-0.37966269882632525</v>
      </c>
      <c r="BT47" s="478">
        <f ca="1">-IFERROR(Затраты!BM37/(1+Налоги!BM$9*Налоги!BM$8),0)</f>
        <v>-0.37966269882632525</v>
      </c>
      <c r="BU47" s="478">
        <f ca="1">-IFERROR(Затраты!BN37/(1+Налоги!BN$9*Налоги!BN$8),0)</f>
        <v>-0.42575857157747699</v>
      </c>
      <c r="BV47" s="478">
        <f ca="1">-IFERROR(Затраты!BO37/(1+Налоги!BO$9*Налоги!BO$8),0)</f>
        <v>-0.42575857157747699</v>
      </c>
      <c r="BW47" s="478">
        <f ca="1">-IFERROR(Затраты!BP37/(1+Налоги!BP$9*Налоги!BP$8),0)</f>
        <v>-0.42575857157747699</v>
      </c>
      <c r="BX47" s="478">
        <f ca="1">-IFERROR(Затраты!BQ37/(1+Налоги!BQ$9*Налоги!BQ$8),0)</f>
        <v>-0.42575857157747699</v>
      </c>
      <c r="BY47" s="478">
        <f ca="1">-IFERROR(Затраты!BR37/(1+Налоги!BR$9*Налоги!BR$8),0)</f>
        <v>-0.42575857157747699</v>
      </c>
      <c r="BZ47" s="478">
        <f ca="1">-IFERROR(Затраты!BS37/(1+Налоги!BS$9*Налоги!BS$8),0)</f>
        <v>-0.56962219850319984</v>
      </c>
      <c r="CA47" s="478">
        <f ca="1">-IFERROR(Затраты!BT37/(1+Налоги!BT$9*Налоги!BT$8),0)</f>
        <v>-0.56962219850319984</v>
      </c>
      <c r="CB47" s="478">
        <f ca="1">-IFERROR(Затраты!BU37/(1+Налоги!BU$9*Налоги!BU$8),0)</f>
        <v>-0.56962219850319984</v>
      </c>
      <c r="CC47" s="478">
        <f ca="1">-IFERROR(Затраты!BV37/(1+Налоги!BV$9*Налоги!BV$8),0)</f>
        <v>-0.56962219850319984</v>
      </c>
      <c r="CD47" s="478">
        <f ca="1">-IFERROR(Затраты!BW37/(1+Налоги!BW$9*Налоги!BW$8),0)</f>
        <v>-0.56962219850319984</v>
      </c>
      <c r="CE47" s="478">
        <f ca="1">-IFERROR(Затраты!BX37/(1+Налоги!BX$9*Налоги!BX$8),0)</f>
        <v>-0.56962219850319984</v>
      </c>
      <c r="CF47" s="478">
        <f ca="1">-IFERROR(Затраты!BY37/(1+Налоги!BY$9*Налоги!BY$8),0)</f>
        <v>-0.56962219850319984</v>
      </c>
    </row>
    <row r="48" spans="1:84" x14ac:dyDescent="0.25">
      <c r="A48" s="31"/>
      <c r="B48" s="99"/>
      <c r="C48" s="110" t="str">
        <f>Затраты!C38</f>
        <v>Аутсорсинговые услуги</v>
      </c>
      <c r="D48" s="132" t="s">
        <v>355</v>
      </c>
      <c r="E48" s="479">
        <f t="shared" si="75"/>
        <v>-115.06340966915215</v>
      </c>
      <c r="F48" s="480">
        <f t="shared" si="76"/>
        <v>-18</v>
      </c>
      <c r="G48" s="480">
        <f t="shared" si="76"/>
        <v>-18.54</v>
      </c>
      <c r="H48" s="480">
        <f t="shared" si="76"/>
        <v>-18.966419999999999</v>
      </c>
      <c r="I48" s="480">
        <f t="shared" si="76"/>
        <v>-19.40264766</v>
      </c>
      <c r="J48" s="480">
        <f t="shared" si="76"/>
        <v>-19.848908556180003</v>
      </c>
      <c r="K48" s="480">
        <f t="shared" si="76"/>
        <v>-20.305433452972139</v>
      </c>
      <c r="L48" s="486"/>
      <c r="M48" s="478">
        <f>-IFERROR(Затраты!F38/(1+Налоги!F$9*Налоги!F$8),0)</f>
        <v>-1.5</v>
      </c>
      <c r="N48" s="478">
        <f>-IFERROR(Затраты!G38/(1+Налоги!G$9*Налоги!G$8),0)</f>
        <v>-1.5</v>
      </c>
      <c r="O48" s="478">
        <f>-IFERROR(Затраты!H38/(1+Налоги!H$9*Налоги!H$8),0)</f>
        <v>-1.5</v>
      </c>
      <c r="P48" s="478">
        <f>-IFERROR(Затраты!I38/(1+Налоги!I$9*Налоги!I$8),0)</f>
        <v>-1.5</v>
      </c>
      <c r="Q48" s="478">
        <f>-IFERROR(Затраты!J38/(1+Налоги!J$9*Налоги!J$8),0)</f>
        <v>-1.5</v>
      </c>
      <c r="R48" s="478">
        <f>-IFERROR(Затраты!K38/(1+Налоги!K$9*Налоги!K$8),0)</f>
        <v>-1.5</v>
      </c>
      <c r="S48" s="478">
        <f>-IFERROR(Затраты!L38/(1+Налоги!L$9*Налоги!L$8),0)</f>
        <v>-1.5</v>
      </c>
      <c r="T48" s="478">
        <f>-IFERROR(Затраты!M38/(1+Налоги!M$9*Налоги!M$8),0)</f>
        <v>-1.5</v>
      </c>
      <c r="U48" s="478">
        <f>-IFERROR(Затраты!N38/(1+Налоги!N$9*Налоги!N$8),0)</f>
        <v>-1.5</v>
      </c>
      <c r="V48" s="478">
        <f>-IFERROR(Затраты!O38/(1+Налоги!O$9*Налоги!O$8),0)</f>
        <v>-1.5</v>
      </c>
      <c r="W48" s="478">
        <f>-IFERROR(Затраты!P38/(1+Налоги!P$9*Налоги!P$8),0)</f>
        <v>-1.5</v>
      </c>
      <c r="X48" s="478">
        <f>-IFERROR(Затраты!Q38/(1+Налоги!Q$9*Налоги!Q$8),0)</f>
        <v>-1.5</v>
      </c>
      <c r="Y48" s="478">
        <f>-IFERROR(Затраты!R38/(1+Налоги!R$9*Налоги!R$8),0)</f>
        <v>-1.5449999999999999</v>
      </c>
      <c r="Z48" s="478">
        <f>-IFERROR(Затраты!S38/(1+Налоги!S$9*Налоги!S$8),0)</f>
        <v>-1.5449999999999999</v>
      </c>
      <c r="AA48" s="478">
        <f>-IFERROR(Затраты!T38/(1+Налоги!T$9*Налоги!T$8),0)</f>
        <v>-1.5449999999999999</v>
      </c>
      <c r="AB48" s="478">
        <f>-IFERROR(Затраты!U38/(1+Налоги!U$9*Налоги!U$8),0)</f>
        <v>-1.5449999999999999</v>
      </c>
      <c r="AC48" s="478">
        <f>-IFERROR(Затраты!V38/(1+Налоги!V$9*Налоги!V$8),0)</f>
        <v>-1.5449999999999999</v>
      </c>
      <c r="AD48" s="478">
        <f>-IFERROR(Затраты!W38/(1+Налоги!W$9*Налоги!W$8),0)</f>
        <v>-1.5449999999999999</v>
      </c>
      <c r="AE48" s="478">
        <f>-IFERROR(Затраты!X38/(1+Налоги!X$9*Налоги!X$8),0)</f>
        <v>-1.5449999999999999</v>
      </c>
      <c r="AF48" s="478">
        <f>-IFERROR(Затраты!Y38/(1+Налоги!Y$9*Налоги!Y$8),0)</f>
        <v>-1.5449999999999999</v>
      </c>
      <c r="AG48" s="478">
        <f>-IFERROR(Затраты!Z38/(1+Налоги!Z$9*Налоги!Z$8),0)</f>
        <v>-1.5449999999999999</v>
      </c>
      <c r="AH48" s="478">
        <f>-IFERROR(Затраты!AA38/(1+Налоги!AA$9*Налоги!AA$8),0)</f>
        <v>-1.5449999999999999</v>
      </c>
      <c r="AI48" s="478">
        <f>-IFERROR(Затраты!AB38/(1+Налоги!AB$9*Налоги!AB$8),0)</f>
        <v>-1.5449999999999999</v>
      </c>
      <c r="AJ48" s="478">
        <f>-IFERROR(Затраты!AC38/(1+Налоги!AC$9*Налоги!AC$8),0)</f>
        <v>-1.5449999999999999</v>
      </c>
      <c r="AK48" s="478">
        <f>-IFERROR(Затраты!AD38/(1+Налоги!AD$9*Налоги!AD$8),0)</f>
        <v>-1.580535</v>
      </c>
      <c r="AL48" s="478">
        <f>-IFERROR(Затраты!AE38/(1+Налоги!AE$9*Налоги!AE$8),0)</f>
        <v>-1.580535</v>
      </c>
      <c r="AM48" s="478">
        <f>-IFERROR(Затраты!AF38/(1+Налоги!AF$9*Налоги!AF$8),0)</f>
        <v>-1.580535</v>
      </c>
      <c r="AN48" s="478">
        <f>-IFERROR(Затраты!AG38/(1+Налоги!AG$9*Налоги!AG$8),0)</f>
        <v>-1.580535</v>
      </c>
      <c r="AO48" s="478">
        <f>-IFERROR(Затраты!AH38/(1+Налоги!AH$9*Налоги!AH$8),0)</f>
        <v>-1.580535</v>
      </c>
      <c r="AP48" s="478">
        <f>-IFERROR(Затраты!AI38/(1+Налоги!AI$9*Налоги!AI$8),0)</f>
        <v>-1.580535</v>
      </c>
      <c r="AQ48" s="478">
        <f>-IFERROR(Затраты!AJ38/(1+Налоги!AJ$9*Налоги!AJ$8),0)</f>
        <v>-1.580535</v>
      </c>
      <c r="AR48" s="478">
        <f>-IFERROR(Затраты!AK38/(1+Налоги!AK$9*Налоги!AK$8),0)</f>
        <v>-1.580535</v>
      </c>
      <c r="AS48" s="478">
        <f>-IFERROR(Затраты!AL38/(1+Налоги!AL$9*Налоги!AL$8),0)</f>
        <v>-1.580535</v>
      </c>
      <c r="AT48" s="478">
        <f>-IFERROR(Затраты!AM38/(1+Налоги!AM$9*Налоги!AM$8),0)</f>
        <v>-1.580535</v>
      </c>
      <c r="AU48" s="478">
        <f>-IFERROR(Затраты!AN38/(1+Налоги!AN$9*Налоги!AN$8),0)</f>
        <v>-1.580535</v>
      </c>
      <c r="AV48" s="478">
        <f>-IFERROR(Затраты!AO38/(1+Налоги!AO$9*Налоги!AO$8),0)</f>
        <v>-1.580535</v>
      </c>
      <c r="AW48" s="478">
        <f>-IFERROR(Затраты!AP38/(1+Налоги!AP$9*Налоги!AP$8),0)</f>
        <v>-1.6168873049999999</v>
      </c>
      <c r="AX48" s="478">
        <f>-IFERROR(Затраты!AQ38/(1+Налоги!AQ$9*Налоги!AQ$8),0)</f>
        <v>-1.6168873049999999</v>
      </c>
      <c r="AY48" s="478">
        <f>-IFERROR(Затраты!AR38/(1+Налоги!AR$9*Налоги!AR$8),0)</f>
        <v>-1.6168873049999999</v>
      </c>
      <c r="AZ48" s="478">
        <f>-IFERROR(Затраты!AS38/(1+Налоги!AS$9*Налоги!AS$8),0)</f>
        <v>-1.6168873049999999</v>
      </c>
      <c r="BA48" s="478">
        <f>-IFERROR(Затраты!AT38/(1+Налоги!AT$9*Налоги!AT$8),0)</f>
        <v>-1.6168873049999999</v>
      </c>
      <c r="BB48" s="478">
        <f>-IFERROR(Затраты!AU38/(1+Налоги!AU$9*Налоги!AU$8),0)</f>
        <v>-1.6168873049999999</v>
      </c>
      <c r="BC48" s="478">
        <f>-IFERROR(Затраты!AV38/(1+Налоги!AV$9*Налоги!AV$8),0)</f>
        <v>-1.6168873049999999</v>
      </c>
      <c r="BD48" s="478">
        <f>-IFERROR(Затраты!AW38/(1+Налоги!AW$9*Налоги!AW$8),0)</f>
        <v>-1.6168873049999999</v>
      </c>
      <c r="BE48" s="478">
        <f>-IFERROR(Затраты!AX38/(1+Налоги!AX$9*Налоги!AX$8),0)</f>
        <v>-1.6168873049999999</v>
      </c>
      <c r="BF48" s="478">
        <f>-IFERROR(Затраты!AY38/(1+Налоги!AY$9*Налоги!AY$8),0)</f>
        <v>-1.6168873049999999</v>
      </c>
      <c r="BG48" s="478">
        <f>-IFERROR(Затраты!AZ38/(1+Налоги!AZ$9*Налоги!AZ$8),0)</f>
        <v>-1.6168873049999999</v>
      </c>
      <c r="BH48" s="478">
        <f>-IFERROR(Затраты!BA38/(1+Налоги!BA$9*Налоги!BA$8),0)</f>
        <v>-1.6168873049999999</v>
      </c>
      <c r="BI48" s="478">
        <f>-IFERROR(Затраты!BB38/(1+Налоги!BB$9*Налоги!BB$8),0)</f>
        <v>-1.6540757130149999</v>
      </c>
      <c r="BJ48" s="478">
        <f>-IFERROR(Затраты!BC38/(1+Налоги!BC$9*Налоги!BC$8),0)</f>
        <v>-1.6540757130149999</v>
      </c>
      <c r="BK48" s="478">
        <f>-IFERROR(Затраты!BD38/(1+Налоги!BD$9*Налоги!BD$8),0)</f>
        <v>-1.6540757130149999</v>
      </c>
      <c r="BL48" s="478">
        <f>-IFERROR(Затраты!BE38/(1+Налоги!BE$9*Налоги!BE$8),0)</f>
        <v>-1.6540757130149999</v>
      </c>
      <c r="BM48" s="478">
        <f>-IFERROR(Затраты!BF38/(1+Налоги!BF$9*Налоги!BF$8),0)</f>
        <v>-1.6540757130149999</v>
      </c>
      <c r="BN48" s="478">
        <f>-IFERROR(Затраты!BG38/(1+Налоги!BG$9*Налоги!BG$8),0)</f>
        <v>-1.6540757130149999</v>
      </c>
      <c r="BO48" s="478">
        <f>-IFERROR(Затраты!BH38/(1+Налоги!BH$9*Налоги!BH$8),0)</f>
        <v>-1.6540757130149999</v>
      </c>
      <c r="BP48" s="478">
        <f>-IFERROR(Затраты!BI38/(1+Налоги!BI$9*Налоги!BI$8),0)</f>
        <v>-1.6540757130149999</v>
      </c>
      <c r="BQ48" s="478">
        <f>-IFERROR(Затраты!BJ38/(1+Налоги!BJ$9*Налоги!BJ$8),0)</f>
        <v>-1.6540757130149999</v>
      </c>
      <c r="BR48" s="478">
        <f>-IFERROR(Затраты!BK38/(1+Налоги!BK$9*Налоги!BK$8),0)</f>
        <v>-1.6540757130149999</v>
      </c>
      <c r="BS48" s="478">
        <f>-IFERROR(Затраты!BL38/(1+Налоги!BL$9*Налоги!BL$8),0)</f>
        <v>-1.6540757130149999</v>
      </c>
      <c r="BT48" s="478">
        <f>-IFERROR(Затраты!BM38/(1+Налоги!BM$9*Налоги!BM$8),0)</f>
        <v>-1.6540757130149999</v>
      </c>
      <c r="BU48" s="478">
        <f>-IFERROR(Затраты!BN38/(1+Налоги!BN$9*Налоги!BN$8),0)</f>
        <v>-1.6921194544143445</v>
      </c>
      <c r="BV48" s="478">
        <f>-IFERROR(Затраты!BO38/(1+Налоги!BO$9*Налоги!BO$8),0)</f>
        <v>-1.6921194544143445</v>
      </c>
      <c r="BW48" s="478">
        <f>-IFERROR(Затраты!BP38/(1+Налоги!BP$9*Налоги!BP$8),0)</f>
        <v>-1.6921194544143445</v>
      </c>
      <c r="BX48" s="478">
        <f>-IFERROR(Затраты!BQ38/(1+Налоги!BQ$9*Налоги!BQ$8),0)</f>
        <v>-1.6921194544143445</v>
      </c>
      <c r="BY48" s="478">
        <f>-IFERROR(Затраты!BR38/(1+Налоги!BR$9*Налоги!BR$8),0)</f>
        <v>-1.6921194544143445</v>
      </c>
      <c r="BZ48" s="478">
        <f>-IFERROR(Затраты!BS38/(1+Налоги!BS$9*Налоги!BS$8),0)</f>
        <v>-1.6921194544143445</v>
      </c>
      <c r="CA48" s="478">
        <f>-IFERROR(Затраты!BT38/(1+Налоги!BT$9*Налоги!BT$8),0)</f>
        <v>-1.6921194544143445</v>
      </c>
      <c r="CB48" s="478">
        <f>-IFERROR(Затраты!BU38/(1+Налоги!BU$9*Налоги!BU$8),0)</f>
        <v>-1.6921194544143445</v>
      </c>
      <c r="CC48" s="478">
        <f>-IFERROR(Затраты!BV38/(1+Налоги!BV$9*Налоги!BV$8),0)</f>
        <v>-1.6921194544143445</v>
      </c>
      <c r="CD48" s="478">
        <f>-IFERROR(Затраты!BW38/(1+Налоги!BW$9*Налоги!BW$8),0)</f>
        <v>-1.6921194544143445</v>
      </c>
      <c r="CE48" s="478">
        <f>-IFERROR(Затраты!BX38/(1+Налоги!BX$9*Налоги!BX$8),0)</f>
        <v>-1.6921194544143445</v>
      </c>
      <c r="CF48" s="478">
        <f>-IFERROR(Затраты!BY38/(1+Налоги!BY$9*Налоги!BY$8),0)</f>
        <v>-1.6921194544143445</v>
      </c>
    </row>
    <row r="49" spans="1:1025" x14ac:dyDescent="0.25">
      <c r="A49" s="31"/>
      <c r="B49" s="99"/>
      <c r="C49" s="110" t="str">
        <f>Затраты!C39</f>
        <v>Программное обеспечение</v>
      </c>
      <c r="D49" s="132" t="s">
        <v>355</v>
      </c>
      <c r="E49" s="479">
        <f t="shared" si="75"/>
        <v>-96.883409669152144</v>
      </c>
      <c r="F49" s="480">
        <f t="shared" si="76"/>
        <v>-6</v>
      </c>
      <c r="G49" s="480">
        <f t="shared" si="76"/>
        <v>-12.359999999999998</v>
      </c>
      <c r="H49" s="480">
        <f t="shared" si="76"/>
        <v>-18.966419999999999</v>
      </c>
      <c r="I49" s="480">
        <f t="shared" si="76"/>
        <v>-19.40264766</v>
      </c>
      <c r="J49" s="480">
        <f t="shared" si="76"/>
        <v>-19.848908556180003</v>
      </c>
      <c r="K49" s="480">
        <f t="shared" si="76"/>
        <v>-20.305433452972139</v>
      </c>
      <c r="L49" s="486"/>
      <c r="M49" s="478">
        <f>-IFERROR(Затраты!F39/(1+Налоги!F$9*Налоги!F$8),0)</f>
        <v>-0.5</v>
      </c>
      <c r="N49" s="478">
        <f>-IFERROR(Затраты!G39/(1+Налоги!G$9*Налоги!G$8),0)</f>
        <v>-0.5</v>
      </c>
      <c r="O49" s="478">
        <f>-IFERROR(Затраты!H39/(1+Налоги!H$9*Налоги!H$8),0)</f>
        <v>-0.5</v>
      </c>
      <c r="P49" s="478">
        <f>-IFERROR(Затраты!I39/(1+Налоги!I$9*Налоги!I$8),0)</f>
        <v>-0.5</v>
      </c>
      <c r="Q49" s="478">
        <f>-IFERROR(Затраты!J39/(1+Налоги!J$9*Налоги!J$8),0)</f>
        <v>-0.5</v>
      </c>
      <c r="R49" s="478">
        <f>-IFERROR(Затраты!K39/(1+Налоги!K$9*Налоги!K$8),0)</f>
        <v>-0.5</v>
      </c>
      <c r="S49" s="478">
        <f>-IFERROR(Затраты!L39/(1+Налоги!L$9*Налоги!L$8),0)</f>
        <v>-0.5</v>
      </c>
      <c r="T49" s="478">
        <f>-IFERROR(Затраты!M39/(1+Налоги!M$9*Налоги!M$8),0)</f>
        <v>-0.5</v>
      </c>
      <c r="U49" s="478">
        <f>-IFERROR(Затраты!N39/(1+Налоги!N$9*Налоги!N$8),0)</f>
        <v>-0.5</v>
      </c>
      <c r="V49" s="478">
        <f>-IFERROR(Затраты!O39/(1+Налоги!O$9*Налоги!O$8),0)</f>
        <v>-0.5</v>
      </c>
      <c r="W49" s="478">
        <f>-IFERROR(Затраты!P39/(1+Налоги!P$9*Налоги!P$8),0)</f>
        <v>-0.5</v>
      </c>
      <c r="X49" s="478">
        <f>-IFERROR(Затраты!Q39/(1+Налоги!Q$9*Налоги!Q$8),0)</f>
        <v>-0.5</v>
      </c>
      <c r="Y49" s="478">
        <f>-IFERROR(Затраты!R39/(1+Налоги!R$9*Налоги!R$8),0)</f>
        <v>-1.03</v>
      </c>
      <c r="Z49" s="478">
        <f>-IFERROR(Затраты!S39/(1+Налоги!S$9*Налоги!S$8),0)</f>
        <v>-1.03</v>
      </c>
      <c r="AA49" s="478">
        <f>-IFERROR(Затраты!T39/(1+Налоги!T$9*Налоги!T$8),0)</f>
        <v>-1.03</v>
      </c>
      <c r="AB49" s="478">
        <f>-IFERROR(Затраты!U39/(1+Налоги!U$9*Налоги!U$8),0)</f>
        <v>-1.03</v>
      </c>
      <c r="AC49" s="478">
        <f>-IFERROR(Затраты!V39/(1+Налоги!V$9*Налоги!V$8),0)</f>
        <v>-1.03</v>
      </c>
      <c r="AD49" s="478">
        <f>-IFERROR(Затраты!W39/(1+Налоги!W$9*Налоги!W$8),0)</f>
        <v>-1.03</v>
      </c>
      <c r="AE49" s="478">
        <f>-IFERROR(Затраты!X39/(1+Налоги!X$9*Налоги!X$8),0)</f>
        <v>-1.03</v>
      </c>
      <c r="AF49" s="478">
        <f>-IFERROR(Затраты!Y39/(1+Налоги!Y$9*Налоги!Y$8),0)</f>
        <v>-1.03</v>
      </c>
      <c r="AG49" s="478">
        <f>-IFERROR(Затраты!Z39/(1+Налоги!Z$9*Налоги!Z$8),0)</f>
        <v>-1.03</v>
      </c>
      <c r="AH49" s="478">
        <f>-IFERROR(Затраты!AA39/(1+Налоги!AA$9*Налоги!AA$8),0)</f>
        <v>-1.03</v>
      </c>
      <c r="AI49" s="478">
        <f>-IFERROR(Затраты!AB39/(1+Налоги!AB$9*Налоги!AB$8),0)</f>
        <v>-1.03</v>
      </c>
      <c r="AJ49" s="478">
        <f>-IFERROR(Затраты!AC39/(1+Налоги!AC$9*Налоги!AC$8),0)</f>
        <v>-1.03</v>
      </c>
      <c r="AK49" s="478">
        <f>-IFERROR(Затраты!AD39/(1+Налоги!AD$9*Налоги!AD$8),0)</f>
        <v>-1.580535</v>
      </c>
      <c r="AL49" s="478">
        <f>-IFERROR(Затраты!AE39/(1+Налоги!AE$9*Налоги!AE$8),0)</f>
        <v>-1.580535</v>
      </c>
      <c r="AM49" s="478">
        <f>-IFERROR(Затраты!AF39/(1+Налоги!AF$9*Налоги!AF$8),0)</f>
        <v>-1.580535</v>
      </c>
      <c r="AN49" s="478">
        <f>-IFERROR(Затраты!AG39/(1+Налоги!AG$9*Налоги!AG$8),0)</f>
        <v>-1.580535</v>
      </c>
      <c r="AO49" s="478">
        <f>-IFERROR(Затраты!AH39/(1+Налоги!AH$9*Налоги!AH$8),0)</f>
        <v>-1.580535</v>
      </c>
      <c r="AP49" s="478">
        <f>-IFERROR(Затраты!AI39/(1+Налоги!AI$9*Налоги!AI$8),0)</f>
        <v>-1.580535</v>
      </c>
      <c r="AQ49" s="478">
        <f>-IFERROR(Затраты!AJ39/(1+Налоги!AJ$9*Налоги!AJ$8),0)</f>
        <v>-1.580535</v>
      </c>
      <c r="AR49" s="478">
        <f>-IFERROR(Затраты!AK39/(1+Налоги!AK$9*Налоги!AK$8),0)</f>
        <v>-1.580535</v>
      </c>
      <c r="AS49" s="478">
        <f>-IFERROR(Затраты!AL39/(1+Налоги!AL$9*Налоги!AL$8),0)</f>
        <v>-1.580535</v>
      </c>
      <c r="AT49" s="478">
        <f>-IFERROR(Затраты!AM39/(1+Налоги!AM$9*Налоги!AM$8),0)</f>
        <v>-1.580535</v>
      </c>
      <c r="AU49" s="478">
        <f>-IFERROR(Затраты!AN39/(1+Налоги!AN$9*Налоги!AN$8),0)</f>
        <v>-1.580535</v>
      </c>
      <c r="AV49" s="478">
        <f>-IFERROR(Затраты!AO39/(1+Налоги!AO$9*Налоги!AO$8),0)</f>
        <v>-1.580535</v>
      </c>
      <c r="AW49" s="478">
        <f>-IFERROR(Затраты!AP39/(1+Налоги!AP$9*Налоги!AP$8),0)</f>
        <v>-1.6168873049999999</v>
      </c>
      <c r="AX49" s="478">
        <f>-IFERROR(Затраты!AQ39/(1+Налоги!AQ$9*Налоги!AQ$8),0)</f>
        <v>-1.6168873049999999</v>
      </c>
      <c r="AY49" s="478">
        <f>-IFERROR(Затраты!AR39/(1+Налоги!AR$9*Налоги!AR$8),0)</f>
        <v>-1.6168873049999999</v>
      </c>
      <c r="AZ49" s="478">
        <f>-IFERROR(Затраты!AS39/(1+Налоги!AS$9*Налоги!AS$8),0)</f>
        <v>-1.6168873049999999</v>
      </c>
      <c r="BA49" s="478">
        <f>-IFERROR(Затраты!AT39/(1+Налоги!AT$9*Налоги!AT$8),0)</f>
        <v>-1.6168873049999999</v>
      </c>
      <c r="BB49" s="478">
        <f>-IFERROR(Затраты!AU39/(1+Налоги!AU$9*Налоги!AU$8),0)</f>
        <v>-1.6168873049999999</v>
      </c>
      <c r="BC49" s="478">
        <f>-IFERROR(Затраты!AV39/(1+Налоги!AV$9*Налоги!AV$8),0)</f>
        <v>-1.6168873049999999</v>
      </c>
      <c r="BD49" s="478">
        <f>-IFERROR(Затраты!AW39/(1+Налоги!AW$9*Налоги!AW$8),0)</f>
        <v>-1.6168873049999999</v>
      </c>
      <c r="BE49" s="478">
        <f>-IFERROR(Затраты!AX39/(1+Налоги!AX$9*Налоги!AX$8),0)</f>
        <v>-1.6168873049999999</v>
      </c>
      <c r="BF49" s="478">
        <f>-IFERROR(Затраты!AY39/(1+Налоги!AY$9*Налоги!AY$8),0)</f>
        <v>-1.6168873049999999</v>
      </c>
      <c r="BG49" s="478">
        <f>-IFERROR(Затраты!AZ39/(1+Налоги!AZ$9*Налоги!AZ$8),0)</f>
        <v>-1.6168873049999999</v>
      </c>
      <c r="BH49" s="478">
        <f>-IFERROR(Затраты!BA39/(1+Налоги!BA$9*Налоги!BA$8),0)</f>
        <v>-1.6168873049999999</v>
      </c>
      <c r="BI49" s="478">
        <f>-IFERROR(Затраты!BB39/(1+Налоги!BB$9*Налоги!BB$8),0)</f>
        <v>-1.6540757130149999</v>
      </c>
      <c r="BJ49" s="478">
        <f>-IFERROR(Затраты!BC39/(1+Налоги!BC$9*Налоги!BC$8),0)</f>
        <v>-1.6540757130149999</v>
      </c>
      <c r="BK49" s="478">
        <f>-IFERROR(Затраты!BD39/(1+Налоги!BD$9*Налоги!BD$8),0)</f>
        <v>-1.6540757130149999</v>
      </c>
      <c r="BL49" s="478">
        <f>-IFERROR(Затраты!BE39/(1+Налоги!BE$9*Налоги!BE$8),0)</f>
        <v>-1.6540757130149999</v>
      </c>
      <c r="BM49" s="478">
        <f>-IFERROR(Затраты!BF39/(1+Налоги!BF$9*Налоги!BF$8),0)</f>
        <v>-1.6540757130149999</v>
      </c>
      <c r="BN49" s="478">
        <f>-IFERROR(Затраты!BG39/(1+Налоги!BG$9*Налоги!BG$8),0)</f>
        <v>-1.6540757130149999</v>
      </c>
      <c r="BO49" s="478">
        <f>-IFERROR(Затраты!BH39/(1+Налоги!BH$9*Налоги!BH$8),0)</f>
        <v>-1.6540757130149999</v>
      </c>
      <c r="BP49" s="478">
        <f>-IFERROR(Затраты!BI39/(1+Налоги!BI$9*Налоги!BI$8),0)</f>
        <v>-1.6540757130149999</v>
      </c>
      <c r="BQ49" s="478">
        <f>-IFERROR(Затраты!BJ39/(1+Налоги!BJ$9*Налоги!BJ$8),0)</f>
        <v>-1.6540757130149999</v>
      </c>
      <c r="BR49" s="478">
        <f>-IFERROR(Затраты!BK39/(1+Налоги!BK$9*Налоги!BK$8),0)</f>
        <v>-1.6540757130149999</v>
      </c>
      <c r="BS49" s="478">
        <f>-IFERROR(Затраты!BL39/(1+Налоги!BL$9*Налоги!BL$8),0)</f>
        <v>-1.6540757130149999</v>
      </c>
      <c r="BT49" s="478">
        <f>-IFERROR(Затраты!BM39/(1+Налоги!BM$9*Налоги!BM$8),0)</f>
        <v>-1.6540757130149999</v>
      </c>
      <c r="BU49" s="478">
        <f>-IFERROR(Затраты!BN39/(1+Налоги!BN$9*Налоги!BN$8),0)</f>
        <v>-1.6921194544143445</v>
      </c>
      <c r="BV49" s="478">
        <f>-IFERROR(Затраты!BO39/(1+Налоги!BO$9*Налоги!BO$8),0)</f>
        <v>-1.6921194544143445</v>
      </c>
      <c r="BW49" s="478">
        <f>-IFERROR(Затраты!BP39/(1+Налоги!BP$9*Налоги!BP$8),0)</f>
        <v>-1.6921194544143445</v>
      </c>
      <c r="BX49" s="478">
        <f>-IFERROR(Затраты!BQ39/(1+Налоги!BQ$9*Налоги!BQ$8),0)</f>
        <v>-1.6921194544143445</v>
      </c>
      <c r="BY49" s="478">
        <f>-IFERROR(Затраты!BR39/(1+Налоги!BR$9*Налоги!BR$8),0)</f>
        <v>-1.6921194544143445</v>
      </c>
      <c r="BZ49" s="478">
        <f>-IFERROR(Затраты!BS39/(1+Налоги!BS$9*Налоги!BS$8),0)</f>
        <v>-1.6921194544143445</v>
      </c>
      <c r="CA49" s="478">
        <f>-IFERROR(Затраты!BT39/(1+Налоги!BT$9*Налоги!BT$8),0)</f>
        <v>-1.6921194544143445</v>
      </c>
      <c r="CB49" s="478">
        <f>-IFERROR(Затраты!BU39/(1+Налоги!BU$9*Налоги!BU$8),0)</f>
        <v>-1.6921194544143445</v>
      </c>
      <c r="CC49" s="478">
        <f>-IFERROR(Затраты!BV39/(1+Налоги!BV$9*Налоги!BV$8),0)</f>
        <v>-1.6921194544143445</v>
      </c>
      <c r="CD49" s="478">
        <f>-IFERROR(Затраты!BW39/(1+Налоги!BW$9*Налоги!BW$8),0)</f>
        <v>-1.6921194544143445</v>
      </c>
      <c r="CE49" s="478">
        <f>-IFERROR(Затраты!BX39/(1+Налоги!BX$9*Налоги!BX$8),0)</f>
        <v>-1.6921194544143445</v>
      </c>
      <c r="CF49" s="478">
        <f>-IFERROR(Затраты!BY39/(1+Налоги!BY$9*Налоги!BY$8),0)</f>
        <v>-1.6921194544143445</v>
      </c>
    </row>
    <row r="50" spans="1:1025" x14ac:dyDescent="0.25">
      <c r="A50" s="31"/>
      <c r="B50" s="99"/>
      <c r="C50" s="110" t="str">
        <f>Затраты!C40</f>
        <v>Прочие расходы</v>
      </c>
      <c r="D50" s="132" t="s">
        <v>355</v>
      </c>
      <c r="E50" s="479">
        <f t="shared" ca="1" si="75"/>
        <v>-581.66859460932733</v>
      </c>
      <c r="F50" s="480">
        <f t="shared" ca="1" si="76"/>
        <v>-1.8652083333333329</v>
      </c>
      <c r="G50" s="480">
        <f t="shared" ca="1" si="76"/>
        <v>-6.0300062499999996</v>
      </c>
      <c r="H50" s="480">
        <f t="shared" ca="1" si="76"/>
        <v>-22.261747667500003</v>
      </c>
      <c r="I50" s="480">
        <f t="shared" ca="1" si="76"/>
        <v>-97.895340151950009</v>
      </c>
      <c r="J50" s="480">
        <f t="shared" ca="1" si="76"/>
        <v>-184.01526144263346</v>
      </c>
      <c r="K50" s="480">
        <f t="shared" ca="1" si="76"/>
        <v>-269.60103076391056</v>
      </c>
      <c r="L50" s="486"/>
      <c r="M50" s="478">
        <f ca="1">-IFERROR(Затраты!F40/(1+Налоги!F$9*Налоги!F$8),0)</f>
        <v>0</v>
      </c>
      <c r="N50" s="478">
        <f ca="1">-IFERROR(Затраты!G40/(1+Налоги!G$9*Налоги!G$8),0)</f>
        <v>0</v>
      </c>
      <c r="O50" s="478">
        <f ca="1">-IFERROR(Затраты!H40/(1+Налоги!H$9*Налоги!H$8),0)</f>
        <v>0</v>
      </c>
      <c r="P50" s="478">
        <f ca="1">-IFERROR(Затраты!I40/(1+Налоги!I$9*Налоги!I$8),0)</f>
        <v>0</v>
      </c>
      <c r="Q50" s="478">
        <f ca="1">-IFERROR(Затраты!J40/(1+Налоги!J$9*Налоги!J$8),0)</f>
        <v>0</v>
      </c>
      <c r="R50" s="478">
        <f ca="1">-IFERROR(Затраты!K40/(1+Налоги!K$9*Налоги!K$8),0)</f>
        <v>-0.2664583333333333</v>
      </c>
      <c r="S50" s="478">
        <f ca="1">-IFERROR(Затраты!L40/(1+Налоги!L$9*Налоги!L$8),0)</f>
        <v>-0.2664583333333333</v>
      </c>
      <c r="T50" s="478">
        <f ca="1">-IFERROR(Затраты!M40/(1+Налоги!M$9*Налоги!M$8),0)</f>
        <v>-0.2664583333333333</v>
      </c>
      <c r="U50" s="478">
        <f ca="1">-IFERROR(Затраты!N40/(1+Налоги!N$9*Налоги!N$8),0)</f>
        <v>-0.2664583333333333</v>
      </c>
      <c r="V50" s="478">
        <f ca="1">-IFERROR(Затраты!O40/(1+Налоги!O$9*Налоги!O$8),0)</f>
        <v>-0.2664583333333333</v>
      </c>
      <c r="W50" s="478">
        <f ca="1">-IFERROR(Затраты!P40/(1+Налоги!P$9*Налоги!P$8),0)</f>
        <v>-0.2664583333333333</v>
      </c>
      <c r="X50" s="478">
        <f ca="1">-IFERROR(Затраты!Q40/(1+Налоги!Q$9*Налоги!Q$8),0)</f>
        <v>-0.2664583333333333</v>
      </c>
      <c r="Y50" s="478">
        <f ca="1">-IFERROR(Затраты!R40/(1+Налоги!R$9*Налоги!R$8),0)</f>
        <v>-0.31736874999999998</v>
      </c>
      <c r="Z50" s="478">
        <f ca="1">-IFERROR(Затраты!S40/(1+Налоги!S$9*Налоги!S$8),0)</f>
        <v>-0.31736874999999998</v>
      </c>
      <c r="AA50" s="478">
        <f ca="1">-IFERROR(Затраты!T40/(1+Налоги!T$9*Налоги!T$8),0)</f>
        <v>-0.31736874999999998</v>
      </c>
      <c r="AB50" s="478">
        <f ca="1">-IFERROR(Затраты!U40/(1+Налоги!U$9*Налоги!U$8),0)</f>
        <v>-0.31736874999999998</v>
      </c>
      <c r="AC50" s="478">
        <f ca="1">-IFERROR(Затраты!V40/(1+Налоги!V$9*Налоги!V$8),0)</f>
        <v>-0.31736874999999998</v>
      </c>
      <c r="AD50" s="478">
        <f ca="1">-IFERROR(Затраты!W40/(1+Налоги!W$9*Налоги!W$8),0)</f>
        <v>-0.63473749999999995</v>
      </c>
      <c r="AE50" s="478">
        <f ca="1">-IFERROR(Затраты!X40/(1+Налоги!X$9*Налоги!X$8),0)</f>
        <v>-0.63473749999999995</v>
      </c>
      <c r="AF50" s="478">
        <f ca="1">-IFERROR(Затраты!Y40/(1+Налоги!Y$9*Налоги!Y$8),0)</f>
        <v>-0.63473749999999995</v>
      </c>
      <c r="AG50" s="478">
        <f ca="1">-IFERROR(Затраты!Z40/(1+Налоги!Z$9*Налоги!Z$8),0)</f>
        <v>-0.63473749999999995</v>
      </c>
      <c r="AH50" s="478">
        <f ca="1">-IFERROR(Затраты!AA40/(1+Налоги!AA$9*Налоги!AA$8),0)</f>
        <v>-0.63473749999999995</v>
      </c>
      <c r="AI50" s="478">
        <f ca="1">-IFERROR(Затраты!AB40/(1+Налоги!AB$9*Налоги!AB$8),0)</f>
        <v>-0.63473749999999995</v>
      </c>
      <c r="AJ50" s="478">
        <f ca="1">-IFERROR(Затраты!AC40/(1+Налоги!AC$9*Налоги!AC$8),0)</f>
        <v>-0.63473749999999995</v>
      </c>
      <c r="AK50" s="478">
        <f ca="1">-IFERROR(Затраты!AD40/(1+Налоги!AD$9*Налоги!AD$8),0)</f>
        <v>-0.73714396249999992</v>
      </c>
      <c r="AL50" s="478">
        <f ca="1">-IFERROR(Затраты!AE40/(1+Налоги!AE$9*Налоги!AE$8),0)</f>
        <v>-0.73714396249999992</v>
      </c>
      <c r="AM50" s="478">
        <f ca="1">-IFERROR(Затраты!AF40/(1+Налоги!AF$9*Налоги!AF$8),0)</f>
        <v>-0.73714396249999992</v>
      </c>
      <c r="AN50" s="478">
        <f ca="1">-IFERROR(Затраты!AG40/(1+Налоги!AG$9*Налоги!AG$8),0)</f>
        <v>-0.73714396249999992</v>
      </c>
      <c r="AO50" s="478">
        <f ca="1">-IFERROR(Затраты!AH40/(1+Налоги!AH$9*Налоги!AH$8),0)</f>
        <v>-0.73714396249999992</v>
      </c>
      <c r="AP50" s="478">
        <f ca="1">-IFERROR(Затраты!AI40/(1+Налоги!AI$9*Налоги!AI$8),0)</f>
        <v>-2.6537182650000002</v>
      </c>
      <c r="AQ50" s="478">
        <f ca="1">-IFERROR(Затраты!AJ40/(1+Налоги!AJ$9*Налоги!AJ$8),0)</f>
        <v>-2.6537182650000002</v>
      </c>
      <c r="AR50" s="478">
        <f ca="1">-IFERROR(Затраты!AK40/(1+Налоги!AK$9*Налоги!AK$8),0)</f>
        <v>-2.6537182650000002</v>
      </c>
      <c r="AS50" s="478">
        <f ca="1">-IFERROR(Затраты!AL40/(1+Налоги!AL$9*Налоги!AL$8),0)</f>
        <v>-2.6537182650000002</v>
      </c>
      <c r="AT50" s="478">
        <f ca="1">-IFERROR(Затраты!AM40/(1+Налоги!AM$9*Налоги!AM$8),0)</f>
        <v>-2.6537182650000002</v>
      </c>
      <c r="AU50" s="478">
        <f ca="1">-IFERROR(Затраты!AN40/(1+Налоги!AN$9*Налоги!AN$8),0)</f>
        <v>-2.6537182650000002</v>
      </c>
      <c r="AV50" s="478">
        <f ca="1">-IFERROR(Затраты!AO40/(1+Налоги!AO$9*Налоги!AO$8),0)</f>
        <v>-2.6537182650000002</v>
      </c>
      <c r="AW50" s="478">
        <f ca="1">-IFERROR(Затраты!AP40/(1+Налоги!AP$9*Налоги!AP$8),0)</f>
        <v>-3.0381312460949998</v>
      </c>
      <c r="AX50" s="478">
        <f ca="1">-IFERROR(Затраты!AQ40/(1+Налоги!AQ$9*Налоги!AQ$8),0)</f>
        <v>-3.0381312460949998</v>
      </c>
      <c r="AY50" s="478">
        <f ca="1">-IFERROR(Затраты!AR40/(1+Налоги!AR$9*Налоги!AR$8),0)</f>
        <v>-3.0381312460949998</v>
      </c>
      <c r="AZ50" s="478">
        <f ca="1">-IFERROR(Затраты!AS40/(1+Налоги!AS$9*Налоги!AS$8),0)</f>
        <v>-3.0381312460949998</v>
      </c>
      <c r="BA50" s="478">
        <f ca="1">-IFERROR(Затраты!AT40/(1+Налоги!AT$9*Налоги!AT$8),0)</f>
        <v>-3.0381312460949998</v>
      </c>
      <c r="BB50" s="478">
        <f ca="1">-IFERROR(Затраты!AU40/(1+Налоги!AU$9*Налоги!AU$8),0)</f>
        <v>-11.814954845925</v>
      </c>
      <c r="BC50" s="478">
        <f ca="1">-IFERROR(Затраты!AV40/(1+Налоги!AV$9*Налоги!AV$8),0)</f>
        <v>-11.814954845925</v>
      </c>
      <c r="BD50" s="478">
        <f ca="1">-IFERROR(Затраты!AW40/(1+Налоги!AW$9*Налоги!AW$8),0)</f>
        <v>-11.814954845925</v>
      </c>
      <c r="BE50" s="478">
        <f ca="1">-IFERROR(Затраты!AX40/(1+Налоги!AX$9*Налоги!AX$8),0)</f>
        <v>-11.814954845925</v>
      </c>
      <c r="BF50" s="478">
        <f ca="1">-IFERROR(Затраты!AY40/(1+Налоги!AY$9*Налоги!AY$8),0)</f>
        <v>-11.814954845925</v>
      </c>
      <c r="BG50" s="478">
        <f ca="1">-IFERROR(Затраты!AZ40/(1+Налоги!AZ$9*Налоги!AZ$8),0)</f>
        <v>-11.814954845925</v>
      </c>
      <c r="BH50" s="478">
        <f ca="1">-IFERROR(Затраты!BA40/(1+Налоги!BA$9*Налоги!BA$8),0)</f>
        <v>-11.814954845925</v>
      </c>
      <c r="BI50" s="478">
        <f ca="1">-IFERROR(Затраты!BB40/(1+Налоги!BB$9*Налоги!BB$8),0)</f>
        <v>-13.373202139726272</v>
      </c>
      <c r="BJ50" s="478">
        <f ca="1">-IFERROR(Затраты!BC40/(1+Налоги!BC$9*Налоги!BC$8),0)</f>
        <v>-13.373202139726272</v>
      </c>
      <c r="BK50" s="478">
        <f ca="1">-IFERROR(Затраты!BD40/(1+Налоги!BD$9*Налоги!BD$8),0)</f>
        <v>-13.373202139726272</v>
      </c>
      <c r="BL50" s="478">
        <f ca="1">-IFERROR(Затраты!BE40/(1+Налоги!BE$9*Налоги!BE$8),0)</f>
        <v>-13.373202139726272</v>
      </c>
      <c r="BM50" s="478">
        <f ca="1">-IFERROR(Затраты!BF40/(1+Налоги!BF$9*Налоги!BF$8),0)</f>
        <v>-13.373202139726272</v>
      </c>
      <c r="BN50" s="478">
        <f ca="1">-IFERROR(Затраты!BG40/(1+Налоги!BG$9*Налоги!BG$8),0)</f>
        <v>-16.735607249143165</v>
      </c>
      <c r="BO50" s="478">
        <f ca="1">-IFERROR(Затраты!BH40/(1+Налоги!BH$9*Налоги!BH$8),0)</f>
        <v>-16.735607249143165</v>
      </c>
      <c r="BP50" s="478">
        <f ca="1">-IFERROR(Затраты!BI40/(1+Налоги!BI$9*Налоги!BI$8),0)</f>
        <v>-16.735607249143165</v>
      </c>
      <c r="BQ50" s="478">
        <f ca="1">-IFERROR(Затраты!BJ40/(1+Налоги!BJ$9*Налоги!BJ$8),0)</f>
        <v>-16.735607249143165</v>
      </c>
      <c r="BR50" s="478">
        <f ca="1">-IFERROR(Затраты!BK40/(1+Налоги!BK$9*Налоги!BK$8),0)</f>
        <v>-16.735607249143165</v>
      </c>
      <c r="BS50" s="478">
        <f ca="1">-IFERROR(Затраты!BL40/(1+Налоги!BL$9*Налоги!BL$8),0)</f>
        <v>-16.735607249143165</v>
      </c>
      <c r="BT50" s="478">
        <f ca="1">-IFERROR(Затраты!BM40/(1+Налоги!BM$9*Налоги!BM$8),0)</f>
        <v>-16.735607249143165</v>
      </c>
      <c r="BU50" s="478">
        <f ca="1">-IFERROR(Затраты!BN40/(1+Налоги!BN$9*Налоги!BN$8),0)</f>
        <v>-18.767522484836753</v>
      </c>
      <c r="BV50" s="478">
        <f ca="1">-IFERROR(Затраты!BO40/(1+Налоги!BO$9*Налоги!BO$8),0)</f>
        <v>-18.767522484836753</v>
      </c>
      <c r="BW50" s="478">
        <f ca="1">-IFERROR(Затраты!BP40/(1+Налоги!BP$9*Налоги!BP$8),0)</f>
        <v>-18.767522484836753</v>
      </c>
      <c r="BX50" s="478">
        <f ca="1">-IFERROR(Затраты!BQ40/(1+Налоги!BQ$9*Налоги!BQ$8),0)</f>
        <v>-18.767522484836753</v>
      </c>
      <c r="BY50" s="478">
        <f ca="1">-IFERROR(Затраты!BR40/(1+Налоги!BR$9*Налоги!BR$8),0)</f>
        <v>-18.767522484836753</v>
      </c>
      <c r="BZ50" s="478">
        <f ca="1">-IFERROR(Затраты!BS40/(1+Налоги!BS$9*Налоги!BS$8),0)</f>
        <v>-25.10905976281812</v>
      </c>
      <c r="CA50" s="478">
        <f ca="1">-IFERROR(Затраты!BT40/(1+Налоги!BT$9*Налоги!BT$8),0)</f>
        <v>-25.10905976281812</v>
      </c>
      <c r="CB50" s="478">
        <f ca="1">-IFERROR(Затраты!BU40/(1+Налоги!BU$9*Налоги!BU$8),0)</f>
        <v>-25.10905976281812</v>
      </c>
      <c r="CC50" s="478">
        <f ca="1">-IFERROR(Затраты!BV40/(1+Налоги!BV$9*Налоги!BV$8),0)</f>
        <v>-25.10905976281812</v>
      </c>
      <c r="CD50" s="478">
        <f ca="1">-IFERROR(Затраты!BW40/(1+Налоги!BW$9*Налоги!BW$8),0)</f>
        <v>-25.10905976281812</v>
      </c>
      <c r="CE50" s="478">
        <f ca="1">-IFERROR(Затраты!BX40/(1+Налоги!BX$9*Налоги!BX$8),0)</f>
        <v>-25.10905976281812</v>
      </c>
      <c r="CF50" s="478">
        <f ca="1">-IFERROR(Затраты!BY40/(1+Налоги!BY$9*Налоги!BY$8),0)</f>
        <v>-25.10905976281812</v>
      </c>
    </row>
    <row r="51" spans="1:1025" x14ac:dyDescent="0.25">
      <c r="A51" s="31"/>
      <c r="B51" s="31"/>
      <c r="C51" s="31"/>
      <c r="D51" s="132"/>
      <c r="E51" s="479"/>
      <c r="F51" s="480"/>
      <c r="G51" s="480"/>
      <c r="H51" s="480"/>
      <c r="I51" s="480"/>
      <c r="J51" s="480"/>
      <c r="K51" s="480"/>
      <c r="L51" s="486"/>
      <c r="M51" s="480"/>
      <c r="N51" s="480"/>
      <c r="O51" s="480"/>
      <c r="P51" s="480"/>
      <c r="Q51" s="480"/>
      <c r="R51" s="480"/>
      <c r="S51" s="480"/>
      <c r="T51" s="480"/>
      <c r="U51" s="480"/>
      <c r="V51" s="480"/>
      <c r="W51" s="480"/>
      <c r="X51" s="480"/>
      <c r="Y51" s="480"/>
      <c r="Z51" s="480"/>
      <c r="AA51" s="480"/>
      <c r="AB51" s="480"/>
      <c r="AC51" s="480"/>
      <c r="AD51" s="480"/>
      <c r="AE51" s="480"/>
      <c r="AF51" s="480"/>
      <c r="AG51" s="480"/>
      <c r="AH51" s="480"/>
      <c r="AI51" s="480"/>
      <c r="AJ51" s="480"/>
      <c r="AK51" s="480"/>
      <c r="AL51" s="480"/>
      <c r="AM51" s="480"/>
      <c r="AN51" s="480"/>
      <c r="AO51" s="480"/>
      <c r="AP51" s="480"/>
      <c r="AQ51" s="480"/>
      <c r="AR51" s="480"/>
      <c r="AS51" s="480"/>
      <c r="AT51" s="480"/>
      <c r="AU51" s="480"/>
      <c r="AV51" s="480"/>
      <c r="AW51" s="480"/>
      <c r="AX51" s="480"/>
      <c r="AY51" s="480"/>
      <c r="AZ51" s="480"/>
      <c r="BA51" s="480"/>
      <c r="BB51" s="480"/>
      <c r="BC51" s="480"/>
      <c r="BD51" s="480"/>
      <c r="BE51" s="480"/>
      <c r="BF51" s="480"/>
      <c r="BG51" s="480"/>
      <c r="BH51" s="480"/>
      <c r="BI51" s="480"/>
      <c r="BJ51" s="480"/>
      <c r="BK51" s="480"/>
      <c r="BL51" s="480"/>
      <c r="BM51" s="480"/>
      <c r="BN51" s="480"/>
      <c r="BO51" s="480"/>
      <c r="BP51" s="480"/>
      <c r="BQ51" s="480"/>
      <c r="BR51" s="480"/>
      <c r="BS51" s="480"/>
      <c r="BT51" s="480"/>
      <c r="BU51" s="480"/>
      <c r="BV51" s="480"/>
      <c r="BW51" s="480"/>
      <c r="BX51" s="480"/>
      <c r="BY51" s="480"/>
      <c r="BZ51" s="480"/>
      <c r="CA51" s="480"/>
      <c r="CB51" s="480"/>
      <c r="CC51" s="480"/>
      <c r="CD51" s="480"/>
      <c r="CE51" s="480"/>
      <c r="CF51" s="480"/>
    </row>
    <row r="52" spans="1:1025" x14ac:dyDescent="0.25">
      <c r="A52" s="358"/>
      <c r="B52" s="358" t="s">
        <v>145</v>
      </c>
      <c r="C52" s="358"/>
      <c r="D52" s="180" t="s">
        <v>355</v>
      </c>
      <c r="E52" s="481">
        <f t="shared" ref="E52" ca="1" si="80">SUM(F52:K52)</f>
        <v>25406.349141449235</v>
      </c>
      <c r="F52" s="482">
        <f t="shared" ref="F52:K52" ca="1" si="81">SUMIF($M$6:$CF$6,F$6,$M52:$CF52)</f>
        <v>-765.36292926028261</v>
      </c>
      <c r="G52" s="482">
        <f t="shared" ca="1" si="81"/>
        <v>-705.66060564023155</v>
      </c>
      <c r="H52" s="482">
        <f t="shared" ca="1" si="81"/>
        <v>-146.1396880125385</v>
      </c>
      <c r="I52" s="482">
        <f t="shared" ca="1" si="81"/>
        <v>3813.2225263020255</v>
      </c>
      <c r="J52" s="482">
        <f t="shared" ca="1" si="81"/>
        <v>8822.8320729207699</v>
      </c>
      <c r="K52" s="482">
        <f t="shared" ca="1" si="81"/>
        <v>14387.457765139492</v>
      </c>
      <c r="L52" s="483"/>
      <c r="M52" s="482">
        <f ca="1">M31+M34</f>
        <v>-61</v>
      </c>
      <c r="N52" s="482">
        <f t="shared" ref="N52:BT52" ca="1" si="82">N31+N34</f>
        <v>-61</v>
      </c>
      <c r="O52" s="482">
        <f t="shared" ca="1" si="82"/>
        <v>-61</v>
      </c>
      <c r="P52" s="482">
        <f t="shared" ca="1" si="82"/>
        <v>-61</v>
      </c>
      <c r="Q52" s="482">
        <f t="shared" ca="1" si="82"/>
        <v>-61</v>
      </c>
      <c r="R52" s="482">
        <f t="shared" ca="1" si="82"/>
        <v>-65.766132751468916</v>
      </c>
      <c r="S52" s="482">
        <f t="shared" ca="1" si="82"/>
        <v>-65.766132751468916</v>
      </c>
      <c r="T52" s="482">
        <f t="shared" ca="1" si="82"/>
        <v>-65.766132751468916</v>
      </c>
      <c r="U52" s="482">
        <f t="shared" ca="1" si="82"/>
        <v>-65.766132751468916</v>
      </c>
      <c r="V52" s="482">
        <f t="shared" ca="1" si="82"/>
        <v>-65.766132751468916</v>
      </c>
      <c r="W52" s="482">
        <f t="shared" ca="1" si="82"/>
        <v>-65.766132751468916</v>
      </c>
      <c r="X52" s="482">
        <f t="shared" ca="1" si="82"/>
        <v>-65.766132751468916</v>
      </c>
      <c r="Y52" s="482">
        <f t="shared" ca="1" si="82"/>
        <v>-65.617137138959549</v>
      </c>
      <c r="Z52" s="482">
        <f t="shared" ca="1" si="82"/>
        <v>-65.617137138959549</v>
      </c>
      <c r="AA52" s="482">
        <f t="shared" ca="1" si="82"/>
        <v>-65.617137138959549</v>
      </c>
      <c r="AB52" s="482">
        <f t="shared" ca="1" si="82"/>
        <v>-68.242137138959549</v>
      </c>
      <c r="AC52" s="482">
        <f t="shared" ca="1" si="82"/>
        <v>-68.242137138959549</v>
      </c>
      <c r="AD52" s="482">
        <f t="shared" ca="1" si="82"/>
        <v>-53.189274277919083</v>
      </c>
      <c r="AE52" s="482">
        <f t="shared" ca="1" si="82"/>
        <v>-53.189274277919083</v>
      </c>
      <c r="AF52" s="482">
        <f t="shared" ca="1" si="82"/>
        <v>-53.189274277919083</v>
      </c>
      <c r="AG52" s="482">
        <f t="shared" ca="1" si="82"/>
        <v>-53.189274277919083</v>
      </c>
      <c r="AH52" s="482">
        <f t="shared" ca="1" si="82"/>
        <v>-53.189274277919083</v>
      </c>
      <c r="AI52" s="482">
        <f t="shared" ca="1" si="82"/>
        <v>-53.189274277919083</v>
      </c>
      <c r="AJ52" s="482">
        <f t="shared" ca="1" si="82"/>
        <v>-53.189274277919083</v>
      </c>
      <c r="AK52" s="482">
        <f t="shared" ca="1" si="82"/>
        <v>-55.167487980547634</v>
      </c>
      <c r="AL52" s="482">
        <f t="shared" ca="1" si="82"/>
        <v>-55.167487980547634</v>
      </c>
      <c r="AM52" s="482">
        <f t="shared" ca="1" si="82"/>
        <v>-55.167487980547634</v>
      </c>
      <c r="AN52" s="482">
        <f t="shared" ca="1" si="82"/>
        <v>-76.666237980547635</v>
      </c>
      <c r="AO52" s="482">
        <f t="shared" ca="1" si="82"/>
        <v>-76.666237980547635</v>
      </c>
      <c r="AP52" s="482">
        <f t="shared" ca="1" si="82"/>
        <v>24.67075027002852</v>
      </c>
      <c r="AQ52" s="482">
        <f t="shared" ca="1" si="82"/>
        <v>24.67075027002852</v>
      </c>
      <c r="AR52" s="482">
        <f t="shared" ca="1" si="82"/>
        <v>24.67075027002852</v>
      </c>
      <c r="AS52" s="482">
        <f t="shared" ca="1" si="82"/>
        <v>24.67075027002852</v>
      </c>
      <c r="AT52" s="482">
        <f t="shared" ca="1" si="82"/>
        <v>24.67075027002852</v>
      </c>
      <c r="AU52" s="482">
        <f t="shared" ca="1" si="82"/>
        <v>24.67075027002852</v>
      </c>
      <c r="AV52" s="482">
        <f t="shared" ca="1" si="82"/>
        <v>24.67075027002852</v>
      </c>
      <c r="AW52" s="482">
        <f t="shared" ca="1" si="82"/>
        <v>47.471213439373201</v>
      </c>
      <c r="AX52" s="482">
        <f t="shared" ca="1" si="82"/>
        <v>47.471213439373201</v>
      </c>
      <c r="AY52" s="482">
        <f t="shared" ca="1" si="82"/>
        <v>47.471213439373201</v>
      </c>
      <c r="AZ52" s="482">
        <f t="shared" ca="1" si="82"/>
        <v>44.577150939373212</v>
      </c>
      <c r="BA52" s="482">
        <f t="shared" ca="1" si="82"/>
        <v>44.577150939373212</v>
      </c>
      <c r="BB52" s="482">
        <f t="shared" ca="1" si="82"/>
        <v>511.66494058645134</v>
      </c>
      <c r="BC52" s="482">
        <f t="shared" ca="1" si="82"/>
        <v>511.66494058645134</v>
      </c>
      <c r="BD52" s="482">
        <f t="shared" ca="1" si="82"/>
        <v>511.66494058645134</v>
      </c>
      <c r="BE52" s="482">
        <f t="shared" ca="1" si="82"/>
        <v>511.66494058645134</v>
      </c>
      <c r="BF52" s="482">
        <f t="shared" ca="1" si="82"/>
        <v>511.66494058645134</v>
      </c>
      <c r="BG52" s="482">
        <f t="shared" ca="1" si="82"/>
        <v>511.66494058645134</v>
      </c>
      <c r="BH52" s="482">
        <f t="shared" ca="1" si="82"/>
        <v>511.66494058645134</v>
      </c>
      <c r="BI52" s="482">
        <f t="shared" ca="1" si="82"/>
        <v>629.13919467024107</v>
      </c>
      <c r="BJ52" s="482">
        <f t="shared" ca="1" si="82"/>
        <v>629.13919467024107</v>
      </c>
      <c r="BK52" s="482">
        <f t="shared" ca="1" si="82"/>
        <v>629.13919467024107</v>
      </c>
      <c r="BL52" s="482">
        <f t="shared" ca="1" si="82"/>
        <v>623.06166342024108</v>
      </c>
      <c r="BM52" s="482">
        <f t="shared" ca="1" si="82"/>
        <v>623.06166342024108</v>
      </c>
      <c r="BN52" s="482">
        <f t="shared" ca="1" si="82"/>
        <v>812.75588029565222</v>
      </c>
      <c r="BO52" s="482">
        <f t="shared" ca="1" si="82"/>
        <v>812.75588029565222</v>
      </c>
      <c r="BP52" s="482">
        <f t="shared" ca="1" si="82"/>
        <v>812.75588029565222</v>
      </c>
      <c r="BQ52" s="482">
        <f t="shared" ca="1" si="82"/>
        <v>812.75588029565222</v>
      </c>
      <c r="BR52" s="482">
        <f t="shared" ca="1" si="82"/>
        <v>812.75588029565222</v>
      </c>
      <c r="BS52" s="482">
        <f t="shared" ca="1" si="82"/>
        <v>812.75588029565222</v>
      </c>
      <c r="BT52" s="482">
        <f t="shared" ca="1" si="82"/>
        <v>812.75588029565222</v>
      </c>
      <c r="BU52" s="482">
        <f t="shared" ref="BU52:CF52" ca="1" si="83">BU31+BU34</f>
        <v>971.94743701085611</v>
      </c>
      <c r="BV52" s="482">
        <f t="shared" ca="1" si="83"/>
        <v>971.94743701085611</v>
      </c>
      <c r="BW52" s="482">
        <f t="shared" ca="1" si="83"/>
        <v>971.94743701085611</v>
      </c>
      <c r="BX52" s="482">
        <f t="shared" ca="1" si="83"/>
        <v>971.94743701085611</v>
      </c>
      <c r="BY52" s="482">
        <f t="shared" ca="1" si="83"/>
        <v>971.94743701085611</v>
      </c>
      <c r="BZ52" s="482">
        <f t="shared" ca="1" si="83"/>
        <v>1361.1029400121727</v>
      </c>
      <c r="CA52" s="482">
        <f t="shared" ca="1" si="83"/>
        <v>1361.1029400121727</v>
      </c>
      <c r="CB52" s="482">
        <f t="shared" ca="1" si="83"/>
        <v>1361.1029400121727</v>
      </c>
      <c r="CC52" s="482">
        <f t="shared" ca="1" si="83"/>
        <v>1361.1029400121727</v>
      </c>
      <c r="CD52" s="482">
        <f t="shared" ca="1" si="83"/>
        <v>1361.1029400121727</v>
      </c>
      <c r="CE52" s="482">
        <f t="shared" ca="1" si="83"/>
        <v>1361.1029400121727</v>
      </c>
      <c r="CF52" s="482">
        <f t="shared" ca="1" si="83"/>
        <v>1361.1029400121727</v>
      </c>
    </row>
    <row r="53" spans="1:1025" s="494" customFormat="1" x14ac:dyDescent="0.25">
      <c r="A53" s="487"/>
      <c r="B53" s="488" t="s">
        <v>255</v>
      </c>
      <c r="C53" s="487"/>
      <c r="D53" s="489" t="s">
        <v>154</v>
      </c>
      <c r="E53" s="490">
        <f t="shared" ref="E53:J53" ca="1" si="84">IF(E14=0,"n/a",E52/E14)</f>
        <v>0.43678392433260366</v>
      </c>
      <c r="F53" s="491">
        <f t="shared" ca="1" si="84"/>
        <v>-4.1033643029703537</v>
      </c>
      <c r="G53" s="491">
        <f t="shared" ca="1" si="84"/>
        <v>-1.1702485476532161</v>
      </c>
      <c r="H53" s="491">
        <f t="shared" ca="1" si="84"/>
        <v>-6.5646098498317054E-2</v>
      </c>
      <c r="I53" s="491">
        <f t="shared" ca="1" si="84"/>
        <v>0.38952033062894148</v>
      </c>
      <c r="J53" s="491">
        <f t="shared" ca="1" si="84"/>
        <v>0.47946197525965945</v>
      </c>
      <c r="K53" s="491">
        <f t="shared" ref="K53" ca="1" si="85">IF(K14=0,"n/a",K52/K14)</f>
        <v>0.53365737231689525</v>
      </c>
      <c r="L53" s="492"/>
      <c r="M53" s="491" t="str">
        <f t="shared" ref="M53:AR53" ca="1" si="86">IF(M14=0,"n/a",M52/M14)</f>
        <v>n/a</v>
      </c>
      <c r="N53" s="491" t="str">
        <f t="shared" ca="1" si="86"/>
        <v>n/a</v>
      </c>
      <c r="O53" s="491" t="str">
        <f t="shared" ca="1" si="86"/>
        <v>n/a</v>
      </c>
      <c r="P53" s="491" t="str">
        <f t="shared" ca="1" si="86"/>
        <v>n/a</v>
      </c>
      <c r="Q53" s="491" t="str">
        <f t="shared" ca="1" si="86"/>
        <v>n/a</v>
      </c>
      <c r="R53" s="491">
        <f t="shared" ca="1" si="86"/>
        <v>-2.4681582267947682</v>
      </c>
      <c r="S53" s="491">
        <f t="shared" ca="1" si="86"/>
        <v>-2.4681582267947682</v>
      </c>
      <c r="T53" s="491">
        <f t="shared" ca="1" si="86"/>
        <v>-2.4681582267947682</v>
      </c>
      <c r="U53" s="491">
        <f t="shared" ca="1" si="86"/>
        <v>-2.4681582267947682</v>
      </c>
      <c r="V53" s="491">
        <f t="shared" ca="1" si="86"/>
        <v>-2.4681582267947682</v>
      </c>
      <c r="W53" s="491">
        <f t="shared" ca="1" si="86"/>
        <v>-2.4681582267947682</v>
      </c>
      <c r="X53" s="491">
        <f t="shared" ca="1" si="86"/>
        <v>-2.4681582267947682</v>
      </c>
      <c r="Y53" s="491">
        <f t="shared" ca="1" si="86"/>
        <v>-2.0675361748426573</v>
      </c>
      <c r="Z53" s="491">
        <f t="shared" ca="1" si="86"/>
        <v>-2.0675361748426573</v>
      </c>
      <c r="AA53" s="491">
        <f t="shared" ca="1" si="86"/>
        <v>-2.0675361748426573</v>
      </c>
      <c r="AB53" s="491">
        <f t="shared" ca="1" si="86"/>
        <v>-2.1502475318997081</v>
      </c>
      <c r="AC53" s="491">
        <f t="shared" ca="1" si="86"/>
        <v>-2.1502475318997081</v>
      </c>
      <c r="AD53" s="491">
        <f t="shared" ca="1" si="86"/>
        <v>-0.83797277264883652</v>
      </c>
      <c r="AE53" s="491">
        <f t="shared" ca="1" si="86"/>
        <v>-0.83797277264883652</v>
      </c>
      <c r="AF53" s="491">
        <f t="shared" ca="1" si="86"/>
        <v>-0.83797277264883652</v>
      </c>
      <c r="AG53" s="491">
        <f t="shared" ca="1" si="86"/>
        <v>-0.83797277264883652</v>
      </c>
      <c r="AH53" s="491">
        <f t="shared" ca="1" si="86"/>
        <v>-0.83797277264883652</v>
      </c>
      <c r="AI53" s="491">
        <f t="shared" ca="1" si="86"/>
        <v>-0.83797277264883652</v>
      </c>
      <c r="AJ53" s="491">
        <f t="shared" ca="1" si="86"/>
        <v>-0.83797277264883652</v>
      </c>
      <c r="AK53" s="491">
        <f t="shared" ca="1" si="86"/>
        <v>-0.74839503254491679</v>
      </c>
      <c r="AL53" s="491">
        <f t="shared" ca="1" si="86"/>
        <v>-0.74839503254491679</v>
      </c>
      <c r="AM53" s="491">
        <f t="shared" ca="1" si="86"/>
        <v>-0.74839503254491679</v>
      </c>
      <c r="AN53" s="491">
        <f t="shared" ca="1" si="86"/>
        <v>-1.0400443045146373</v>
      </c>
      <c r="AO53" s="491">
        <f t="shared" ca="1" si="86"/>
        <v>-1.0400443045146373</v>
      </c>
      <c r="AP53" s="491">
        <f t="shared" ca="1" si="86"/>
        <v>9.2966727460906715E-2</v>
      </c>
      <c r="AQ53" s="491">
        <f t="shared" ca="1" si="86"/>
        <v>9.2966727460906715E-2</v>
      </c>
      <c r="AR53" s="491">
        <f t="shared" ca="1" si="86"/>
        <v>9.2966727460906715E-2</v>
      </c>
      <c r="AS53" s="491">
        <f t="shared" ref="AS53:BT53" ca="1" si="87">IF(AS14=0,"n/a",AS52/AS14)</f>
        <v>9.2966727460906715E-2</v>
      </c>
      <c r="AT53" s="491">
        <f t="shared" ca="1" si="87"/>
        <v>9.2966727460906715E-2</v>
      </c>
      <c r="AU53" s="491">
        <f t="shared" ca="1" si="87"/>
        <v>9.2966727460906715E-2</v>
      </c>
      <c r="AV53" s="491">
        <f t="shared" ca="1" si="87"/>
        <v>9.2966727460906715E-2</v>
      </c>
      <c r="AW53" s="491">
        <f t="shared" ca="1" si="87"/>
        <v>0.15625135846382329</v>
      </c>
      <c r="AX53" s="491">
        <f t="shared" ca="1" si="87"/>
        <v>0.15625135846382329</v>
      </c>
      <c r="AY53" s="491">
        <f t="shared" ca="1" si="87"/>
        <v>0.15625135846382329</v>
      </c>
      <c r="AZ53" s="491">
        <f t="shared" ca="1" si="87"/>
        <v>0.1467255603149783</v>
      </c>
      <c r="BA53" s="491">
        <f t="shared" ca="1" si="87"/>
        <v>0.1467255603149783</v>
      </c>
      <c r="BB53" s="491">
        <f t="shared" ca="1" si="87"/>
        <v>0.43306550660489879</v>
      </c>
      <c r="BC53" s="491">
        <f t="shared" ca="1" si="87"/>
        <v>0.43306550660489879</v>
      </c>
      <c r="BD53" s="491">
        <f t="shared" ca="1" si="87"/>
        <v>0.43306550660489879</v>
      </c>
      <c r="BE53" s="491">
        <f t="shared" ca="1" si="87"/>
        <v>0.43306550660489879</v>
      </c>
      <c r="BF53" s="491">
        <f t="shared" ca="1" si="87"/>
        <v>0.43306550660489879</v>
      </c>
      <c r="BG53" s="491">
        <f t="shared" ca="1" si="87"/>
        <v>0.43306550660489879</v>
      </c>
      <c r="BH53" s="491">
        <f t="shared" ca="1" si="87"/>
        <v>0.43306550660489879</v>
      </c>
      <c r="BI53" s="491">
        <f t="shared" ca="1" si="87"/>
        <v>0.47044768193649583</v>
      </c>
      <c r="BJ53" s="491">
        <f t="shared" ca="1" si="87"/>
        <v>0.47044768193649583</v>
      </c>
      <c r="BK53" s="491">
        <f t="shared" ca="1" si="87"/>
        <v>0.47044768193649583</v>
      </c>
      <c r="BL53" s="491">
        <f t="shared" ca="1" si="87"/>
        <v>0.46590312246113563</v>
      </c>
      <c r="BM53" s="491">
        <f t="shared" ca="1" si="87"/>
        <v>0.46590312246113563</v>
      </c>
      <c r="BN53" s="491">
        <f t="shared" ca="1" si="87"/>
        <v>0.48564469050698111</v>
      </c>
      <c r="BO53" s="491">
        <f t="shared" ca="1" si="87"/>
        <v>0.48564469050698111</v>
      </c>
      <c r="BP53" s="491">
        <f t="shared" ca="1" si="87"/>
        <v>0.48564469050698111</v>
      </c>
      <c r="BQ53" s="491">
        <f t="shared" ca="1" si="87"/>
        <v>0.48564469050698111</v>
      </c>
      <c r="BR53" s="491">
        <f t="shared" ca="1" si="87"/>
        <v>0.48564469050698111</v>
      </c>
      <c r="BS53" s="491">
        <f t="shared" ca="1" si="87"/>
        <v>0.48564469050698111</v>
      </c>
      <c r="BT53" s="491">
        <f t="shared" ca="1" si="87"/>
        <v>0.48564469050698111</v>
      </c>
      <c r="BU53" s="491">
        <f t="shared" ref="BU53:CF53" ca="1" si="88">IF(BU14=0,"n/a",BU52/BU14)</f>
        <v>0.51788798324133756</v>
      </c>
      <c r="BV53" s="491">
        <f t="shared" ca="1" si="88"/>
        <v>0.51788798324133756</v>
      </c>
      <c r="BW53" s="491">
        <f t="shared" ca="1" si="88"/>
        <v>0.51788798324133756</v>
      </c>
      <c r="BX53" s="491">
        <f t="shared" ca="1" si="88"/>
        <v>0.51788798324133756</v>
      </c>
      <c r="BY53" s="491">
        <f t="shared" ca="1" si="88"/>
        <v>0.51788798324133756</v>
      </c>
      <c r="BZ53" s="491">
        <f t="shared" ca="1" si="88"/>
        <v>0.542076426942802</v>
      </c>
      <c r="CA53" s="491">
        <f t="shared" ca="1" si="88"/>
        <v>0.542076426942802</v>
      </c>
      <c r="CB53" s="491">
        <f t="shared" ca="1" si="88"/>
        <v>0.542076426942802</v>
      </c>
      <c r="CC53" s="491">
        <f t="shared" ca="1" si="88"/>
        <v>0.542076426942802</v>
      </c>
      <c r="CD53" s="491">
        <f t="shared" ca="1" si="88"/>
        <v>0.542076426942802</v>
      </c>
      <c r="CE53" s="491">
        <f t="shared" ca="1" si="88"/>
        <v>0.542076426942802</v>
      </c>
      <c r="CF53" s="491">
        <f t="shared" ca="1" si="88"/>
        <v>0.542076426942802</v>
      </c>
      <c r="CG53" s="493"/>
      <c r="CH53" s="493"/>
      <c r="CI53" s="493"/>
      <c r="CJ53" s="493"/>
      <c r="CK53" s="493"/>
      <c r="CL53" s="493"/>
      <c r="CM53" s="493"/>
      <c r="CN53" s="493"/>
      <c r="CO53" s="493"/>
      <c r="CP53" s="493"/>
      <c r="CQ53" s="493"/>
      <c r="CR53" s="493"/>
      <c r="CS53" s="493"/>
      <c r="CT53" s="493"/>
      <c r="CU53" s="493"/>
      <c r="CV53" s="493"/>
      <c r="CW53" s="493"/>
      <c r="CX53" s="493"/>
      <c r="CY53" s="493"/>
      <c r="CZ53" s="493"/>
      <c r="DA53" s="493"/>
      <c r="DB53" s="493"/>
      <c r="DC53" s="493"/>
      <c r="DD53" s="493"/>
      <c r="DE53" s="493"/>
      <c r="DF53" s="493"/>
      <c r="DG53" s="493"/>
      <c r="DH53" s="493"/>
      <c r="DI53" s="493"/>
      <c r="DJ53" s="493"/>
      <c r="DK53" s="493"/>
      <c r="DL53" s="493"/>
      <c r="DM53" s="493"/>
      <c r="DN53" s="493"/>
      <c r="DO53" s="493"/>
      <c r="DP53" s="493"/>
      <c r="DQ53" s="493"/>
      <c r="DR53" s="493"/>
      <c r="DS53" s="493"/>
      <c r="DT53" s="493"/>
      <c r="DU53" s="493"/>
      <c r="DV53" s="493"/>
      <c r="DW53" s="493"/>
      <c r="DX53" s="493"/>
      <c r="DY53" s="493"/>
      <c r="DZ53" s="493"/>
      <c r="EA53" s="493"/>
      <c r="EB53" s="493"/>
      <c r="EC53" s="493"/>
      <c r="ED53" s="493"/>
      <c r="EE53" s="493"/>
      <c r="EF53" s="493"/>
      <c r="EG53" s="493"/>
      <c r="EH53" s="493"/>
      <c r="EI53" s="493"/>
      <c r="EJ53" s="493"/>
      <c r="EK53" s="493"/>
      <c r="EL53" s="493"/>
      <c r="EM53" s="493"/>
      <c r="EN53" s="493"/>
      <c r="EO53" s="493"/>
      <c r="EP53" s="493"/>
      <c r="EQ53" s="493"/>
      <c r="ER53" s="493"/>
      <c r="ES53" s="493"/>
      <c r="ET53" s="493"/>
      <c r="EU53" s="493"/>
      <c r="EV53" s="493"/>
      <c r="EW53" s="493"/>
      <c r="EX53" s="493"/>
      <c r="EY53" s="493"/>
      <c r="EZ53" s="493"/>
      <c r="FA53" s="493"/>
      <c r="FB53" s="493"/>
      <c r="FC53" s="493"/>
      <c r="FD53" s="493"/>
      <c r="FE53" s="493"/>
      <c r="FF53" s="493"/>
      <c r="FG53" s="493"/>
      <c r="FH53" s="493"/>
      <c r="FI53" s="493"/>
      <c r="FJ53" s="493"/>
      <c r="FK53" s="493"/>
      <c r="FL53" s="493"/>
      <c r="FM53" s="493"/>
      <c r="FN53" s="493"/>
      <c r="FO53" s="493"/>
      <c r="FP53" s="493"/>
      <c r="FQ53" s="493"/>
      <c r="FR53" s="493"/>
      <c r="FS53" s="493"/>
      <c r="FT53" s="493"/>
      <c r="FU53" s="493"/>
      <c r="FV53" s="493"/>
      <c r="FW53" s="493"/>
      <c r="FX53" s="493"/>
      <c r="FY53" s="493"/>
      <c r="FZ53" s="493"/>
      <c r="GA53" s="493"/>
      <c r="GB53" s="493"/>
      <c r="GC53" s="493"/>
      <c r="GD53" s="493"/>
      <c r="GE53" s="493"/>
      <c r="GF53" s="493"/>
      <c r="GG53" s="493"/>
      <c r="GH53" s="493"/>
      <c r="GI53" s="493"/>
      <c r="GJ53" s="493"/>
      <c r="GK53" s="493"/>
      <c r="GL53" s="493"/>
      <c r="GM53" s="493"/>
      <c r="GN53" s="493"/>
      <c r="GO53" s="493"/>
      <c r="GP53" s="493"/>
      <c r="GQ53" s="493"/>
      <c r="GR53" s="493"/>
      <c r="GS53" s="493"/>
      <c r="GT53" s="493"/>
      <c r="GU53" s="493"/>
      <c r="GV53" s="493"/>
      <c r="GW53" s="493"/>
      <c r="GX53" s="493"/>
      <c r="GY53" s="493"/>
      <c r="GZ53" s="493"/>
      <c r="HA53" s="493"/>
      <c r="HB53" s="493"/>
      <c r="HC53" s="493"/>
      <c r="HD53" s="493"/>
      <c r="HE53" s="493"/>
      <c r="HF53" s="493"/>
      <c r="HG53" s="493"/>
      <c r="HH53" s="493"/>
      <c r="HI53" s="493"/>
      <c r="HJ53" s="493"/>
      <c r="HK53" s="493"/>
      <c r="HL53" s="493"/>
      <c r="HM53" s="493"/>
      <c r="HN53" s="493"/>
      <c r="HO53" s="493"/>
      <c r="HP53" s="493"/>
      <c r="HQ53" s="493"/>
      <c r="HR53" s="493"/>
      <c r="HS53" s="493"/>
      <c r="HT53" s="493"/>
      <c r="HU53" s="493"/>
      <c r="HV53" s="493"/>
      <c r="HW53" s="493"/>
      <c r="HX53" s="493"/>
      <c r="HY53" s="493"/>
      <c r="HZ53" s="493"/>
      <c r="IA53" s="493"/>
      <c r="IB53" s="493"/>
      <c r="IC53" s="493"/>
      <c r="ID53" s="493"/>
      <c r="IE53" s="493"/>
      <c r="IF53" s="493"/>
      <c r="IG53" s="493"/>
      <c r="IH53" s="493"/>
      <c r="II53" s="493"/>
      <c r="IJ53" s="493"/>
      <c r="IK53" s="493"/>
      <c r="IL53" s="493"/>
      <c r="IM53" s="493"/>
      <c r="IN53" s="493"/>
      <c r="IO53" s="493"/>
      <c r="IP53" s="493"/>
      <c r="IQ53" s="493"/>
      <c r="IR53" s="493"/>
      <c r="IS53" s="493"/>
      <c r="IT53" s="493"/>
      <c r="IU53" s="493"/>
      <c r="IV53" s="493"/>
      <c r="IW53" s="493"/>
      <c r="IX53" s="493"/>
      <c r="IY53" s="493"/>
      <c r="IZ53" s="493"/>
      <c r="JA53" s="493"/>
      <c r="JB53" s="493"/>
      <c r="JC53" s="493"/>
      <c r="JD53" s="493"/>
      <c r="JE53" s="493"/>
      <c r="JF53" s="493"/>
      <c r="JG53" s="493"/>
      <c r="JH53" s="493"/>
      <c r="JI53" s="493"/>
      <c r="JJ53" s="493"/>
      <c r="JK53" s="493"/>
      <c r="JL53" s="493"/>
      <c r="JM53" s="493"/>
      <c r="JN53" s="493"/>
      <c r="JO53" s="493"/>
      <c r="JP53" s="493"/>
      <c r="JQ53" s="493"/>
      <c r="JR53" s="493"/>
      <c r="JS53" s="493"/>
      <c r="JT53" s="493"/>
      <c r="JU53" s="493"/>
      <c r="JV53" s="493"/>
      <c r="JW53" s="493"/>
      <c r="JX53" s="493"/>
      <c r="JY53" s="493"/>
      <c r="JZ53" s="493"/>
      <c r="KA53" s="493"/>
      <c r="KB53" s="493"/>
      <c r="KC53" s="493"/>
      <c r="KD53" s="493"/>
      <c r="KE53" s="493"/>
      <c r="KF53" s="493"/>
      <c r="KG53" s="493"/>
      <c r="KH53" s="493"/>
      <c r="KI53" s="493"/>
      <c r="KJ53" s="493"/>
      <c r="KK53" s="493"/>
      <c r="KL53" s="493"/>
      <c r="KM53" s="493"/>
      <c r="KN53" s="493"/>
      <c r="KO53" s="493"/>
      <c r="KP53" s="493"/>
      <c r="KQ53" s="493"/>
      <c r="KR53" s="493"/>
      <c r="KS53" s="493"/>
      <c r="KT53" s="493"/>
      <c r="KU53" s="493"/>
      <c r="KV53" s="493"/>
      <c r="KW53" s="493"/>
      <c r="KX53" s="493"/>
      <c r="KY53" s="493"/>
      <c r="KZ53" s="493"/>
      <c r="LA53" s="493"/>
      <c r="LB53" s="493"/>
      <c r="LC53" s="493"/>
      <c r="LD53" s="493"/>
      <c r="LE53" s="493"/>
      <c r="LF53" s="493"/>
      <c r="LG53" s="493"/>
      <c r="LH53" s="493"/>
      <c r="LI53" s="493"/>
      <c r="LJ53" s="493"/>
      <c r="LK53" s="493"/>
      <c r="LL53" s="493"/>
      <c r="LM53" s="493"/>
      <c r="LN53" s="493"/>
      <c r="LO53" s="493"/>
      <c r="LP53" s="493"/>
      <c r="LQ53" s="493"/>
      <c r="LR53" s="493"/>
      <c r="LS53" s="493"/>
      <c r="LT53" s="493"/>
      <c r="LU53" s="493"/>
      <c r="LV53" s="493"/>
      <c r="LW53" s="493"/>
      <c r="LX53" s="493"/>
      <c r="LY53" s="493"/>
      <c r="LZ53" s="493"/>
      <c r="MA53" s="493"/>
      <c r="MB53" s="493"/>
      <c r="MC53" s="493"/>
      <c r="MD53" s="493"/>
      <c r="ME53" s="493"/>
      <c r="MF53" s="493"/>
      <c r="MG53" s="493"/>
      <c r="MH53" s="493"/>
      <c r="MI53" s="493"/>
      <c r="MJ53" s="493"/>
      <c r="MK53" s="493"/>
      <c r="ML53" s="493"/>
      <c r="MM53" s="493"/>
      <c r="MN53" s="493"/>
      <c r="MO53" s="493"/>
      <c r="MP53" s="493"/>
      <c r="MQ53" s="493"/>
      <c r="MR53" s="493"/>
      <c r="MS53" s="493"/>
      <c r="MT53" s="493"/>
      <c r="MU53" s="493"/>
      <c r="MV53" s="493"/>
      <c r="MW53" s="493"/>
      <c r="MX53" s="493"/>
      <c r="MY53" s="493"/>
      <c r="MZ53" s="493"/>
      <c r="NA53" s="493"/>
      <c r="NB53" s="493"/>
      <c r="NC53" s="493"/>
      <c r="ND53" s="493"/>
      <c r="NE53" s="493"/>
      <c r="NF53" s="493"/>
      <c r="NG53" s="493"/>
      <c r="NH53" s="493"/>
      <c r="NI53" s="493"/>
      <c r="NJ53" s="493"/>
      <c r="NK53" s="493"/>
      <c r="NL53" s="493"/>
      <c r="NM53" s="493"/>
      <c r="NN53" s="493"/>
      <c r="NO53" s="493"/>
      <c r="NP53" s="493"/>
      <c r="NQ53" s="493"/>
      <c r="NR53" s="493"/>
      <c r="NS53" s="493"/>
      <c r="NT53" s="493"/>
      <c r="NU53" s="493"/>
      <c r="NV53" s="493"/>
      <c r="NW53" s="493"/>
      <c r="NX53" s="493"/>
      <c r="NY53" s="493"/>
      <c r="NZ53" s="493"/>
      <c r="OA53" s="493"/>
      <c r="OB53" s="493"/>
      <c r="OC53" s="493"/>
      <c r="OD53" s="493"/>
      <c r="OE53" s="493"/>
      <c r="OF53" s="493"/>
      <c r="OG53" s="493"/>
      <c r="OH53" s="493"/>
      <c r="OI53" s="493"/>
      <c r="OJ53" s="493"/>
      <c r="OK53" s="493"/>
      <c r="OL53" s="493"/>
      <c r="OM53" s="493"/>
      <c r="ON53" s="493"/>
      <c r="OO53" s="493"/>
      <c r="OP53" s="493"/>
      <c r="OQ53" s="493"/>
      <c r="OR53" s="493"/>
      <c r="OS53" s="493"/>
      <c r="OT53" s="493"/>
      <c r="OU53" s="493"/>
      <c r="OV53" s="493"/>
      <c r="OW53" s="493"/>
      <c r="OX53" s="493"/>
      <c r="OY53" s="493"/>
      <c r="OZ53" s="493"/>
      <c r="PA53" s="493"/>
      <c r="PB53" s="493"/>
      <c r="PC53" s="493"/>
      <c r="PD53" s="493"/>
      <c r="PE53" s="493"/>
      <c r="PF53" s="493"/>
      <c r="PG53" s="493"/>
      <c r="PH53" s="493"/>
      <c r="PI53" s="493"/>
      <c r="PJ53" s="493"/>
      <c r="PK53" s="493"/>
      <c r="PL53" s="493"/>
      <c r="PM53" s="493"/>
      <c r="PN53" s="493"/>
      <c r="PO53" s="493"/>
      <c r="PP53" s="493"/>
      <c r="PQ53" s="493"/>
      <c r="PR53" s="493"/>
      <c r="PS53" s="493"/>
      <c r="PT53" s="493"/>
      <c r="PU53" s="493"/>
      <c r="PV53" s="493"/>
      <c r="PW53" s="493"/>
      <c r="PX53" s="493"/>
      <c r="PY53" s="493"/>
      <c r="PZ53" s="493"/>
      <c r="QA53" s="493"/>
      <c r="QB53" s="493"/>
      <c r="QC53" s="493"/>
      <c r="QD53" s="493"/>
      <c r="QE53" s="493"/>
      <c r="QF53" s="493"/>
      <c r="QG53" s="493"/>
      <c r="QH53" s="493"/>
      <c r="QI53" s="493"/>
      <c r="QJ53" s="493"/>
      <c r="QK53" s="493"/>
      <c r="QL53" s="493"/>
      <c r="QM53" s="493"/>
      <c r="QN53" s="493"/>
      <c r="QO53" s="493"/>
      <c r="QP53" s="493"/>
      <c r="QQ53" s="493"/>
      <c r="QR53" s="493"/>
      <c r="QS53" s="493"/>
      <c r="QT53" s="493"/>
      <c r="QU53" s="493"/>
      <c r="QV53" s="493"/>
      <c r="QW53" s="493"/>
      <c r="QX53" s="493"/>
      <c r="QY53" s="493"/>
      <c r="QZ53" s="493"/>
      <c r="RA53" s="493"/>
      <c r="RB53" s="493"/>
      <c r="RC53" s="493"/>
      <c r="RD53" s="493"/>
      <c r="RE53" s="493"/>
      <c r="RF53" s="493"/>
      <c r="RG53" s="493"/>
      <c r="RH53" s="493"/>
      <c r="RI53" s="493"/>
      <c r="RJ53" s="493"/>
      <c r="RK53" s="493"/>
      <c r="RL53" s="493"/>
      <c r="RM53" s="493"/>
      <c r="RN53" s="493"/>
      <c r="RO53" s="493"/>
      <c r="RP53" s="493"/>
      <c r="RQ53" s="493"/>
      <c r="RR53" s="493"/>
      <c r="RS53" s="493"/>
      <c r="RT53" s="493"/>
      <c r="RU53" s="493"/>
      <c r="RV53" s="493"/>
      <c r="RW53" s="493"/>
      <c r="RX53" s="493"/>
      <c r="RY53" s="493"/>
      <c r="RZ53" s="493"/>
      <c r="SA53" s="493"/>
      <c r="SB53" s="493"/>
      <c r="SC53" s="493"/>
      <c r="SD53" s="493"/>
      <c r="SE53" s="493"/>
      <c r="SF53" s="493"/>
      <c r="SG53" s="493"/>
      <c r="SH53" s="493"/>
      <c r="SI53" s="493"/>
      <c r="SJ53" s="493"/>
      <c r="SK53" s="493"/>
      <c r="SL53" s="493"/>
      <c r="SM53" s="493"/>
      <c r="SN53" s="493"/>
      <c r="SO53" s="493"/>
      <c r="SP53" s="493"/>
      <c r="SQ53" s="493"/>
      <c r="SR53" s="493"/>
      <c r="SS53" s="493"/>
      <c r="ST53" s="493"/>
      <c r="SU53" s="493"/>
      <c r="SV53" s="493"/>
      <c r="SW53" s="493"/>
      <c r="SX53" s="493"/>
      <c r="SY53" s="493"/>
      <c r="SZ53" s="493"/>
      <c r="TA53" s="493"/>
      <c r="TB53" s="493"/>
      <c r="TC53" s="493"/>
      <c r="TD53" s="493"/>
      <c r="TE53" s="493"/>
      <c r="TF53" s="493"/>
      <c r="TG53" s="493"/>
      <c r="TH53" s="493"/>
      <c r="TI53" s="493"/>
      <c r="TJ53" s="493"/>
      <c r="TK53" s="493"/>
      <c r="TL53" s="493"/>
      <c r="TM53" s="493"/>
      <c r="TN53" s="493"/>
      <c r="TO53" s="493"/>
      <c r="TP53" s="493"/>
      <c r="TQ53" s="493"/>
      <c r="TR53" s="493"/>
      <c r="TS53" s="493"/>
      <c r="TT53" s="493"/>
      <c r="TU53" s="493"/>
      <c r="TV53" s="493"/>
      <c r="TW53" s="493"/>
      <c r="TX53" s="493"/>
      <c r="TY53" s="493"/>
      <c r="TZ53" s="493"/>
      <c r="UA53" s="493"/>
      <c r="UB53" s="493"/>
      <c r="UC53" s="493"/>
      <c r="UD53" s="493"/>
      <c r="UE53" s="493"/>
      <c r="UF53" s="493"/>
      <c r="UG53" s="493"/>
      <c r="UH53" s="493"/>
      <c r="UI53" s="493"/>
      <c r="UJ53" s="493"/>
      <c r="UK53" s="493"/>
      <c r="UL53" s="493"/>
      <c r="UM53" s="493"/>
      <c r="UN53" s="493"/>
      <c r="UO53" s="493"/>
      <c r="UP53" s="493"/>
      <c r="UQ53" s="493"/>
      <c r="UR53" s="493"/>
      <c r="US53" s="493"/>
      <c r="UT53" s="493"/>
      <c r="UU53" s="493"/>
      <c r="UV53" s="493"/>
      <c r="UW53" s="493"/>
      <c r="UX53" s="493"/>
      <c r="UY53" s="493"/>
      <c r="UZ53" s="493"/>
      <c r="VA53" s="493"/>
      <c r="VB53" s="493"/>
      <c r="VC53" s="493"/>
      <c r="VD53" s="493"/>
      <c r="VE53" s="493"/>
      <c r="VF53" s="493"/>
      <c r="VG53" s="493"/>
      <c r="VH53" s="493"/>
      <c r="VI53" s="493"/>
      <c r="VJ53" s="493"/>
      <c r="VK53" s="493"/>
      <c r="VL53" s="493"/>
      <c r="VM53" s="493"/>
      <c r="VN53" s="493"/>
      <c r="VO53" s="493"/>
      <c r="VP53" s="493"/>
      <c r="VQ53" s="493"/>
      <c r="VR53" s="493"/>
      <c r="VS53" s="493"/>
      <c r="VT53" s="493"/>
      <c r="VU53" s="493"/>
      <c r="VV53" s="493"/>
      <c r="VW53" s="493"/>
      <c r="VX53" s="493"/>
      <c r="VY53" s="493"/>
      <c r="VZ53" s="493"/>
      <c r="WA53" s="493"/>
      <c r="WB53" s="493"/>
      <c r="WC53" s="493"/>
      <c r="WD53" s="493"/>
      <c r="WE53" s="493"/>
      <c r="WF53" s="493"/>
      <c r="WG53" s="493"/>
      <c r="WH53" s="493"/>
      <c r="WI53" s="493"/>
      <c r="WJ53" s="493"/>
      <c r="WK53" s="493"/>
      <c r="WL53" s="493"/>
      <c r="WM53" s="493"/>
      <c r="WN53" s="493"/>
      <c r="WO53" s="493"/>
      <c r="WP53" s="493"/>
      <c r="WQ53" s="493"/>
      <c r="WR53" s="493"/>
      <c r="WS53" s="493"/>
      <c r="WT53" s="493"/>
      <c r="WU53" s="493"/>
      <c r="WV53" s="493"/>
      <c r="WW53" s="493"/>
      <c r="WX53" s="493"/>
      <c r="WY53" s="493"/>
      <c r="WZ53" s="493"/>
      <c r="XA53" s="493"/>
      <c r="XB53" s="493"/>
      <c r="XC53" s="493"/>
      <c r="XD53" s="493"/>
      <c r="XE53" s="493"/>
      <c r="XF53" s="493"/>
      <c r="XG53" s="493"/>
      <c r="XH53" s="493"/>
      <c r="XI53" s="493"/>
      <c r="XJ53" s="493"/>
      <c r="XK53" s="493"/>
      <c r="XL53" s="493"/>
      <c r="XM53" s="493"/>
      <c r="XN53" s="493"/>
      <c r="XO53" s="493"/>
      <c r="XP53" s="493"/>
      <c r="XQ53" s="493"/>
      <c r="XR53" s="493"/>
      <c r="XS53" s="493"/>
      <c r="XT53" s="493"/>
      <c r="XU53" s="493"/>
      <c r="XV53" s="493"/>
      <c r="XW53" s="493"/>
      <c r="XX53" s="493"/>
      <c r="XY53" s="493"/>
      <c r="XZ53" s="493"/>
      <c r="YA53" s="493"/>
      <c r="YB53" s="493"/>
      <c r="YC53" s="493"/>
      <c r="YD53" s="493"/>
      <c r="YE53" s="493"/>
      <c r="YF53" s="493"/>
      <c r="YG53" s="493"/>
      <c r="YH53" s="493"/>
      <c r="YI53" s="493"/>
      <c r="YJ53" s="493"/>
      <c r="YK53" s="493"/>
      <c r="YL53" s="493"/>
      <c r="YM53" s="493"/>
      <c r="YN53" s="493"/>
      <c r="YO53" s="493"/>
      <c r="YP53" s="493"/>
      <c r="YQ53" s="493"/>
      <c r="YR53" s="493"/>
      <c r="YS53" s="493"/>
      <c r="YT53" s="493"/>
      <c r="YU53" s="493"/>
      <c r="YV53" s="493"/>
      <c r="YW53" s="493"/>
      <c r="YX53" s="493"/>
      <c r="YY53" s="493"/>
      <c r="YZ53" s="493"/>
      <c r="ZA53" s="493"/>
      <c r="ZB53" s="493"/>
      <c r="ZC53" s="493"/>
      <c r="ZD53" s="493"/>
      <c r="ZE53" s="493"/>
      <c r="ZF53" s="493"/>
      <c r="ZG53" s="493"/>
      <c r="ZH53" s="493"/>
      <c r="ZI53" s="493"/>
      <c r="ZJ53" s="493"/>
      <c r="ZK53" s="493"/>
      <c r="ZL53" s="493"/>
      <c r="ZM53" s="493"/>
      <c r="ZN53" s="493"/>
      <c r="ZO53" s="493"/>
      <c r="ZP53" s="493"/>
      <c r="ZQ53" s="493"/>
      <c r="ZR53" s="493"/>
      <c r="ZS53" s="493"/>
      <c r="ZT53" s="493"/>
      <c r="ZU53" s="493"/>
      <c r="ZV53" s="493"/>
      <c r="ZW53" s="493"/>
      <c r="ZX53" s="493"/>
      <c r="ZY53" s="493"/>
      <c r="ZZ53" s="493"/>
      <c r="AAA53" s="493"/>
      <c r="AAB53" s="493"/>
      <c r="AAC53" s="493"/>
      <c r="AAD53" s="493"/>
      <c r="AAE53" s="493"/>
      <c r="AAF53" s="493"/>
      <c r="AAG53" s="493"/>
      <c r="AAH53" s="493"/>
      <c r="AAI53" s="493"/>
      <c r="AAJ53" s="493"/>
      <c r="AAK53" s="493"/>
      <c r="AAL53" s="493"/>
      <c r="AAM53" s="493"/>
      <c r="AAN53" s="493"/>
      <c r="AAO53" s="493"/>
      <c r="AAP53" s="493"/>
      <c r="AAQ53" s="493"/>
      <c r="AAR53" s="493"/>
      <c r="AAS53" s="493"/>
      <c r="AAT53" s="493"/>
      <c r="AAU53" s="493"/>
      <c r="AAV53" s="493"/>
      <c r="AAW53" s="493"/>
      <c r="AAX53" s="493"/>
      <c r="AAY53" s="493"/>
      <c r="AAZ53" s="493"/>
      <c r="ABA53" s="493"/>
      <c r="ABB53" s="493"/>
      <c r="ABC53" s="493"/>
      <c r="ABD53" s="493"/>
      <c r="ABE53" s="493"/>
      <c r="ABF53" s="493"/>
      <c r="ABG53" s="493"/>
      <c r="ABH53" s="493"/>
      <c r="ABI53" s="493"/>
      <c r="ABJ53" s="493"/>
      <c r="ABK53" s="493"/>
      <c r="ABL53" s="493"/>
      <c r="ABM53" s="493"/>
      <c r="ABN53" s="493"/>
      <c r="ABO53" s="493"/>
      <c r="ABP53" s="493"/>
      <c r="ABQ53" s="493"/>
      <c r="ABR53" s="493"/>
      <c r="ABS53" s="493"/>
      <c r="ABT53" s="493"/>
      <c r="ABU53" s="493"/>
      <c r="ABV53" s="493"/>
      <c r="ABW53" s="493"/>
      <c r="ABX53" s="493"/>
      <c r="ABY53" s="493"/>
      <c r="ABZ53" s="493"/>
      <c r="ACA53" s="493"/>
      <c r="ACB53" s="493"/>
      <c r="ACC53" s="493"/>
      <c r="ACD53" s="493"/>
      <c r="ACE53" s="493"/>
      <c r="ACF53" s="493"/>
      <c r="ACG53" s="493"/>
      <c r="ACH53" s="493"/>
      <c r="ACI53" s="493"/>
      <c r="ACJ53" s="493"/>
      <c r="ACK53" s="493"/>
      <c r="ACL53" s="493"/>
      <c r="ACM53" s="493"/>
      <c r="ACN53" s="493"/>
      <c r="ACO53" s="493"/>
      <c r="ACP53" s="493"/>
      <c r="ACQ53" s="493"/>
      <c r="ACR53" s="493"/>
      <c r="ACS53" s="493"/>
      <c r="ACT53" s="493"/>
      <c r="ACU53" s="493"/>
      <c r="ACV53" s="493"/>
      <c r="ACW53" s="493"/>
      <c r="ACX53" s="493"/>
      <c r="ACY53" s="493"/>
      <c r="ACZ53" s="493"/>
      <c r="ADA53" s="493"/>
      <c r="ADB53" s="493"/>
      <c r="ADC53" s="493"/>
      <c r="ADD53" s="493"/>
      <c r="ADE53" s="493"/>
      <c r="ADF53" s="493"/>
      <c r="ADG53" s="493"/>
      <c r="ADH53" s="493"/>
      <c r="ADI53" s="493"/>
      <c r="ADJ53" s="493"/>
      <c r="ADK53" s="493"/>
      <c r="ADL53" s="493"/>
      <c r="ADM53" s="493"/>
      <c r="ADN53" s="493"/>
      <c r="ADO53" s="493"/>
      <c r="ADP53" s="493"/>
      <c r="ADQ53" s="493"/>
      <c r="ADR53" s="493"/>
      <c r="ADS53" s="493"/>
      <c r="ADT53" s="493"/>
      <c r="ADU53" s="493"/>
      <c r="ADV53" s="493"/>
      <c r="ADW53" s="493"/>
      <c r="ADX53" s="493"/>
      <c r="ADY53" s="493"/>
      <c r="ADZ53" s="493"/>
      <c r="AEA53" s="493"/>
      <c r="AEB53" s="493"/>
      <c r="AEC53" s="493"/>
      <c r="AED53" s="493"/>
      <c r="AEE53" s="493"/>
      <c r="AEF53" s="493"/>
      <c r="AEG53" s="493"/>
      <c r="AEH53" s="493"/>
      <c r="AEI53" s="493"/>
      <c r="AEJ53" s="493"/>
      <c r="AEK53" s="493"/>
      <c r="AEL53" s="493"/>
      <c r="AEM53" s="493"/>
      <c r="AEN53" s="493"/>
      <c r="AEO53" s="493"/>
      <c r="AEP53" s="493"/>
      <c r="AEQ53" s="493"/>
      <c r="AER53" s="493"/>
      <c r="AES53" s="493"/>
      <c r="AET53" s="493"/>
      <c r="AEU53" s="493"/>
      <c r="AEV53" s="493"/>
      <c r="AEW53" s="493"/>
      <c r="AEX53" s="493"/>
      <c r="AEY53" s="493"/>
      <c r="AEZ53" s="493"/>
      <c r="AFA53" s="493"/>
      <c r="AFB53" s="493"/>
      <c r="AFC53" s="493"/>
      <c r="AFD53" s="493"/>
      <c r="AFE53" s="493"/>
      <c r="AFF53" s="493"/>
      <c r="AFG53" s="493"/>
      <c r="AFH53" s="493"/>
      <c r="AFI53" s="493"/>
      <c r="AFJ53" s="493"/>
      <c r="AFK53" s="493"/>
      <c r="AFL53" s="493"/>
      <c r="AFM53" s="493"/>
      <c r="AFN53" s="493"/>
      <c r="AFO53" s="493"/>
      <c r="AFP53" s="493"/>
      <c r="AFQ53" s="493"/>
      <c r="AFR53" s="493"/>
      <c r="AFS53" s="493"/>
      <c r="AFT53" s="493"/>
      <c r="AFU53" s="493"/>
      <c r="AFV53" s="493"/>
      <c r="AFW53" s="493"/>
      <c r="AFX53" s="493"/>
      <c r="AFY53" s="493"/>
      <c r="AFZ53" s="493"/>
      <c r="AGA53" s="493"/>
      <c r="AGB53" s="493"/>
      <c r="AGC53" s="493"/>
      <c r="AGD53" s="493"/>
      <c r="AGE53" s="493"/>
      <c r="AGF53" s="493"/>
      <c r="AGG53" s="493"/>
      <c r="AGH53" s="493"/>
      <c r="AGI53" s="493"/>
      <c r="AGJ53" s="493"/>
      <c r="AGK53" s="493"/>
      <c r="AGL53" s="493"/>
      <c r="AGM53" s="493"/>
      <c r="AGN53" s="493"/>
      <c r="AGO53" s="493"/>
      <c r="AGP53" s="493"/>
      <c r="AGQ53" s="493"/>
      <c r="AGR53" s="493"/>
      <c r="AGS53" s="493"/>
      <c r="AGT53" s="493"/>
      <c r="AGU53" s="493"/>
      <c r="AGV53" s="493"/>
      <c r="AGW53" s="493"/>
      <c r="AGX53" s="493"/>
      <c r="AGY53" s="493"/>
      <c r="AGZ53" s="493"/>
      <c r="AHA53" s="493"/>
      <c r="AHB53" s="493"/>
      <c r="AHC53" s="493"/>
      <c r="AHD53" s="493"/>
      <c r="AHE53" s="493"/>
      <c r="AHF53" s="493"/>
      <c r="AHG53" s="493"/>
      <c r="AHH53" s="493"/>
      <c r="AHI53" s="493"/>
      <c r="AHJ53" s="493"/>
      <c r="AHK53" s="493"/>
      <c r="AHL53" s="493"/>
      <c r="AHM53" s="493"/>
      <c r="AHN53" s="493"/>
      <c r="AHO53" s="493"/>
      <c r="AHP53" s="493"/>
      <c r="AHQ53" s="493"/>
      <c r="AHR53" s="493"/>
      <c r="AHS53" s="493"/>
      <c r="AHT53" s="493"/>
      <c r="AHU53" s="493"/>
      <c r="AHV53" s="493"/>
      <c r="AHW53" s="493"/>
      <c r="AHX53" s="493"/>
      <c r="AHY53" s="493"/>
      <c r="AHZ53" s="493"/>
      <c r="AIA53" s="493"/>
      <c r="AIB53" s="493"/>
      <c r="AIC53" s="493"/>
      <c r="AID53" s="493"/>
      <c r="AIE53" s="493"/>
      <c r="AIF53" s="493"/>
      <c r="AIG53" s="493"/>
      <c r="AIH53" s="493"/>
      <c r="AII53" s="493"/>
      <c r="AIJ53" s="493"/>
      <c r="AIK53" s="493"/>
      <c r="AIL53" s="493"/>
      <c r="AIM53" s="493"/>
      <c r="AIN53" s="493"/>
      <c r="AIO53" s="493"/>
      <c r="AIP53" s="493"/>
      <c r="AIQ53" s="493"/>
      <c r="AIR53" s="493"/>
      <c r="AIS53" s="493"/>
      <c r="AIT53" s="493"/>
      <c r="AIU53" s="493"/>
      <c r="AIV53" s="493"/>
      <c r="AIW53" s="493"/>
      <c r="AIX53" s="493"/>
      <c r="AIY53" s="493"/>
      <c r="AIZ53" s="493"/>
      <c r="AJA53" s="493"/>
      <c r="AJB53" s="493"/>
      <c r="AJC53" s="493"/>
      <c r="AJD53" s="493"/>
      <c r="AJE53" s="493"/>
      <c r="AJF53" s="493"/>
      <c r="AJG53" s="493"/>
      <c r="AJH53" s="493"/>
      <c r="AJI53" s="493"/>
      <c r="AJJ53" s="493"/>
      <c r="AJK53" s="493"/>
      <c r="AJL53" s="493"/>
      <c r="AJM53" s="493"/>
      <c r="AJN53" s="493"/>
      <c r="AJO53" s="493"/>
      <c r="AJP53" s="493"/>
      <c r="AJQ53" s="493"/>
      <c r="AJR53" s="493"/>
      <c r="AJS53" s="493"/>
      <c r="AJT53" s="493"/>
      <c r="AJU53" s="493"/>
      <c r="AJV53" s="493"/>
      <c r="AJW53" s="493"/>
      <c r="AJX53" s="493"/>
      <c r="AJY53" s="493"/>
      <c r="AJZ53" s="493"/>
      <c r="AKA53" s="493"/>
      <c r="AKB53" s="493"/>
      <c r="AKC53" s="493"/>
      <c r="AKD53" s="493"/>
      <c r="AKE53" s="493"/>
      <c r="AKF53" s="493"/>
      <c r="AKG53" s="493"/>
      <c r="AKH53" s="493"/>
      <c r="AKI53" s="493"/>
      <c r="AKJ53" s="493"/>
      <c r="AKK53" s="493"/>
      <c r="AKL53" s="493"/>
      <c r="AKM53" s="493"/>
      <c r="AKN53" s="493"/>
      <c r="AKO53" s="493"/>
      <c r="AKP53" s="493"/>
      <c r="AKQ53" s="493"/>
      <c r="AKR53" s="493"/>
      <c r="AKS53" s="493"/>
      <c r="AKT53" s="493"/>
      <c r="AKU53" s="493"/>
      <c r="AKV53" s="493"/>
      <c r="AKW53" s="493"/>
      <c r="AKX53" s="493"/>
      <c r="AKY53" s="493"/>
      <c r="AKZ53" s="493"/>
      <c r="ALA53" s="493"/>
      <c r="ALB53" s="493"/>
      <c r="ALC53" s="493"/>
      <c r="ALD53" s="493"/>
      <c r="ALE53" s="493"/>
      <c r="ALF53" s="493"/>
      <c r="ALG53" s="493"/>
      <c r="ALH53" s="493"/>
      <c r="ALI53" s="493"/>
      <c r="ALJ53" s="493"/>
      <c r="ALK53" s="493"/>
      <c r="ALL53" s="493"/>
      <c r="ALM53" s="493"/>
      <c r="ALN53" s="493"/>
      <c r="ALO53" s="493"/>
      <c r="ALP53" s="493"/>
      <c r="ALQ53" s="493"/>
      <c r="ALR53" s="493"/>
      <c r="ALS53" s="493"/>
      <c r="ALT53" s="493"/>
      <c r="ALU53" s="493"/>
      <c r="ALV53" s="493"/>
      <c r="ALW53" s="493"/>
      <c r="ALX53" s="493"/>
      <c r="ALY53" s="493"/>
      <c r="ALZ53" s="493"/>
      <c r="AMA53" s="493"/>
      <c r="AMB53" s="493"/>
      <c r="AMC53" s="493"/>
      <c r="AMD53" s="493"/>
      <c r="AME53" s="493"/>
      <c r="AMF53" s="493"/>
      <c r="AMG53" s="493"/>
      <c r="AMH53" s="493"/>
      <c r="AMI53" s="493"/>
      <c r="AMJ53" s="493"/>
      <c r="AMK53" s="493"/>
    </row>
    <row r="54" spans="1:1025" x14ac:dyDescent="0.25">
      <c r="A54" s="31"/>
      <c r="B54" s="31"/>
      <c r="C54" s="31"/>
      <c r="D54" s="132"/>
      <c r="E54" s="349"/>
      <c r="F54" s="347"/>
      <c r="G54" s="347"/>
      <c r="H54" s="347"/>
      <c r="I54" s="347"/>
      <c r="J54" s="347"/>
      <c r="K54" s="347"/>
      <c r="L54" s="373"/>
      <c r="M54" s="347"/>
      <c r="N54" s="347"/>
      <c r="O54" s="347"/>
      <c r="P54" s="347"/>
      <c r="Q54" s="347"/>
      <c r="R54" s="347"/>
      <c r="S54" s="347"/>
      <c r="T54" s="347"/>
      <c r="U54" s="347"/>
      <c r="V54" s="347"/>
      <c r="W54" s="347"/>
      <c r="X54" s="347"/>
      <c r="Y54" s="347"/>
      <c r="Z54" s="347"/>
      <c r="AA54" s="347"/>
      <c r="AB54" s="347"/>
      <c r="AC54" s="347"/>
      <c r="AD54" s="347"/>
      <c r="AE54" s="347"/>
      <c r="AF54" s="347"/>
      <c r="AG54" s="347"/>
      <c r="AH54" s="347"/>
      <c r="AI54" s="347"/>
      <c r="AJ54" s="347"/>
      <c r="AK54" s="347"/>
      <c r="AL54" s="347"/>
      <c r="AM54" s="347"/>
      <c r="AN54" s="347"/>
      <c r="AO54" s="347"/>
      <c r="AP54" s="347"/>
      <c r="AQ54" s="347"/>
      <c r="AR54" s="347"/>
      <c r="AS54" s="347"/>
      <c r="AT54" s="347"/>
      <c r="AU54" s="347"/>
      <c r="AV54" s="347"/>
      <c r="AW54" s="347"/>
      <c r="AX54" s="347"/>
      <c r="AY54" s="347"/>
      <c r="AZ54" s="347"/>
      <c r="BA54" s="347"/>
      <c r="BB54" s="347"/>
      <c r="BC54" s="347"/>
      <c r="BD54" s="347"/>
      <c r="BE54" s="347"/>
      <c r="BF54" s="347"/>
      <c r="BG54" s="347"/>
      <c r="BH54" s="347"/>
      <c r="BI54" s="347"/>
      <c r="BJ54" s="347"/>
      <c r="BK54" s="347"/>
      <c r="BL54" s="347"/>
      <c r="BM54" s="347"/>
      <c r="BN54" s="347"/>
      <c r="BO54" s="347"/>
      <c r="BP54" s="347"/>
      <c r="BQ54" s="347"/>
      <c r="BR54" s="347"/>
      <c r="BS54" s="347"/>
      <c r="BT54" s="347"/>
      <c r="BU54" s="347"/>
      <c r="BV54" s="347"/>
      <c r="BW54" s="347"/>
      <c r="BX54" s="347"/>
      <c r="BY54" s="347"/>
      <c r="BZ54" s="347"/>
      <c r="CA54" s="347"/>
      <c r="CB54" s="347"/>
      <c r="CC54" s="347"/>
      <c r="CD54" s="347"/>
      <c r="CE54" s="347"/>
      <c r="CF54" s="347"/>
    </row>
    <row r="55" spans="1:1025" x14ac:dyDescent="0.25">
      <c r="A55" s="31"/>
      <c r="B55" s="31"/>
      <c r="C55" s="31" t="s">
        <v>256</v>
      </c>
      <c r="D55" s="132" t="s">
        <v>355</v>
      </c>
      <c r="E55" s="479">
        <f t="shared" ref="E55" ca="1" si="89">SUM(F55:K55)</f>
        <v>-524.81290993537664</v>
      </c>
      <c r="F55" s="480">
        <f t="shared" ref="F55:K55" ca="1" si="90">SUMIF($M$6:$CF$6,F$6,$M55:$CF55)</f>
        <v>-62.070833333333347</v>
      </c>
      <c r="G55" s="480">
        <f t="shared" ca="1" si="90"/>
        <v>-85.460500000000025</v>
      </c>
      <c r="H55" s="480">
        <f t="shared" ca="1" si="90"/>
        <v>-86.929743500000001</v>
      </c>
      <c r="I55" s="480">
        <f t="shared" ca="1" si="90"/>
        <v>-91.865174775499995</v>
      </c>
      <c r="J55" s="480">
        <f t="shared" ca="1" si="90"/>
        <v>-97.456155491216023</v>
      </c>
      <c r="K55" s="480">
        <f t="shared" ca="1" si="90"/>
        <v>-101.03050283532723</v>
      </c>
      <c r="L55" s="486"/>
      <c r="M55" s="478">
        <f>-Затраты!F56</f>
        <v>0</v>
      </c>
      <c r="N55" s="478">
        <f ca="1">-Затраты!G56</f>
        <v>-1.8291666666666668</v>
      </c>
      <c r="O55" s="478">
        <f ca="1">-Затраты!H56</f>
        <v>-2.8666666666666667</v>
      </c>
      <c r="P55" s="478">
        <f ca="1">-Затраты!I56</f>
        <v>-3.9041666666666663</v>
      </c>
      <c r="Q55" s="478">
        <f ca="1">-Затраты!J56</f>
        <v>-4.9416666666666673</v>
      </c>
      <c r="R55" s="478">
        <f ca="1">-Затраты!K56</f>
        <v>-5.979166666666667</v>
      </c>
      <c r="S55" s="478">
        <f ca="1">-Затраты!L56</f>
        <v>-7.0916666666666668</v>
      </c>
      <c r="T55" s="478">
        <f ca="1">-Затраты!M56</f>
        <v>-7.0916666666666668</v>
      </c>
      <c r="U55" s="478">
        <f ca="1">-Затраты!N56</f>
        <v>-7.0916666666666668</v>
      </c>
      <c r="V55" s="478">
        <f ca="1">-Затраты!O56</f>
        <v>-7.0916666666666668</v>
      </c>
      <c r="W55" s="478">
        <f ca="1">-Затраты!P56</f>
        <v>-7.0916666666666668</v>
      </c>
      <c r="X55" s="478">
        <f ca="1">-Затраты!Q56</f>
        <v>-7.0916666666666668</v>
      </c>
      <c r="Y55" s="478">
        <f ca="1">-Затраты!R56</f>
        <v>-7.0916666666666668</v>
      </c>
      <c r="Z55" s="478">
        <f ca="1">-Затраты!S56</f>
        <v>-7.0916666666666668</v>
      </c>
      <c r="AA55" s="478">
        <f ca="1">-Затраты!T56</f>
        <v>-7.0916666666666668</v>
      </c>
      <c r="AB55" s="478">
        <f ca="1">-Затраты!U56</f>
        <v>-7.0916666666666668</v>
      </c>
      <c r="AC55" s="478">
        <f ca="1">-Затраты!V56</f>
        <v>-7.1174166666666672</v>
      </c>
      <c r="AD55" s="478">
        <f ca="1">-Затраты!W56</f>
        <v>-7.1174166666666672</v>
      </c>
      <c r="AE55" s="478">
        <f ca="1">-Затраты!X56</f>
        <v>-7.1431666666666667</v>
      </c>
      <c r="AF55" s="478">
        <f ca="1">-Затраты!Y56</f>
        <v>-7.1431666666666667</v>
      </c>
      <c r="AG55" s="478">
        <f ca="1">-Затраты!Z56</f>
        <v>-7.1431666666666667</v>
      </c>
      <c r="AH55" s="478">
        <f ca="1">-Затраты!AA56</f>
        <v>-7.1431666666666667</v>
      </c>
      <c r="AI55" s="478">
        <f ca="1">-Затраты!AB56</f>
        <v>-7.1431666666666667</v>
      </c>
      <c r="AJ55" s="478">
        <f ca="1">-Затраты!AC56</f>
        <v>-7.1431666666666667</v>
      </c>
      <c r="AK55" s="478">
        <f ca="1">-Затраты!AD56</f>
        <v>-7.1431666666666667</v>
      </c>
      <c r="AL55" s="478">
        <f ca="1">-Затраты!AE56</f>
        <v>-7.1431666666666667</v>
      </c>
      <c r="AM55" s="478">
        <f ca="1">-Затраты!AF56</f>
        <v>-7.1431666666666667</v>
      </c>
      <c r="AN55" s="478">
        <f ca="1">-Затраты!AG56</f>
        <v>-7.1431666666666667</v>
      </c>
      <c r="AO55" s="478">
        <f ca="1">-Затраты!AH56</f>
        <v>-7.1958511666666674</v>
      </c>
      <c r="AP55" s="478">
        <f ca="1">-Затраты!AI56</f>
        <v>-7.1958511666666674</v>
      </c>
      <c r="AQ55" s="478">
        <f ca="1">-Затраты!AJ56</f>
        <v>-7.3275624166666669</v>
      </c>
      <c r="AR55" s="478">
        <f ca="1">-Затраты!AK56</f>
        <v>-7.3275624166666669</v>
      </c>
      <c r="AS55" s="478">
        <f ca="1">-Затраты!AL56</f>
        <v>-7.3275624166666669</v>
      </c>
      <c r="AT55" s="478">
        <f ca="1">-Затраты!AM56</f>
        <v>-7.3275624166666669</v>
      </c>
      <c r="AU55" s="478">
        <f ca="1">-Затраты!AN56</f>
        <v>-7.3275624166666669</v>
      </c>
      <c r="AV55" s="478">
        <f ca="1">-Затраты!AO56</f>
        <v>-7.3275624166666669</v>
      </c>
      <c r="AW55" s="478">
        <f ca="1">-Затраты!AP56</f>
        <v>-7.3275624166666669</v>
      </c>
      <c r="AX55" s="478">
        <f ca="1">-Затраты!AQ56</f>
        <v>-7.3275624166666669</v>
      </c>
      <c r="AY55" s="478">
        <f ca="1">-Затраты!AR56</f>
        <v>-7.3275624166666669</v>
      </c>
      <c r="AZ55" s="478">
        <f ca="1">-Затраты!AS56</f>
        <v>-7.3275624166666669</v>
      </c>
      <c r="BA55" s="478">
        <f ca="1">-Затраты!AT56</f>
        <v>-7.3545105384166671</v>
      </c>
      <c r="BB55" s="478">
        <f ca="1">-Затраты!AU56</f>
        <v>-7.3545105384166671</v>
      </c>
      <c r="BC55" s="478">
        <f ca="1">-Затраты!AV56</f>
        <v>-7.9743173386666673</v>
      </c>
      <c r="BD55" s="478">
        <f ca="1">-Затраты!AW56</f>
        <v>-7.9743173386666673</v>
      </c>
      <c r="BE55" s="478">
        <f ca="1">-Затраты!AX56</f>
        <v>-7.9743173386666673</v>
      </c>
      <c r="BF55" s="478">
        <f ca="1">-Затраты!AY56</f>
        <v>-7.9743173386666673</v>
      </c>
      <c r="BG55" s="478">
        <f ca="1">-Затраты!AZ56</f>
        <v>-7.9743173386666673</v>
      </c>
      <c r="BH55" s="478">
        <f ca="1">-Затраты!BA56</f>
        <v>-7.9743173386666673</v>
      </c>
      <c r="BI55" s="478">
        <f ca="1">-Затраты!BB56</f>
        <v>-7.9743173386666673</v>
      </c>
      <c r="BJ55" s="478">
        <f ca="1">-Затраты!BC56</f>
        <v>-7.9743173386666673</v>
      </c>
      <c r="BK55" s="478">
        <f ca="1">-Затраты!BD56</f>
        <v>-7.9743173386666673</v>
      </c>
      <c r="BL55" s="478">
        <f ca="1">-Затраты!BE56</f>
        <v>-7.9743173386666673</v>
      </c>
      <c r="BM55" s="478">
        <f ca="1">-Затраты!BF56</f>
        <v>-8.0294531957671662</v>
      </c>
      <c r="BN55" s="478">
        <f ca="1">-Затраты!BG56</f>
        <v>-8.0294531957671662</v>
      </c>
      <c r="BO55" s="478">
        <f ca="1">-Затраты!BH56</f>
        <v>-8.2499966241691673</v>
      </c>
      <c r="BP55" s="478">
        <f ca="1">-Затраты!BI56</f>
        <v>-8.2499966241691673</v>
      </c>
      <c r="BQ55" s="478">
        <f ca="1">-Затраты!BJ56</f>
        <v>-8.2499966241691673</v>
      </c>
      <c r="BR55" s="478">
        <f ca="1">-Затраты!BK56</f>
        <v>-8.2499966241691673</v>
      </c>
      <c r="BS55" s="478">
        <f ca="1">-Затраты!BL56</f>
        <v>-8.2499966241691673</v>
      </c>
      <c r="BT55" s="478">
        <f ca="1">-Затраты!BM56</f>
        <v>-8.2499966241691673</v>
      </c>
      <c r="BU55" s="478">
        <f ca="1">-Затраты!BN56</f>
        <v>-8.2499966241691673</v>
      </c>
      <c r="BV55" s="478">
        <f ca="1">-Затраты!BO56</f>
        <v>-8.2499966241691673</v>
      </c>
      <c r="BW55" s="478">
        <f ca="1">-Затраты!BP56</f>
        <v>-8.2499966241691673</v>
      </c>
      <c r="BX55" s="478">
        <f ca="1">-Затраты!BQ56</f>
        <v>-8.2499966241691673</v>
      </c>
      <c r="BY55" s="478">
        <f ca="1">-Затраты!BR56</f>
        <v>-8.2499966241691673</v>
      </c>
      <c r="BZ55" s="478">
        <f ca="1">-Затраты!BS56</f>
        <v>-8.2499966241691673</v>
      </c>
      <c r="CA55" s="478">
        <f ca="1">-Затраты!BT56</f>
        <v>-8.5884205150520359</v>
      </c>
      <c r="CB55" s="478">
        <f ca="1">-Затраты!BU56</f>
        <v>-8.5884205150520359</v>
      </c>
      <c r="CC55" s="478">
        <f ca="1">-Затраты!BV56</f>
        <v>-8.5884205150520359</v>
      </c>
      <c r="CD55" s="478">
        <f ca="1">-Затраты!BW56</f>
        <v>-8.5884205150520359</v>
      </c>
      <c r="CE55" s="478">
        <f ca="1">-Затраты!BX56</f>
        <v>-8.5884205150520359</v>
      </c>
      <c r="CF55" s="478">
        <f ca="1">-Затраты!BY56</f>
        <v>-8.5884205150520359</v>
      </c>
    </row>
    <row r="56" spans="1:1025" x14ac:dyDescent="0.25">
      <c r="A56" s="31"/>
      <c r="B56" s="31"/>
      <c r="C56" s="31"/>
      <c r="D56" s="132"/>
      <c r="E56" s="479"/>
      <c r="F56" s="482"/>
      <c r="G56" s="480"/>
      <c r="H56" s="480"/>
      <c r="I56" s="480"/>
      <c r="J56" s="480"/>
      <c r="K56" s="480"/>
      <c r="L56" s="486"/>
      <c r="M56" s="480"/>
      <c r="N56" s="480"/>
      <c r="O56" s="480"/>
      <c r="P56" s="480"/>
      <c r="Q56" s="480"/>
      <c r="R56" s="480"/>
      <c r="S56" s="480"/>
      <c r="T56" s="480"/>
      <c r="U56" s="480"/>
      <c r="V56" s="480"/>
      <c r="W56" s="480"/>
      <c r="X56" s="480"/>
      <c r="Y56" s="480"/>
      <c r="Z56" s="480"/>
      <c r="AA56" s="480"/>
      <c r="AB56" s="480"/>
      <c r="AC56" s="480"/>
      <c r="AD56" s="480"/>
      <c r="AE56" s="480"/>
      <c r="AF56" s="480"/>
      <c r="AG56" s="480"/>
      <c r="AH56" s="480"/>
      <c r="AI56" s="480"/>
      <c r="AJ56" s="480"/>
      <c r="AK56" s="480"/>
      <c r="AL56" s="480"/>
      <c r="AM56" s="480"/>
      <c r="AN56" s="480"/>
      <c r="AO56" s="480"/>
      <c r="AP56" s="480"/>
      <c r="AQ56" s="480"/>
      <c r="AR56" s="480"/>
      <c r="AS56" s="480"/>
      <c r="AT56" s="480"/>
      <c r="AU56" s="480"/>
      <c r="AV56" s="480"/>
      <c r="AW56" s="480"/>
      <c r="AX56" s="480"/>
      <c r="AY56" s="480"/>
      <c r="AZ56" s="480"/>
      <c r="BA56" s="480"/>
      <c r="BB56" s="480"/>
      <c r="BC56" s="480"/>
      <c r="BD56" s="480"/>
      <c r="BE56" s="480"/>
      <c r="BF56" s="480"/>
      <c r="BG56" s="480"/>
      <c r="BH56" s="480"/>
      <c r="BI56" s="480"/>
      <c r="BJ56" s="480"/>
      <c r="BK56" s="480"/>
      <c r="BL56" s="480"/>
      <c r="BM56" s="480"/>
      <c r="BN56" s="480"/>
      <c r="BO56" s="480"/>
      <c r="BP56" s="480"/>
      <c r="BQ56" s="480"/>
      <c r="BR56" s="480"/>
      <c r="BS56" s="480"/>
      <c r="BT56" s="480"/>
      <c r="BU56" s="480"/>
      <c r="BV56" s="480"/>
      <c r="BW56" s="480"/>
      <c r="BX56" s="480"/>
      <c r="BY56" s="480"/>
      <c r="BZ56" s="480"/>
      <c r="CA56" s="480"/>
      <c r="CB56" s="480"/>
      <c r="CC56" s="480"/>
      <c r="CD56" s="480"/>
      <c r="CE56" s="480"/>
      <c r="CF56" s="480"/>
    </row>
    <row r="57" spans="1:1025" x14ac:dyDescent="0.25">
      <c r="A57" s="358"/>
      <c r="B57" s="358" t="s">
        <v>257</v>
      </c>
      <c r="C57" s="358"/>
      <c r="D57" s="180" t="s">
        <v>355</v>
      </c>
      <c r="E57" s="481">
        <f t="shared" ref="E57" ca="1" si="91">SUM(F57:K57)</f>
        <v>24881.536231513863</v>
      </c>
      <c r="F57" s="482">
        <f t="shared" ref="F57:K57" ca="1" si="92">SUMIF($M$6:$CF$6,F$6,$M57:$CF57)</f>
        <v>-827.43376259361548</v>
      </c>
      <c r="G57" s="482">
        <f t="shared" ca="1" si="92"/>
        <v>-791.12110564023135</v>
      </c>
      <c r="H57" s="482">
        <f t="shared" ca="1" si="92"/>
        <v>-233.06943151253842</v>
      </c>
      <c r="I57" s="482">
        <f t="shared" ca="1" si="92"/>
        <v>3721.3573515265248</v>
      </c>
      <c r="J57" s="482">
        <f t="shared" ca="1" si="92"/>
        <v>8725.3759174295574</v>
      </c>
      <c r="K57" s="482">
        <f t="shared" ca="1" si="92"/>
        <v>14286.427262304163</v>
      </c>
      <c r="L57" s="483"/>
      <c r="M57" s="482">
        <f ca="1">M52+M55</f>
        <v>-61</v>
      </c>
      <c r="N57" s="482">
        <f t="shared" ref="N57:BT57" ca="1" si="93">N52+N55</f>
        <v>-62.829166666666666</v>
      </c>
      <c r="O57" s="482">
        <f t="shared" ca="1" si="93"/>
        <v>-63.866666666666667</v>
      </c>
      <c r="P57" s="482">
        <f t="shared" ca="1" si="93"/>
        <v>-64.904166666666669</v>
      </c>
      <c r="Q57" s="482">
        <f t="shared" ca="1" si="93"/>
        <v>-65.941666666666663</v>
      </c>
      <c r="R57" s="482">
        <f t="shared" ca="1" si="93"/>
        <v>-71.745299418135588</v>
      </c>
      <c r="S57" s="482">
        <f t="shared" ca="1" si="93"/>
        <v>-72.857799418135585</v>
      </c>
      <c r="T57" s="482">
        <f t="shared" ca="1" si="93"/>
        <v>-72.857799418135585</v>
      </c>
      <c r="U57" s="482">
        <f t="shared" ca="1" si="93"/>
        <v>-72.857799418135585</v>
      </c>
      <c r="V57" s="482">
        <f t="shared" ca="1" si="93"/>
        <v>-72.857799418135585</v>
      </c>
      <c r="W57" s="482">
        <f t="shared" ca="1" si="93"/>
        <v>-72.857799418135585</v>
      </c>
      <c r="X57" s="482">
        <f t="shared" ca="1" si="93"/>
        <v>-72.857799418135585</v>
      </c>
      <c r="Y57" s="482">
        <f t="shared" ca="1" si="93"/>
        <v>-72.708803805626218</v>
      </c>
      <c r="Z57" s="482">
        <f t="shared" ca="1" si="93"/>
        <v>-72.708803805626218</v>
      </c>
      <c r="AA57" s="482">
        <f t="shared" ca="1" si="93"/>
        <v>-72.708803805626218</v>
      </c>
      <c r="AB57" s="482">
        <f t="shared" ca="1" si="93"/>
        <v>-75.333803805626218</v>
      </c>
      <c r="AC57" s="482">
        <f t="shared" ca="1" si="93"/>
        <v>-75.35955380562622</v>
      </c>
      <c r="AD57" s="482">
        <f t="shared" ca="1" si="93"/>
        <v>-60.306690944585753</v>
      </c>
      <c r="AE57" s="482">
        <f t="shared" ca="1" si="93"/>
        <v>-60.332440944585748</v>
      </c>
      <c r="AF57" s="482">
        <f t="shared" ca="1" si="93"/>
        <v>-60.332440944585748</v>
      </c>
      <c r="AG57" s="482">
        <f t="shared" ca="1" si="93"/>
        <v>-60.332440944585748</v>
      </c>
      <c r="AH57" s="482">
        <f t="shared" ca="1" si="93"/>
        <v>-60.332440944585748</v>
      </c>
      <c r="AI57" s="482">
        <f t="shared" ca="1" si="93"/>
        <v>-60.332440944585748</v>
      </c>
      <c r="AJ57" s="482">
        <f t="shared" ca="1" si="93"/>
        <v>-60.332440944585748</v>
      </c>
      <c r="AK57" s="482">
        <f t="shared" ca="1" si="93"/>
        <v>-62.310654647214299</v>
      </c>
      <c r="AL57" s="482">
        <f t="shared" ca="1" si="93"/>
        <v>-62.310654647214299</v>
      </c>
      <c r="AM57" s="482">
        <f t="shared" ca="1" si="93"/>
        <v>-62.310654647214299</v>
      </c>
      <c r="AN57" s="482">
        <f t="shared" ca="1" si="93"/>
        <v>-83.809404647214308</v>
      </c>
      <c r="AO57" s="482">
        <f t="shared" ca="1" si="93"/>
        <v>-83.862089147214306</v>
      </c>
      <c r="AP57" s="482">
        <f t="shared" ca="1" si="93"/>
        <v>17.474899103361853</v>
      </c>
      <c r="AQ57" s="482">
        <f t="shared" ca="1" si="93"/>
        <v>17.343187853361854</v>
      </c>
      <c r="AR57" s="482">
        <f t="shared" ca="1" si="93"/>
        <v>17.343187853361854</v>
      </c>
      <c r="AS57" s="482">
        <f t="shared" ca="1" si="93"/>
        <v>17.343187853361854</v>
      </c>
      <c r="AT57" s="482">
        <f t="shared" ca="1" si="93"/>
        <v>17.343187853361854</v>
      </c>
      <c r="AU57" s="482">
        <f t="shared" ca="1" si="93"/>
        <v>17.343187853361854</v>
      </c>
      <c r="AV57" s="482">
        <f t="shared" ca="1" si="93"/>
        <v>17.343187853361854</v>
      </c>
      <c r="AW57" s="482">
        <f t="shared" ca="1" si="93"/>
        <v>40.143651022706536</v>
      </c>
      <c r="AX57" s="482">
        <f t="shared" ca="1" si="93"/>
        <v>40.143651022706536</v>
      </c>
      <c r="AY57" s="482">
        <f t="shared" ca="1" si="93"/>
        <v>40.143651022706536</v>
      </c>
      <c r="AZ57" s="482">
        <f t="shared" ca="1" si="93"/>
        <v>37.249588522706546</v>
      </c>
      <c r="BA57" s="482">
        <f t="shared" ca="1" si="93"/>
        <v>37.222640400956543</v>
      </c>
      <c r="BB57" s="482">
        <f t="shared" ca="1" si="93"/>
        <v>504.31043004803468</v>
      </c>
      <c r="BC57" s="482">
        <f t="shared" ca="1" si="93"/>
        <v>503.69062324778469</v>
      </c>
      <c r="BD57" s="482">
        <f t="shared" ca="1" si="93"/>
        <v>503.69062324778469</v>
      </c>
      <c r="BE57" s="482">
        <f t="shared" ca="1" si="93"/>
        <v>503.69062324778469</v>
      </c>
      <c r="BF57" s="482">
        <f t="shared" ca="1" si="93"/>
        <v>503.69062324778469</v>
      </c>
      <c r="BG57" s="482">
        <f t="shared" ca="1" si="93"/>
        <v>503.69062324778469</v>
      </c>
      <c r="BH57" s="482">
        <f t="shared" ca="1" si="93"/>
        <v>503.69062324778469</v>
      </c>
      <c r="BI57" s="482">
        <f t="shared" ca="1" si="93"/>
        <v>621.16487733157442</v>
      </c>
      <c r="BJ57" s="482">
        <f t="shared" ca="1" si="93"/>
        <v>621.16487733157442</v>
      </c>
      <c r="BK57" s="482">
        <f t="shared" ca="1" si="93"/>
        <v>621.16487733157442</v>
      </c>
      <c r="BL57" s="482">
        <f t="shared" ca="1" si="93"/>
        <v>615.08734608157442</v>
      </c>
      <c r="BM57" s="482">
        <f t="shared" ca="1" si="93"/>
        <v>615.03221022447394</v>
      </c>
      <c r="BN57" s="482">
        <f t="shared" ca="1" si="93"/>
        <v>804.72642709988509</v>
      </c>
      <c r="BO57" s="482">
        <f t="shared" ca="1" si="93"/>
        <v>804.50588367148305</v>
      </c>
      <c r="BP57" s="482">
        <f t="shared" ca="1" si="93"/>
        <v>804.50588367148305</v>
      </c>
      <c r="BQ57" s="482">
        <f t="shared" ca="1" si="93"/>
        <v>804.50588367148305</v>
      </c>
      <c r="BR57" s="482">
        <f t="shared" ca="1" si="93"/>
        <v>804.50588367148305</v>
      </c>
      <c r="BS57" s="482">
        <f t="shared" ca="1" si="93"/>
        <v>804.50588367148305</v>
      </c>
      <c r="BT57" s="482">
        <f t="shared" ca="1" si="93"/>
        <v>804.50588367148305</v>
      </c>
      <c r="BU57" s="482">
        <f t="shared" ref="BU57:CF57" ca="1" si="94">BU52+BU55</f>
        <v>963.69744038668694</v>
      </c>
      <c r="BV57" s="482">
        <f t="shared" ca="1" si="94"/>
        <v>963.69744038668694</v>
      </c>
      <c r="BW57" s="482">
        <f t="shared" ca="1" si="94"/>
        <v>963.69744038668694</v>
      </c>
      <c r="BX57" s="482">
        <f t="shared" ca="1" si="94"/>
        <v>963.69744038668694</v>
      </c>
      <c r="BY57" s="482">
        <f t="shared" ca="1" si="94"/>
        <v>963.69744038668694</v>
      </c>
      <c r="BZ57" s="482">
        <f t="shared" ca="1" si="94"/>
        <v>1352.8529433880035</v>
      </c>
      <c r="CA57" s="482">
        <f t="shared" ca="1" si="94"/>
        <v>1352.5145194971205</v>
      </c>
      <c r="CB57" s="482">
        <f t="shared" ca="1" si="94"/>
        <v>1352.5145194971205</v>
      </c>
      <c r="CC57" s="482">
        <f t="shared" ca="1" si="94"/>
        <v>1352.5145194971205</v>
      </c>
      <c r="CD57" s="482">
        <f t="shared" ca="1" si="94"/>
        <v>1352.5145194971205</v>
      </c>
      <c r="CE57" s="482">
        <f t="shared" ca="1" si="94"/>
        <v>1352.5145194971205</v>
      </c>
      <c r="CF57" s="482">
        <f t="shared" ca="1" si="94"/>
        <v>1352.5145194971205</v>
      </c>
    </row>
    <row r="58" spans="1:1025" x14ac:dyDescent="0.25">
      <c r="A58" s="31"/>
      <c r="B58" s="31"/>
      <c r="C58" s="31"/>
      <c r="D58" s="132"/>
      <c r="E58" s="481"/>
      <c r="F58" s="482"/>
      <c r="G58" s="482"/>
      <c r="H58" s="482"/>
      <c r="I58" s="482"/>
      <c r="J58" s="482"/>
      <c r="K58" s="482"/>
      <c r="L58" s="486"/>
      <c r="M58" s="480"/>
      <c r="N58" s="480"/>
      <c r="O58" s="480"/>
      <c r="P58" s="480"/>
      <c r="Q58" s="480"/>
      <c r="R58" s="480"/>
      <c r="S58" s="480"/>
      <c r="T58" s="480"/>
      <c r="U58" s="480"/>
      <c r="V58" s="480"/>
      <c r="W58" s="480"/>
      <c r="X58" s="480"/>
      <c r="Y58" s="480"/>
      <c r="Z58" s="480"/>
      <c r="AA58" s="480"/>
      <c r="AB58" s="480"/>
      <c r="AC58" s="480"/>
      <c r="AD58" s="480"/>
      <c r="AE58" s="480"/>
      <c r="AF58" s="480"/>
      <c r="AG58" s="480"/>
      <c r="AH58" s="480"/>
      <c r="AI58" s="480"/>
      <c r="AJ58" s="480"/>
      <c r="AK58" s="480"/>
      <c r="AL58" s="480"/>
      <c r="AM58" s="480"/>
      <c r="AN58" s="480"/>
      <c r="AO58" s="480"/>
      <c r="AP58" s="480"/>
      <c r="AQ58" s="480"/>
      <c r="AR58" s="480"/>
      <c r="AS58" s="480"/>
      <c r="AT58" s="480"/>
      <c r="AU58" s="480"/>
      <c r="AV58" s="480"/>
      <c r="AW58" s="480"/>
      <c r="AX58" s="480"/>
      <c r="AY58" s="480"/>
      <c r="AZ58" s="480"/>
      <c r="BA58" s="480"/>
      <c r="BB58" s="480"/>
      <c r="BC58" s="480"/>
      <c r="BD58" s="480"/>
      <c r="BE58" s="480"/>
      <c r="BF58" s="480"/>
      <c r="BG58" s="480"/>
      <c r="BH58" s="480"/>
      <c r="BI58" s="480"/>
      <c r="BJ58" s="480"/>
      <c r="BK58" s="480"/>
      <c r="BL58" s="480"/>
      <c r="BM58" s="480"/>
      <c r="BN58" s="480"/>
      <c r="BO58" s="480"/>
      <c r="BP58" s="480"/>
      <c r="BQ58" s="480"/>
      <c r="BR58" s="480"/>
      <c r="BS58" s="480"/>
      <c r="BT58" s="480"/>
      <c r="BU58" s="480"/>
      <c r="BV58" s="480"/>
      <c r="BW58" s="480"/>
      <c r="BX58" s="480"/>
      <c r="BY58" s="480"/>
      <c r="BZ58" s="480"/>
      <c r="CA58" s="480"/>
      <c r="CB58" s="480"/>
      <c r="CC58" s="480"/>
      <c r="CD58" s="480"/>
      <c r="CE58" s="480"/>
      <c r="CF58" s="480"/>
    </row>
    <row r="59" spans="1:1025" x14ac:dyDescent="0.25">
      <c r="A59" s="31"/>
      <c r="B59" s="31"/>
      <c r="C59" s="31" t="s">
        <v>258</v>
      </c>
      <c r="D59" s="132" t="s">
        <v>355</v>
      </c>
      <c r="E59" s="479">
        <f t="shared" ref="E59:E60" si="95">SUM(F59:K59)</f>
        <v>0</v>
      </c>
      <c r="F59" s="480">
        <f t="shared" ref="F59:K60" si="96">SUMIF($M$6:$CF$6,F$6,$M59:$CF59)</f>
        <v>0</v>
      </c>
      <c r="G59" s="480">
        <f t="shared" si="96"/>
        <v>0</v>
      </c>
      <c r="H59" s="480">
        <f t="shared" si="96"/>
        <v>0</v>
      </c>
      <c r="I59" s="480">
        <f t="shared" si="96"/>
        <v>0</v>
      </c>
      <c r="J59" s="480">
        <f t="shared" si="96"/>
        <v>0</v>
      </c>
      <c r="K59" s="480">
        <f t="shared" si="96"/>
        <v>0</v>
      </c>
      <c r="L59" s="486"/>
      <c r="M59" s="478">
        <v>0</v>
      </c>
      <c r="N59" s="478">
        <v>0</v>
      </c>
      <c r="O59" s="478">
        <v>0</v>
      </c>
      <c r="P59" s="478">
        <v>0</v>
      </c>
      <c r="Q59" s="478">
        <v>0</v>
      </c>
      <c r="R59" s="478">
        <v>0</v>
      </c>
      <c r="S59" s="478">
        <v>0</v>
      </c>
      <c r="T59" s="478">
        <v>0</v>
      </c>
      <c r="U59" s="478">
        <v>0</v>
      </c>
      <c r="V59" s="478">
        <v>0</v>
      </c>
      <c r="W59" s="478">
        <v>0</v>
      </c>
      <c r="X59" s="478">
        <v>0</v>
      </c>
      <c r="Y59" s="478">
        <v>0</v>
      </c>
      <c r="Z59" s="478">
        <v>0</v>
      </c>
      <c r="AA59" s="478">
        <v>0</v>
      </c>
      <c r="AB59" s="478">
        <v>0</v>
      </c>
      <c r="AC59" s="478">
        <v>0</v>
      </c>
      <c r="AD59" s="478">
        <v>0</v>
      </c>
      <c r="AE59" s="478">
        <v>0</v>
      </c>
      <c r="AF59" s="478">
        <v>0</v>
      </c>
      <c r="AG59" s="478">
        <v>0</v>
      </c>
      <c r="AH59" s="478">
        <v>0</v>
      </c>
      <c r="AI59" s="478">
        <v>0</v>
      </c>
      <c r="AJ59" s="478">
        <v>0</v>
      </c>
      <c r="AK59" s="478">
        <v>0</v>
      </c>
      <c r="AL59" s="478">
        <v>0</v>
      </c>
      <c r="AM59" s="478">
        <v>0</v>
      </c>
      <c r="AN59" s="478">
        <v>0</v>
      </c>
      <c r="AO59" s="478">
        <v>0</v>
      </c>
      <c r="AP59" s="478">
        <v>0</v>
      </c>
      <c r="AQ59" s="478">
        <v>0</v>
      </c>
      <c r="AR59" s="478">
        <v>0</v>
      </c>
      <c r="AS59" s="478">
        <v>0</v>
      </c>
      <c r="AT59" s="478">
        <v>0</v>
      </c>
      <c r="AU59" s="478">
        <v>0</v>
      </c>
      <c r="AV59" s="478">
        <v>0</v>
      </c>
      <c r="AW59" s="478">
        <v>0</v>
      </c>
      <c r="AX59" s="478">
        <v>0</v>
      </c>
      <c r="AY59" s="478">
        <v>0</v>
      </c>
      <c r="AZ59" s="478">
        <v>0</v>
      </c>
      <c r="BA59" s="478">
        <v>0</v>
      </c>
      <c r="BB59" s="478">
        <v>0</v>
      </c>
      <c r="BC59" s="478">
        <v>0</v>
      </c>
      <c r="BD59" s="478">
        <v>0</v>
      </c>
      <c r="BE59" s="478">
        <v>0</v>
      </c>
      <c r="BF59" s="478">
        <v>0</v>
      </c>
      <c r="BG59" s="478">
        <v>0</v>
      </c>
      <c r="BH59" s="478">
        <v>0</v>
      </c>
      <c r="BI59" s="478">
        <v>0</v>
      </c>
      <c r="BJ59" s="478">
        <v>0</v>
      </c>
      <c r="BK59" s="478">
        <v>0</v>
      </c>
      <c r="BL59" s="478">
        <v>0</v>
      </c>
      <c r="BM59" s="478">
        <v>0</v>
      </c>
      <c r="BN59" s="478">
        <v>0</v>
      </c>
      <c r="BO59" s="478">
        <v>0</v>
      </c>
      <c r="BP59" s="478">
        <v>0</v>
      </c>
      <c r="BQ59" s="478">
        <v>0</v>
      </c>
      <c r="BR59" s="478">
        <v>0</v>
      </c>
      <c r="BS59" s="478">
        <v>0</v>
      </c>
      <c r="BT59" s="478">
        <v>0</v>
      </c>
      <c r="BU59" s="478">
        <v>0</v>
      </c>
      <c r="BV59" s="478">
        <v>0</v>
      </c>
      <c r="BW59" s="478">
        <v>0</v>
      </c>
      <c r="BX59" s="478">
        <v>0</v>
      </c>
      <c r="BY59" s="478">
        <v>0</v>
      </c>
      <c r="BZ59" s="478">
        <v>0</v>
      </c>
      <c r="CA59" s="478">
        <v>0</v>
      </c>
      <c r="CB59" s="478">
        <v>0</v>
      </c>
      <c r="CC59" s="478">
        <v>0</v>
      </c>
      <c r="CD59" s="478">
        <v>0</v>
      </c>
      <c r="CE59" s="478">
        <v>0</v>
      </c>
      <c r="CF59" s="478">
        <v>0</v>
      </c>
    </row>
    <row r="60" spans="1:1025" x14ac:dyDescent="0.25">
      <c r="A60" s="31"/>
      <c r="B60" s="31"/>
      <c r="C60" s="31" t="s">
        <v>55</v>
      </c>
      <c r="D60" s="132" t="s">
        <v>355</v>
      </c>
      <c r="E60" s="479">
        <f t="shared" ca="1" si="95"/>
        <v>-3221.6524451627206</v>
      </c>
      <c r="F60" s="480">
        <f t="shared" ca="1" si="96"/>
        <v>0</v>
      </c>
      <c r="G60" s="480">
        <f t="shared" ca="1" si="96"/>
        <v>0</v>
      </c>
      <c r="H60" s="480">
        <f t="shared" ca="1" si="96"/>
        <v>0</v>
      </c>
      <c r="I60" s="480">
        <f t="shared" ca="1" si="96"/>
        <v>0</v>
      </c>
      <c r="J60" s="480">
        <f t="shared" ca="1" si="96"/>
        <v>-1221.5526284401378</v>
      </c>
      <c r="K60" s="480">
        <f t="shared" ca="1" si="96"/>
        <v>-2000.0998167225828</v>
      </c>
      <c r="L60" s="486"/>
      <c r="M60" s="478">
        <f ca="1">-Налоги!F27</f>
        <v>0</v>
      </c>
      <c r="N60" s="478">
        <f ca="1">-Налоги!G27</f>
        <v>0</v>
      </c>
      <c r="O60" s="478">
        <f ca="1">-Налоги!H27</f>
        <v>0</v>
      </c>
      <c r="P60" s="478">
        <f ca="1">-Налоги!I27</f>
        <v>0</v>
      </c>
      <c r="Q60" s="478">
        <f ca="1">-Налоги!J27</f>
        <v>0</v>
      </c>
      <c r="R60" s="478">
        <f ca="1">-Налоги!K27</f>
        <v>0</v>
      </c>
      <c r="S60" s="478">
        <f ca="1">-Налоги!L27</f>
        <v>0</v>
      </c>
      <c r="T60" s="478">
        <f ca="1">-Налоги!M27</f>
        <v>0</v>
      </c>
      <c r="U60" s="478">
        <f ca="1">-Налоги!N27</f>
        <v>0</v>
      </c>
      <c r="V60" s="478">
        <f ca="1">-Налоги!O27</f>
        <v>0</v>
      </c>
      <c r="W60" s="478">
        <f ca="1">-Налоги!P27</f>
        <v>0</v>
      </c>
      <c r="X60" s="478">
        <f ca="1">-Налоги!Q27</f>
        <v>0</v>
      </c>
      <c r="Y60" s="478">
        <f ca="1">-Налоги!R27</f>
        <v>0</v>
      </c>
      <c r="Z60" s="478">
        <f ca="1">-Налоги!S27</f>
        <v>0</v>
      </c>
      <c r="AA60" s="478">
        <f ca="1">-Налоги!T27</f>
        <v>0</v>
      </c>
      <c r="AB60" s="478">
        <f ca="1">-Налоги!U27</f>
        <v>0</v>
      </c>
      <c r="AC60" s="478">
        <f ca="1">-Налоги!V27</f>
        <v>0</v>
      </c>
      <c r="AD60" s="478">
        <f ca="1">-Налоги!W27</f>
        <v>0</v>
      </c>
      <c r="AE60" s="478">
        <f ca="1">-Налоги!X27</f>
        <v>0</v>
      </c>
      <c r="AF60" s="478">
        <f ca="1">-Налоги!Y27</f>
        <v>0</v>
      </c>
      <c r="AG60" s="478">
        <f ca="1">-Налоги!Z27</f>
        <v>0</v>
      </c>
      <c r="AH60" s="478">
        <f ca="1">-Налоги!AA27</f>
        <v>0</v>
      </c>
      <c r="AI60" s="478">
        <f ca="1">-Налоги!AB27</f>
        <v>0</v>
      </c>
      <c r="AJ60" s="478">
        <f ca="1">-Налоги!AC27</f>
        <v>0</v>
      </c>
      <c r="AK60" s="478">
        <f ca="1">-Налоги!AD27</f>
        <v>0</v>
      </c>
      <c r="AL60" s="478">
        <f ca="1">-Налоги!AE27</f>
        <v>0</v>
      </c>
      <c r="AM60" s="478">
        <f ca="1">-Налоги!AF27</f>
        <v>0</v>
      </c>
      <c r="AN60" s="478">
        <f ca="1">-Налоги!AG27</f>
        <v>0</v>
      </c>
      <c r="AO60" s="478">
        <f ca="1">-Налоги!AH27</f>
        <v>0</v>
      </c>
      <c r="AP60" s="478">
        <f ca="1">-Налоги!AI27</f>
        <v>0</v>
      </c>
      <c r="AQ60" s="478">
        <f ca="1">-Налоги!AJ27</f>
        <v>0</v>
      </c>
      <c r="AR60" s="478">
        <f ca="1">-Налоги!AK27</f>
        <v>0</v>
      </c>
      <c r="AS60" s="478">
        <f ca="1">-Налоги!AL27</f>
        <v>0</v>
      </c>
      <c r="AT60" s="478">
        <f ca="1">-Налоги!AM27</f>
        <v>0</v>
      </c>
      <c r="AU60" s="478">
        <f ca="1">-Налоги!AN27</f>
        <v>0</v>
      </c>
      <c r="AV60" s="478">
        <f ca="1">-Налоги!AO27</f>
        <v>0</v>
      </c>
      <c r="AW60" s="478">
        <f ca="1">-Налоги!AP27</f>
        <v>0</v>
      </c>
      <c r="AX60" s="478">
        <f ca="1">-Налоги!AQ27</f>
        <v>0</v>
      </c>
      <c r="AY60" s="478">
        <f ca="1">-Налоги!AR27</f>
        <v>0</v>
      </c>
      <c r="AZ60" s="478">
        <f ca="1">-Налоги!AS27</f>
        <v>0</v>
      </c>
      <c r="BA60" s="478">
        <f ca="1">-Налоги!AT27</f>
        <v>0</v>
      </c>
      <c r="BB60" s="478">
        <f ca="1">-Налоги!AU27</f>
        <v>0</v>
      </c>
      <c r="BC60" s="478">
        <f ca="1">-Налоги!AV27</f>
        <v>0</v>
      </c>
      <c r="BD60" s="478">
        <f ca="1">-Налоги!AW27</f>
        <v>0</v>
      </c>
      <c r="BE60" s="478">
        <f ca="1">-Налоги!AX27</f>
        <v>0</v>
      </c>
      <c r="BF60" s="478">
        <f ca="1">-Налоги!AY27</f>
        <v>0</v>
      </c>
      <c r="BG60" s="478">
        <f ca="1">-Налоги!AZ27</f>
        <v>0</v>
      </c>
      <c r="BH60" s="478">
        <f ca="1">-Налоги!BA27</f>
        <v>0</v>
      </c>
      <c r="BI60" s="478">
        <f ca="1">-Налоги!BB27</f>
        <v>-86.963082826420433</v>
      </c>
      <c r="BJ60" s="478">
        <f ca="1">-Налоги!BC27</f>
        <v>-86.963082826420433</v>
      </c>
      <c r="BK60" s="478">
        <f ca="1">-Налоги!BD27</f>
        <v>-86.963082826420433</v>
      </c>
      <c r="BL60" s="478">
        <f ca="1">-Налоги!BE27</f>
        <v>-86.112228451420421</v>
      </c>
      <c r="BM60" s="478">
        <f ca="1">-Налоги!BF27</f>
        <v>-86.104509431426365</v>
      </c>
      <c r="BN60" s="478">
        <f ca="1">-Налоги!BG27</f>
        <v>-112.66169979398393</v>
      </c>
      <c r="BO60" s="478">
        <f ca="1">-Налоги!BH27</f>
        <v>-112.63082371400763</v>
      </c>
      <c r="BP60" s="478">
        <f ca="1">-Налоги!BI27</f>
        <v>-112.63082371400763</v>
      </c>
      <c r="BQ60" s="478">
        <f ca="1">-Налоги!BJ27</f>
        <v>-112.63082371400763</v>
      </c>
      <c r="BR60" s="478">
        <f ca="1">-Налоги!BK27</f>
        <v>-112.63082371400763</v>
      </c>
      <c r="BS60" s="478">
        <f ca="1">-Налоги!BL27</f>
        <v>-112.63082371400763</v>
      </c>
      <c r="BT60" s="478">
        <f ca="1">-Налоги!BM27</f>
        <v>-112.63082371400763</v>
      </c>
      <c r="BU60" s="478">
        <f ca="1">-Налоги!BN27</f>
        <v>-134.91764165413619</v>
      </c>
      <c r="BV60" s="478">
        <f ca="1">-Налоги!BO27</f>
        <v>-134.91764165413619</v>
      </c>
      <c r="BW60" s="478">
        <f ca="1">-Налоги!BP27</f>
        <v>-134.91764165413619</v>
      </c>
      <c r="BX60" s="478">
        <f ca="1">-Налоги!BQ27</f>
        <v>-134.91764165413619</v>
      </c>
      <c r="BY60" s="478">
        <f ca="1">-Налоги!BR27</f>
        <v>-134.91764165413619</v>
      </c>
      <c r="BZ60" s="478">
        <f ca="1">-Налоги!BS27</f>
        <v>-189.39941207432051</v>
      </c>
      <c r="CA60" s="478">
        <f ca="1">-Налоги!BT27</f>
        <v>-189.35203272959689</v>
      </c>
      <c r="CB60" s="478">
        <f ca="1">-Налоги!BU27</f>
        <v>-189.35203272959689</v>
      </c>
      <c r="CC60" s="478">
        <f ca="1">-Налоги!BV27</f>
        <v>-189.35203272959689</v>
      </c>
      <c r="CD60" s="478">
        <f ca="1">-Налоги!BW27</f>
        <v>-189.35203272959689</v>
      </c>
      <c r="CE60" s="478">
        <f ca="1">-Налоги!BX27</f>
        <v>-189.35203272959689</v>
      </c>
      <c r="CF60" s="478">
        <f ca="1">-Налоги!BY27</f>
        <v>-189.35203272959689</v>
      </c>
    </row>
    <row r="61" spans="1:1025" x14ac:dyDescent="0.25">
      <c r="A61" s="31"/>
      <c r="B61" s="31"/>
      <c r="C61" s="31"/>
      <c r="D61" s="132"/>
      <c r="E61" s="481"/>
      <c r="F61" s="482"/>
      <c r="G61" s="482"/>
      <c r="H61" s="482"/>
      <c r="I61" s="482"/>
      <c r="J61" s="482"/>
      <c r="K61" s="482"/>
      <c r="L61" s="486"/>
      <c r="M61" s="480"/>
      <c r="N61" s="480"/>
      <c r="O61" s="480"/>
      <c r="P61" s="480"/>
      <c r="Q61" s="480"/>
      <c r="R61" s="480"/>
      <c r="S61" s="480"/>
      <c r="T61" s="480"/>
      <c r="U61" s="480"/>
      <c r="V61" s="480"/>
      <c r="W61" s="480"/>
      <c r="X61" s="480"/>
      <c r="Y61" s="480"/>
      <c r="Z61" s="480"/>
      <c r="AA61" s="480"/>
      <c r="AB61" s="480"/>
      <c r="AC61" s="480"/>
      <c r="AD61" s="480"/>
      <c r="AE61" s="480"/>
      <c r="AF61" s="480"/>
      <c r="AG61" s="480"/>
      <c r="AH61" s="480"/>
      <c r="AI61" s="480"/>
      <c r="AJ61" s="480"/>
      <c r="AK61" s="480"/>
      <c r="AL61" s="480"/>
      <c r="AM61" s="480"/>
      <c r="AN61" s="480"/>
      <c r="AO61" s="480"/>
      <c r="AP61" s="480"/>
      <c r="AQ61" s="480"/>
      <c r="AR61" s="480"/>
      <c r="AS61" s="480"/>
      <c r="AT61" s="480"/>
      <c r="AU61" s="480"/>
      <c r="AV61" s="480"/>
      <c r="AW61" s="480"/>
      <c r="AX61" s="480"/>
      <c r="AY61" s="480"/>
      <c r="AZ61" s="480"/>
      <c r="BA61" s="480"/>
      <c r="BB61" s="480"/>
      <c r="BC61" s="480"/>
      <c r="BD61" s="480"/>
      <c r="BE61" s="480"/>
      <c r="BF61" s="480"/>
      <c r="BG61" s="480"/>
      <c r="BH61" s="480"/>
      <c r="BI61" s="480"/>
      <c r="BJ61" s="480"/>
      <c r="BK61" s="480"/>
      <c r="BL61" s="480"/>
      <c r="BM61" s="480"/>
      <c r="BN61" s="480"/>
      <c r="BO61" s="480"/>
      <c r="BP61" s="480"/>
      <c r="BQ61" s="480"/>
      <c r="BR61" s="480"/>
      <c r="BS61" s="480"/>
      <c r="BT61" s="480"/>
      <c r="BU61" s="480"/>
      <c r="BV61" s="480"/>
      <c r="BW61" s="480"/>
      <c r="BX61" s="480"/>
      <c r="BY61" s="480"/>
      <c r="BZ61" s="480"/>
      <c r="CA61" s="480"/>
      <c r="CB61" s="480"/>
      <c r="CC61" s="480"/>
      <c r="CD61" s="480"/>
      <c r="CE61" s="480"/>
      <c r="CF61" s="480"/>
    </row>
    <row r="62" spans="1:1025" x14ac:dyDescent="0.25">
      <c r="A62" s="358"/>
      <c r="B62" s="358" t="s">
        <v>259</v>
      </c>
      <c r="C62" s="358"/>
      <c r="D62" s="180" t="s">
        <v>355</v>
      </c>
      <c r="E62" s="481">
        <f t="shared" ref="E62" ca="1" si="97">SUM(F62:K62)</f>
        <v>21659.883786351133</v>
      </c>
      <c r="F62" s="482">
        <f t="shared" ref="F62:K62" ca="1" si="98">SUMIF($M$6:$CF$6,F$6,$M62:$CF62)</f>
        <v>-827.43376259361548</v>
      </c>
      <c r="G62" s="482">
        <f t="shared" ca="1" si="98"/>
        <v>-791.12110564023135</v>
      </c>
      <c r="H62" s="482">
        <f t="shared" ca="1" si="98"/>
        <v>-233.06943151253842</v>
      </c>
      <c r="I62" s="482">
        <f t="shared" ca="1" si="98"/>
        <v>3721.3573515265248</v>
      </c>
      <c r="J62" s="482">
        <f t="shared" ca="1" si="98"/>
        <v>7503.8232889894161</v>
      </c>
      <c r="K62" s="482">
        <f t="shared" ca="1" si="98"/>
        <v>12286.327445581577</v>
      </c>
      <c r="L62" s="483"/>
      <c r="M62" s="482">
        <f ca="1">M57+M60+M59</f>
        <v>-61</v>
      </c>
      <c r="N62" s="482">
        <f t="shared" ref="N62:BT62" ca="1" si="99">N57+N60+N59</f>
        <v>-62.829166666666666</v>
      </c>
      <c r="O62" s="482">
        <f t="shared" ca="1" si="99"/>
        <v>-63.866666666666667</v>
      </c>
      <c r="P62" s="482">
        <f t="shared" ca="1" si="99"/>
        <v>-64.904166666666669</v>
      </c>
      <c r="Q62" s="482">
        <f t="shared" ca="1" si="99"/>
        <v>-65.941666666666663</v>
      </c>
      <c r="R62" s="482">
        <f t="shared" ca="1" si="99"/>
        <v>-71.745299418135588</v>
      </c>
      <c r="S62" s="482">
        <f t="shared" ca="1" si="99"/>
        <v>-72.857799418135585</v>
      </c>
      <c r="T62" s="482">
        <f t="shared" ca="1" si="99"/>
        <v>-72.857799418135585</v>
      </c>
      <c r="U62" s="482">
        <f t="shared" ca="1" si="99"/>
        <v>-72.857799418135585</v>
      </c>
      <c r="V62" s="482">
        <f t="shared" ca="1" si="99"/>
        <v>-72.857799418135585</v>
      </c>
      <c r="W62" s="482">
        <f t="shared" ca="1" si="99"/>
        <v>-72.857799418135585</v>
      </c>
      <c r="X62" s="482">
        <f t="shared" ca="1" si="99"/>
        <v>-72.857799418135585</v>
      </c>
      <c r="Y62" s="482">
        <f t="shared" ca="1" si="99"/>
        <v>-72.708803805626218</v>
      </c>
      <c r="Z62" s="482">
        <f t="shared" ca="1" si="99"/>
        <v>-72.708803805626218</v>
      </c>
      <c r="AA62" s="482">
        <f t="shared" ca="1" si="99"/>
        <v>-72.708803805626218</v>
      </c>
      <c r="AB62" s="482">
        <f t="shared" ca="1" si="99"/>
        <v>-75.333803805626218</v>
      </c>
      <c r="AC62" s="482">
        <f t="shared" ca="1" si="99"/>
        <v>-75.35955380562622</v>
      </c>
      <c r="AD62" s="482">
        <f t="shared" ca="1" si="99"/>
        <v>-60.306690944585753</v>
      </c>
      <c r="AE62" s="482">
        <f t="shared" ca="1" si="99"/>
        <v>-60.332440944585748</v>
      </c>
      <c r="AF62" s="482">
        <f t="shared" ca="1" si="99"/>
        <v>-60.332440944585748</v>
      </c>
      <c r="AG62" s="482">
        <f t="shared" ca="1" si="99"/>
        <v>-60.332440944585748</v>
      </c>
      <c r="AH62" s="482">
        <f t="shared" ca="1" si="99"/>
        <v>-60.332440944585748</v>
      </c>
      <c r="AI62" s="482">
        <f t="shared" ca="1" si="99"/>
        <v>-60.332440944585748</v>
      </c>
      <c r="AJ62" s="482">
        <f t="shared" ca="1" si="99"/>
        <v>-60.332440944585748</v>
      </c>
      <c r="AK62" s="482">
        <f t="shared" ca="1" si="99"/>
        <v>-62.310654647214299</v>
      </c>
      <c r="AL62" s="482">
        <f t="shared" ca="1" si="99"/>
        <v>-62.310654647214299</v>
      </c>
      <c r="AM62" s="482">
        <f t="shared" ca="1" si="99"/>
        <v>-62.310654647214299</v>
      </c>
      <c r="AN62" s="482">
        <f t="shared" ca="1" si="99"/>
        <v>-83.809404647214308</v>
      </c>
      <c r="AO62" s="482">
        <f t="shared" ca="1" si="99"/>
        <v>-83.862089147214306</v>
      </c>
      <c r="AP62" s="482">
        <f t="shared" ca="1" si="99"/>
        <v>17.474899103361853</v>
      </c>
      <c r="AQ62" s="482">
        <f t="shared" ca="1" si="99"/>
        <v>17.343187853361854</v>
      </c>
      <c r="AR62" s="482">
        <f t="shared" ca="1" si="99"/>
        <v>17.343187853361854</v>
      </c>
      <c r="AS62" s="482">
        <f t="shared" ca="1" si="99"/>
        <v>17.343187853361854</v>
      </c>
      <c r="AT62" s="482">
        <f t="shared" ca="1" si="99"/>
        <v>17.343187853361854</v>
      </c>
      <c r="AU62" s="482">
        <f t="shared" ca="1" si="99"/>
        <v>17.343187853361854</v>
      </c>
      <c r="AV62" s="482">
        <f t="shared" ca="1" si="99"/>
        <v>17.343187853361854</v>
      </c>
      <c r="AW62" s="482">
        <f t="shared" ca="1" si="99"/>
        <v>40.143651022706536</v>
      </c>
      <c r="AX62" s="482">
        <f t="shared" ca="1" si="99"/>
        <v>40.143651022706536</v>
      </c>
      <c r="AY62" s="482">
        <f t="shared" ca="1" si="99"/>
        <v>40.143651022706536</v>
      </c>
      <c r="AZ62" s="482">
        <f t="shared" ca="1" si="99"/>
        <v>37.249588522706546</v>
      </c>
      <c r="BA62" s="482">
        <f t="shared" ca="1" si="99"/>
        <v>37.222640400956543</v>
      </c>
      <c r="BB62" s="482">
        <f t="shared" ca="1" si="99"/>
        <v>504.31043004803468</v>
      </c>
      <c r="BC62" s="482">
        <f t="shared" ca="1" si="99"/>
        <v>503.69062324778469</v>
      </c>
      <c r="BD62" s="482">
        <f t="shared" ca="1" si="99"/>
        <v>503.69062324778469</v>
      </c>
      <c r="BE62" s="482">
        <f t="shared" ca="1" si="99"/>
        <v>503.69062324778469</v>
      </c>
      <c r="BF62" s="482">
        <f t="shared" ca="1" si="99"/>
        <v>503.69062324778469</v>
      </c>
      <c r="BG62" s="482">
        <f t="shared" ca="1" si="99"/>
        <v>503.69062324778469</v>
      </c>
      <c r="BH62" s="482">
        <f t="shared" ca="1" si="99"/>
        <v>503.69062324778469</v>
      </c>
      <c r="BI62" s="482">
        <f t="shared" ca="1" si="99"/>
        <v>534.201794505154</v>
      </c>
      <c r="BJ62" s="482">
        <f t="shared" ca="1" si="99"/>
        <v>534.201794505154</v>
      </c>
      <c r="BK62" s="482">
        <f t="shared" ca="1" si="99"/>
        <v>534.201794505154</v>
      </c>
      <c r="BL62" s="482">
        <f t="shared" ca="1" si="99"/>
        <v>528.97511763015405</v>
      </c>
      <c r="BM62" s="482">
        <f t="shared" ca="1" si="99"/>
        <v>528.92770079304762</v>
      </c>
      <c r="BN62" s="482">
        <f t="shared" ca="1" si="99"/>
        <v>692.06472730590122</v>
      </c>
      <c r="BO62" s="482">
        <f t="shared" ca="1" si="99"/>
        <v>691.8750599574754</v>
      </c>
      <c r="BP62" s="482">
        <f t="shared" ca="1" si="99"/>
        <v>691.8750599574754</v>
      </c>
      <c r="BQ62" s="482">
        <f t="shared" ca="1" si="99"/>
        <v>691.8750599574754</v>
      </c>
      <c r="BR62" s="482">
        <f t="shared" ca="1" si="99"/>
        <v>691.8750599574754</v>
      </c>
      <c r="BS62" s="482">
        <f t="shared" ca="1" si="99"/>
        <v>691.8750599574754</v>
      </c>
      <c r="BT62" s="482">
        <f t="shared" ca="1" si="99"/>
        <v>691.8750599574754</v>
      </c>
      <c r="BU62" s="482">
        <f t="shared" ref="BU62:CF62" ca="1" si="100">BU57+BU60+BU59</f>
        <v>828.77979873255072</v>
      </c>
      <c r="BV62" s="482">
        <f t="shared" ca="1" si="100"/>
        <v>828.77979873255072</v>
      </c>
      <c r="BW62" s="482">
        <f t="shared" ca="1" si="100"/>
        <v>828.77979873255072</v>
      </c>
      <c r="BX62" s="482">
        <f t="shared" ca="1" si="100"/>
        <v>828.77979873255072</v>
      </c>
      <c r="BY62" s="482">
        <f t="shared" ca="1" si="100"/>
        <v>828.77979873255072</v>
      </c>
      <c r="BZ62" s="482">
        <f t="shared" ca="1" si="100"/>
        <v>1163.453531313683</v>
      </c>
      <c r="CA62" s="482">
        <f t="shared" ca="1" si="100"/>
        <v>1163.1624867675237</v>
      </c>
      <c r="CB62" s="482">
        <f t="shared" ca="1" si="100"/>
        <v>1163.1624867675237</v>
      </c>
      <c r="CC62" s="482">
        <f t="shared" ca="1" si="100"/>
        <v>1163.1624867675237</v>
      </c>
      <c r="CD62" s="482">
        <f t="shared" ca="1" si="100"/>
        <v>1163.1624867675237</v>
      </c>
      <c r="CE62" s="482">
        <f t="shared" ca="1" si="100"/>
        <v>1163.1624867675237</v>
      </c>
      <c r="CF62" s="482">
        <f t="shared" ca="1" si="100"/>
        <v>1163.1624867675237</v>
      </c>
    </row>
    <row r="63" spans="1:1025" s="494" customFormat="1" x14ac:dyDescent="0.25">
      <c r="A63" s="487"/>
      <c r="B63" s="495" t="s">
        <v>260</v>
      </c>
      <c r="C63" s="487"/>
      <c r="D63" s="489" t="s">
        <v>54</v>
      </c>
      <c r="E63" s="496">
        <f t="shared" ref="E63:J63" ca="1" si="101">IF(E14=0,"n/a",E62/E14)</f>
        <v>0.37237499131096813</v>
      </c>
      <c r="F63" s="491">
        <f t="shared" ca="1" si="101"/>
        <v>-4.4361466105767411</v>
      </c>
      <c r="G63" s="491">
        <f t="shared" ca="1" si="101"/>
        <v>-1.3119739397288872</v>
      </c>
      <c r="H63" s="491">
        <f t="shared" ca="1" si="101"/>
        <v>-0.10469502888706141</v>
      </c>
      <c r="I63" s="491">
        <f t="shared" ca="1" si="101"/>
        <v>0.38013631146797727</v>
      </c>
      <c r="J63" s="491">
        <f t="shared" ca="1" si="101"/>
        <v>0.40778266053376899</v>
      </c>
      <c r="K63" s="491">
        <f t="shared" ref="K63" ca="1" si="102">IF(K14=0,"n/a",K62/K14)</f>
        <v>0.45572256941186207</v>
      </c>
      <c r="L63" s="492"/>
      <c r="M63" s="491" t="str">
        <f t="shared" ref="M63:AR63" ca="1" si="103">IF(M14=0,"n/a",M62/M14)</f>
        <v>n/a</v>
      </c>
      <c r="N63" s="491" t="str">
        <f t="shared" ca="1" si="103"/>
        <v>n/a</v>
      </c>
      <c r="O63" s="491" t="str">
        <f t="shared" ca="1" si="103"/>
        <v>n/a</v>
      </c>
      <c r="P63" s="491" t="str">
        <f t="shared" ca="1" si="103"/>
        <v>n/a</v>
      </c>
      <c r="Q63" s="491" t="str">
        <f t="shared" ca="1" si="103"/>
        <v>n/a</v>
      </c>
      <c r="R63" s="491">
        <f t="shared" ca="1" si="103"/>
        <v>-2.6925522846524697</v>
      </c>
      <c r="S63" s="491">
        <f t="shared" ca="1" si="103"/>
        <v>-2.73430365290892</v>
      </c>
      <c r="T63" s="491">
        <f t="shared" ca="1" si="103"/>
        <v>-2.73430365290892</v>
      </c>
      <c r="U63" s="491">
        <f t="shared" ca="1" si="103"/>
        <v>-2.73430365290892</v>
      </c>
      <c r="V63" s="491">
        <f t="shared" ca="1" si="103"/>
        <v>-2.73430365290892</v>
      </c>
      <c r="W63" s="491">
        <f t="shared" ca="1" si="103"/>
        <v>-2.73430365290892</v>
      </c>
      <c r="X63" s="491">
        <f t="shared" ca="1" si="103"/>
        <v>-2.73430365290892</v>
      </c>
      <c r="Y63" s="491">
        <f t="shared" ca="1" si="103"/>
        <v>-2.2909881267650398</v>
      </c>
      <c r="Z63" s="491">
        <f t="shared" ca="1" si="103"/>
        <v>-2.2909881267650398</v>
      </c>
      <c r="AA63" s="491">
        <f t="shared" ca="1" si="103"/>
        <v>-2.2909881267650398</v>
      </c>
      <c r="AB63" s="491">
        <f t="shared" ca="1" si="103"/>
        <v>-2.3736994838220911</v>
      </c>
      <c r="AC63" s="491">
        <f t="shared" ca="1" si="103"/>
        <v>-2.3745108428484603</v>
      </c>
      <c r="AD63" s="491">
        <f t="shared" ca="1" si="103"/>
        <v>-0.9501044281232125</v>
      </c>
      <c r="AE63" s="491">
        <f t="shared" ca="1" si="103"/>
        <v>-0.95051010763639698</v>
      </c>
      <c r="AF63" s="491">
        <f t="shared" ca="1" si="103"/>
        <v>-0.95051010763639698</v>
      </c>
      <c r="AG63" s="491">
        <f t="shared" ca="1" si="103"/>
        <v>-0.95051010763639698</v>
      </c>
      <c r="AH63" s="491">
        <f t="shared" ca="1" si="103"/>
        <v>-0.95051010763639698</v>
      </c>
      <c r="AI63" s="491">
        <f t="shared" ca="1" si="103"/>
        <v>-0.95051010763639698</v>
      </c>
      <c r="AJ63" s="491">
        <f t="shared" ca="1" si="103"/>
        <v>-0.95051010763639698</v>
      </c>
      <c r="AK63" s="491">
        <f t="shared" ca="1" si="103"/>
        <v>-0.8452983110095581</v>
      </c>
      <c r="AL63" s="491">
        <f t="shared" ca="1" si="103"/>
        <v>-0.8452983110095581</v>
      </c>
      <c r="AM63" s="491">
        <f t="shared" ca="1" si="103"/>
        <v>-0.8452983110095581</v>
      </c>
      <c r="AN63" s="491">
        <f t="shared" ca="1" si="103"/>
        <v>-1.1369475829792788</v>
      </c>
      <c r="AO63" s="491">
        <f t="shared" ca="1" si="103"/>
        <v>-1.1376622941168606</v>
      </c>
      <c r="AP63" s="491">
        <f t="shared" ca="1" si="103"/>
        <v>6.5850619238066913E-2</v>
      </c>
      <c r="AQ63" s="491">
        <f t="shared" ca="1" si="103"/>
        <v>6.5354292059190591E-2</v>
      </c>
      <c r="AR63" s="491">
        <f t="shared" ca="1" si="103"/>
        <v>6.5354292059190591E-2</v>
      </c>
      <c r="AS63" s="491">
        <f t="shared" ref="AS63:BT63" ca="1" si="104">IF(AS14=0,"n/a",AS62/AS14)</f>
        <v>6.5354292059190591E-2</v>
      </c>
      <c r="AT63" s="491">
        <f t="shared" ca="1" si="104"/>
        <v>6.5354292059190591E-2</v>
      </c>
      <c r="AU63" s="491">
        <f t="shared" ca="1" si="104"/>
        <v>6.5354292059190591E-2</v>
      </c>
      <c r="AV63" s="491">
        <f t="shared" ca="1" si="104"/>
        <v>6.5354292059190591E-2</v>
      </c>
      <c r="AW63" s="491">
        <f t="shared" ca="1" si="104"/>
        <v>0.13213270846776076</v>
      </c>
      <c r="AX63" s="491">
        <f t="shared" ca="1" si="104"/>
        <v>0.13213270846776076</v>
      </c>
      <c r="AY63" s="491">
        <f t="shared" ca="1" si="104"/>
        <v>0.13213270846776076</v>
      </c>
      <c r="AZ63" s="491">
        <f t="shared" ca="1" si="104"/>
        <v>0.12260691031891577</v>
      </c>
      <c r="BA63" s="491">
        <f t="shared" ca="1" si="104"/>
        <v>0.12251821065597447</v>
      </c>
      <c r="BB63" s="491">
        <f t="shared" ca="1" si="104"/>
        <v>0.42684075954972633</v>
      </c>
      <c r="BC63" s="491">
        <f t="shared" ca="1" si="104"/>
        <v>0.42631616440033077</v>
      </c>
      <c r="BD63" s="491">
        <f t="shared" ca="1" si="104"/>
        <v>0.42631616440033077</v>
      </c>
      <c r="BE63" s="491">
        <f t="shared" ca="1" si="104"/>
        <v>0.42631616440033077</v>
      </c>
      <c r="BF63" s="491">
        <f t="shared" ca="1" si="104"/>
        <v>0.42631616440033077</v>
      </c>
      <c r="BG63" s="491">
        <f t="shared" ca="1" si="104"/>
        <v>0.42631616440033077</v>
      </c>
      <c r="BH63" s="491">
        <f t="shared" ca="1" si="104"/>
        <v>0.42631616440033077</v>
      </c>
      <c r="BI63" s="491">
        <f t="shared" ca="1" si="104"/>
        <v>0.39945690562640984</v>
      </c>
      <c r="BJ63" s="491">
        <f t="shared" ca="1" si="104"/>
        <v>0.39945690562640984</v>
      </c>
      <c r="BK63" s="491">
        <f t="shared" ca="1" si="104"/>
        <v>0.39945690562640984</v>
      </c>
      <c r="BL63" s="491">
        <f t="shared" ca="1" si="104"/>
        <v>0.39554858447760016</v>
      </c>
      <c r="BM63" s="491">
        <f t="shared" ca="1" si="104"/>
        <v>0.39551312787071496</v>
      </c>
      <c r="BN63" s="491">
        <f t="shared" ca="1" si="104"/>
        <v>0.41352830345689057</v>
      </c>
      <c r="BO63" s="491">
        <f t="shared" ca="1" si="104"/>
        <v>0.41341497183670955</v>
      </c>
      <c r="BP63" s="491">
        <f t="shared" ca="1" si="104"/>
        <v>0.41341497183670955</v>
      </c>
      <c r="BQ63" s="491">
        <f t="shared" ca="1" si="104"/>
        <v>0.41341497183670955</v>
      </c>
      <c r="BR63" s="491">
        <f t="shared" ca="1" si="104"/>
        <v>0.41341497183670955</v>
      </c>
      <c r="BS63" s="491">
        <f t="shared" ca="1" si="104"/>
        <v>0.41341497183670955</v>
      </c>
      <c r="BT63" s="491">
        <f t="shared" ca="1" si="104"/>
        <v>0.41341497183670955</v>
      </c>
      <c r="BU63" s="491">
        <f t="shared" ref="BU63:CF63" ca="1" si="105">IF(BU14=0,"n/a",BU62/BU14)</f>
        <v>0.44160320010388404</v>
      </c>
      <c r="BV63" s="491">
        <f t="shared" ca="1" si="105"/>
        <v>0.44160320010388404</v>
      </c>
      <c r="BW63" s="491">
        <f t="shared" ca="1" si="105"/>
        <v>0.44160320010388404</v>
      </c>
      <c r="BX63" s="491">
        <f t="shared" ca="1" si="105"/>
        <v>0.44160320010388404</v>
      </c>
      <c r="BY63" s="491">
        <f t="shared" ca="1" si="105"/>
        <v>0.44160320010388404</v>
      </c>
      <c r="BZ63" s="491">
        <f t="shared" ca="1" si="105"/>
        <v>0.46336005501748928</v>
      </c>
      <c r="CA63" s="491">
        <f t="shared" ca="1" si="105"/>
        <v>0.46324414285315157</v>
      </c>
      <c r="CB63" s="491">
        <f t="shared" ca="1" si="105"/>
        <v>0.46324414285315157</v>
      </c>
      <c r="CC63" s="491">
        <f t="shared" ca="1" si="105"/>
        <v>0.46324414285315157</v>
      </c>
      <c r="CD63" s="491">
        <f t="shared" ca="1" si="105"/>
        <v>0.46324414285315157</v>
      </c>
      <c r="CE63" s="491">
        <f t="shared" ca="1" si="105"/>
        <v>0.46324414285315157</v>
      </c>
      <c r="CF63" s="491">
        <f t="shared" ca="1" si="105"/>
        <v>0.46324414285315157</v>
      </c>
      <c r="CG63" s="493"/>
      <c r="CH63" s="493"/>
      <c r="CI63" s="493"/>
      <c r="CJ63" s="493"/>
      <c r="CK63" s="493"/>
      <c r="CL63" s="493"/>
      <c r="CM63" s="493"/>
      <c r="CN63" s="493"/>
      <c r="CO63" s="493"/>
      <c r="CP63" s="493"/>
      <c r="CQ63" s="493"/>
      <c r="CR63" s="493"/>
      <c r="CS63" s="493"/>
      <c r="CT63" s="493"/>
      <c r="CU63" s="493"/>
      <c r="CV63" s="493"/>
      <c r="CW63" s="493"/>
      <c r="CX63" s="493"/>
      <c r="CY63" s="493"/>
      <c r="CZ63" s="493"/>
      <c r="DA63" s="493"/>
      <c r="DB63" s="493"/>
      <c r="DC63" s="493"/>
      <c r="DD63" s="493"/>
      <c r="DE63" s="493"/>
      <c r="DF63" s="493"/>
      <c r="DG63" s="493"/>
      <c r="DH63" s="493"/>
      <c r="DI63" s="493"/>
      <c r="DJ63" s="493"/>
      <c r="DK63" s="493"/>
      <c r="DL63" s="493"/>
      <c r="DM63" s="493"/>
      <c r="DN63" s="493"/>
      <c r="DO63" s="493"/>
      <c r="DP63" s="493"/>
      <c r="DQ63" s="493"/>
      <c r="DR63" s="493"/>
      <c r="DS63" s="493"/>
      <c r="DT63" s="493"/>
      <c r="DU63" s="493"/>
      <c r="DV63" s="493"/>
      <c r="DW63" s="493"/>
      <c r="DX63" s="493"/>
      <c r="DY63" s="493"/>
      <c r="DZ63" s="493"/>
      <c r="EA63" s="493"/>
      <c r="EB63" s="493"/>
      <c r="EC63" s="493"/>
      <c r="ED63" s="493"/>
      <c r="EE63" s="493"/>
      <c r="EF63" s="493"/>
      <c r="EG63" s="493"/>
      <c r="EH63" s="493"/>
      <c r="EI63" s="493"/>
      <c r="EJ63" s="493"/>
      <c r="EK63" s="493"/>
      <c r="EL63" s="493"/>
      <c r="EM63" s="493"/>
      <c r="EN63" s="493"/>
      <c r="EO63" s="493"/>
      <c r="EP63" s="493"/>
      <c r="EQ63" s="493"/>
      <c r="ER63" s="493"/>
      <c r="ES63" s="493"/>
      <c r="ET63" s="493"/>
      <c r="EU63" s="493"/>
      <c r="EV63" s="493"/>
      <c r="EW63" s="493"/>
      <c r="EX63" s="493"/>
      <c r="EY63" s="493"/>
      <c r="EZ63" s="493"/>
      <c r="FA63" s="493"/>
      <c r="FB63" s="493"/>
      <c r="FC63" s="493"/>
      <c r="FD63" s="493"/>
      <c r="FE63" s="493"/>
      <c r="FF63" s="493"/>
      <c r="FG63" s="493"/>
      <c r="FH63" s="493"/>
      <c r="FI63" s="493"/>
      <c r="FJ63" s="493"/>
      <c r="FK63" s="493"/>
      <c r="FL63" s="493"/>
      <c r="FM63" s="493"/>
      <c r="FN63" s="493"/>
      <c r="FO63" s="493"/>
      <c r="FP63" s="493"/>
      <c r="FQ63" s="493"/>
      <c r="FR63" s="493"/>
      <c r="FS63" s="493"/>
      <c r="FT63" s="493"/>
      <c r="FU63" s="493"/>
      <c r="FV63" s="493"/>
      <c r="FW63" s="493"/>
      <c r="FX63" s="493"/>
      <c r="FY63" s="493"/>
      <c r="FZ63" s="493"/>
      <c r="GA63" s="493"/>
      <c r="GB63" s="493"/>
      <c r="GC63" s="493"/>
      <c r="GD63" s="493"/>
      <c r="GE63" s="493"/>
      <c r="GF63" s="493"/>
      <c r="GG63" s="493"/>
      <c r="GH63" s="493"/>
      <c r="GI63" s="493"/>
      <c r="GJ63" s="493"/>
      <c r="GK63" s="493"/>
      <c r="GL63" s="493"/>
      <c r="GM63" s="493"/>
      <c r="GN63" s="493"/>
      <c r="GO63" s="493"/>
      <c r="GP63" s="493"/>
      <c r="GQ63" s="493"/>
      <c r="GR63" s="493"/>
      <c r="GS63" s="493"/>
      <c r="GT63" s="493"/>
      <c r="GU63" s="493"/>
      <c r="GV63" s="493"/>
      <c r="GW63" s="493"/>
      <c r="GX63" s="493"/>
      <c r="GY63" s="493"/>
      <c r="GZ63" s="493"/>
      <c r="HA63" s="493"/>
      <c r="HB63" s="493"/>
      <c r="HC63" s="493"/>
      <c r="HD63" s="493"/>
      <c r="HE63" s="493"/>
      <c r="HF63" s="493"/>
      <c r="HG63" s="493"/>
      <c r="HH63" s="493"/>
      <c r="HI63" s="493"/>
      <c r="HJ63" s="493"/>
      <c r="HK63" s="493"/>
      <c r="HL63" s="493"/>
      <c r="HM63" s="493"/>
      <c r="HN63" s="493"/>
      <c r="HO63" s="493"/>
      <c r="HP63" s="493"/>
      <c r="HQ63" s="493"/>
      <c r="HR63" s="493"/>
      <c r="HS63" s="493"/>
      <c r="HT63" s="493"/>
      <c r="HU63" s="493"/>
      <c r="HV63" s="493"/>
      <c r="HW63" s="493"/>
      <c r="HX63" s="493"/>
      <c r="HY63" s="493"/>
      <c r="HZ63" s="493"/>
      <c r="IA63" s="493"/>
      <c r="IB63" s="493"/>
      <c r="IC63" s="493"/>
      <c r="ID63" s="493"/>
      <c r="IE63" s="493"/>
      <c r="IF63" s="493"/>
      <c r="IG63" s="493"/>
      <c r="IH63" s="493"/>
      <c r="II63" s="493"/>
      <c r="IJ63" s="493"/>
      <c r="IK63" s="493"/>
      <c r="IL63" s="493"/>
      <c r="IM63" s="493"/>
      <c r="IN63" s="493"/>
      <c r="IO63" s="493"/>
      <c r="IP63" s="493"/>
      <c r="IQ63" s="493"/>
      <c r="IR63" s="493"/>
      <c r="IS63" s="493"/>
      <c r="IT63" s="493"/>
      <c r="IU63" s="493"/>
      <c r="IV63" s="493"/>
      <c r="IW63" s="493"/>
      <c r="IX63" s="493"/>
      <c r="IY63" s="493"/>
      <c r="IZ63" s="493"/>
      <c r="JA63" s="493"/>
      <c r="JB63" s="493"/>
      <c r="JC63" s="493"/>
      <c r="JD63" s="493"/>
      <c r="JE63" s="493"/>
      <c r="JF63" s="493"/>
      <c r="JG63" s="493"/>
      <c r="JH63" s="493"/>
      <c r="JI63" s="493"/>
      <c r="JJ63" s="493"/>
      <c r="JK63" s="493"/>
      <c r="JL63" s="493"/>
      <c r="JM63" s="493"/>
      <c r="JN63" s="493"/>
      <c r="JO63" s="493"/>
      <c r="JP63" s="493"/>
      <c r="JQ63" s="493"/>
      <c r="JR63" s="493"/>
      <c r="JS63" s="493"/>
      <c r="JT63" s="493"/>
      <c r="JU63" s="493"/>
      <c r="JV63" s="493"/>
      <c r="JW63" s="493"/>
      <c r="JX63" s="493"/>
      <c r="JY63" s="493"/>
      <c r="JZ63" s="493"/>
      <c r="KA63" s="493"/>
      <c r="KB63" s="493"/>
      <c r="KC63" s="493"/>
      <c r="KD63" s="493"/>
      <c r="KE63" s="493"/>
      <c r="KF63" s="493"/>
      <c r="KG63" s="493"/>
      <c r="KH63" s="493"/>
      <c r="KI63" s="493"/>
      <c r="KJ63" s="493"/>
      <c r="KK63" s="493"/>
      <c r="KL63" s="493"/>
      <c r="KM63" s="493"/>
      <c r="KN63" s="493"/>
      <c r="KO63" s="493"/>
      <c r="KP63" s="493"/>
      <c r="KQ63" s="493"/>
      <c r="KR63" s="493"/>
      <c r="KS63" s="493"/>
      <c r="KT63" s="493"/>
      <c r="KU63" s="493"/>
      <c r="KV63" s="493"/>
      <c r="KW63" s="493"/>
      <c r="KX63" s="493"/>
      <c r="KY63" s="493"/>
      <c r="KZ63" s="493"/>
      <c r="LA63" s="493"/>
      <c r="LB63" s="493"/>
      <c r="LC63" s="493"/>
      <c r="LD63" s="493"/>
      <c r="LE63" s="493"/>
      <c r="LF63" s="493"/>
      <c r="LG63" s="493"/>
      <c r="LH63" s="493"/>
      <c r="LI63" s="493"/>
      <c r="LJ63" s="493"/>
      <c r="LK63" s="493"/>
      <c r="LL63" s="493"/>
      <c r="LM63" s="493"/>
      <c r="LN63" s="493"/>
      <c r="LO63" s="493"/>
      <c r="LP63" s="493"/>
      <c r="LQ63" s="493"/>
      <c r="LR63" s="493"/>
      <c r="LS63" s="493"/>
      <c r="LT63" s="493"/>
      <c r="LU63" s="493"/>
      <c r="LV63" s="493"/>
      <c r="LW63" s="493"/>
      <c r="LX63" s="493"/>
      <c r="LY63" s="493"/>
      <c r="LZ63" s="493"/>
      <c r="MA63" s="493"/>
      <c r="MB63" s="493"/>
      <c r="MC63" s="493"/>
      <c r="MD63" s="493"/>
      <c r="ME63" s="493"/>
      <c r="MF63" s="493"/>
      <c r="MG63" s="493"/>
      <c r="MH63" s="493"/>
      <c r="MI63" s="493"/>
      <c r="MJ63" s="493"/>
      <c r="MK63" s="493"/>
      <c r="ML63" s="493"/>
      <c r="MM63" s="493"/>
      <c r="MN63" s="493"/>
      <c r="MO63" s="493"/>
      <c r="MP63" s="493"/>
      <c r="MQ63" s="493"/>
      <c r="MR63" s="493"/>
      <c r="MS63" s="493"/>
      <c r="MT63" s="493"/>
      <c r="MU63" s="493"/>
      <c r="MV63" s="493"/>
      <c r="MW63" s="493"/>
      <c r="MX63" s="493"/>
      <c r="MY63" s="493"/>
      <c r="MZ63" s="493"/>
      <c r="NA63" s="493"/>
      <c r="NB63" s="493"/>
      <c r="NC63" s="493"/>
      <c r="ND63" s="493"/>
      <c r="NE63" s="493"/>
      <c r="NF63" s="493"/>
      <c r="NG63" s="493"/>
      <c r="NH63" s="493"/>
      <c r="NI63" s="493"/>
      <c r="NJ63" s="493"/>
      <c r="NK63" s="493"/>
      <c r="NL63" s="493"/>
      <c r="NM63" s="493"/>
      <c r="NN63" s="493"/>
      <c r="NO63" s="493"/>
      <c r="NP63" s="493"/>
      <c r="NQ63" s="493"/>
      <c r="NR63" s="493"/>
      <c r="NS63" s="493"/>
      <c r="NT63" s="493"/>
      <c r="NU63" s="493"/>
      <c r="NV63" s="493"/>
      <c r="NW63" s="493"/>
      <c r="NX63" s="493"/>
      <c r="NY63" s="493"/>
      <c r="NZ63" s="493"/>
      <c r="OA63" s="493"/>
      <c r="OB63" s="493"/>
      <c r="OC63" s="493"/>
      <c r="OD63" s="493"/>
      <c r="OE63" s="493"/>
      <c r="OF63" s="493"/>
      <c r="OG63" s="493"/>
      <c r="OH63" s="493"/>
      <c r="OI63" s="493"/>
      <c r="OJ63" s="493"/>
      <c r="OK63" s="493"/>
      <c r="OL63" s="493"/>
      <c r="OM63" s="493"/>
      <c r="ON63" s="493"/>
      <c r="OO63" s="493"/>
      <c r="OP63" s="493"/>
      <c r="OQ63" s="493"/>
      <c r="OR63" s="493"/>
      <c r="OS63" s="493"/>
      <c r="OT63" s="493"/>
      <c r="OU63" s="493"/>
      <c r="OV63" s="493"/>
      <c r="OW63" s="493"/>
      <c r="OX63" s="493"/>
      <c r="OY63" s="493"/>
      <c r="OZ63" s="493"/>
      <c r="PA63" s="493"/>
      <c r="PB63" s="493"/>
      <c r="PC63" s="493"/>
      <c r="PD63" s="493"/>
      <c r="PE63" s="493"/>
      <c r="PF63" s="493"/>
      <c r="PG63" s="493"/>
      <c r="PH63" s="493"/>
      <c r="PI63" s="493"/>
      <c r="PJ63" s="493"/>
      <c r="PK63" s="493"/>
      <c r="PL63" s="493"/>
      <c r="PM63" s="493"/>
      <c r="PN63" s="493"/>
      <c r="PO63" s="493"/>
      <c r="PP63" s="493"/>
      <c r="PQ63" s="493"/>
      <c r="PR63" s="493"/>
      <c r="PS63" s="493"/>
      <c r="PT63" s="493"/>
      <c r="PU63" s="493"/>
      <c r="PV63" s="493"/>
      <c r="PW63" s="493"/>
      <c r="PX63" s="493"/>
      <c r="PY63" s="493"/>
      <c r="PZ63" s="493"/>
      <c r="QA63" s="493"/>
      <c r="QB63" s="493"/>
      <c r="QC63" s="493"/>
      <c r="QD63" s="493"/>
      <c r="QE63" s="493"/>
      <c r="QF63" s="493"/>
      <c r="QG63" s="493"/>
      <c r="QH63" s="493"/>
      <c r="QI63" s="493"/>
      <c r="QJ63" s="493"/>
      <c r="QK63" s="493"/>
      <c r="QL63" s="493"/>
      <c r="QM63" s="493"/>
      <c r="QN63" s="493"/>
      <c r="QO63" s="493"/>
      <c r="QP63" s="493"/>
      <c r="QQ63" s="493"/>
      <c r="QR63" s="493"/>
      <c r="QS63" s="493"/>
      <c r="QT63" s="493"/>
      <c r="QU63" s="493"/>
      <c r="QV63" s="493"/>
      <c r="QW63" s="493"/>
      <c r="QX63" s="493"/>
      <c r="QY63" s="493"/>
      <c r="QZ63" s="493"/>
      <c r="RA63" s="493"/>
      <c r="RB63" s="493"/>
      <c r="RC63" s="493"/>
      <c r="RD63" s="493"/>
      <c r="RE63" s="493"/>
      <c r="RF63" s="493"/>
      <c r="RG63" s="493"/>
      <c r="RH63" s="493"/>
      <c r="RI63" s="493"/>
      <c r="RJ63" s="493"/>
      <c r="RK63" s="493"/>
      <c r="RL63" s="493"/>
      <c r="RM63" s="493"/>
      <c r="RN63" s="493"/>
      <c r="RO63" s="493"/>
      <c r="RP63" s="493"/>
      <c r="RQ63" s="493"/>
      <c r="RR63" s="493"/>
      <c r="RS63" s="493"/>
      <c r="RT63" s="493"/>
      <c r="RU63" s="493"/>
      <c r="RV63" s="493"/>
      <c r="RW63" s="493"/>
      <c r="RX63" s="493"/>
      <c r="RY63" s="493"/>
      <c r="RZ63" s="493"/>
      <c r="SA63" s="493"/>
      <c r="SB63" s="493"/>
      <c r="SC63" s="493"/>
      <c r="SD63" s="493"/>
      <c r="SE63" s="493"/>
      <c r="SF63" s="493"/>
      <c r="SG63" s="493"/>
      <c r="SH63" s="493"/>
      <c r="SI63" s="493"/>
      <c r="SJ63" s="493"/>
      <c r="SK63" s="493"/>
      <c r="SL63" s="493"/>
      <c r="SM63" s="493"/>
      <c r="SN63" s="493"/>
      <c r="SO63" s="493"/>
      <c r="SP63" s="493"/>
      <c r="SQ63" s="493"/>
      <c r="SR63" s="493"/>
      <c r="SS63" s="493"/>
      <c r="ST63" s="493"/>
      <c r="SU63" s="493"/>
      <c r="SV63" s="493"/>
      <c r="SW63" s="493"/>
      <c r="SX63" s="493"/>
      <c r="SY63" s="493"/>
      <c r="SZ63" s="493"/>
      <c r="TA63" s="493"/>
      <c r="TB63" s="493"/>
      <c r="TC63" s="493"/>
      <c r="TD63" s="493"/>
      <c r="TE63" s="493"/>
      <c r="TF63" s="493"/>
      <c r="TG63" s="493"/>
      <c r="TH63" s="493"/>
      <c r="TI63" s="493"/>
      <c r="TJ63" s="493"/>
      <c r="TK63" s="493"/>
      <c r="TL63" s="493"/>
      <c r="TM63" s="493"/>
      <c r="TN63" s="493"/>
      <c r="TO63" s="493"/>
      <c r="TP63" s="493"/>
      <c r="TQ63" s="493"/>
      <c r="TR63" s="493"/>
      <c r="TS63" s="493"/>
      <c r="TT63" s="493"/>
      <c r="TU63" s="493"/>
      <c r="TV63" s="493"/>
      <c r="TW63" s="493"/>
      <c r="TX63" s="493"/>
      <c r="TY63" s="493"/>
      <c r="TZ63" s="493"/>
      <c r="UA63" s="493"/>
      <c r="UB63" s="493"/>
      <c r="UC63" s="493"/>
      <c r="UD63" s="493"/>
      <c r="UE63" s="493"/>
      <c r="UF63" s="493"/>
      <c r="UG63" s="493"/>
      <c r="UH63" s="493"/>
      <c r="UI63" s="493"/>
      <c r="UJ63" s="493"/>
      <c r="UK63" s="493"/>
      <c r="UL63" s="493"/>
      <c r="UM63" s="493"/>
      <c r="UN63" s="493"/>
      <c r="UO63" s="493"/>
      <c r="UP63" s="493"/>
      <c r="UQ63" s="493"/>
      <c r="UR63" s="493"/>
      <c r="US63" s="493"/>
      <c r="UT63" s="493"/>
      <c r="UU63" s="493"/>
      <c r="UV63" s="493"/>
      <c r="UW63" s="493"/>
      <c r="UX63" s="493"/>
      <c r="UY63" s="493"/>
      <c r="UZ63" s="493"/>
      <c r="VA63" s="493"/>
      <c r="VB63" s="493"/>
      <c r="VC63" s="493"/>
      <c r="VD63" s="493"/>
      <c r="VE63" s="493"/>
      <c r="VF63" s="493"/>
      <c r="VG63" s="493"/>
      <c r="VH63" s="493"/>
      <c r="VI63" s="493"/>
      <c r="VJ63" s="493"/>
      <c r="VK63" s="493"/>
      <c r="VL63" s="493"/>
      <c r="VM63" s="493"/>
      <c r="VN63" s="493"/>
      <c r="VO63" s="493"/>
      <c r="VP63" s="493"/>
      <c r="VQ63" s="493"/>
      <c r="VR63" s="493"/>
      <c r="VS63" s="493"/>
      <c r="VT63" s="493"/>
      <c r="VU63" s="493"/>
      <c r="VV63" s="493"/>
      <c r="VW63" s="493"/>
      <c r="VX63" s="493"/>
      <c r="VY63" s="493"/>
      <c r="VZ63" s="493"/>
      <c r="WA63" s="493"/>
      <c r="WB63" s="493"/>
      <c r="WC63" s="493"/>
      <c r="WD63" s="493"/>
      <c r="WE63" s="493"/>
      <c r="WF63" s="493"/>
      <c r="WG63" s="493"/>
      <c r="WH63" s="493"/>
      <c r="WI63" s="493"/>
      <c r="WJ63" s="493"/>
      <c r="WK63" s="493"/>
      <c r="WL63" s="493"/>
      <c r="WM63" s="493"/>
      <c r="WN63" s="493"/>
      <c r="WO63" s="493"/>
      <c r="WP63" s="493"/>
      <c r="WQ63" s="493"/>
      <c r="WR63" s="493"/>
      <c r="WS63" s="493"/>
      <c r="WT63" s="493"/>
      <c r="WU63" s="493"/>
      <c r="WV63" s="493"/>
      <c r="WW63" s="493"/>
      <c r="WX63" s="493"/>
      <c r="WY63" s="493"/>
      <c r="WZ63" s="493"/>
      <c r="XA63" s="493"/>
      <c r="XB63" s="493"/>
      <c r="XC63" s="493"/>
      <c r="XD63" s="493"/>
      <c r="XE63" s="493"/>
      <c r="XF63" s="493"/>
      <c r="XG63" s="493"/>
      <c r="XH63" s="493"/>
      <c r="XI63" s="493"/>
      <c r="XJ63" s="493"/>
      <c r="XK63" s="493"/>
      <c r="XL63" s="493"/>
      <c r="XM63" s="493"/>
      <c r="XN63" s="493"/>
      <c r="XO63" s="493"/>
      <c r="XP63" s="493"/>
      <c r="XQ63" s="493"/>
      <c r="XR63" s="493"/>
      <c r="XS63" s="493"/>
      <c r="XT63" s="493"/>
      <c r="XU63" s="493"/>
      <c r="XV63" s="493"/>
      <c r="XW63" s="493"/>
      <c r="XX63" s="493"/>
      <c r="XY63" s="493"/>
      <c r="XZ63" s="493"/>
      <c r="YA63" s="493"/>
      <c r="YB63" s="493"/>
      <c r="YC63" s="493"/>
      <c r="YD63" s="493"/>
      <c r="YE63" s="493"/>
      <c r="YF63" s="493"/>
      <c r="YG63" s="493"/>
      <c r="YH63" s="493"/>
      <c r="YI63" s="493"/>
      <c r="YJ63" s="493"/>
      <c r="YK63" s="493"/>
      <c r="YL63" s="493"/>
      <c r="YM63" s="493"/>
      <c r="YN63" s="493"/>
      <c r="YO63" s="493"/>
      <c r="YP63" s="493"/>
      <c r="YQ63" s="493"/>
      <c r="YR63" s="493"/>
      <c r="YS63" s="493"/>
      <c r="YT63" s="493"/>
      <c r="YU63" s="493"/>
      <c r="YV63" s="493"/>
      <c r="YW63" s="493"/>
      <c r="YX63" s="493"/>
      <c r="YY63" s="493"/>
      <c r="YZ63" s="493"/>
      <c r="ZA63" s="493"/>
      <c r="ZB63" s="493"/>
      <c r="ZC63" s="493"/>
      <c r="ZD63" s="493"/>
      <c r="ZE63" s="493"/>
      <c r="ZF63" s="493"/>
      <c r="ZG63" s="493"/>
      <c r="ZH63" s="493"/>
      <c r="ZI63" s="493"/>
      <c r="ZJ63" s="493"/>
      <c r="ZK63" s="493"/>
      <c r="ZL63" s="493"/>
      <c r="ZM63" s="493"/>
      <c r="ZN63" s="493"/>
      <c r="ZO63" s="493"/>
      <c r="ZP63" s="493"/>
      <c r="ZQ63" s="493"/>
      <c r="ZR63" s="493"/>
      <c r="ZS63" s="493"/>
      <c r="ZT63" s="493"/>
      <c r="ZU63" s="493"/>
      <c r="ZV63" s="493"/>
      <c r="ZW63" s="493"/>
      <c r="ZX63" s="493"/>
      <c r="ZY63" s="493"/>
      <c r="ZZ63" s="493"/>
      <c r="AAA63" s="493"/>
      <c r="AAB63" s="493"/>
      <c r="AAC63" s="493"/>
      <c r="AAD63" s="493"/>
      <c r="AAE63" s="493"/>
      <c r="AAF63" s="493"/>
      <c r="AAG63" s="493"/>
      <c r="AAH63" s="493"/>
      <c r="AAI63" s="493"/>
      <c r="AAJ63" s="493"/>
      <c r="AAK63" s="493"/>
      <c r="AAL63" s="493"/>
      <c r="AAM63" s="493"/>
      <c r="AAN63" s="493"/>
      <c r="AAO63" s="493"/>
      <c r="AAP63" s="493"/>
      <c r="AAQ63" s="493"/>
      <c r="AAR63" s="493"/>
      <c r="AAS63" s="493"/>
      <c r="AAT63" s="493"/>
      <c r="AAU63" s="493"/>
      <c r="AAV63" s="493"/>
      <c r="AAW63" s="493"/>
      <c r="AAX63" s="493"/>
      <c r="AAY63" s="493"/>
      <c r="AAZ63" s="493"/>
      <c r="ABA63" s="493"/>
      <c r="ABB63" s="493"/>
      <c r="ABC63" s="493"/>
      <c r="ABD63" s="493"/>
      <c r="ABE63" s="493"/>
      <c r="ABF63" s="493"/>
      <c r="ABG63" s="493"/>
      <c r="ABH63" s="493"/>
      <c r="ABI63" s="493"/>
      <c r="ABJ63" s="493"/>
      <c r="ABK63" s="493"/>
      <c r="ABL63" s="493"/>
      <c r="ABM63" s="493"/>
      <c r="ABN63" s="493"/>
      <c r="ABO63" s="493"/>
      <c r="ABP63" s="493"/>
      <c r="ABQ63" s="493"/>
      <c r="ABR63" s="493"/>
      <c r="ABS63" s="493"/>
      <c r="ABT63" s="493"/>
      <c r="ABU63" s="493"/>
      <c r="ABV63" s="493"/>
      <c r="ABW63" s="493"/>
      <c r="ABX63" s="493"/>
      <c r="ABY63" s="493"/>
      <c r="ABZ63" s="493"/>
      <c r="ACA63" s="493"/>
      <c r="ACB63" s="493"/>
      <c r="ACC63" s="493"/>
      <c r="ACD63" s="493"/>
      <c r="ACE63" s="493"/>
      <c r="ACF63" s="493"/>
      <c r="ACG63" s="493"/>
      <c r="ACH63" s="493"/>
      <c r="ACI63" s="493"/>
      <c r="ACJ63" s="493"/>
      <c r="ACK63" s="493"/>
      <c r="ACL63" s="493"/>
      <c r="ACM63" s="493"/>
      <c r="ACN63" s="493"/>
      <c r="ACO63" s="493"/>
      <c r="ACP63" s="493"/>
      <c r="ACQ63" s="493"/>
      <c r="ACR63" s="493"/>
      <c r="ACS63" s="493"/>
      <c r="ACT63" s="493"/>
      <c r="ACU63" s="493"/>
      <c r="ACV63" s="493"/>
      <c r="ACW63" s="493"/>
      <c r="ACX63" s="493"/>
      <c r="ACY63" s="493"/>
      <c r="ACZ63" s="493"/>
      <c r="ADA63" s="493"/>
      <c r="ADB63" s="493"/>
      <c r="ADC63" s="493"/>
      <c r="ADD63" s="493"/>
      <c r="ADE63" s="493"/>
      <c r="ADF63" s="493"/>
      <c r="ADG63" s="493"/>
      <c r="ADH63" s="493"/>
      <c r="ADI63" s="493"/>
      <c r="ADJ63" s="493"/>
      <c r="ADK63" s="493"/>
      <c r="ADL63" s="493"/>
      <c r="ADM63" s="493"/>
      <c r="ADN63" s="493"/>
      <c r="ADO63" s="493"/>
      <c r="ADP63" s="493"/>
      <c r="ADQ63" s="493"/>
      <c r="ADR63" s="493"/>
      <c r="ADS63" s="493"/>
      <c r="ADT63" s="493"/>
      <c r="ADU63" s="493"/>
      <c r="ADV63" s="493"/>
      <c r="ADW63" s="493"/>
      <c r="ADX63" s="493"/>
      <c r="ADY63" s="493"/>
      <c r="ADZ63" s="493"/>
      <c r="AEA63" s="493"/>
      <c r="AEB63" s="493"/>
      <c r="AEC63" s="493"/>
      <c r="AED63" s="493"/>
      <c r="AEE63" s="493"/>
      <c r="AEF63" s="493"/>
      <c r="AEG63" s="493"/>
      <c r="AEH63" s="493"/>
      <c r="AEI63" s="493"/>
      <c r="AEJ63" s="493"/>
      <c r="AEK63" s="493"/>
      <c r="AEL63" s="493"/>
      <c r="AEM63" s="493"/>
      <c r="AEN63" s="493"/>
      <c r="AEO63" s="493"/>
      <c r="AEP63" s="493"/>
      <c r="AEQ63" s="493"/>
      <c r="AER63" s="493"/>
      <c r="AES63" s="493"/>
      <c r="AET63" s="493"/>
      <c r="AEU63" s="493"/>
      <c r="AEV63" s="493"/>
      <c r="AEW63" s="493"/>
      <c r="AEX63" s="493"/>
      <c r="AEY63" s="493"/>
      <c r="AEZ63" s="493"/>
      <c r="AFA63" s="493"/>
      <c r="AFB63" s="493"/>
      <c r="AFC63" s="493"/>
      <c r="AFD63" s="493"/>
      <c r="AFE63" s="493"/>
      <c r="AFF63" s="493"/>
      <c r="AFG63" s="493"/>
      <c r="AFH63" s="493"/>
      <c r="AFI63" s="493"/>
      <c r="AFJ63" s="493"/>
      <c r="AFK63" s="493"/>
      <c r="AFL63" s="493"/>
      <c r="AFM63" s="493"/>
      <c r="AFN63" s="493"/>
      <c r="AFO63" s="493"/>
      <c r="AFP63" s="493"/>
      <c r="AFQ63" s="493"/>
      <c r="AFR63" s="493"/>
      <c r="AFS63" s="493"/>
      <c r="AFT63" s="493"/>
      <c r="AFU63" s="493"/>
      <c r="AFV63" s="493"/>
      <c r="AFW63" s="493"/>
      <c r="AFX63" s="493"/>
      <c r="AFY63" s="493"/>
      <c r="AFZ63" s="493"/>
      <c r="AGA63" s="493"/>
      <c r="AGB63" s="493"/>
      <c r="AGC63" s="493"/>
      <c r="AGD63" s="493"/>
      <c r="AGE63" s="493"/>
      <c r="AGF63" s="493"/>
      <c r="AGG63" s="493"/>
      <c r="AGH63" s="493"/>
      <c r="AGI63" s="493"/>
      <c r="AGJ63" s="493"/>
      <c r="AGK63" s="493"/>
      <c r="AGL63" s="493"/>
      <c r="AGM63" s="493"/>
      <c r="AGN63" s="493"/>
      <c r="AGO63" s="493"/>
      <c r="AGP63" s="493"/>
      <c r="AGQ63" s="493"/>
      <c r="AGR63" s="493"/>
      <c r="AGS63" s="493"/>
      <c r="AGT63" s="493"/>
      <c r="AGU63" s="493"/>
      <c r="AGV63" s="493"/>
      <c r="AGW63" s="493"/>
      <c r="AGX63" s="493"/>
      <c r="AGY63" s="493"/>
      <c r="AGZ63" s="493"/>
      <c r="AHA63" s="493"/>
      <c r="AHB63" s="493"/>
      <c r="AHC63" s="493"/>
      <c r="AHD63" s="493"/>
      <c r="AHE63" s="493"/>
      <c r="AHF63" s="493"/>
      <c r="AHG63" s="493"/>
      <c r="AHH63" s="493"/>
      <c r="AHI63" s="493"/>
      <c r="AHJ63" s="493"/>
      <c r="AHK63" s="493"/>
      <c r="AHL63" s="493"/>
      <c r="AHM63" s="493"/>
      <c r="AHN63" s="493"/>
      <c r="AHO63" s="493"/>
      <c r="AHP63" s="493"/>
      <c r="AHQ63" s="493"/>
      <c r="AHR63" s="493"/>
      <c r="AHS63" s="493"/>
      <c r="AHT63" s="493"/>
      <c r="AHU63" s="493"/>
      <c r="AHV63" s="493"/>
      <c r="AHW63" s="493"/>
      <c r="AHX63" s="493"/>
      <c r="AHY63" s="493"/>
      <c r="AHZ63" s="493"/>
      <c r="AIA63" s="493"/>
      <c r="AIB63" s="493"/>
      <c r="AIC63" s="493"/>
      <c r="AID63" s="493"/>
      <c r="AIE63" s="493"/>
      <c r="AIF63" s="493"/>
      <c r="AIG63" s="493"/>
      <c r="AIH63" s="493"/>
      <c r="AII63" s="493"/>
      <c r="AIJ63" s="493"/>
      <c r="AIK63" s="493"/>
      <c r="AIL63" s="493"/>
      <c r="AIM63" s="493"/>
      <c r="AIN63" s="493"/>
      <c r="AIO63" s="493"/>
      <c r="AIP63" s="493"/>
      <c r="AIQ63" s="493"/>
      <c r="AIR63" s="493"/>
      <c r="AIS63" s="493"/>
      <c r="AIT63" s="493"/>
      <c r="AIU63" s="493"/>
      <c r="AIV63" s="493"/>
      <c r="AIW63" s="493"/>
      <c r="AIX63" s="493"/>
      <c r="AIY63" s="493"/>
      <c r="AIZ63" s="493"/>
      <c r="AJA63" s="493"/>
      <c r="AJB63" s="493"/>
      <c r="AJC63" s="493"/>
      <c r="AJD63" s="493"/>
      <c r="AJE63" s="493"/>
      <c r="AJF63" s="493"/>
      <c r="AJG63" s="493"/>
      <c r="AJH63" s="493"/>
      <c r="AJI63" s="493"/>
      <c r="AJJ63" s="493"/>
      <c r="AJK63" s="493"/>
      <c r="AJL63" s="493"/>
      <c r="AJM63" s="493"/>
      <c r="AJN63" s="493"/>
      <c r="AJO63" s="493"/>
      <c r="AJP63" s="493"/>
      <c r="AJQ63" s="493"/>
      <c r="AJR63" s="493"/>
      <c r="AJS63" s="493"/>
      <c r="AJT63" s="493"/>
      <c r="AJU63" s="493"/>
      <c r="AJV63" s="493"/>
      <c r="AJW63" s="493"/>
      <c r="AJX63" s="493"/>
      <c r="AJY63" s="493"/>
      <c r="AJZ63" s="493"/>
      <c r="AKA63" s="493"/>
      <c r="AKB63" s="493"/>
      <c r="AKC63" s="493"/>
      <c r="AKD63" s="493"/>
      <c r="AKE63" s="493"/>
      <c r="AKF63" s="493"/>
      <c r="AKG63" s="493"/>
      <c r="AKH63" s="493"/>
      <c r="AKI63" s="493"/>
      <c r="AKJ63" s="493"/>
      <c r="AKK63" s="493"/>
      <c r="AKL63" s="493"/>
      <c r="AKM63" s="493"/>
      <c r="AKN63" s="493"/>
      <c r="AKO63" s="493"/>
      <c r="AKP63" s="493"/>
      <c r="AKQ63" s="493"/>
      <c r="AKR63" s="493"/>
      <c r="AKS63" s="493"/>
      <c r="AKT63" s="493"/>
      <c r="AKU63" s="493"/>
      <c r="AKV63" s="493"/>
      <c r="AKW63" s="493"/>
      <c r="AKX63" s="493"/>
      <c r="AKY63" s="493"/>
      <c r="AKZ63" s="493"/>
      <c r="ALA63" s="493"/>
      <c r="ALB63" s="493"/>
      <c r="ALC63" s="493"/>
      <c r="ALD63" s="493"/>
      <c r="ALE63" s="493"/>
      <c r="ALF63" s="493"/>
      <c r="ALG63" s="493"/>
      <c r="ALH63" s="493"/>
      <c r="ALI63" s="493"/>
      <c r="ALJ63" s="493"/>
      <c r="ALK63" s="493"/>
      <c r="ALL63" s="493"/>
      <c r="ALM63" s="493"/>
      <c r="ALN63" s="493"/>
      <c r="ALO63" s="493"/>
      <c r="ALP63" s="493"/>
      <c r="ALQ63" s="493"/>
      <c r="ALR63" s="493"/>
      <c r="ALS63" s="493"/>
      <c r="ALT63" s="493"/>
      <c r="ALU63" s="493"/>
      <c r="ALV63" s="493"/>
      <c r="ALW63" s="493"/>
      <c r="ALX63" s="493"/>
      <c r="ALY63" s="493"/>
      <c r="ALZ63" s="493"/>
      <c r="AMA63" s="493"/>
      <c r="AMB63" s="493"/>
      <c r="AMC63" s="493"/>
      <c r="AMD63" s="493"/>
      <c r="AME63" s="493"/>
      <c r="AMF63" s="493"/>
      <c r="AMG63" s="493"/>
      <c r="AMH63" s="493"/>
      <c r="AMI63" s="493"/>
      <c r="AMJ63" s="493"/>
      <c r="AMK63" s="493"/>
    </row>
    <row r="64" spans="1:1025" x14ac:dyDescent="0.25">
      <c r="A64" s="269"/>
      <c r="B64" s="374"/>
      <c r="C64" s="269"/>
      <c r="D64" s="257"/>
      <c r="E64" s="375"/>
      <c r="F64" s="375"/>
      <c r="G64" s="375"/>
      <c r="H64" s="375"/>
      <c r="I64" s="375"/>
      <c r="J64" s="375"/>
      <c r="K64" s="375"/>
      <c r="L64" s="376"/>
      <c r="M64" s="375"/>
      <c r="N64" s="375"/>
      <c r="O64" s="375"/>
      <c r="P64" s="375"/>
      <c r="Q64" s="375"/>
      <c r="R64" s="375"/>
      <c r="S64" s="375"/>
      <c r="T64" s="375"/>
      <c r="U64" s="375"/>
      <c r="V64" s="375"/>
      <c r="W64" s="375"/>
      <c r="X64" s="375"/>
      <c r="Y64" s="375"/>
      <c r="Z64" s="375"/>
      <c r="AA64" s="375"/>
      <c r="AB64" s="375"/>
      <c r="AC64" s="375"/>
      <c r="AD64" s="375"/>
      <c r="AE64" s="375"/>
      <c r="AF64" s="375"/>
      <c r="AG64" s="375"/>
      <c r="AH64" s="375"/>
      <c r="AI64" s="375"/>
      <c r="AJ64" s="375"/>
      <c r="AK64" s="375"/>
      <c r="AL64" s="375"/>
      <c r="AM64" s="375"/>
      <c r="AN64" s="375"/>
      <c r="AO64" s="375"/>
      <c r="AP64" s="375"/>
      <c r="AQ64" s="375"/>
      <c r="AR64" s="375"/>
      <c r="AS64" s="375"/>
      <c r="AT64" s="375"/>
      <c r="AU64" s="375"/>
      <c r="AV64" s="375"/>
      <c r="AW64" s="375"/>
      <c r="AX64" s="375"/>
      <c r="AY64" s="375"/>
      <c r="AZ64" s="375"/>
      <c r="BA64" s="375"/>
      <c r="BB64" s="375"/>
      <c r="BC64" s="375"/>
      <c r="BD64" s="375"/>
      <c r="BE64" s="375"/>
      <c r="BF64" s="375"/>
      <c r="BG64" s="375"/>
      <c r="BH64" s="375"/>
      <c r="BI64" s="375"/>
      <c r="BJ64" s="375"/>
      <c r="BK64" s="375"/>
      <c r="BL64" s="375"/>
      <c r="BM64" s="375"/>
      <c r="BN64" s="375"/>
      <c r="BO64" s="375"/>
      <c r="BP64" s="375"/>
      <c r="BQ64" s="375"/>
      <c r="BR64" s="375"/>
      <c r="BS64" s="375"/>
      <c r="BT64" s="375"/>
      <c r="BU64" s="375"/>
      <c r="BV64" s="375"/>
      <c r="BW64" s="375"/>
      <c r="BX64" s="375"/>
      <c r="BY64" s="375"/>
      <c r="BZ64" s="375"/>
      <c r="CA64" s="375"/>
      <c r="CB64" s="375"/>
      <c r="CC64" s="375"/>
      <c r="CD64" s="375"/>
      <c r="CE64" s="375"/>
      <c r="CF64" s="375"/>
    </row>
    <row r="65" spans="1:84" x14ac:dyDescent="0.25">
      <c r="A65" s="269"/>
      <c r="B65" s="374"/>
      <c r="C65" s="515" t="s">
        <v>390</v>
      </c>
      <c r="D65" s="516"/>
      <c r="E65" s="518"/>
      <c r="F65" s="517"/>
      <c r="G65" s="517"/>
      <c r="H65" s="517"/>
      <c r="I65" s="517"/>
      <c r="J65" s="375"/>
      <c r="K65" s="375"/>
      <c r="L65" s="376"/>
      <c r="M65" s="375"/>
      <c r="N65" s="375"/>
      <c r="O65" s="375"/>
      <c r="P65" s="375"/>
      <c r="Q65" s="375"/>
      <c r="R65" s="375"/>
      <c r="S65" s="375"/>
      <c r="T65" s="375"/>
      <c r="U65" s="375"/>
      <c r="V65" s="375"/>
      <c r="W65" s="375"/>
      <c r="X65" s="375"/>
      <c r="Y65" s="375"/>
      <c r="Z65" s="375"/>
      <c r="AA65" s="375"/>
      <c r="AB65" s="375"/>
      <c r="AC65" s="375"/>
      <c r="AD65" s="375"/>
      <c r="AE65" s="375"/>
      <c r="AF65" s="375"/>
      <c r="AG65" s="375"/>
      <c r="AH65" s="375"/>
      <c r="AI65" s="375"/>
      <c r="AJ65" s="375"/>
      <c r="AK65" s="375"/>
      <c r="AL65" s="375"/>
      <c r="AM65" s="375"/>
      <c r="AN65" s="375"/>
      <c r="AO65" s="375"/>
      <c r="AP65" s="375"/>
      <c r="AQ65" s="375"/>
      <c r="AR65" s="375"/>
      <c r="AS65" s="375"/>
      <c r="AT65" s="375"/>
      <c r="AU65" s="375"/>
      <c r="AV65" s="375"/>
      <c r="AW65" s="375"/>
      <c r="AX65" s="375"/>
      <c r="AY65" s="375"/>
      <c r="AZ65" s="375"/>
      <c r="BA65" s="375"/>
      <c r="BB65" s="375"/>
      <c r="BC65" s="375"/>
      <c r="BD65" s="375"/>
      <c r="BE65" s="375"/>
      <c r="BF65" s="375"/>
      <c r="BG65" s="375"/>
      <c r="BH65" s="375"/>
      <c r="BI65" s="375"/>
      <c r="BJ65" s="375"/>
      <c r="BK65" s="375"/>
      <c r="BL65" s="375"/>
      <c r="BM65" s="375"/>
      <c r="BN65" s="375"/>
      <c r="BO65" s="375"/>
      <c r="BP65" s="375"/>
      <c r="BQ65" s="375"/>
      <c r="BR65" s="375"/>
      <c r="BS65" s="375"/>
      <c r="BT65" s="375"/>
      <c r="BU65" s="375"/>
      <c r="BV65" s="375"/>
      <c r="BW65" s="375"/>
      <c r="BX65" s="375"/>
      <c r="BY65" s="375"/>
      <c r="BZ65" s="375"/>
      <c r="CA65" s="375"/>
      <c r="CB65" s="375"/>
      <c r="CC65" s="375"/>
      <c r="CD65" s="375"/>
      <c r="CE65" s="375"/>
      <c r="CF65" s="375"/>
    </row>
    <row r="66" spans="1:84" outlineLevel="1" x14ac:dyDescent="0.25">
      <c r="A66" s="269"/>
      <c r="B66" s="374"/>
      <c r="C66" s="521" t="str">
        <f>B20</f>
        <v>Себестоимость</v>
      </c>
      <c r="D66" s="516" t="s">
        <v>54</v>
      </c>
      <c r="E66" s="518">
        <f ca="1">-IFERROR(E20/E$14,0)</f>
        <v>0.25483299471302018</v>
      </c>
      <c r="F66" s="518">
        <f t="shared" ref="F66:J66" ca="1" si="106">-IFERROR(F20/F$14,0)</f>
        <v>0.69887747123869104</v>
      </c>
      <c r="G66" s="518">
        <f t="shared" ca="1" si="106"/>
        <v>0.49272666936843273</v>
      </c>
      <c r="H66" s="518">
        <f t="shared" ca="1" si="106"/>
        <v>0.35994154814597507</v>
      </c>
      <c r="I66" s="518">
        <f t="shared" ca="1" si="106"/>
        <v>0.28318388214676726</v>
      </c>
      <c r="J66" s="518">
        <f t="shared" ca="1" si="106"/>
        <v>0.25297712877476564</v>
      </c>
      <c r="K66" s="518">
        <f t="shared" ref="K66" ca="1" si="107">-IFERROR(K20/K$14,0)</f>
        <v>0.22873313897292047</v>
      </c>
      <c r="L66" s="376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375"/>
      <c r="Y66" s="375"/>
      <c r="Z66" s="375"/>
      <c r="AA66" s="375"/>
      <c r="AB66" s="375"/>
      <c r="AC66" s="375"/>
      <c r="AD66" s="375"/>
      <c r="AE66" s="375"/>
      <c r="AF66" s="375"/>
      <c r="AG66" s="375"/>
      <c r="AH66" s="375"/>
      <c r="AI66" s="375"/>
      <c r="AJ66" s="375"/>
      <c r="AK66" s="375"/>
      <c r="AL66" s="375"/>
      <c r="AM66" s="375"/>
      <c r="AN66" s="375"/>
      <c r="AO66" s="375"/>
      <c r="AP66" s="375"/>
      <c r="AQ66" s="375"/>
      <c r="AR66" s="375"/>
      <c r="AS66" s="375"/>
      <c r="AT66" s="375"/>
      <c r="AU66" s="375"/>
      <c r="AV66" s="375"/>
      <c r="AW66" s="375"/>
      <c r="AX66" s="375"/>
      <c r="AY66" s="375"/>
      <c r="AZ66" s="375"/>
      <c r="BA66" s="375"/>
      <c r="BB66" s="375"/>
      <c r="BC66" s="375"/>
      <c r="BD66" s="375"/>
      <c r="BE66" s="375"/>
      <c r="BF66" s="375"/>
      <c r="BG66" s="375"/>
      <c r="BH66" s="375"/>
      <c r="BI66" s="375"/>
      <c r="BJ66" s="375"/>
      <c r="BK66" s="375"/>
      <c r="BL66" s="375"/>
      <c r="BM66" s="375"/>
      <c r="BN66" s="375"/>
      <c r="BO66" s="375"/>
      <c r="BP66" s="375"/>
      <c r="BQ66" s="375"/>
      <c r="BR66" s="375"/>
      <c r="BS66" s="375"/>
      <c r="BT66" s="375"/>
      <c r="BU66" s="375"/>
      <c r="BV66" s="375"/>
      <c r="BW66" s="375"/>
      <c r="BX66" s="375"/>
      <c r="BY66" s="375"/>
      <c r="BZ66" s="375"/>
      <c r="CA66" s="375"/>
      <c r="CB66" s="375"/>
      <c r="CC66" s="375"/>
      <c r="CD66" s="375"/>
      <c r="CE66" s="375"/>
      <c r="CF66" s="375"/>
    </row>
    <row r="67" spans="1:84" outlineLevel="1" x14ac:dyDescent="0.25">
      <c r="A67" s="269"/>
      <c r="B67" s="374"/>
      <c r="C67" s="520" t="str">
        <f>C22</f>
        <v>Себестоимость производства Электронный тренажер</v>
      </c>
      <c r="D67" s="516" t="s">
        <v>54</v>
      </c>
      <c r="E67" s="518">
        <f ca="1">-IFERROR(E22/E$14,0)</f>
        <v>0.20250003461703978</v>
      </c>
      <c r="F67" s="519">
        <f t="shared" ref="F67:J67" ca="1" si="108">-IFERROR(F22/F$14,0)</f>
        <v>0.33162627052384686</v>
      </c>
      <c r="G67" s="519">
        <f t="shared" ca="1" si="108"/>
        <v>0.2867816091954023</v>
      </c>
      <c r="H67" s="519">
        <f t="shared" ca="1" si="108"/>
        <v>0.25262060750446697</v>
      </c>
      <c r="I67" s="519">
        <f t="shared" ca="1" si="108"/>
        <v>0.22573177221926555</v>
      </c>
      <c r="J67" s="519">
        <f t="shared" ca="1" si="108"/>
        <v>0.20401635401635407</v>
      </c>
      <c r="K67" s="519">
        <f t="shared" ref="K67" ca="1" si="109">-IFERROR(K22/K$14,0)</f>
        <v>0.18611232996928481</v>
      </c>
      <c r="L67" s="376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  <c r="AA67" s="375"/>
      <c r="AB67" s="375"/>
      <c r="AC67" s="375"/>
      <c r="AD67" s="375"/>
      <c r="AE67" s="375"/>
      <c r="AF67" s="375"/>
      <c r="AG67" s="375"/>
      <c r="AH67" s="375"/>
      <c r="AI67" s="375"/>
      <c r="AJ67" s="375"/>
      <c r="AK67" s="375"/>
      <c r="AL67" s="375"/>
      <c r="AM67" s="375"/>
      <c r="AN67" s="375"/>
      <c r="AO67" s="375"/>
      <c r="AP67" s="375"/>
      <c r="AQ67" s="375"/>
      <c r="AR67" s="375"/>
      <c r="AS67" s="375"/>
      <c r="AT67" s="375"/>
      <c r="AU67" s="375"/>
      <c r="AV67" s="375"/>
      <c r="AW67" s="375"/>
      <c r="AX67" s="375"/>
      <c r="AY67" s="375"/>
      <c r="AZ67" s="375"/>
      <c r="BA67" s="375"/>
      <c r="BB67" s="375"/>
      <c r="BC67" s="375"/>
      <c r="BD67" s="375"/>
      <c r="BE67" s="375"/>
      <c r="BF67" s="375"/>
      <c r="BG67" s="375"/>
      <c r="BH67" s="375"/>
      <c r="BI67" s="375"/>
      <c r="BJ67" s="375"/>
      <c r="BK67" s="375"/>
      <c r="BL67" s="375"/>
      <c r="BM67" s="375"/>
      <c r="BN67" s="375"/>
      <c r="BO67" s="375"/>
      <c r="BP67" s="375"/>
      <c r="BQ67" s="375"/>
      <c r="BR67" s="375"/>
      <c r="BS67" s="375"/>
      <c r="BT67" s="375"/>
      <c r="BU67" s="375"/>
      <c r="BV67" s="375"/>
      <c r="BW67" s="375"/>
      <c r="BX67" s="375"/>
      <c r="BY67" s="375"/>
      <c r="BZ67" s="375"/>
      <c r="CA67" s="375"/>
      <c r="CB67" s="375"/>
      <c r="CC67" s="375"/>
      <c r="CD67" s="375"/>
      <c r="CE67" s="375"/>
      <c r="CF67" s="375"/>
    </row>
    <row r="68" spans="1:84" outlineLevel="1" x14ac:dyDescent="0.25">
      <c r="A68" s="269"/>
      <c r="B68" s="374"/>
      <c r="C68" s="520" t="str">
        <f t="shared" ref="C68:C72" si="110">C23</f>
        <v>Аренда складских помещений</v>
      </c>
      <c r="D68" s="516" t="s">
        <v>54</v>
      </c>
      <c r="E68" s="518">
        <f t="shared" ref="E68:E72" ca="1" si="111">-IFERROR(E23/E$14,0)</f>
        <v>2.3705766363208286E-3</v>
      </c>
      <c r="F68" s="519">
        <f t="shared" ref="F68:J68" ca="1" si="112">-IFERROR(F23/F$14,0)</f>
        <v>3.7529319781078985E-2</v>
      </c>
      <c r="G68" s="519">
        <f t="shared" ca="1" si="112"/>
        <v>2.049749119248425E-2</v>
      </c>
      <c r="H68" s="519">
        <f t="shared" ca="1" si="112"/>
        <v>8.5197354148835048E-3</v>
      </c>
      <c r="I68" s="519">
        <f t="shared" ca="1" si="112"/>
        <v>2.6426382338367808E-3</v>
      </c>
      <c r="J68" s="519">
        <f t="shared" ca="1" si="112"/>
        <v>1.79775927284233E-3</v>
      </c>
      <c r="K68" s="519">
        <f t="shared" ref="K68" ca="1" si="113">-IFERROR(K23/K$14,0)</f>
        <v>1.5063320340754629E-3</v>
      </c>
      <c r="L68" s="376"/>
      <c r="M68" s="375"/>
      <c r="N68" s="375"/>
      <c r="O68" s="375"/>
      <c r="P68" s="375"/>
      <c r="Q68" s="375"/>
      <c r="R68" s="375"/>
      <c r="S68" s="375"/>
      <c r="T68" s="375"/>
      <c r="U68" s="375"/>
      <c r="V68" s="375"/>
      <c r="W68" s="375"/>
      <c r="X68" s="375"/>
      <c r="Y68" s="375"/>
      <c r="Z68" s="375"/>
      <c r="AA68" s="375"/>
      <c r="AB68" s="375"/>
      <c r="AC68" s="375"/>
      <c r="AD68" s="375"/>
      <c r="AE68" s="375"/>
      <c r="AF68" s="375"/>
      <c r="AG68" s="375"/>
      <c r="AH68" s="375"/>
      <c r="AI68" s="375"/>
      <c r="AJ68" s="375"/>
      <c r="AK68" s="375"/>
      <c r="AL68" s="375"/>
      <c r="AM68" s="375"/>
      <c r="AN68" s="375"/>
      <c r="AO68" s="375"/>
      <c r="AP68" s="375"/>
      <c r="AQ68" s="375"/>
      <c r="AR68" s="375"/>
      <c r="AS68" s="375"/>
      <c r="AT68" s="375"/>
      <c r="AU68" s="375"/>
      <c r="AV68" s="375"/>
      <c r="AW68" s="375"/>
      <c r="AX68" s="375"/>
      <c r="AY68" s="375"/>
      <c r="AZ68" s="375"/>
      <c r="BA68" s="375"/>
      <c r="BB68" s="375"/>
      <c r="BC68" s="375"/>
      <c r="BD68" s="375"/>
      <c r="BE68" s="375"/>
      <c r="BF68" s="375"/>
      <c r="BG68" s="375"/>
      <c r="BH68" s="375"/>
      <c r="BI68" s="375"/>
      <c r="BJ68" s="375"/>
      <c r="BK68" s="375"/>
      <c r="BL68" s="375"/>
      <c r="BM68" s="375"/>
      <c r="BN68" s="375"/>
      <c r="BO68" s="375"/>
      <c r="BP68" s="375"/>
      <c r="BQ68" s="375"/>
      <c r="BR68" s="375"/>
      <c r="BS68" s="375"/>
      <c r="BT68" s="375"/>
      <c r="BU68" s="375"/>
      <c r="BV68" s="375"/>
      <c r="BW68" s="375"/>
      <c r="BX68" s="375"/>
      <c r="BY68" s="375"/>
      <c r="BZ68" s="375"/>
      <c r="CA68" s="375"/>
      <c r="CB68" s="375"/>
      <c r="CC68" s="375"/>
      <c r="CD68" s="375"/>
      <c r="CE68" s="375"/>
      <c r="CF68" s="375"/>
    </row>
    <row r="69" spans="1:84" outlineLevel="1" x14ac:dyDescent="0.25">
      <c r="A69" s="269"/>
      <c r="B69" s="374"/>
      <c r="C69" s="520" t="str">
        <f t="shared" si="110"/>
        <v>Логистика</v>
      </c>
      <c r="D69" s="516" t="s">
        <v>54</v>
      </c>
      <c r="E69" s="518">
        <f t="shared" ca="1" si="111"/>
        <v>0</v>
      </c>
      <c r="F69" s="519">
        <f t="shared" ref="F69:J69" ca="1" si="114">-IFERROR(F24/F$14,0)</f>
        <v>0</v>
      </c>
      <c r="G69" s="519">
        <f t="shared" ca="1" si="114"/>
        <v>0</v>
      </c>
      <c r="H69" s="519">
        <f t="shared" ca="1" si="114"/>
        <v>0</v>
      </c>
      <c r="I69" s="519">
        <f t="shared" ca="1" si="114"/>
        <v>0</v>
      </c>
      <c r="J69" s="519">
        <f t="shared" ca="1" si="114"/>
        <v>0</v>
      </c>
      <c r="K69" s="519">
        <f t="shared" ref="K69" ca="1" si="115">-IFERROR(K24/K$14,0)</f>
        <v>0</v>
      </c>
      <c r="L69" s="376"/>
      <c r="M69" s="375"/>
      <c r="N69" s="375"/>
      <c r="O69" s="375"/>
      <c r="P69" s="375"/>
      <c r="Q69" s="375"/>
      <c r="R69" s="375"/>
      <c r="S69" s="375"/>
      <c r="T69" s="375"/>
      <c r="U69" s="375"/>
      <c r="V69" s="375"/>
      <c r="W69" s="375"/>
      <c r="X69" s="375"/>
      <c r="Y69" s="375"/>
      <c r="Z69" s="375"/>
      <c r="AA69" s="375"/>
      <c r="AB69" s="375"/>
      <c r="AC69" s="375"/>
      <c r="AD69" s="375"/>
      <c r="AE69" s="375"/>
      <c r="AF69" s="375"/>
      <c r="AG69" s="375"/>
      <c r="AH69" s="375"/>
      <c r="AI69" s="375"/>
      <c r="AJ69" s="375"/>
      <c r="AK69" s="375"/>
      <c r="AL69" s="375"/>
      <c r="AM69" s="375"/>
      <c r="AN69" s="375"/>
      <c r="AO69" s="375"/>
      <c r="AP69" s="375"/>
      <c r="AQ69" s="375"/>
      <c r="AR69" s="375"/>
      <c r="AS69" s="375"/>
      <c r="AT69" s="375"/>
      <c r="AU69" s="375"/>
      <c r="AV69" s="375"/>
      <c r="AW69" s="375"/>
      <c r="AX69" s="375"/>
      <c r="AY69" s="375"/>
      <c r="AZ69" s="375"/>
      <c r="BA69" s="375"/>
      <c r="BB69" s="375"/>
      <c r="BC69" s="375"/>
      <c r="BD69" s="375"/>
      <c r="BE69" s="375"/>
      <c r="BF69" s="375"/>
      <c r="BG69" s="375"/>
      <c r="BH69" s="375"/>
      <c r="BI69" s="375"/>
      <c r="BJ69" s="375"/>
      <c r="BK69" s="375"/>
      <c r="BL69" s="375"/>
      <c r="BM69" s="375"/>
      <c r="BN69" s="375"/>
      <c r="BO69" s="375"/>
      <c r="BP69" s="375"/>
      <c r="BQ69" s="375"/>
      <c r="BR69" s="375"/>
      <c r="BS69" s="375"/>
      <c r="BT69" s="375"/>
      <c r="BU69" s="375"/>
      <c r="BV69" s="375"/>
      <c r="BW69" s="375"/>
      <c r="BX69" s="375"/>
      <c r="BY69" s="375"/>
      <c r="BZ69" s="375"/>
      <c r="CA69" s="375"/>
      <c r="CB69" s="375"/>
      <c r="CC69" s="375"/>
      <c r="CD69" s="375"/>
      <c r="CE69" s="375"/>
      <c r="CF69" s="375"/>
    </row>
    <row r="70" spans="1:84" outlineLevel="1" x14ac:dyDescent="0.25">
      <c r="A70" s="269"/>
      <c r="B70" s="374"/>
      <c r="C70" s="520" t="str">
        <f t="shared" si="110"/>
        <v>% брака</v>
      </c>
      <c r="D70" s="516" t="s">
        <v>54</v>
      </c>
      <c r="E70" s="518">
        <f t="shared" ca="1" si="111"/>
        <v>0</v>
      </c>
      <c r="F70" s="519">
        <f t="shared" ref="F70:J70" ca="1" si="116">-IFERROR(F25/F$14,0)</f>
        <v>0</v>
      </c>
      <c r="G70" s="519">
        <f t="shared" ca="1" si="116"/>
        <v>0</v>
      </c>
      <c r="H70" s="519">
        <f t="shared" ca="1" si="116"/>
        <v>0</v>
      </c>
      <c r="I70" s="519">
        <f t="shared" ca="1" si="116"/>
        <v>0</v>
      </c>
      <c r="J70" s="519">
        <f t="shared" ca="1" si="116"/>
        <v>0</v>
      </c>
      <c r="K70" s="519">
        <f t="shared" ref="K70" ca="1" si="117">-IFERROR(K25/K$14,0)</f>
        <v>0</v>
      </c>
      <c r="L70" s="376"/>
      <c r="M70" s="375"/>
      <c r="N70" s="375"/>
      <c r="O70" s="375"/>
      <c r="P70" s="375"/>
      <c r="Q70" s="375"/>
      <c r="R70" s="375"/>
      <c r="S70" s="375"/>
      <c r="T70" s="375"/>
      <c r="U70" s="375"/>
      <c r="V70" s="375"/>
      <c r="W70" s="375"/>
      <c r="X70" s="375"/>
      <c r="Y70" s="375"/>
      <c r="Z70" s="375"/>
      <c r="AA70" s="375"/>
      <c r="AB70" s="375"/>
      <c r="AC70" s="375"/>
      <c r="AD70" s="375"/>
      <c r="AE70" s="375"/>
      <c r="AF70" s="375"/>
      <c r="AG70" s="375"/>
      <c r="AH70" s="375"/>
      <c r="AI70" s="375"/>
      <c r="AJ70" s="375"/>
      <c r="AK70" s="375"/>
      <c r="AL70" s="375"/>
      <c r="AM70" s="375"/>
      <c r="AN70" s="375"/>
      <c r="AO70" s="375"/>
      <c r="AP70" s="375"/>
      <c r="AQ70" s="375"/>
      <c r="AR70" s="375"/>
      <c r="AS70" s="375"/>
      <c r="AT70" s="375"/>
      <c r="AU70" s="375"/>
      <c r="AV70" s="375"/>
      <c r="AW70" s="375"/>
      <c r="AX70" s="375"/>
      <c r="AY70" s="375"/>
      <c r="AZ70" s="375"/>
      <c r="BA70" s="375"/>
      <c r="BB70" s="375"/>
      <c r="BC70" s="375"/>
      <c r="BD70" s="375"/>
      <c r="BE70" s="375"/>
      <c r="BF70" s="375"/>
      <c r="BG70" s="375"/>
      <c r="BH70" s="375"/>
      <c r="BI70" s="375"/>
      <c r="BJ70" s="375"/>
      <c r="BK70" s="375"/>
      <c r="BL70" s="375"/>
      <c r="BM70" s="375"/>
      <c r="BN70" s="375"/>
      <c r="BO70" s="375"/>
      <c r="BP70" s="375"/>
      <c r="BQ70" s="375"/>
      <c r="BR70" s="375"/>
      <c r="BS70" s="375"/>
      <c r="BT70" s="375"/>
      <c r="BU70" s="375"/>
      <c r="BV70" s="375"/>
      <c r="BW70" s="375"/>
      <c r="BX70" s="375"/>
      <c r="BY70" s="375"/>
      <c r="BZ70" s="375"/>
      <c r="CA70" s="375"/>
      <c r="CB70" s="375"/>
      <c r="CC70" s="375"/>
      <c r="CD70" s="375"/>
      <c r="CE70" s="375"/>
      <c r="CF70" s="375"/>
    </row>
    <row r="71" spans="1:84" outlineLevel="1" x14ac:dyDescent="0.25">
      <c r="A71" s="269"/>
      <c r="B71" s="374"/>
      <c r="C71" s="520" t="str">
        <f t="shared" si="110"/>
        <v>Гарантийное обслуживание</v>
      </c>
      <c r="D71" s="516" t="s">
        <v>54</v>
      </c>
      <c r="E71" s="518">
        <f t="shared" ca="1" si="111"/>
        <v>0</v>
      </c>
      <c r="F71" s="519">
        <f t="shared" ref="F71:J71" ca="1" si="118">-IFERROR(F26/F$14,0)</f>
        <v>0</v>
      </c>
      <c r="G71" s="519">
        <f t="shared" ca="1" si="118"/>
        <v>0</v>
      </c>
      <c r="H71" s="519">
        <f t="shared" ca="1" si="118"/>
        <v>0</v>
      </c>
      <c r="I71" s="519">
        <f t="shared" ca="1" si="118"/>
        <v>0</v>
      </c>
      <c r="J71" s="519">
        <f t="shared" ca="1" si="118"/>
        <v>0</v>
      </c>
      <c r="K71" s="519">
        <f t="shared" ref="K71" ca="1" si="119">-IFERROR(K26/K$14,0)</f>
        <v>0</v>
      </c>
      <c r="L71" s="376"/>
      <c r="M71" s="375"/>
      <c r="N71" s="375"/>
      <c r="O71" s="375"/>
      <c r="P71" s="375"/>
      <c r="Q71" s="375"/>
      <c r="R71" s="375"/>
      <c r="S71" s="375"/>
      <c r="T71" s="375"/>
      <c r="U71" s="375"/>
      <c r="V71" s="375"/>
      <c r="W71" s="375"/>
      <c r="X71" s="375"/>
      <c r="Y71" s="375"/>
      <c r="Z71" s="375"/>
      <c r="AA71" s="375"/>
      <c r="AB71" s="375"/>
      <c r="AC71" s="375"/>
      <c r="AD71" s="375"/>
      <c r="AE71" s="375"/>
      <c r="AF71" s="375"/>
      <c r="AG71" s="375"/>
      <c r="AH71" s="375"/>
      <c r="AI71" s="375"/>
      <c r="AJ71" s="375"/>
      <c r="AK71" s="375"/>
      <c r="AL71" s="375"/>
      <c r="AM71" s="375"/>
      <c r="AN71" s="375"/>
      <c r="AO71" s="375"/>
      <c r="AP71" s="375"/>
      <c r="AQ71" s="375"/>
      <c r="AR71" s="375"/>
      <c r="AS71" s="375"/>
      <c r="AT71" s="375"/>
      <c r="AU71" s="375"/>
      <c r="AV71" s="375"/>
      <c r="AW71" s="375"/>
      <c r="AX71" s="375"/>
      <c r="AY71" s="375"/>
      <c r="AZ71" s="375"/>
      <c r="BA71" s="375"/>
      <c r="BB71" s="375"/>
      <c r="BC71" s="375"/>
      <c r="BD71" s="375"/>
      <c r="BE71" s="375"/>
      <c r="BF71" s="375"/>
      <c r="BG71" s="375"/>
      <c r="BH71" s="375"/>
      <c r="BI71" s="375"/>
      <c r="BJ71" s="375"/>
      <c r="BK71" s="375"/>
      <c r="BL71" s="375"/>
      <c r="BM71" s="375"/>
      <c r="BN71" s="375"/>
      <c r="BO71" s="375"/>
      <c r="BP71" s="375"/>
      <c r="BQ71" s="375"/>
      <c r="BR71" s="375"/>
      <c r="BS71" s="375"/>
      <c r="BT71" s="375"/>
      <c r="BU71" s="375"/>
      <c r="BV71" s="375"/>
      <c r="BW71" s="375"/>
      <c r="BX71" s="375"/>
      <c r="BY71" s="375"/>
      <c r="BZ71" s="375"/>
      <c r="CA71" s="375"/>
      <c r="CB71" s="375"/>
      <c r="CC71" s="375"/>
      <c r="CD71" s="375"/>
      <c r="CE71" s="375"/>
      <c r="CF71" s="375"/>
    </row>
    <row r="72" spans="1:84" outlineLevel="1" x14ac:dyDescent="0.25">
      <c r="A72" s="269"/>
      <c r="B72" s="374"/>
      <c r="C72" s="520" t="str">
        <f t="shared" si="110"/>
        <v>Прочая себестоимость</v>
      </c>
      <c r="D72" s="516" t="s">
        <v>54</v>
      </c>
      <c r="E72" s="518">
        <f t="shared" ca="1" si="111"/>
        <v>0</v>
      </c>
      <c r="F72" s="519">
        <f t="shared" ref="F72:J72" ca="1" si="120">-IFERROR(F27/F$14,0)</f>
        <v>0</v>
      </c>
      <c r="G72" s="519">
        <f t="shared" ca="1" si="120"/>
        <v>0</v>
      </c>
      <c r="H72" s="519">
        <f t="shared" ca="1" si="120"/>
        <v>0</v>
      </c>
      <c r="I72" s="519">
        <f t="shared" ca="1" si="120"/>
        <v>0</v>
      </c>
      <c r="J72" s="519">
        <f t="shared" ca="1" si="120"/>
        <v>0</v>
      </c>
      <c r="K72" s="519">
        <f t="shared" ref="K72" ca="1" si="121">-IFERROR(K27/K$14,0)</f>
        <v>0</v>
      </c>
      <c r="L72" s="376"/>
      <c r="M72" s="375"/>
      <c r="N72" s="375"/>
      <c r="O72" s="375"/>
      <c r="P72" s="375"/>
      <c r="Q72" s="375"/>
      <c r="R72" s="375"/>
      <c r="S72" s="375"/>
      <c r="T72" s="375"/>
      <c r="U72" s="375"/>
      <c r="V72" s="375"/>
      <c r="W72" s="375"/>
      <c r="X72" s="375"/>
      <c r="Y72" s="375"/>
      <c r="Z72" s="375"/>
      <c r="AA72" s="375"/>
      <c r="AB72" s="375"/>
      <c r="AC72" s="375"/>
      <c r="AD72" s="375"/>
      <c r="AE72" s="375"/>
      <c r="AF72" s="375"/>
      <c r="AG72" s="375"/>
      <c r="AH72" s="375"/>
      <c r="AI72" s="375"/>
      <c r="AJ72" s="375"/>
      <c r="AK72" s="375"/>
      <c r="AL72" s="375"/>
      <c r="AM72" s="375"/>
      <c r="AN72" s="375"/>
      <c r="AO72" s="375"/>
      <c r="AP72" s="375"/>
      <c r="AQ72" s="375"/>
      <c r="AR72" s="375"/>
      <c r="AS72" s="375"/>
      <c r="AT72" s="375"/>
      <c r="AU72" s="375"/>
      <c r="AV72" s="375"/>
      <c r="AW72" s="375"/>
      <c r="AX72" s="375"/>
      <c r="AY72" s="375"/>
      <c r="AZ72" s="375"/>
      <c r="BA72" s="375"/>
      <c r="BB72" s="375"/>
      <c r="BC72" s="375"/>
      <c r="BD72" s="375"/>
      <c r="BE72" s="375"/>
      <c r="BF72" s="375"/>
      <c r="BG72" s="375"/>
      <c r="BH72" s="375"/>
      <c r="BI72" s="375"/>
      <c r="BJ72" s="375"/>
      <c r="BK72" s="375"/>
      <c r="BL72" s="375"/>
      <c r="BM72" s="375"/>
      <c r="BN72" s="375"/>
      <c r="BO72" s="375"/>
      <c r="BP72" s="375"/>
      <c r="BQ72" s="375"/>
      <c r="BR72" s="375"/>
      <c r="BS72" s="375"/>
      <c r="BT72" s="375"/>
      <c r="BU72" s="375"/>
      <c r="BV72" s="375"/>
      <c r="BW72" s="375"/>
      <c r="BX72" s="375"/>
      <c r="BY72" s="375"/>
      <c r="BZ72" s="375"/>
      <c r="CA72" s="375"/>
      <c r="CB72" s="375"/>
      <c r="CC72" s="375"/>
      <c r="CD72" s="375"/>
      <c r="CE72" s="375"/>
      <c r="CF72" s="375"/>
    </row>
    <row r="73" spans="1:84" outlineLevel="1" x14ac:dyDescent="0.25">
      <c r="A73" s="269"/>
      <c r="B73" s="374"/>
      <c r="C73" s="522" t="str">
        <f>C36</f>
        <v>R&amp;D</v>
      </c>
      <c r="D73" s="516" t="s">
        <v>54</v>
      </c>
      <c r="E73" s="518">
        <f ca="1">-IFERROR(E36/E$14,0)</f>
        <v>6.3409700565443872E-2</v>
      </c>
      <c r="F73" s="518">
        <f t="shared" ref="F73:J73" ca="1" si="122">-IFERROR(F36/F$14,0)</f>
        <v>2.1874232100971751</v>
      </c>
      <c r="G73" s="518">
        <f t="shared" ca="1" si="122"/>
        <v>0.71044702482688127</v>
      </c>
      <c r="H73" s="518">
        <f t="shared" ca="1" si="122"/>
        <v>0.27783196056208737</v>
      </c>
      <c r="I73" s="518">
        <f t="shared" ca="1" si="122"/>
        <v>7.2369787867363353E-2</v>
      </c>
      <c r="J73" s="518">
        <f t="shared" ca="1" si="122"/>
        <v>4.0425441844773667E-2</v>
      </c>
      <c r="K73" s="518">
        <f t="shared" ref="K73" ca="1" si="123">-IFERROR(K36/K$14,0)</f>
        <v>2.897185941896474E-2</v>
      </c>
      <c r="L73" s="376"/>
      <c r="M73" s="375"/>
      <c r="N73" s="375"/>
      <c r="O73" s="375"/>
      <c r="P73" s="375"/>
      <c r="Q73" s="375"/>
      <c r="R73" s="375"/>
      <c r="S73" s="375"/>
      <c r="T73" s="375"/>
      <c r="U73" s="375"/>
      <c r="V73" s="375"/>
      <c r="W73" s="375"/>
      <c r="X73" s="375"/>
      <c r="Y73" s="375"/>
      <c r="Z73" s="375"/>
      <c r="AA73" s="375"/>
      <c r="AB73" s="375"/>
      <c r="AC73" s="375"/>
      <c r="AD73" s="375"/>
      <c r="AE73" s="375"/>
      <c r="AF73" s="375"/>
      <c r="AG73" s="375"/>
      <c r="AH73" s="375"/>
      <c r="AI73" s="375"/>
      <c r="AJ73" s="375"/>
      <c r="AK73" s="375"/>
      <c r="AL73" s="375"/>
      <c r="AM73" s="375"/>
      <c r="AN73" s="375"/>
      <c r="AO73" s="375"/>
      <c r="AP73" s="375"/>
      <c r="AQ73" s="375"/>
      <c r="AR73" s="375"/>
      <c r="AS73" s="375"/>
      <c r="AT73" s="375"/>
      <c r="AU73" s="375"/>
      <c r="AV73" s="375"/>
      <c r="AW73" s="375"/>
      <c r="AX73" s="375"/>
      <c r="AY73" s="375"/>
      <c r="AZ73" s="375"/>
      <c r="BA73" s="375"/>
      <c r="BB73" s="375"/>
      <c r="BC73" s="375"/>
      <c r="BD73" s="375"/>
      <c r="BE73" s="375"/>
      <c r="BF73" s="375"/>
      <c r="BG73" s="375"/>
      <c r="BH73" s="375"/>
      <c r="BI73" s="375"/>
      <c r="BJ73" s="375"/>
      <c r="BK73" s="375"/>
      <c r="BL73" s="375"/>
      <c r="BM73" s="375"/>
      <c r="BN73" s="375"/>
      <c r="BO73" s="375"/>
      <c r="BP73" s="375"/>
      <c r="BQ73" s="375"/>
      <c r="BR73" s="375"/>
      <c r="BS73" s="375"/>
      <c r="BT73" s="375"/>
      <c r="BU73" s="375"/>
      <c r="BV73" s="375"/>
      <c r="BW73" s="375"/>
      <c r="BX73" s="375"/>
      <c r="BY73" s="375"/>
      <c r="BZ73" s="375"/>
      <c r="CA73" s="375"/>
      <c r="CB73" s="375"/>
      <c r="CC73" s="375"/>
      <c r="CD73" s="375"/>
      <c r="CE73" s="375"/>
      <c r="CF73" s="375"/>
    </row>
    <row r="74" spans="1:84" outlineLevel="1" x14ac:dyDescent="0.25">
      <c r="A74" s="269"/>
      <c r="B74" s="374"/>
      <c r="C74" s="522" t="str">
        <f>C38</f>
        <v>Коммерческие расходы</v>
      </c>
      <c r="D74" s="516" t="s">
        <v>54</v>
      </c>
      <c r="E74" s="518">
        <f ca="1">-IFERROR(E38/E$14,0)</f>
        <v>0.12641652055043884</v>
      </c>
      <c r="F74" s="518">
        <f t="shared" ref="F74:J74" ca="1" si="124">-IFERROR(F38/F$14,0)</f>
        <v>0.54468781414051171</v>
      </c>
      <c r="G74" s="518">
        <f t="shared" ca="1" si="124"/>
        <v>0.32074596730310179</v>
      </c>
      <c r="H74" s="518">
        <f t="shared" ca="1" si="124"/>
        <v>0.18835425199552111</v>
      </c>
      <c r="I74" s="518">
        <f t="shared" ca="1" si="124"/>
        <v>0.13190165669291354</v>
      </c>
      <c r="J74" s="518">
        <f t="shared" ca="1" si="124"/>
        <v>0.12142499149865209</v>
      </c>
      <c r="K74" s="518">
        <f t="shared" ref="K74" ca="1" si="125">-IFERROR(K38/K$14,0)</f>
        <v>0.11547715297446449</v>
      </c>
      <c r="L74" s="376"/>
      <c r="M74" s="375"/>
      <c r="N74" s="375"/>
      <c r="O74" s="375"/>
      <c r="P74" s="375"/>
      <c r="Q74" s="375"/>
      <c r="R74" s="375"/>
      <c r="S74" s="375"/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375"/>
      <c r="AF74" s="375"/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375"/>
      <c r="AS74" s="375"/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375"/>
      <c r="BF74" s="375"/>
      <c r="BG74" s="375"/>
      <c r="BH74" s="375"/>
      <c r="BI74" s="375"/>
      <c r="BJ74" s="375"/>
      <c r="BK74" s="375"/>
      <c r="BL74" s="375"/>
      <c r="BM74" s="375"/>
      <c r="BN74" s="375"/>
      <c r="BO74" s="375"/>
      <c r="BP74" s="375"/>
      <c r="BQ74" s="375"/>
      <c r="BR74" s="375"/>
      <c r="BS74" s="375"/>
      <c r="BT74" s="375"/>
      <c r="BU74" s="375"/>
      <c r="BV74" s="375"/>
      <c r="BW74" s="375"/>
      <c r="BX74" s="375"/>
      <c r="BY74" s="375"/>
      <c r="BZ74" s="375"/>
      <c r="CA74" s="375"/>
      <c r="CB74" s="375"/>
      <c r="CC74" s="375"/>
      <c r="CD74" s="375"/>
      <c r="CE74" s="375"/>
      <c r="CF74" s="375"/>
    </row>
    <row r="75" spans="1:84" outlineLevel="1" x14ac:dyDescent="0.25">
      <c r="A75" s="269"/>
      <c r="B75" s="374"/>
      <c r="C75" s="520" t="str">
        <f>C39</f>
        <v>ФОТ Коммерческий</v>
      </c>
      <c r="D75" s="516" t="s">
        <v>54</v>
      </c>
      <c r="E75" s="518">
        <f t="shared" ref="E75:J78" ca="1" si="126">-IFERROR(E39/E$14,0)</f>
        <v>8.3652731578504488E-2</v>
      </c>
      <c r="F75" s="519">
        <f t="shared" ca="1" si="126"/>
        <v>0.22517591868647391</v>
      </c>
      <c r="G75" s="519">
        <f t="shared" ca="1" si="126"/>
        <v>0.1985072569369227</v>
      </c>
      <c r="H75" s="519">
        <f t="shared" ca="1" si="126"/>
        <v>0.11291566311614248</v>
      </c>
      <c r="I75" s="519">
        <f t="shared" ca="1" si="126"/>
        <v>8.8688465523729595E-2</v>
      </c>
      <c r="J75" s="519">
        <f t="shared" ca="1" si="126"/>
        <v>8.2436195134440393E-2</v>
      </c>
      <c r="K75" s="519">
        <f t="shared" ref="K75" ca="1" si="127">-IFERROR(K39/K$14,0)</f>
        <v>7.6690216109024281E-2</v>
      </c>
      <c r="L75" s="376"/>
      <c r="M75" s="375"/>
      <c r="N75" s="375"/>
      <c r="O75" s="375"/>
      <c r="P75" s="375"/>
      <c r="Q75" s="375"/>
      <c r="R75" s="375"/>
      <c r="S75" s="375"/>
      <c r="T75" s="375"/>
      <c r="U75" s="375"/>
      <c r="V75" s="375"/>
      <c r="W75" s="375"/>
      <c r="X75" s="375"/>
      <c r="Y75" s="375"/>
      <c r="Z75" s="375"/>
      <c r="AA75" s="375"/>
      <c r="AB75" s="375"/>
      <c r="AC75" s="375"/>
      <c r="AD75" s="375"/>
      <c r="AE75" s="375"/>
      <c r="AF75" s="375"/>
      <c r="AG75" s="375"/>
      <c r="AH75" s="375"/>
      <c r="AI75" s="375"/>
      <c r="AJ75" s="375"/>
      <c r="AK75" s="375"/>
      <c r="AL75" s="375"/>
      <c r="AM75" s="375"/>
      <c r="AN75" s="375"/>
      <c r="AO75" s="375"/>
      <c r="AP75" s="375"/>
      <c r="AQ75" s="375"/>
      <c r="AR75" s="375"/>
      <c r="AS75" s="375"/>
      <c r="AT75" s="375"/>
      <c r="AU75" s="375"/>
      <c r="AV75" s="375"/>
      <c r="AW75" s="375"/>
      <c r="AX75" s="375"/>
      <c r="AY75" s="375"/>
      <c r="AZ75" s="375"/>
      <c r="BA75" s="375"/>
      <c r="BB75" s="375"/>
      <c r="BC75" s="375"/>
      <c r="BD75" s="375"/>
      <c r="BE75" s="375"/>
      <c r="BF75" s="375"/>
      <c r="BG75" s="375"/>
      <c r="BH75" s="375"/>
      <c r="BI75" s="375"/>
      <c r="BJ75" s="375"/>
      <c r="BK75" s="375"/>
      <c r="BL75" s="375"/>
      <c r="BM75" s="375"/>
      <c r="BN75" s="375"/>
      <c r="BO75" s="375"/>
      <c r="BP75" s="375"/>
      <c r="BQ75" s="375"/>
      <c r="BR75" s="375"/>
      <c r="BS75" s="375"/>
      <c r="BT75" s="375"/>
      <c r="BU75" s="375"/>
      <c r="BV75" s="375"/>
      <c r="BW75" s="375"/>
      <c r="BX75" s="375"/>
      <c r="BY75" s="375"/>
      <c r="BZ75" s="375"/>
      <c r="CA75" s="375"/>
      <c r="CB75" s="375"/>
      <c r="CC75" s="375"/>
      <c r="CD75" s="375"/>
      <c r="CE75" s="375"/>
      <c r="CF75" s="375"/>
    </row>
    <row r="76" spans="1:84" outlineLevel="1" x14ac:dyDescent="0.25">
      <c r="A76" s="269"/>
      <c r="B76" s="374"/>
      <c r="C76" s="520" t="str">
        <f t="shared" ref="C76:C78" si="128">C40</f>
        <v>Реклама и маркетинг</v>
      </c>
      <c r="D76" s="516" t="s">
        <v>54</v>
      </c>
      <c r="E76" s="518">
        <f t="shared" ca="1" si="126"/>
        <v>5.4845410417890391E-3</v>
      </c>
      <c r="F76" s="519">
        <f t="shared" ca="1" si="126"/>
        <v>0.12867195353512795</v>
      </c>
      <c r="G76" s="519">
        <f t="shared" ca="1" si="126"/>
        <v>4.0994982384968501E-2</v>
      </c>
      <c r="H76" s="519">
        <f t="shared" ca="1" si="126"/>
        <v>1.703947082976701E-2</v>
      </c>
      <c r="I76" s="519">
        <f t="shared" ca="1" si="126"/>
        <v>6.6065955845919502E-3</v>
      </c>
      <c r="J76" s="519">
        <f t="shared" ca="1" si="126"/>
        <v>3.59551854568466E-3</v>
      </c>
      <c r="K76" s="519">
        <f t="shared" ref="K76" ca="1" si="129">-IFERROR(K40/K$14,0)</f>
        <v>3.7658300851886564E-3</v>
      </c>
      <c r="L76" s="376"/>
      <c r="M76" s="375"/>
      <c r="N76" s="375"/>
      <c r="O76" s="375"/>
      <c r="P76" s="375"/>
      <c r="Q76" s="375"/>
      <c r="R76" s="375"/>
      <c r="S76" s="375"/>
      <c r="T76" s="375"/>
      <c r="U76" s="375"/>
      <c r="V76" s="375"/>
      <c r="W76" s="375"/>
      <c r="X76" s="375"/>
      <c r="Y76" s="375"/>
      <c r="Z76" s="375"/>
      <c r="AA76" s="375"/>
      <c r="AB76" s="375"/>
      <c r="AC76" s="375"/>
      <c r="AD76" s="375"/>
      <c r="AE76" s="375"/>
      <c r="AF76" s="375"/>
      <c r="AG76" s="375"/>
      <c r="AH76" s="375"/>
      <c r="AI76" s="375"/>
      <c r="AJ76" s="375"/>
      <c r="AK76" s="375"/>
      <c r="AL76" s="375"/>
      <c r="AM76" s="375"/>
      <c r="AN76" s="375"/>
      <c r="AO76" s="375"/>
      <c r="AP76" s="375"/>
      <c r="AQ76" s="375"/>
      <c r="AR76" s="375"/>
      <c r="AS76" s="375"/>
      <c r="AT76" s="375"/>
      <c r="AU76" s="375"/>
      <c r="AV76" s="375"/>
      <c r="AW76" s="375"/>
      <c r="AX76" s="375"/>
      <c r="AY76" s="375"/>
      <c r="AZ76" s="375"/>
      <c r="BA76" s="375"/>
      <c r="BB76" s="375"/>
      <c r="BC76" s="375"/>
      <c r="BD76" s="375"/>
      <c r="BE76" s="375"/>
      <c r="BF76" s="375"/>
      <c r="BG76" s="375"/>
      <c r="BH76" s="375"/>
      <c r="BI76" s="375"/>
      <c r="BJ76" s="375"/>
      <c r="BK76" s="375"/>
      <c r="BL76" s="375"/>
      <c r="BM76" s="375"/>
      <c r="BN76" s="375"/>
      <c r="BO76" s="375"/>
      <c r="BP76" s="375"/>
      <c r="BQ76" s="375"/>
      <c r="BR76" s="375"/>
      <c r="BS76" s="375"/>
      <c r="BT76" s="375"/>
      <c r="BU76" s="375"/>
      <c r="BV76" s="375"/>
      <c r="BW76" s="375"/>
      <c r="BX76" s="375"/>
      <c r="BY76" s="375"/>
      <c r="BZ76" s="375"/>
      <c r="CA76" s="375"/>
      <c r="CB76" s="375"/>
      <c r="CC76" s="375"/>
      <c r="CD76" s="375"/>
      <c r="CE76" s="375"/>
      <c r="CF76" s="375"/>
    </row>
    <row r="77" spans="1:84" outlineLevel="1" x14ac:dyDescent="0.25">
      <c r="A77" s="269"/>
      <c r="B77" s="374"/>
      <c r="C77" s="520" t="str">
        <f t="shared" si="128"/>
        <v>Участие в выставках</v>
      </c>
      <c r="D77" s="516" t="s">
        <v>54</v>
      </c>
      <c r="E77" s="518">
        <f t="shared" ca="1" si="126"/>
        <v>7.2792479301453071E-3</v>
      </c>
      <c r="F77" s="519">
        <f t="shared" ca="1" si="126"/>
        <v>0.16083994191890993</v>
      </c>
      <c r="G77" s="519">
        <f t="shared" ca="1" si="126"/>
        <v>5.1243727981210623E-2</v>
      </c>
      <c r="H77" s="519">
        <f t="shared" ca="1" si="126"/>
        <v>2.8399118049611687E-2</v>
      </c>
      <c r="I77" s="519">
        <f t="shared" ca="1" si="126"/>
        <v>6.6065955845919502E-3</v>
      </c>
      <c r="J77" s="519">
        <f t="shared" ca="1" si="126"/>
        <v>5.3932778185269876E-3</v>
      </c>
      <c r="K77" s="519">
        <f t="shared" ref="K77" ca="1" si="130">-IFERROR(K41/K$14,0)</f>
        <v>5.0211067802515431E-3</v>
      </c>
      <c r="L77" s="376"/>
      <c r="M77" s="375"/>
      <c r="N77" s="375"/>
      <c r="O77" s="375"/>
      <c r="P77" s="375"/>
      <c r="Q77" s="375"/>
      <c r="R77" s="375"/>
      <c r="S77" s="375"/>
      <c r="T77" s="375"/>
      <c r="U77" s="375"/>
      <c r="V77" s="375"/>
      <c r="W77" s="375"/>
      <c r="X77" s="375"/>
      <c r="Y77" s="375"/>
      <c r="Z77" s="375"/>
      <c r="AA77" s="375"/>
      <c r="AB77" s="375"/>
      <c r="AC77" s="375"/>
      <c r="AD77" s="375"/>
      <c r="AE77" s="375"/>
      <c r="AF77" s="375"/>
      <c r="AG77" s="375"/>
      <c r="AH77" s="375"/>
      <c r="AI77" s="375"/>
      <c r="AJ77" s="375"/>
      <c r="AK77" s="375"/>
      <c r="AL77" s="375"/>
      <c r="AM77" s="375"/>
      <c r="AN77" s="375"/>
      <c r="AO77" s="375"/>
      <c r="AP77" s="375"/>
      <c r="AQ77" s="375"/>
      <c r="AR77" s="375"/>
      <c r="AS77" s="375"/>
      <c r="AT77" s="375"/>
      <c r="AU77" s="375"/>
      <c r="AV77" s="375"/>
      <c r="AW77" s="375"/>
      <c r="AX77" s="375"/>
      <c r="AY77" s="375"/>
      <c r="AZ77" s="375"/>
      <c r="BA77" s="375"/>
      <c r="BB77" s="375"/>
      <c r="BC77" s="375"/>
      <c r="BD77" s="375"/>
      <c r="BE77" s="375"/>
      <c r="BF77" s="375"/>
      <c r="BG77" s="375"/>
      <c r="BH77" s="375"/>
      <c r="BI77" s="375"/>
      <c r="BJ77" s="375"/>
      <c r="BK77" s="375"/>
      <c r="BL77" s="375"/>
      <c r="BM77" s="375"/>
      <c r="BN77" s="375"/>
      <c r="BO77" s="375"/>
      <c r="BP77" s="375"/>
      <c r="BQ77" s="375"/>
      <c r="BR77" s="375"/>
      <c r="BS77" s="375"/>
      <c r="BT77" s="375"/>
      <c r="BU77" s="375"/>
      <c r="BV77" s="375"/>
      <c r="BW77" s="375"/>
      <c r="BX77" s="375"/>
      <c r="BY77" s="375"/>
      <c r="BZ77" s="375"/>
      <c r="CA77" s="375"/>
      <c r="CB77" s="375"/>
      <c r="CC77" s="375"/>
      <c r="CD77" s="375"/>
      <c r="CE77" s="375"/>
      <c r="CF77" s="375"/>
    </row>
    <row r="78" spans="1:84" outlineLevel="1" x14ac:dyDescent="0.25">
      <c r="A78" s="269"/>
      <c r="B78" s="374"/>
      <c r="C78" s="520" t="str">
        <f t="shared" si="128"/>
        <v>Представительские расходы</v>
      </c>
      <c r="D78" s="516" t="s">
        <v>54</v>
      </c>
      <c r="E78" s="518">
        <f t="shared" ca="1" si="126"/>
        <v>3.0000000000000002E-2</v>
      </c>
      <c r="F78" s="519">
        <f t="shared" ca="1" si="126"/>
        <v>3.0000000000000002E-2</v>
      </c>
      <c r="G78" s="519">
        <f t="shared" ca="1" si="126"/>
        <v>0.03</v>
      </c>
      <c r="H78" s="519">
        <f t="shared" ca="1" si="126"/>
        <v>0.03</v>
      </c>
      <c r="I78" s="519">
        <f t="shared" ca="1" si="126"/>
        <v>0.03</v>
      </c>
      <c r="J78" s="519">
        <f t="shared" ca="1" si="126"/>
        <v>3.0000000000000002E-2</v>
      </c>
      <c r="K78" s="519">
        <f t="shared" ref="K78" ca="1" si="131">-IFERROR(K42/K$14,0)</f>
        <v>3.0000000000000002E-2</v>
      </c>
      <c r="L78" s="376"/>
      <c r="M78" s="375"/>
      <c r="N78" s="375"/>
      <c r="O78" s="375"/>
      <c r="P78" s="375"/>
      <c r="Q78" s="375"/>
      <c r="R78" s="375"/>
      <c r="S78" s="375"/>
      <c r="T78" s="375"/>
      <c r="U78" s="375"/>
      <c r="V78" s="375"/>
      <c r="W78" s="375"/>
      <c r="X78" s="375"/>
      <c r="Y78" s="375"/>
      <c r="Z78" s="375"/>
      <c r="AA78" s="375"/>
      <c r="AB78" s="375"/>
      <c r="AC78" s="375"/>
      <c r="AD78" s="375"/>
      <c r="AE78" s="375"/>
      <c r="AF78" s="375"/>
      <c r="AG78" s="375"/>
      <c r="AH78" s="375"/>
      <c r="AI78" s="375"/>
      <c r="AJ78" s="375"/>
      <c r="AK78" s="375"/>
      <c r="AL78" s="375"/>
      <c r="AM78" s="375"/>
      <c r="AN78" s="375"/>
      <c r="AO78" s="375"/>
      <c r="AP78" s="375"/>
      <c r="AQ78" s="375"/>
      <c r="AR78" s="375"/>
      <c r="AS78" s="375"/>
      <c r="AT78" s="375"/>
      <c r="AU78" s="375"/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BF78" s="375"/>
      <c r="BG78" s="375"/>
      <c r="BH78" s="375"/>
      <c r="BI78" s="375"/>
      <c r="BJ78" s="375"/>
      <c r="BK78" s="375"/>
      <c r="BL78" s="375"/>
      <c r="BM78" s="375"/>
      <c r="BN78" s="375"/>
      <c r="BO78" s="375"/>
      <c r="BP78" s="375"/>
      <c r="BQ78" s="375"/>
      <c r="BR78" s="375"/>
      <c r="BS78" s="375"/>
      <c r="BT78" s="375"/>
      <c r="BU78" s="375"/>
      <c r="BV78" s="375"/>
      <c r="BW78" s="375"/>
      <c r="BX78" s="375"/>
      <c r="BY78" s="375"/>
      <c r="BZ78" s="375"/>
      <c r="CA78" s="375"/>
      <c r="CB78" s="375"/>
      <c r="CC78" s="375"/>
      <c r="CD78" s="375"/>
      <c r="CE78" s="375"/>
      <c r="CF78" s="375"/>
    </row>
    <row r="79" spans="1:84" outlineLevel="1" x14ac:dyDescent="0.25">
      <c r="A79" s="269"/>
      <c r="B79" s="374"/>
      <c r="C79" s="522" t="str">
        <f>C44</f>
        <v>Общие и административные расходы</v>
      </c>
      <c r="D79" s="516" t="s">
        <v>54</v>
      </c>
      <c r="E79" s="518">
        <f ca="1">-IFERROR(E44/E$14,0)</f>
        <v>0.11855685983849362</v>
      </c>
      <c r="F79" s="518">
        <f t="shared" ref="F79:J79" ca="1" si="132">-IFERROR(F44/F$14,0)</f>
        <v>1.672375807493975</v>
      </c>
      <c r="G79" s="518">
        <f t="shared" ca="1" si="132"/>
        <v>0.64632888615479911</v>
      </c>
      <c r="H79" s="518">
        <f t="shared" ca="1" si="132"/>
        <v>0.23951833779473358</v>
      </c>
      <c r="I79" s="518">
        <f t="shared" ca="1" si="132"/>
        <v>0.12302434266401434</v>
      </c>
      <c r="J79" s="518">
        <f t="shared" ca="1" si="132"/>
        <v>0.10571046262214931</v>
      </c>
      <c r="K79" s="518">
        <f t="shared" ref="K79" ca="1" si="133">-IFERROR(K44/K$14,0)</f>
        <v>9.3160476316755364E-2</v>
      </c>
      <c r="L79" s="376"/>
      <c r="M79" s="375"/>
      <c r="N79" s="375"/>
      <c r="O79" s="375"/>
      <c r="P79" s="375"/>
      <c r="Q79" s="375"/>
      <c r="R79" s="375"/>
      <c r="S79" s="375"/>
      <c r="T79" s="375"/>
      <c r="U79" s="375"/>
      <c r="V79" s="375"/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375"/>
      <c r="AH79" s="375"/>
      <c r="AI79" s="375"/>
      <c r="AJ79" s="375"/>
      <c r="AK79" s="375"/>
      <c r="AL79" s="375"/>
      <c r="AM79" s="375"/>
      <c r="AN79" s="375"/>
      <c r="AO79" s="375"/>
      <c r="AP79" s="375"/>
      <c r="AQ79" s="375"/>
      <c r="AR79" s="375"/>
      <c r="AS79" s="375"/>
      <c r="AT79" s="375"/>
      <c r="AU79" s="375"/>
      <c r="AV79" s="375"/>
      <c r="AW79" s="375"/>
      <c r="AX79" s="375"/>
      <c r="AY79" s="375"/>
      <c r="AZ79" s="375"/>
      <c r="BA79" s="375"/>
      <c r="BB79" s="375"/>
      <c r="BC79" s="375"/>
      <c r="BD79" s="375"/>
      <c r="BE79" s="375"/>
      <c r="BF79" s="375"/>
      <c r="BG79" s="375"/>
      <c r="BH79" s="375"/>
      <c r="BI79" s="375"/>
      <c r="BJ79" s="375"/>
      <c r="BK79" s="375"/>
      <c r="BL79" s="375"/>
      <c r="BM79" s="375"/>
      <c r="BN79" s="375"/>
      <c r="BO79" s="375"/>
      <c r="BP79" s="375"/>
      <c r="BQ79" s="375"/>
      <c r="BR79" s="375"/>
      <c r="BS79" s="375"/>
      <c r="BT79" s="375"/>
      <c r="BU79" s="375"/>
      <c r="BV79" s="375"/>
      <c r="BW79" s="375"/>
      <c r="BX79" s="375"/>
      <c r="BY79" s="375"/>
      <c r="BZ79" s="375"/>
      <c r="CA79" s="375"/>
      <c r="CB79" s="375"/>
      <c r="CC79" s="375"/>
      <c r="CD79" s="375"/>
      <c r="CE79" s="375"/>
      <c r="CF79" s="375"/>
    </row>
    <row r="80" spans="1:84" outlineLevel="1" x14ac:dyDescent="0.25">
      <c r="A80" s="269"/>
      <c r="B80" s="374"/>
      <c r="C80" s="520" t="str">
        <f>C45</f>
        <v xml:space="preserve">ФОТ АУП </v>
      </c>
      <c r="D80" s="516" t="s">
        <v>54</v>
      </c>
      <c r="E80" s="518">
        <f t="shared" ref="E80:J85" ca="1" si="134">-IFERROR(E45/E$14,0)</f>
        <v>9.7885834728607485E-2</v>
      </c>
      <c r="F80" s="519">
        <f t="shared" ca="1" si="134"/>
        <v>1.4690048028593774</v>
      </c>
      <c r="G80" s="519">
        <f t="shared" ca="1" si="134"/>
        <v>0.56417851971546473</v>
      </c>
      <c r="H80" s="519">
        <f t="shared" ca="1" si="134"/>
        <v>0.19512618977087781</v>
      </c>
      <c r="I80" s="519">
        <f t="shared" ca="1" si="134"/>
        <v>0.10216911228333651</v>
      </c>
      <c r="J80" s="519">
        <f t="shared" ca="1" si="134"/>
        <v>8.6135255172524267E-2</v>
      </c>
      <c r="K80" s="519">
        <f t="shared" ref="K80" ca="1" si="135">-IFERROR(K45/K$14,0)</f>
        <v>7.6406178271583469E-2</v>
      </c>
      <c r="L80" s="376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375"/>
      <c r="AI80" s="375"/>
      <c r="AJ80" s="375"/>
      <c r="AK80" s="375"/>
      <c r="AL80" s="375"/>
      <c r="AM80" s="375"/>
      <c r="AN80" s="375"/>
      <c r="AO80" s="375"/>
      <c r="AP80" s="375"/>
      <c r="AQ80" s="375"/>
      <c r="AR80" s="375"/>
      <c r="AS80" s="375"/>
      <c r="AT80" s="375"/>
      <c r="AU80" s="375"/>
      <c r="AV80" s="375"/>
      <c r="AW80" s="375"/>
      <c r="AX80" s="375"/>
      <c r="AY80" s="375"/>
      <c r="AZ80" s="375"/>
      <c r="BA80" s="375"/>
      <c r="BB80" s="375"/>
      <c r="BC80" s="375"/>
      <c r="BD80" s="375"/>
      <c r="BE80" s="375"/>
      <c r="BF80" s="375"/>
      <c r="BG80" s="375"/>
      <c r="BH80" s="375"/>
      <c r="BI80" s="375"/>
      <c r="BJ80" s="375"/>
      <c r="BK80" s="375"/>
      <c r="BL80" s="375"/>
      <c r="BM80" s="375"/>
      <c r="BN80" s="375"/>
      <c r="BO80" s="375"/>
      <c r="BP80" s="375"/>
      <c r="BQ80" s="375"/>
      <c r="BR80" s="375"/>
      <c r="BS80" s="375"/>
      <c r="BT80" s="375"/>
      <c r="BU80" s="375"/>
      <c r="BV80" s="375"/>
      <c r="BW80" s="375"/>
      <c r="BX80" s="375"/>
      <c r="BY80" s="375"/>
      <c r="BZ80" s="375"/>
      <c r="CA80" s="375"/>
      <c r="CB80" s="375"/>
      <c r="CC80" s="375"/>
      <c r="CD80" s="375"/>
      <c r="CE80" s="375"/>
      <c r="CF80" s="375"/>
    </row>
    <row r="81" spans="1:84" outlineLevel="1" x14ac:dyDescent="0.25">
      <c r="A81" s="269"/>
      <c r="B81" s="374"/>
      <c r="C81" s="520" t="str">
        <f t="shared" ref="C81:C85" si="136">C46</f>
        <v>Аренда помещения</v>
      </c>
      <c r="D81" s="516" t="s">
        <v>54</v>
      </c>
      <c r="E81" s="518">
        <f t="shared" ca="1" si="134"/>
        <v>6.7850310168356305E-3</v>
      </c>
      <c r="F81" s="519">
        <f t="shared" ca="1" si="134"/>
        <v>6.4335976767563974E-2</v>
      </c>
      <c r="G81" s="519">
        <f t="shared" ca="1" si="134"/>
        <v>2.049749119248425E-2</v>
      </c>
      <c r="H81" s="519">
        <f t="shared" ca="1" si="134"/>
        <v>1.703947082976701E-2</v>
      </c>
      <c r="I81" s="519">
        <f t="shared" ca="1" si="134"/>
        <v>6.6065955845919502E-3</v>
      </c>
      <c r="J81" s="519">
        <f t="shared" ca="1" si="134"/>
        <v>7.19103709136932E-3</v>
      </c>
      <c r="K81" s="519">
        <f t="shared" ref="K81" ca="1" si="137">-IFERROR(K46/K$14,0)</f>
        <v>5.0211067802515431E-3</v>
      </c>
      <c r="L81" s="376"/>
      <c r="M81" s="375"/>
      <c r="N81" s="375"/>
      <c r="O81" s="375"/>
      <c r="P81" s="375"/>
      <c r="Q81" s="375"/>
      <c r="R81" s="375"/>
      <c r="S81" s="375"/>
      <c r="T81" s="375"/>
      <c r="U81" s="375"/>
      <c r="V81" s="375"/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375"/>
      <c r="AI81" s="375"/>
      <c r="AJ81" s="375"/>
      <c r="AK81" s="375"/>
      <c r="AL81" s="375"/>
      <c r="AM81" s="375"/>
      <c r="AN81" s="375"/>
      <c r="AO81" s="375"/>
      <c r="AP81" s="375"/>
      <c r="AQ81" s="375"/>
      <c r="AR81" s="375"/>
      <c r="AS81" s="375"/>
      <c r="AT81" s="375"/>
      <c r="AU81" s="375"/>
      <c r="AV81" s="375"/>
      <c r="AW81" s="375"/>
      <c r="AX81" s="375"/>
      <c r="AY81" s="375"/>
      <c r="AZ81" s="375"/>
      <c r="BA81" s="375"/>
      <c r="BB81" s="375"/>
      <c r="BC81" s="375"/>
      <c r="BD81" s="375"/>
      <c r="BE81" s="375"/>
      <c r="BF81" s="375"/>
      <c r="BG81" s="375"/>
      <c r="BH81" s="375"/>
      <c r="BI81" s="375"/>
      <c r="BJ81" s="375"/>
      <c r="BK81" s="375"/>
      <c r="BL81" s="375"/>
      <c r="BM81" s="375"/>
      <c r="BN81" s="375"/>
      <c r="BO81" s="375"/>
      <c r="BP81" s="375"/>
      <c r="BQ81" s="375"/>
      <c r="BR81" s="375"/>
      <c r="BS81" s="375"/>
      <c r="BT81" s="375"/>
      <c r="BU81" s="375"/>
      <c r="BV81" s="375"/>
      <c r="BW81" s="375"/>
      <c r="BX81" s="375"/>
      <c r="BY81" s="375"/>
      <c r="BZ81" s="375"/>
      <c r="CA81" s="375"/>
      <c r="CB81" s="375"/>
      <c r="CC81" s="375"/>
      <c r="CD81" s="375"/>
      <c r="CE81" s="375"/>
      <c r="CF81" s="375"/>
    </row>
    <row r="82" spans="1:84" outlineLevel="1" x14ac:dyDescent="0.25">
      <c r="A82" s="269"/>
      <c r="B82" s="374"/>
      <c r="C82" s="520" t="str">
        <f t="shared" si="136"/>
        <v>Банковские комиссии</v>
      </c>
      <c r="D82" s="516" t="s">
        <v>54</v>
      </c>
      <c r="E82" s="518">
        <f t="shared" ca="1" si="134"/>
        <v>2.4222131070429013E-4</v>
      </c>
      <c r="F82" s="519">
        <f t="shared" ca="1" si="134"/>
        <v>3.630743319054091E-4</v>
      </c>
      <c r="G82" s="519">
        <f t="shared" ca="1" si="134"/>
        <v>4.0914726563970029E-4</v>
      </c>
      <c r="H82" s="519">
        <f t="shared" ca="1" si="134"/>
        <v>3.1320636432184576E-4</v>
      </c>
      <c r="I82" s="519">
        <f t="shared" ca="1" si="134"/>
        <v>2.8467744533071263E-4</v>
      </c>
      <c r="J82" s="519">
        <f t="shared" ca="1" si="134"/>
        <v>2.268592308449181E-4</v>
      </c>
      <c r="K82" s="519">
        <f t="shared" ref="K82" ca="1" si="138">-IFERROR(K47/K$14,0)</f>
        <v>2.2685923084491804E-4</v>
      </c>
      <c r="L82" s="376"/>
      <c r="M82" s="375"/>
      <c r="N82" s="375"/>
      <c r="O82" s="375"/>
      <c r="P82" s="375"/>
      <c r="Q82" s="375"/>
      <c r="R82" s="375"/>
      <c r="S82" s="375"/>
      <c r="T82" s="375"/>
      <c r="U82" s="375"/>
      <c r="V82" s="375"/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375"/>
      <c r="AI82" s="375"/>
      <c r="AJ82" s="375"/>
      <c r="AK82" s="375"/>
      <c r="AL82" s="375"/>
      <c r="AM82" s="375"/>
      <c r="AN82" s="375"/>
      <c r="AO82" s="375"/>
      <c r="AP82" s="375"/>
      <c r="AQ82" s="375"/>
      <c r="AR82" s="375"/>
      <c r="AS82" s="375"/>
      <c r="AT82" s="375"/>
      <c r="AU82" s="375"/>
      <c r="AV82" s="375"/>
      <c r="AW82" s="375"/>
      <c r="AX82" s="375"/>
      <c r="AY82" s="375"/>
      <c r="AZ82" s="375"/>
      <c r="BA82" s="375"/>
      <c r="BB82" s="375"/>
      <c r="BC82" s="375"/>
      <c r="BD82" s="375"/>
      <c r="BE82" s="375"/>
      <c r="BF82" s="375"/>
      <c r="BG82" s="375"/>
      <c r="BH82" s="375"/>
      <c r="BI82" s="375"/>
      <c r="BJ82" s="375"/>
      <c r="BK82" s="375"/>
      <c r="BL82" s="375"/>
      <c r="BM82" s="375"/>
      <c r="BN82" s="375"/>
      <c r="BO82" s="375"/>
      <c r="BP82" s="375"/>
      <c r="BQ82" s="375"/>
      <c r="BR82" s="375"/>
      <c r="BS82" s="375"/>
      <c r="BT82" s="375"/>
      <c r="BU82" s="375"/>
      <c r="BV82" s="375"/>
      <c r="BW82" s="375"/>
      <c r="BX82" s="375"/>
      <c r="BY82" s="375"/>
      <c r="BZ82" s="375"/>
      <c r="CA82" s="375"/>
      <c r="CB82" s="375"/>
      <c r="CC82" s="375"/>
      <c r="CD82" s="375"/>
      <c r="CE82" s="375"/>
      <c r="CF82" s="375"/>
    </row>
    <row r="83" spans="1:84" outlineLevel="1" x14ac:dyDescent="0.25">
      <c r="A83" s="269"/>
      <c r="B83" s="374"/>
      <c r="C83" s="520" t="str">
        <f t="shared" si="136"/>
        <v>Аутсорсинговые услуги</v>
      </c>
      <c r="D83" s="516" t="s">
        <v>54</v>
      </c>
      <c r="E83" s="518">
        <f t="shared" ca="1" si="134"/>
        <v>1.9781609448320569E-3</v>
      </c>
      <c r="F83" s="519">
        <f t="shared" ca="1" si="134"/>
        <v>9.6503965151345961E-2</v>
      </c>
      <c r="G83" s="519">
        <f t="shared" ca="1" si="134"/>
        <v>3.0746236788726379E-2</v>
      </c>
      <c r="H83" s="519">
        <f t="shared" ca="1" si="134"/>
        <v>8.5197354148835048E-3</v>
      </c>
      <c r="I83" s="519">
        <f t="shared" ca="1" si="134"/>
        <v>1.9819786753775851E-3</v>
      </c>
      <c r="J83" s="519">
        <f t="shared" ca="1" si="134"/>
        <v>1.0786555637053981E-3</v>
      </c>
      <c r="K83" s="519">
        <f t="shared" ref="K83" ca="1" si="139">-IFERROR(K48/K$14,0)</f>
        <v>7.5316601703773146E-4</v>
      </c>
      <c r="L83" s="376"/>
      <c r="M83" s="375"/>
      <c r="N83" s="375"/>
      <c r="O83" s="375"/>
      <c r="P83" s="375"/>
      <c r="Q83" s="375"/>
      <c r="R83" s="375"/>
      <c r="S83" s="375"/>
      <c r="T83" s="375"/>
      <c r="U83" s="375"/>
      <c r="V83" s="375"/>
      <c r="W83" s="375"/>
      <c r="X83" s="375"/>
      <c r="Y83" s="375"/>
      <c r="Z83" s="375"/>
      <c r="AA83" s="375"/>
      <c r="AB83" s="375"/>
      <c r="AC83" s="375"/>
      <c r="AD83" s="375"/>
      <c r="AE83" s="375"/>
      <c r="AF83" s="375"/>
      <c r="AG83" s="375"/>
      <c r="AH83" s="375"/>
      <c r="AI83" s="375"/>
      <c r="AJ83" s="375"/>
      <c r="AK83" s="375"/>
      <c r="AL83" s="375"/>
      <c r="AM83" s="375"/>
      <c r="AN83" s="375"/>
      <c r="AO83" s="375"/>
      <c r="AP83" s="375"/>
      <c r="AQ83" s="375"/>
      <c r="AR83" s="375"/>
      <c r="AS83" s="375"/>
      <c r="AT83" s="375"/>
      <c r="AU83" s="375"/>
      <c r="AV83" s="375"/>
      <c r="AW83" s="375"/>
      <c r="AX83" s="375"/>
      <c r="AY83" s="375"/>
      <c r="AZ83" s="375"/>
      <c r="BA83" s="375"/>
      <c r="BB83" s="375"/>
      <c r="BC83" s="375"/>
      <c r="BD83" s="375"/>
      <c r="BE83" s="375"/>
      <c r="BF83" s="375"/>
      <c r="BG83" s="375"/>
      <c r="BH83" s="375"/>
      <c r="BI83" s="375"/>
      <c r="BJ83" s="375"/>
      <c r="BK83" s="375"/>
      <c r="BL83" s="375"/>
      <c r="BM83" s="375"/>
      <c r="BN83" s="375"/>
      <c r="BO83" s="375"/>
      <c r="BP83" s="375"/>
      <c r="BQ83" s="375"/>
      <c r="BR83" s="375"/>
      <c r="BS83" s="375"/>
      <c r="BT83" s="375"/>
      <c r="BU83" s="375"/>
      <c r="BV83" s="375"/>
      <c r="BW83" s="375"/>
      <c r="BX83" s="375"/>
      <c r="BY83" s="375"/>
      <c r="BZ83" s="375"/>
      <c r="CA83" s="375"/>
      <c r="CB83" s="375"/>
      <c r="CC83" s="375"/>
      <c r="CD83" s="375"/>
      <c r="CE83" s="375"/>
      <c r="CF83" s="375"/>
    </row>
    <row r="84" spans="1:84" outlineLevel="1" x14ac:dyDescent="0.25">
      <c r="A84" s="269"/>
      <c r="B84" s="374"/>
      <c r="C84" s="520" t="str">
        <f t="shared" si="136"/>
        <v>Программное обеспечение</v>
      </c>
      <c r="D84" s="516" t="s">
        <v>54</v>
      </c>
      <c r="E84" s="518">
        <f t="shared" ca="1" si="134"/>
        <v>1.6656118375141613E-3</v>
      </c>
      <c r="F84" s="519">
        <f t="shared" ca="1" si="134"/>
        <v>3.2167988383781987E-2</v>
      </c>
      <c r="G84" s="519">
        <f t="shared" ca="1" si="134"/>
        <v>2.049749119248425E-2</v>
      </c>
      <c r="H84" s="519">
        <f t="shared" ca="1" si="134"/>
        <v>8.5197354148835048E-3</v>
      </c>
      <c r="I84" s="519">
        <f t="shared" ca="1" si="134"/>
        <v>1.9819786753775851E-3</v>
      </c>
      <c r="J84" s="519">
        <f t="shared" ca="1" si="134"/>
        <v>1.0786555637053981E-3</v>
      </c>
      <c r="K84" s="519">
        <f t="shared" ref="K84" ca="1" si="140">-IFERROR(K49/K$14,0)</f>
        <v>7.5316601703773146E-4</v>
      </c>
      <c r="L84" s="376"/>
      <c r="M84" s="375"/>
      <c r="N84" s="375"/>
      <c r="O84" s="375"/>
      <c r="P84" s="375"/>
      <c r="Q84" s="375"/>
      <c r="R84" s="375"/>
      <c r="S84" s="375"/>
      <c r="T84" s="375"/>
      <c r="U84" s="375"/>
      <c r="V84" s="375"/>
      <c r="W84" s="375"/>
      <c r="X84" s="375"/>
      <c r="Y84" s="375"/>
      <c r="Z84" s="375"/>
      <c r="AA84" s="375"/>
      <c r="AB84" s="375"/>
      <c r="AC84" s="375"/>
      <c r="AD84" s="375"/>
      <c r="AE84" s="375"/>
      <c r="AF84" s="375"/>
      <c r="AG84" s="375"/>
      <c r="AH84" s="375"/>
      <c r="AI84" s="375"/>
      <c r="AJ84" s="375"/>
      <c r="AK84" s="375"/>
      <c r="AL84" s="375"/>
      <c r="AM84" s="375"/>
      <c r="AN84" s="375"/>
      <c r="AO84" s="375"/>
      <c r="AP84" s="375"/>
      <c r="AQ84" s="375"/>
      <c r="AR84" s="375"/>
      <c r="AS84" s="375"/>
      <c r="AT84" s="375"/>
      <c r="AU84" s="375"/>
      <c r="AV84" s="375"/>
      <c r="AW84" s="375"/>
      <c r="AX84" s="375"/>
      <c r="AY84" s="375"/>
      <c r="AZ84" s="375"/>
      <c r="BA84" s="375"/>
      <c r="BB84" s="375"/>
      <c r="BC84" s="375"/>
      <c r="BD84" s="375"/>
      <c r="BE84" s="375"/>
      <c r="BF84" s="375"/>
      <c r="BG84" s="375"/>
      <c r="BH84" s="375"/>
      <c r="BI84" s="375"/>
      <c r="BJ84" s="375"/>
      <c r="BK84" s="375"/>
      <c r="BL84" s="375"/>
      <c r="BM84" s="375"/>
      <c r="BN84" s="375"/>
      <c r="BO84" s="375"/>
      <c r="BP84" s="375"/>
      <c r="BQ84" s="375"/>
      <c r="BR84" s="375"/>
      <c r="BS84" s="375"/>
      <c r="BT84" s="375"/>
      <c r="BU84" s="375"/>
      <c r="BV84" s="375"/>
      <c r="BW84" s="375"/>
      <c r="BX84" s="375"/>
      <c r="BY84" s="375"/>
      <c r="BZ84" s="375"/>
      <c r="CA84" s="375"/>
      <c r="CB84" s="375"/>
      <c r="CC84" s="375"/>
      <c r="CD84" s="375"/>
      <c r="CE84" s="375"/>
      <c r="CF84" s="375"/>
    </row>
    <row r="85" spans="1:84" outlineLevel="1" x14ac:dyDescent="0.25">
      <c r="A85" s="269"/>
      <c r="B85" s="374"/>
      <c r="C85" s="520" t="str">
        <f t="shared" si="136"/>
        <v>Прочие расходы</v>
      </c>
      <c r="D85" s="516" t="s">
        <v>54</v>
      </c>
      <c r="E85" s="518">
        <f t="shared" ca="1" si="134"/>
        <v>0.01</v>
      </c>
      <c r="F85" s="519">
        <f t="shared" ca="1" si="134"/>
        <v>1.0000000000000002E-2</v>
      </c>
      <c r="G85" s="519">
        <f t="shared" ca="1" si="134"/>
        <v>9.9999999999999985E-3</v>
      </c>
      <c r="H85" s="519">
        <f t="shared" ca="1" si="134"/>
        <v>1.0000000000000002E-2</v>
      </c>
      <c r="I85" s="519">
        <f t="shared" ca="1" si="134"/>
        <v>0.01</v>
      </c>
      <c r="J85" s="519">
        <f t="shared" ca="1" si="134"/>
        <v>9.9999999999999985E-3</v>
      </c>
      <c r="K85" s="519">
        <f t="shared" ref="K85" ca="1" si="141">-IFERROR(K50/K$14,0)</f>
        <v>0.01</v>
      </c>
      <c r="L85" s="376"/>
      <c r="M85" s="375"/>
      <c r="N85" s="375"/>
      <c r="O85" s="375"/>
      <c r="P85" s="375"/>
      <c r="Q85" s="375"/>
      <c r="R85" s="375"/>
      <c r="S85" s="375"/>
      <c r="T85" s="375"/>
      <c r="U85" s="375"/>
      <c r="V85" s="375"/>
      <c r="W85" s="375"/>
      <c r="X85" s="375"/>
      <c r="Y85" s="375"/>
      <c r="Z85" s="375"/>
      <c r="AA85" s="375"/>
      <c r="AB85" s="375"/>
      <c r="AC85" s="375"/>
      <c r="AD85" s="375"/>
      <c r="AE85" s="375"/>
      <c r="AF85" s="375"/>
      <c r="AG85" s="375"/>
      <c r="AH85" s="375"/>
      <c r="AI85" s="375"/>
      <c r="AJ85" s="375"/>
      <c r="AK85" s="375"/>
      <c r="AL85" s="375"/>
      <c r="AM85" s="375"/>
      <c r="AN85" s="375"/>
      <c r="AO85" s="375"/>
      <c r="AP85" s="375"/>
      <c r="AQ85" s="375"/>
      <c r="AR85" s="375"/>
      <c r="AS85" s="375"/>
      <c r="AT85" s="375"/>
      <c r="AU85" s="375"/>
      <c r="AV85" s="375"/>
      <c r="AW85" s="375"/>
      <c r="AX85" s="375"/>
      <c r="AY85" s="375"/>
      <c r="AZ85" s="375"/>
      <c r="BA85" s="375"/>
      <c r="BB85" s="375"/>
      <c r="BC85" s="375"/>
      <c r="BD85" s="375"/>
      <c r="BE85" s="375"/>
      <c r="BF85" s="375"/>
      <c r="BG85" s="375"/>
      <c r="BH85" s="375"/>
      <c r="BI85" s="375"/>
      <c r="BJ85" s="375"/>
      <c r="BK85" s="375"/>
      <c r="BL85" s="375"/>
      <c r="BM85" s="375"/>
      <c r="BN85" s="375"/>
      <c r="BO85" s="375"/>
      <c r="BP85" s="375"/>
      <c r="BQ85" s="375"/>
      <c r="BR85" s="375"/>
      <c r="BS85" s="375"/>
      <c r="BT85" s="375"/>
      <c r="BU85" s="375"/>
      <c r="BV85" s="375"/>
      <c r="BW85" s="375"/>
      <c r="BX85" s="375"/>
      <c r="BY85" s="375"/>
      <c r="BZ85" s="375"/>
      <c r="CA85" s="375"/>
      <c r="CB85" s="375"/>
      <c r="CC85" s="375"/>
      <c r="CD85" s="375"/>
      <c r="CE85" s="375"/>
      <c r="CF85" s="375"/>
    </row>
    <row r="86" spans="1:84" x14ac:dyDescent="0.25">
      <c r="A86" s="31"/>
      <c r="B86" s="55"/>
      <c r="C86" s="61"/>
      <c r="D86" s="132"/>
      <c r="E86" s="373"/>
      <c r="F86" s="373"/>
      <c r="G86" s="373"/>
      <c r="H86" s="373"/>
      <c r="I86" s="373"/>
      <c r="J86" s="373"/>
      <c r="K86" s="373"/>
      <c r="L86" s="373"/>
      <c r="M86" s="347"/>
      <c r="N86" s="347"/>
      <c r="O86" s="347"/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Q86" s="347"/>
      <c r="AR86" s="347"/>
      <c r="AS86" s="347"/>
      <c r="AT86" s="347"/>
      <c r="AU86" s="347"/>
      <c r="AV86" s="347"/>
      <c r="AW86" s="347"/>
      <c r="AX86" s="347"/>
      <c r="AY86" s="347"/>
      <c r="AZ86" s="347"/>
      <c r="BA86" s="347"/>
      <c r="BB86" s="347"/>
      <c r="BC86" s="347"/>
      <c r="BD86" s="347"/>
      <c r="BE86" s="347"/>
      <c r="BF86" s="347"/>
      <c r="BG86" s="347"/>
      <c r="BH86" s="347"/>
      <c r="BI86" s="347"/>
      <c r="BJ86" s="347"/>
      <c r="BK86" s="347"/>
      <c r="BL86" s="347"/>
      <c r="BM86" s="347"/>
      <c r="BN86" s="347"/>
      <c r="BO86" s="347"/>
      <c r="BP86" s="347"/>
      <c r="BQ86" s="347"/>
      <c r="BR86" s="347"/>
      <c r="BS86" s="347"/>
      <c r="BT86" s="347"/>
      <c r="BU86" s="347"/>
      <c r="BV86" s="347"/>
      <c r="BW86" s="347"/>
      <c r="BX86" s="347"/>
      <c r="BY86" s="347"/>
      <c r="BZ86" s="347"/>
      <c r="CA86" s="347"/>
      <c r="CB86" s="347"/>
      <c r="CC86" s="347"/>
      <c r="CD86" s="347"/>
      <c r="CE86" s="347"/>
      <c r="CF86" s="347"/>
    </row>
    <row r="87" spans="1:84" x14ac:dyDescent="0.25">
      <c r="A87" s="31"/>
      <c r="B87" s="377" t="s">
        <v>261</v>
      </c>
      <c r="C87" s="61"/>
      <c r="D87" s="132"/>
      <c r="E87" s="373"/>
      <c r="F87" s="372"/>
      <c r="G87" s="373"/>
      <c r="H87" s="373"/>
      <c r="I87" s="373"/>
      <c r="J87" s="373"/>
      <c r="K87" s="373"/>
      <c r="L87" s="373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168"/>
      <c r="AR87" s="168"/>
      <c r="AS87" s="168"/>
      <c r="AT87" s="168"/>
      <c r="AU87" s="168"/>
      <c r="AV87" s="168"/>
      <c r="AW87" s="168"/>
      <c r="AX87" s="168"/>
      <c r="AY87" s="168"/>
      <c r="AZ87" s="168"/>
      <c r="BA87" s="168"/>
      <c r="BB87" s="168"/>
      <c r="BC87" s="168"/>
      <c r="BD87" s="168"/>
      <c r="BE87" s="168"/>
      <c r="BF87" s="168"/>
      <c r="BG87" s="168"/>
      <c r="BH87" s="168"/>
      <c r="BI87" s="168"/>
      <c r="BJ87" s="168"/>
      <c r="BK87" s="168"/>
      <c r="BL87" s="168"/>
      <c r="BM87" s="168"/>
      <c r="BN87" s="168"/>
      <c r="BO87" s="168"/>
      <c r="BP87" s="168"/>
      <c r="BQ87" s="168"/>
      <c r="BR87" s="168"/>
      <c r="BS87" s="168"/>
      <c r="BT87" s="168"/>
      <c r="BU87" s="168"/>
      <c r="BV87" s="168"/>
      <c r="BW87" s="168"/>
      <c r="BX87" s="168"/>
      <c r="BY87" s="168"/>
      <c r="BZ87" s="168"/>
      <c r="CA87" s="168"/>
      <c r="CB87" s="168"/>
      <c r="CC87" s="168"/>
      <c r="CD87" s="168"/>
      <c r="CE87" s="168"/>
      <c r="CF87" s="168"/>
    </row>
    <row r="88" spans="1:84" x14ac:dyDescent="0.25">
      <c r="A88" s="201"/>
      <c r="B88" s="550"/>
      <c r="C88" s="550"/>
      <c r="D88" s="152" t="s">
        <v>34</v>
      </c>
      <c r="E88" s="331" t="s">
        <v>164</v>
      </c>
      <c r="F88" s="332" t="s">
        <v>37</v>
      </c>
      <c r="G88" s="153" t="s">
        <v>38</v>
      </c>
      <c r="H88" s="153" t="s">
        <v>39</v>
      </c>
      <c r="I88" s="153" t="s">
        <v>40</v>
      </c>
      <c r="J88" s="153" t="s">
        <v>41</v>
      </c>
      <c r="K88" s="153" t="s">
        <v>41</v>
      </c>
      <c r="L88" s="54"/>
      <c r="M88" s="154">
        <f t="shared" ref="M88:AR88" si="142">M5</f>
        <v>45292</v>
      </c>
      <c r="N88" s="154">
        <f t="shared" si="142"/>
        <v>45323</v>
      </c>
      <c r="O88" s="154">
        <f t="shared" si="142"/>
        <v>45352</v>
      </c>
      <c r="P88" s="154">
        <f t="shared" si="142"/>
        <v>45383</v>
      </c>
      <c r="Q88" s="154">
        <f t="shared" si="142"/>
        <v>45413</v>
      </c>
      <c r="R88" s="154">
        <f t="shared" si="142"/>
        <v>45444</v>
      </c>
      <c r="S88" s="154">
        <f t="shared" si="142"/>
        <v>45474</v>
      </c>
      <c r="T88" s="154">
        <f t="shared" si="142"/>
        <v>45505</v>
      </c>
      <c r="U88" s="154">
        <f t="shared" si="142"/>
        <v>45536</v>
      </c>
      <c r="V88" s="154">
        <f t="shared" si="142"/>
        <v>45566</v>
      </c>
      <c r="W88" s="154">
        <f t="shared" si="142"/>
        <v>45597</v>
      </c>
      <c r="X88" s="154">
        <f t="shared" si="142"/>
        <v>45627</v>
      </c>
      <c r="Y88" s="154">
        <f t="shared" si="142"/>
        <v>45658</v>
      </c>
      <c r="Z88" s="154">
        <f t="shared" si="142"/>
        <v>45689</v>
      </c>
      <c r="AA88" s="154">
        <f t="shared" si="142"/>
        <v>45717</v>
      </c>
      <c r="AB88" s="154">
        <f t="shared" si="142"/>
        <v>45748</v>
      </c>
      <c r="AC88" s="154">
        <f t="shared" si="142"/>
        <v>45778</v>
      </c>
      <c r="AD88" s="154">
        <f t="shared" si="142"/>
        <v>45809</v>
      </c>
      <c r="AE88" s="154">
        <f t="shared" si="142"/>
        <v>45839</v>
      </c>
      <c r="AF88" s="154">
        <f t="shared" si="142"/>
        <v>45870</v>
      </c>
      <c r="AG88" s="154">
        <f t="shared" si="142"/>
        <v>45901</v>
      </c>
      <c r="AH88" s="154">
        <f t="shared" si="142"/>
        <v>45931</v>
      </c>
      <c r="AI88" s="154">
        <f t="shared" si="142"/>
        <v>45962</v>
      </c>
      <c r="AJ88" s="154">
        <f t="shared" si="142"/>
        <v>45992</v>
      </c>
      <c r="AK88" s="154">
        <f t="shared" si="142"/>
        <v>46023</v>
      </c>
      <c r="AL88" s="154">
        <f t="shared" si="142"/>
        <v>46054</v>
      </c>
      <c r="AM88" s="154">
        <f t="shared" si="142"/>
        <v>46082</v>
      </c>
      <c r="AN88" s="154">
        <f t="shared" si="142"/>
        <v>46113</v>
      </c>
      <c r="AO88" s="154">
        <f t="shared" si="142"/>
        <v>46143</v>
      </c>
      <c r="AP88" s="154">
        <f t="shared" si="142"/>
        <v>46174</v>
      </c>
      <c r="AQ88" s="154">
        <f t="shared" si="142"/>
        <v>46204</v>
      </c>
      <c r="AR88" s="154">
        <f t="shared" si="142"/>
        <v>46235</v>
      </c>
      <c r="AS88" s="154">
        <f t="shared" ref="AS88:BT88" si="143">AS5</f>
        <v>46266</v>
      </c>
      <c r="AT88" s="154">
        <f t="shared" si="143"/>
        <v>46296</v>
      </c>
      <c r="AU88" s="154">
        <f t="shared" si="143"/>
        <v>46327</v>
      </c>
      <c r="AV88" s="154">
        <f t="shared" si="143"/>
        <v>46357</v>
      </c>
      <c r="AW88" s="154">
        <f t="shared" si="143"/>
        <v>46388</v>
      </c>
      <c r="AX88" s="154">
        <f t="shared" si="143"/>
        <v>46419</v>
      </c>
      <c r="AY88" s="154">
        <f t="shared" si="143"/>
        <v>46447</v>
      </c>
      <c r="AZ88" s="154">
        <f t="shared" si="143"/>
        <v>46478</v>
      </c>
      <c r="BA88" s="154">
        <f t="shared" si="143"/>
        <v>46508</v>
      </c>
      <c r="BB88" s="154">
        <f t="shared" si="143"/>
        <v>46539</v>
      </c>
      <c r="BC88" s="154">
        <f t="shared" si="143"/>
        <v>46569</v>
      </c>
      <c r="BD88" s="154">
        <f t="shared" si="143"/>
        <v>46600</v>
      </c>
      <c r="BE88" s="154">
        <f t="shared" si="143"/>
        <v>46631</v>
      </c>
      <c r="BF88" s="154">
        <f t="shared" si="143"/>
        <v>46661</v>
      </c>
      <c r="BG88" s="154">
        <f t="shared" si="143"/>
        <v>46692</v>
      </c>
      <c r="BH88" s="154">
        <f t="shared" si="143"/>
        <v>46722</v>
      </c>
      <c r="BI88" s="154">
        <f t="shared" si="143"/>
        <v>46753</v>
      </c>
      <c r="BJ88" s="154">
        <f t="shared" si="143"/>
        <v>46784</v>
      </c>
      <c r="BK88" s="154">
        <f t="shared" si="143"/>
        <v>46813</v>
      </c>
      <c r="BL88" s="154">
        <f t="shared" si="143"/>
        <v>46844</v>
      </c>
      <c r="BM88" s="154">
        <f t="shared" si="143"/>
        <v>46874</v>
      </c>
      <c r="BN88" s="154">
        <f t="shared" si="143"/>
        <v>46905</v>
      </c>
      <c r="BO88" s="154">
        <f t="shared" si="143"/>
        <v>46935</v>
      </c>
      <c r="BP88" s="154">
        <f t="shared" si="143"/>
        <v>46966</v>
      </c>
      <c r="BQ88" s="154">
        <f t="shared" si="143"/>
        <v>46997</v>
      </c>
      <c r="BR88" s="154">
        <f t="shared" si="143"/>
        <v>47027</v>
      </c>
      <c r="BS88" s="154">
        <f t="shared" si="143"/>
        <v>47058</v>
      </c>
      <c r="BT88" s="154">
        <f t="shared" si="143"/>
        <v>47088</v>
      </c>
      <c r="BU88" s="154">
        <f t="shared" ref="BU88:CF88" si="144">BU5</f>
        <v>47119</v>
      </c>
      <c r="BV88" s="154">
        <f t="shared" si="144"/>
        <v>47150</v>
      </c>
      <c r="BW88" s="154">
        <f t="shared" si="144"/>
        <v>47178</v>
      </c>
      <c r="BX88" s="154">
        <f t="shared" si="144"/>
        <v>47209</v>
      </c>
      <c r="BY88" s="154">
        <f t="shared" si="144"/>
        <v>47239</v>
      </c>
      <c r="BZ88" s="154">
        <f t="shared" si="144"/>
        <v>47270</v>
      </c>
      <c r="CA88" s="154">
        <f t="shared" si="144"/>
        <v>47300</v>
      </c>
      <c r="CB88" s="154">
        <f t="shared" si="144"/>
        <v>47331</v>
      </c>
      <c r="CC88" s="154">
        <f t="shared" si="144"/>
        <v>47362</v>
      </c>
      <c r="CD88" s="154">
        <f t="shared" si="144"/>
        <v>47392</v>
      </c>
      <c r="CE88" s="154">
        <f t="shared" si="144"/>
        <v>47423</v>
      </c>
      <c r="CF88" s="154">
        <f t="shared" si="144"/>
        <v>47453</v>
      </c>
    </row>
    <row r="89" spans="1:84" x14ac:dyDescent="0.25">
      <c r="A89" s="31"/>
      <c r="B89" s="31"/>
      <c r="C89" s="31"/>
      <c r="D89" s="132"/>
      <c r="E89" s="378"/>
      <c r="F89" s="373"/>
      <c r="G89" s="373"/>
      <c r="H89" s="373"/>
      <c r="I89" s="373"/>
      <c r="J89" s="373"/>
      <c r="K89" s="373"/>
      <c r="L89" s="373"/>
      <c r="M89" s="347"/>
      <c r="N89" s="347"/>
      <c r="O89" s="347"/>
      <c r="P89" s="347"/>
      <c r="Q89" s="347"/>
      <c r="R89" s="347"/>
      <c r="S89" s="347"/>
      <c r="T89" s="347"/>
      <c r="U89" s="347"/>
      <c r="V89" s="347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Q89" s="347"/>
      <c r="AR89" s="347"/>
      <c r="AS89" s="347"/>
      <c r="AT89" s="347"/>
      <c r="AU89" s="347"/>
      <c r="AV89" s="347"/>
      <c r="AW89" s="347"/>
      <c r="AX89" s="347"/>
      <c r="AY89" s="347"/>
      <c r="AZ89" s="347"/>
      <c r="BA89" s="347"/>
      <c r="BB89" s="347"/>
      <c r="BC89" s="347"/>
      <c r="BD89" s="347"/>
      <c r="BE89" s="347"/>
      <c r="BF89" s="347"/>
      <c r="BG89" s="347"/>
      <c r="BH89" s="347"/>
      <c r="BI89" s="347"/>
      <c r="BJ89" s="347"/>
      <c r="BK89" s="347"/>
      <c r="BL89" s="347"/>
      <c r="BM89" s="347"/>
      <c r="BN89" s="347"/>
      <c r="BO89" s="347"/>
      <c r="BP89" s="347"/>
      <c r="BQ89" s="347"/>
      <c r="BR89" s="347"/>
      <c r="BS89" s="347"/>
      <c r="BT89" s="347"/>
      <c r="BU89" s="347"/>
      <c r="BV89" s="347"/>
      <c r="BW89" s="347"/>
      <c r="BX89" s="347"/>
      <c r="BY89" s="347"/>
      <c r="BZ89" s="347"/>
      <c r="CA89" s="347"/>
      <c r="CB89" s="347"/>
      <c r="CC89" s="347"/>
      <c r="CD89" s="347"/>
      <c r="CE89" s="347"/>
      <c r="CF89" s="347"/>
    </row>
    <row r="90" spans="1:84" s="470" customFormat="1" ht="14.25" x14ac:dyDescent="0.2">
      <c r="A90" s="463"/>
      <c r="B90" s="464"/>
      <c r="C90" s="465" t="s">
        <v>262</v>
      </c>
      <c r="D90" s="352" t="s">
        <v>355</v>
      </c>
      <c r="E90" s="466">
        <v>0</v>
      </c>
      <c r="F90" s="467">
        <f>M90</f>
        <v>0</v>
      </c>
      <c r="G90" s="467">
        <f ca="1">F113</f>
        <v>0</v>
      </c>
      <c r="H90" s="467">
        <f ca="1">G113</f>
        <v>0</v>
      </c>
      <c r="I90" s="467">
        <f ca="1">H113</f>
        <v>249.60474576404738</v>
      </c>
      <c r="J90" s="467">
        <f ca="1">I113</f>
        <v>4418.5963332519768</v>
      </c>
      <c r="K90" s="467">
        <f ca="1">J113</f>
        <v>12133.347114166783</v>
      </c>
      <c r="L90" s="468"/>
      <c r="M90" s="469">
        <f>Вводные!G175/1000</f>
        <v>0</v>
      </c>
      <c r="N90" s="469">
        <f t="shared" ref="N90:AS90" ca="1" si="145">M113</f>
        <v>0</v>
      </c>
      <c r="O90" s="469">
        <f t="shared" ca="1" si="145"/>
        <v>0</v>
      </c>
      <c r="P90" s="469">
        <f t="shared" ca="1" si="145"/>
        <v>0</v>
      </c>
      <c r="Q90" s="469">
        <f t="shared" ca="1" si="145"/>
        <v>0</v>
      </c>
      <c r="R90" s="469">
        <f t="shared" ca="1" si="145"/>
        <v>0</v>
      </c>
      <c r="S90" s="469">
        <f t="shared" ca="1" si="145"/>
        <v>0</v>
      </c>
      <c r="T90" s="469">
        <f t="shared" ca="1" si="145"/>
        <v>0</v>
      </c>
      <c r="U90" s="469">
        <f t="shared" ca="1" si="145"/>
        <v>0</v>
      </c>
      <c r="V90" s="469">
        <f t="shared" ca="1" si="145"/>
        <v>0</v>
      </c>
      <c r="W90" s="469">
        <f t="shared" ca="1" si="145"/>
        <v>0</v>
      </c>
      <c r="X90" s="469">
        <f t="shared" ca="1" si="145"/>
        <v>0</v>
      </c>
      <c r="Y90" s="469">
        <f t="shared" ca="1" si="145"/>
        <v>0</v>
      </c>
      <c r="Z90" s="469">
        <f t="shared" ca="1" si="145"/>
        <v>0</v>
      </c>
      <c r="AA90" s="469">
        <f t="shared" ca="1" si="145"/>
        <v>0</v>
      </c>
      <c r="AB90" s="469">
        <f t="shared" ca="1" si="145"/>
        <v>0</v>
      </c>
      <c r="AC90" s="469">
        <f t="shared" ca="1" si="145"/>
        <v>0</v>
      </c>
      <c r="AD90" s="469">
        <f t="shared" ca="1" si="145"/>
        <v>0</v>
      </c>
      <c r="AE90" s="469">
        <f t="shared" ca="1" si="145"/>
        <v>0</v>
      </c>
      <c r="AF90" s="469">
        <f t="shared" ca="1" si="145"/>
        <v>0</v>
      </c>
      <c r="AG90" s="469">
        <f t="shared" ca="1" si="145"/>
        <v>0</v>
      </c>
      <c r="AH90" s="469">
        <f t="shared" ca="1" si="145"/>
        <v>0</v>
      </c>
      <c r="AI90" s="469">
        <f t="shared" ca="1" si="145"/>
        <v>0</v>
      </c>
      <c r="AJ90" s="469">
        <f t="shared" ca="1" si="145"/>
        <v>0</v>
      </c>
      <c r="AK90" s="469">
        <f t="shared" ca="1" si="145"/>
        <v>0</v>
      </c>
      <c r="AL90" s="469">
        <f t="shared" ca="1" si="145"/>
        <v>0</v>
      </c>
      <c r="AM90" s="469">
        <f t="shared" ca="1" si="145"/>
        <v>0</v>
      </c>
      <c r="AN90" s="469">
        <f t="shared" ca="1" si="145"/>
        <v>0</v>
      </c>
      <c r="AO90" s="469">
        <f t="shared" ca="1" si="145"/>
        <v>0</v>
      </c>
      <c r="AP90" s="469">
        <f t="shared" ca="1" si="145"/>
        <v>0</v>
      </c>
      <c r="AQ90" s="469">
        <f t="shared" ca="1" si="145"/>
        <v>101.58024414387627</v>
      </c>
      <c r="AR90" s="469">
        <f t="shared" ca="1" si="145"/>
        <v>126.25099441390479</v>
      </c>
      <c r="AS90" s="469">
        <f t="shared" ca="1" si="145"/>
        <v>150.9217446839333</v>
      </c>
      <c r="AT90" s="469">
        <f t="shared" ref="AT90:BT90" ca="1" si="146">AS113</f>
        <v>175.59249495396182</v>
      </c>
      <c r="AU90" s="469">
        <f t="shared" ca="1" si="146"/>
        <v>200.26324522399034</v>
      </c>
      <c r="AV90" s="469">
        <f t="shared" ca="1" si="146"/>
        <v>224.93399549401886</v>
      </c>
      <c r="AW90" s="469">
        <f t="shared" ca="1" si="146"/>
        <v>249.60474576404738</v>
      </c>
      <c r="AX90" s="469">
        <f t="shared" ca="1" si="146"/>
        <v>303.5142300289811</v>
      </c>
      <c r="AY90" s="469">
        <f t="shared" ca="1" si="146"/>
        <v>350.98544346835433</v>
      </c>
      <c r="AZ90" s="469">
        <f t="shared" ca="1" si="146"/>
        <v>398.45665690772751</v>
      </c>
      <c r="BA90" s="469">
        <f t="shared" ca="1" si="146"/>
        <v>447.20504554210072</v>
      </c>
      <c r="BB90" s="469">
        <f t="shared" ca="1" si="146"/>
        <v>491.78219648147393</v>
      </c>
      <c r="BC90" s="469">
        <f t="shared" ca="1" si="146"/>
        <v>1348.6066897332687</v>
      </c>
      <c r="BD90" s="469">
        <f t="shared" ca="1" si="146"/>
        <v>1860.2716303197201</v>
      </c>
      <c r="BE90" s="469">
        <f t="shared" ca="1" si="146"/>
        <v>2371.9365709061713</v>
      </c>
      <c r="BF90" s="469">
        <f t="shared" ca="1" si="146"/>
        <v>2883.6015114926226</v>
      </c>
      <c r="BG90" s="469">
        <f t="shared" ca="1" si="146"/>
        <v>3395.266452079074</v>
      </c>
      <c r="BH90" s="469">
        <f t="shared" ca="1" si="146"/>
        <v>3906.9313926655254</v>
      </c>
      <c r="BI90" s="469">
        <f t="shared" ca="1" si="146"/>
        <v>4418.5963332519768</v>
      </c>
      <c r="BJ90" s="469">
        <f t="shared" ca="1" si="146"/>
        <v>4953.6571434984089</v>
      </c>
      <c r="BK90" s="469">
        <f t="shared" ca="1" si="146"/>
        <v>5495.8332553422297</v>
      </c>
      <c r="BL90" s="469">
        <f t="shared" ca="1" si="146"/>
        <v>6038.0093671860504</v>
      </c>
      <c r="BM90" s="469">
        <f t="shared" ca="1" si="146"/>
        <v>6583.8057132288413</v>
      </c>
      <c r="BN90" s="469">
        <f t="shared" ca="1" si="146"/>
        <v>7120.7628672176561</v>
      </c>
      <c r="BO90" s="469">
        <f t="shared" ca="1" si="146"/>
        <v>7932.5967746769156</v>
      </c>
      <c r="BP90" s="469">
        <f t="shared" ca="1" si="146"/>
        <v>8632.721831258561</v>
      </c>
      <c r="BQ90" s="469">
        <f t="shared" ca="1" si="146"/>
        <v>9332.8468878402055</v>
      </c>
      <c r="BR90" s="469">
        <f t="shared" ca="1" si="146"/>
        <v>10032.97194442185</v>
      </c>
      <c r="BS90" s="469">
        <f t="shared" ca="1" si="146"/>
        <v>10733.097001003494</v>
      </c>
      <c r="BT90" s="469">
        <f t="shared" ca="1" si="146"/>
        <v>11433.222057585139</v>
      </c>
      <c r="BU90" s="469">
        <f t="shared" ref="BU90" ca="1" si="147">BT113</f>
        <v>12133.347114166783</v>
      </c>
      <c r="BV90" s="469">
        <f t="shared" ref="BV90" ca="1" si="148">BU113</f>
        <v>12970.376909523504</v>
      </c>
      <c r="BW90" s="469">
        <f t="shared" ref="BW90" ca="1" si="149">BV113</f>
        <v>13807.406704880224</v>
      </c>
      <c r="BX90" s="469">
        <f t="shared" ref="BX90" ca="1" si="150">BW113</f>
        <v>14644.436500236945</v>
      </c>
      <c r="BY90" s="469">
        <f t="shared" ref="BY90" ca="1" si="151">BX113</f>
        <v>15481.466295593666</v>
      </c>
      <c r="BZ90" s="469">
        <f t="shared" ref="BZ90" ca="1" si="152">BY113</f>
        <v>16318.496090950386</v>
      </c>
      <c r="CA90" s="469">
        <f t="shared" ref="CA90" ca="1" si="153">BZ113</f>
        <v>17469.894185435267</v>
      </c>
      <c r="CB90" s="469">
        <f t="shared" ref="CB90" ca="1" si="154">CA113</f>
        <v>18641.645092717841</v>
      </c>
      <c r="CC90" s="469">
        <f t="shared" ref="CC90" ca="1" si="155">CB113</f>
        <v>19813.396000000415</v>
      </c>
      <c r="CD90" s="469">
        <f t="shared" ref="CD90" ca="1" si="156">CC113</f>
        <v>20985.14690728299</v>
      </c>
      <c r="CE90" s="469">
        <f t="shared" ref="CE90" ca="1" si="157">CD113</f>
        <v>22156.897814565564</v>
      </c>
      <c r="CF90" s="469">
        <f t="shared" ref="CF90" ca="1" si="158">CE113</f>
        <v>23328.648721848138</v>
      </c>
    </row>
    <row r="91" spans="1:84" x14ac:dyDescent="0.25">
      <c r="A91" s="31"/>
      <c r="B91" s="61"/>
      <c r="C91" s="61"/>
      <c r="D91" s="132"/>
      <c r="E91" s="349"/>
      <c r="F91" s="347"/>
      <c r="G91" s="347"/>
      <c r="H91" s="347"/>
      <c r="I91" s="347"/>
      <c r="J91" s="347"/>
      <c r="K91" s="347"/>
      <c r="L91" s="373"/>
      <c r="M91" s="347"/>
      <c r="N91" s="347"/>
      <c r="O91" s="347"/>
      <c r="P91" s="347"/>
      <c r="Q91" s="347"/>
      <c r="R91" s="347"/>
      <c r="S91" s="347"/>
      <c r="T91" s="347"/>
      <c r="U91" s="347"/>
      <c r="V91" s="34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Q91" s="347"/>
      <c r="AR91" s="347"/>
      <c r="AS91" s="347"/>
      <c r="AT91" s="347"/>
      <c r="AU91" s="347"/>
      <c r="AV91" s="347"/>
      <c r="AW91" s="347"/>
      <c r="AX91" s="347"/>
      <c r="AY91" s="347"/>
      <c r="AZ91" s="347"/>
      <c r="BA91" s="347"/>
      <c r="BB91" s="347"/>
      <c r="BC91" s="347"/>
      <c r="BD91" s="347"/>
      <c r="BE91" s="347"/>
      <c r="BF91" s="347"/>
      <c r="BG91" s="347"/>
      <c r="BH91" s="347"/>
      <c r="BI91" s="347"/>
      <c r="BJ91" s="347"/>
      <c r="BK91" s="347"/>
      <c r="BL91" s="347"/>
      <c r="BM91" s="347"/>
      <c r="BN91" s="347"/>
      <c r="BO91" s="347"/>
      <c r="BP91" s="347"/>
      <c r="BQ91" s="347"/>
      <c r="BR91" s="347"/>
      <c r="BS91" s="347"/>
      <c r="BT91" s="347"/>
      <c r="BU91" s="347"/>
      <c r="BV91" s="347"/>
      <c r="BW91" s="347"/>
      <c r="BX91" s="347"/>
      <c r="BY91" s="347"/>
      <c r="BZ91" s="347"/>
      <c r="CA91" s="347"/>
      <c r="CB91" s="347"/>
      <c r="CC91" s="347"/>
      <c r="CD91" s="347"/>
      <c r="CE91" s="347"/>
      <c r="CF91" s="347"/>
    </row>
    <row r="92" spans="1:84" x14ac:dyDescent="0.25">
      <c r="A92" s="31"/>
      <c r="B92" s="553" t="s">
        <v>0</v>
      </c>
      <c r="C92" s="553" t="s">
        <v>263</v>
      </c>
      <c r="D92" s="341" t="s">
        <v>355</v>
      </c>
      <c r="E92" s="475">
        <f ca="1">SUM(F92:K92)</f>
        <v>22837.544385566682</v>
      </c>
      <c r="F92" s="476">
        <f ca="1">SUMIF($M$6:$CF$6,F$6,$M92:$CF92)</f>
        <v>-769.86191375734472</v>
      </c>
      <c r="G92" s="476">
        <f t="shared" ref="G92:K92" ca="1" si="159">SUMIF($M$6:$CF$6,G$6,$M92:$CF92)</f>
        <v>-678.97244758733109</v>
      </c>
      <c r="H92" s="476">
        <f t="shared" ca="1" si="159"/>
        <v>-40.067622358433624</v>
      </c>
      <c r="I92" s="476">
        <f t="shared" ca="1" si="159"/>
        <v>4207.7968828079293</v>
      </c>
      <c r="J92" s="476">
        <f t="shared" ca="1" si="159"/>
        <v>7731.2915380449558</v>
      </c>
      <c r="K92" s="476">
        <f t="shared" ca="1" si="159"/>
        <v>12387.357948416908</v>
      </c>
      <c r="L92" s="497"/>
      <c r="M92" s="476">
        <f ca="1">M93+M94+M95+M96</f>
        <v>-115</v>
      </c>
      <c r="N92" s="476">
        <f t="shared" ref="N92:BT92" ca="1" si="160">N93+N94+N95+N96</f>
        <v>-61</v>
      </c>
      <c r="O92" s="476">
        <f t="shared" ca="1" si="160"/>
        <v>-61</v>
      </c>
      <c r="P92" s="476">
        <f t="shared" ca="1" si="160"/>
        <v>-61</v>
      </c>
      <c r="Q92" s="476">
        <f t="shared" ca="1" si="160"/>
        <v>-61</v>
      </c>
      <c r="R92" s="476">
        <f t="shared" ca="1" si="160"/>
        <v>-16.265117248531112</v>
      </c>
      <c r="S92" s="476">
        <f t="shared" ca="1" si="160"/>
        <v>-65.766132751468916</v>
      </c>
      <c r="T92" s="476">
        <f t="shared" ca="1" si="160"/>
        <v>-65.766132751468916</v>
      </c>
      <c r="U92" s="476">
        <f t="shared" ca="1" si="160"/>
        <v>-65.766132751468916</v>
      </c>
      <c r="V92" s="476">
        <f t="shared" ca="1" si="160"/>
        <v>-65.766132751468916</v>
      </c>
      <c r="W92" s="476">
        <f t="shared" ca="1" si="160"/>
        <v>-65.766132751468916</v>
      </c>
      <c r="X92" s="476">
        <f t="shared" ca="1" si="160"/>
        <v>-65.766132751468916</v>
      </c>
      <c r="Y92" s="476">
        <f t="shared" ca="1" si="160"/>
        <v>-61.678565863978278</v>
      </c>
      <c r="Z92" s="476">
        <f t="shared" ca="1" si="160"/>
        <v>-65.617137138959549</v>
      </c>
      <c r="AA92" s="476">
        <f t="shared" ca="1" si="160"/>
        <v>-65.617137138959549</v>
      </c>
      <c r="AB92" s="476">
        <f t="shared" ca="1" si="160"/>
        <v>-62.992137138959563</v>
      </c>
      <c r="AC92" s="476">
        <f t="shared" ca="1" si="160"/>
        <v>-68.242137138959549</v>
      </c>
      <c r="AD92" s="476">
        <f t="shared" ca="1" si="160"/>
        <v>-35.689687499999991</v>
      </c>
      <c r="AE92" s="476">
        <f t="shared" ca="1" si="160"/>
        <v>-53.189274277919083</v>
      </c>
      <c r="AF92" s="476">
        <f t="shared" ca="1" si="160"/>
        <v>-53.189274277919083</v>
      </c>
      <c r="AG92" s="476">
        <f t="shared" ca="1" si="160"/>
        <v>-53.189274277919083</v>
      </c>
      <c r="AH92" s="476">
        <f t="shared" ca="1" si="160"/>
        <v>-53.189274277919083</v>
      </c>
      <c r="AI92" s="476">
        <f t="shared" ca="1" si="160"/>
        <v>-53.189274277919083</v>
      </c>
      <c r="AJ92" s="476">
        <f t="shared" ca="1" si="160"/>
        <v>-53.189274277919083</v>
      </c>
      <c r="AK92" s="476">
        <f t="shared" ca="1" si="160"/>
        <v>-39.420091200290528</v>
      </c>
      <c r="AL92" s="476">
        <f t="shared" ca="1" si="160"/>
        <v>-55.167487980547634</v>
      </c>
      <c r="AM92" s="476">
        <f t="shared" ca="1" si="160"/>
        <v>-55.167487980547634</v>
      </c>
      <c r="AN92" s="476">
        <f t="shared" ca="1" si="160"/>
        <v>-71.153737980547618</v>
      </c>
      <c r="AO92" s="476">
        <f t="shared" ca="1" si="160"/>
        <v>-76.666237980547635</v>
      </c>
      <c r="AP92" s="476">
        <f t="shared" ca="1" si="160"/>
        <v>109.48291914387627</v>
      </c>
      <c r="AQ92" s="476">
        <f t="shared" ca="1" si="160"/>
        <v>24.67075027002852</v>
      </c>
      <c r="AR92" s="476">
        <f t="shared" ca="1" si="160"/>
        <v>24.67075027002852</v>
      </c>
      <c r="AS92" s="476">
        <f t="shared" ca="1" si="160"/>
        <v>24.67075027002852</v>
      </c>
      <c r="AT92" s="476">
        <f t="shared" ca="1" si="160"/>
        <v>24.67075027002852</v>
      </c>
      <c r="AU92" s="476">
        <f t="shared" ca="1" si="160"/>
        <v>24.67075027002852</v>
      </c>
      <c r="AV92" s="476">
        <f t="shared" ca="1" si="160"/>
        <v>24.67075027002852</v>
      </c>
      <c r="AW92" s="476">
        <f t="shared" ca="1" si="160"/>
        <v>53.909484264933724</v>
      </c>
      <c r="AX92" s="476">
        <f t="shared" ca="1" si="160"/>
        <v>47.471213439373201</v>
      </c>
      <c r="AY92" s="476">
        <f t="shared" ca="1" si="160"/>
        <v>47.471213439373201</v>
      </c>
      <c r="AZ92" s="476">
        <f t="shared" ca="1" si="160"/>
        <v>50.365275939373191</v>
      </c>
      <c r="BA92" s="476">
        <f t="shared" ca="1" si="160"/>
        <v>44.577150939373212</v>
      </c>
      <c r="BB92" s="476">
        <f t="shared" ca="1" si="160"/>
        <v>894.01290126679487</v>
      </c>
      <c r="BC92" s="476">
        <f t="shared" ca="1" si="160"/>
        <v>511.66494058645134</v>
      </c>
      <c r="BD92" s="476">
        <f t="shared" ca="1" si="160"/>
        <v>511.66494058645134</v>
      </c>
      <c r="BE92" s="476">
        <f t="shared" ca="1" si="160"/>
        <v>511.66494058645134</v>
      </c>
      <c r="BF92" s="476">
        <f t="shared" ca="1" si="160"/>
        <v>511.66494058645134</v>
      </c>
      <c r="BG92" s="476">
        <f t="shared" ca="1" si="160"/>
        <v>511.66494058645134</v>
      </c>
      <c r="BH92" s="476">
        <f t="shared" ca="1" si="160"/>
        <v>511.66494058645134</v>
      </c>
      <c r="BI92" s="476">
        <f t="shared" ca="1" si="160"/>
        <v>535.0608102464322</v>
      </c>
      <c r="BJ92" s="476">
        <f t="shared" ca="1" si="160"/>
        <v>542.17611184382065</v>
      </c>
      <c r="BK92" s="476">
        <f t="shared" ca="1" si="160"/>
        <v>542.17611184382065</v>
      </c>
      <c r="BL92" s="476">
        <f t="shared" ca="1" si="160"/>
        <v>549.10449746882068</v>
      </c>
      <c r="BM92" s="476">
        <f t="shared" ca="1" si="160"/>
        <v>536.95715398881475</v>
      </c>
      <c r="BN92" s="476">
        <f t="shared" ca="1" si="160"/>
        <v>825.06651316337991</v>
      </c>
      <c r="BO92" s="476">
        <f t="shared" ca="1" si="160"/>
        <v>700.12505658164457</v>
      </c>
      <c r="BP92" s="476">
        <f t="shared" ca="1" si="160"/>
        <v>700.12505658164457</v>
      </c>
      <c r="BQ92" s="476">
        <f t="shared" ca="1" si="160"/>
        <v>700.12505658164457</v>
      </c>
      <c r="BR92" s="476">
        <f t="shared" ca="1" si="160"/>
        <v>700.12505658164457</v>
      </c>
      <c r="BS92" s="476">
        <f t="shared" ca="1" si="160"/>
        <v>700.12505658164457</v>
      </c>
      <c r="BT92" s="476">
        <f t="shared" ca="1" si="160"/>
        <v>700.12505658164457</v>
      </c>
      <c r="BU92" s="476">
        <f t="shared" ref="BU92:CF92" ca="1" si="161">BU93+BU94+BU95+BU96</f>
        <v>837.02979535671989</v>
      </c>
      <c r="BV92" s="476">
        <f t="shared" ca="1" si="161"/>
        <v>837.02979535671989</v>
      </c>
      <c r="BW92" s="476">
        <f t="shared" ca="1" si="161"/>
        <v>837.02979535671989</v>
      </c>
      <c r="BX92" s="476">
        <f t="shared" ca="1" si="161"/>
        <v>837.02979535671989</v>
      </c>
      <c r="BY92" s="476">
        <f t="shared" ca="1" si="161"/>
        <v>837.02979535671989</v>
      </c>
      <c r="BZ92" s="476">
        <f t="shared" ca="1" si="161"/>
        <v>1171.7035279378522</v>
      </c>
      <c r="CA92" s="476">
        <f t="shared" ca="1" si="161"/>
        <v>1171.7509072825758</v>
      </c>
      <c r="CB92" s="476">
        <f t="shared" ca="1" si="161"/>
        <v>1171.7509072825758</v>
      </c>
      <c r="CC92" s="476">
        <f t="shared" ca="1" si="161"/>
        <v>1171.7509072825758</v>
      </c>
      <c r="CD92" s="476">
        <f t="shared" ca="1" si="161"/>
        <v>1171.7509072825758</v>
      </c>
      <c r="CE92" s="476">
        <f t="shared" ca="1" si="161"/>
        <v>1171.7509072825758</v>
      </c>
      <c r="CF92" s="476">
        <f t="shared" ca="1" si="161"/>
        <v>1171.7509072825758</v>
      </c>
    </row>
    <row r="93" spans="1:84" x14ac:dyDescent="0.25">
      <c r="A93" s="31"/>
      <c r="B93" s="379" t="s">
        <v>0</v>
      </c>
      <c r="C93" s="61" t="s">
        <v>145</v>
      </c>
      <c r="D93" s="132" t="s">
        <v>355</v>
      </c>
      <c r="E93" s="498">
        <f t="shared" ref="E93:E96" ca="1" si="162">SUM(F93:K93)</f>
        <v>25406.349141449235</v>
      </c>
      <c r="F93" s="478">
        <f t="shared" ref="F93:K96" ca="1" si="163">SUMIF($M$6:$CF$6,F$6,$M93:$CF93)</f>
        <v>-765.36292926028261</v>
      </c>
      <c r="G93" s="478">
        <f t="shared" ca="1" si="163"/>
        <v>-705.66060564023155</v>
      </c>
      <c r="H93" s="478">
        <f t="shared" ca="1" si="163"/>
        <v>-146.1396880125385</v>
      </c>
      <c r="I93" s="478">
        <f t="shared" ca="1" si="163"/>
        <v>3813.2225263020255</v>
      </c>
      <c r="J93" s="478">
        <f t="shared" ca="1" si="163"/>
        <v>8822.8320729207699</v>
      </c>
      <c r="K93" s="478">
        <f t="shared" ca="1" si="163"/>
        <v>14387.457765139492</v>
      </c>
      <c r="L93" s="486"/>
      <c r="M93" s="478">
        <f t="shared" ref="M93:AR93" ca="1" si="164">M52</f>
        <v>-61</v>
      </c>
      <c r="N93" s="478">
        <f t="shared" ca="1" si="164"/>
        <v>-61</v>
      </c>
      <c r="O93" s="478">
        <f t="shared" ca="1" si="164"/>
        <v>-61</v>
      </c>
      <c r="P93" s="478">
        <f t="shared" ca="1" si="164"/>
        <v>-61</v>
      </c>
      <c r="Q93" s="478">
        <f t="shared" ca="1" si="164"/>
        <v>-61</v>
      </c>
      <c r="R93" s="478">
        <f t="shared" ca="1" si="164"/>
        <v>-65.766132751468916</v>
      </c>
      <c r="S93" s="478">
        <f t="shared" ca="1" si="164"/>
        <v>-65.766132751468916</v>
      </c>
      <c r="T93" s="478">
        <f t="shared" ca="1" si="164"/>
        <v>-65.766132751468916</v>
      </c>
      <c r="U93" s="478">
        <f t="shared" ca="1" si="164"/>
        <v>-65.766132751468916</v>
      </c>
      <c r="V93" s="478">
        <f t="shared" ca="1" si="164"/>
        <v>-65.766132751468916</v>
      </c>
      <c r="W93" s="478">
        <f t="shared" ca="1" si="164"/>
        <v>-65.766132751468916</v>
      </c>
      <c r="X93" s="478">
        <f t="shared" ca="1" si="164"/>
        <v>-65.766132751468916</v>
      </c>
      <c r="Y93" s="478">
        <f t="shared" ca="1" si="164"/>
        <v>-65.617137138959549</v>
      </c>
      <c r="Z93" s="478">
        <f t="shared" ca="1" si="164"/>
        <v>-65.617137138959549</v>
      </c>
      <c r="AA93" s="478">
        <f t="shared" ca="1" si="164"/>
        <v>-65.617137138959549</v>
      </c>
      <c r="AB93" s="478">
        <f t="shared" ca="1" si="164"/>
        <v>-68.242137138959549</v>
      </c>
      <c r="AC93" s="478">
        <f t="shared" ca="1" si="164"/>
        <v>-68.242137138959549</v>
      </c>
      <c r="AD93" s="478">
        <f t="shared" ca="1" si="164"/>
        <v>-53.189274277919083</v>
      </c>
      <c r="AE93" s="478">
        <f t="shared" ca="1" si="164"/>
        <v>-53.189274277919083</v>
      </c>
      <c r="AF93" s="478">
        <f t="shared" ca="1" si="164"/>
        <v>-53.189274277919083</v>
      </c>
      <c r="AG93" s="478">
        <f t="shared" ca="1" si="164"/>
        <v>-53.189274277919083</v>
      </c>
      <c r="AH93" s="478">
        <f t="shared" ca="1" si="164"/>
        <v>-53.189274277919083</v>
      </c>
      <c r="AI93" s="478">
        <f t="shared" ca="1" si="164"/>
        <v>-53.189274277919083</v>
      </c>
      <c r="AJ93" s="478">
        <f t="shared" ca="1" si="164"/>
        <v>-53.189274277919083</v>
      </c>
      <c r="AK93" s="478">
        <f t="shared" ca="1" si="164"/>
        <v>-55.167487980547634</v>
      </c>
      <c r="AL93" s="478">
        <f t="shared" ca="1" si="164"/>
        <v>-55.167487980547634</v>
      </c>
      <c r="AM93" s="478">
        <f t="shared" ca="1" si="164"/>
        <v>-55.167487980547634</v>
      </c>
      <c r="AN93" s="478">
        <f t="shared" ca="1" si="164"/>
        <v>-76.666237980547635</v>
      </c>
      <c r="AO93" s="478">
        <f t="shared" ca="1" si="164"/>
        <v>-76.666237980547635</v>
      </c>
      <c r="AP93" s="478">
        <f t="shared" ca="1" si="164"/>
        <v>24.67075027002852</v>
      </c>
      <c r="AQ93" s="478">
        <f t="shared" ca="1" si="164"/>
        <v>24.67075027002852</v>
      </c>
      <c r="AR93" s="478">
        <f t="shared" ca="1" si="164"/>
        <v>24.67075027002852</v>
      </c>
      <c r="AS93" s="478">
        <f t="shared" ref="AS93:BT93" ca="1" si="165">AS52</f>
        <v>24.67075027002852</v>
      </c>
      <c r="AT93" s="478">
        <f t="shared" ca="1" si="165"/>
        <v>24.67075027002852</v>
      </c>
      <c r="AU93" s="478">
        <f t="shared" ca="1" si="165"/>
        <v>24.67075027002852</v>
      </c>
      <c r="AV93" s="478">
        <f t="shared" ca="1" si="165"/>
        <v>24.67075027002852</v>
      </c>
      <c r="AW93" s="478">
        <f t="shared" ca="1" si="165"/>
        <v>47.471213439373201</v>
      </c>
      <c r="AX93" s="478">
        <f t="shared" ca="1" si="165"/>
        <v>47.471213439373201</v>
      </c>
      <c r="AY93" s="478">
        <f t="shared" ca="1" si="165"/>
        <v>47.471213439373201</v>
      </c>
      <c r="AZ93" s="478">
        <f t="shared" ca="1" si="165"/>
        <v>44.577150939373212</v>
      </c>
      <c r="BA93" s="478">
        <f t="shared" ca="1" si="165"/>
        <v>44.577150939373212</v>
      </c>
      <c r="BB93" s="478">
        <f t="shared" ca="1" si="165"/>
        <v>511.66494058645134</v>
      </c>
      <c r="BC93" s="478">
        <f t="shared" ca="1" si="165"/>
        <v>511.66494058645134</v>
      </c>
      <c r="BD93" s="478">
        <f t="shared" ca="1" si="165"/>
        <v>511.66494058645134</v>
      </c>
      <c r="BE93" s="478">
        <f t="shared" ca="1" si="165"/>
        <v>511.66494058645134</v>
      </c>
      <c r="BF93" s="478">
        <f t="shared" ca="1" si="165"/>
        <v>511.66494058645134</v>
      </c>
      <c r="BG93" s="478">
        <f t="shared" ca="1" si="165"/>
        <v>511.66494058645134</v>
      </c>
      <c r="BH93" s="478">
        <f t="shared" ca="1" si="165"/>
        <v>511.66494058645134</v>
      </c>
      <c r="BI93" s="478">
        <f t="shared" ca="1" si="165"/>
        <v>629.13919467024107</v>
      </c>
      <c r="BJ93" s="478">
        <f t="shared" ca="1" si="165"/>
        <v>629.13919467024107</v>
      </c>
      <c r="BK93" s="478">
        <f t="shared" ca="1" si="165"/>
        <v>629.13919467024107</v>
      </c>
      <c r="BL93" s="478">
        <f t="shared" ca="1" si="165"/>
        <v>623.06166342024108</v>
      </c>
      <c r="BM93" s="478">
        <f t="shared" ca="1" si="165"/>
        <v>623.06166342024108</v>
      </c>
      <c r="BN93" s="478">
        <f t="shared" ca="1" si="165"/>
        <v>812.75588029565222</v>
      </c>
      <c r="BO93" s="478">
        <f t="shared" ca="1" si="165"/>
        <v>812.75588029565222</v>
      </c>
      <c r="BP93" s="478">
        <f t="shared" ca="1" si="165"/>
        <v>812.75588029565222</v>
      </c>
      <c r="BQ93" s="478">
        <f t="shared" ca="1" si="165"/>
        <v>812.75588029565222</v>
      </c>
      <c r="BR93" s="478">
        <f t="shared" ca="1" si="165"/>
        <v>812.75588029565222</v>
      </c>
      <c r="BS93" s="478">
        <f t="shared" ca="1" si="165"/>
        <v>812.75588029565222</v>
      </c>
      <c r="BT93" s="478">
        <f t="shared" ca="1" si="165"/>
        <v>812.75588029565222</v>
      </c>
      <c r="BU93" s="478">
        <f t="shared" ref="BU93:CF93" ca="1" si="166">BU52</f>
        <v>971.94743701085611</v>
      </c>
      <c r="BV93" s="478">
        <f t="shared" ca="1" si="166"/>
        <v>971.94743701085611</v>
      </c>
      <c r="BW93" s="478">
        <f t="shared" ca="1" si="166"/>
        <v>971.94743701085611</v>
      </c>
      <c r="BX93" s="478">
        <f t="shared" ca="1" si="166"/>
        <v>971.94743701085611</v>
      </c>
      <c r="BY93" s="478">
        <f t="shared" ca="1" si="166"/>
        <v>971.94743701085611</v>
      </c>
      <c r="BZ93" s="478">
        <f t="shared" ca="1" si="166"/>
        <v>1361.1029400121727</v>
      </c>
      <c r="CA93" s="478">
        <f t="shared" ca="1" si="166"/>
        <v>1361.1029400121727</v>
      </c>
      <c r="CB93" s="478">
        <f t="shared" ca="1" si="166"/>
        <v>1361.1029400121727</v>
      </c>
      <c r="CC93" s="478">
        <f t="shared" ca="1" si="166"/>
        <v>1361.1029400121727</v>
      </c>
      <c r="CD93" s="478">
        <f t="shared" ca="1" si="166"/>
        <v>1361.1029400121727</v>
      </c>
      <c r="CE93" s="478">
        <f t="shared" ca="1" si="166"/>
        <v>1361.1029400121727</v>
      </c>
      <c r="CF93" s="478">
        <f t="shared" ca="1" si="166"/>
        <v>1361.1029400121727</v>
      </c>
    </row>
    <row r="94" spans="1:84" x14ac:dyDescent="0.25">
      <c r="A94" s="31"/>
      <c r="B94" s="379" t="s">
        <v>264</v>
      </c>
      <c r="C94" s="61" t="s">
        <v>55</v>
      </c>
      <c r="D94" s="132" t="s">
        <v>355</v>
      </c>
      <c r="E94" s="498">
        <f t="shared" ca="1" si="162"/>
        <v>-3221.6524451627206</v>
      </c>
      <c r="F94" s="478">
        <f t="shared" ca="1" si="163"/>
        <v>0</v>
      </c>
      <c r="G94" s="478">
        <f t="shared" ca="1" si="163"/>
        <v>0</v>
      </c>
      <c r="H94" s="478">
        <f t="shared" ca="1" si="163"/>
        <v>0</v>
      </c>
      <c r="I94" s="478">
        <f t="shared" ca="1" si="163"/>
        <v>0</v>
      </c>
      <c r="J94" s="478">
        <f t="shared" ca="1" si="163"/>
        <v>-1221.5526284401378</v>
      </c>
      <c r="K94" s="478">
        <f t="shared" ca="1" si="163"/>
        <v>-2000.0998167225828</v>
      </c>
      <c r="L94" s="486"/>
      <c r="M94" s="478">
        <f t="shared" ref="M94:AR94" ca="1" si="167">M60</f>
        <v>0</v>
      </c>
      <c r="N94" s="478">
        <f t="shared" ca="1" si="167"/>
        <v>0</v>
      </c>
      <c r="O94" s="478">
        <f t="shared" ca="1" si="167"/>
        <v>0</v>
      </c>
      <c r="P94" s="478">
        <f t="shared" ca="1" si="167"/>
        <v>0</v>
      </c>
      <c r="Q94" s="478">
        <f t="shared" ca="1" si="167"/>
        <v>0</v>
      </c>
      <c r="R94" s="478">
        <f t="shared" ca="1" si="167"/>
        <v>0</v>
      </c>
      <c r="S94" s="478">
        <f t="shared" ca="1" si="167"/>
        <v>0</v>
      </c>
      <c r="T94" s="478">
        <f t="shared" ca="1" si="167"/>
        <v>0</v>
      </c>
      <c r="U94" s="478">
        <f t="shared" ca="1" si="167"/>
        <v>0</v>
      </c>
      <c r="V94" s="478">
        <f t="shared" ca="1" si="167"/>
        <v>0</v>
      </c>
      <c r="W94" s="478">
        <f t="shared" ca="1" si="167"/>
        <v>0</v>
      </c>
      <c r="X94" s="478">
        <f t="shared" ca="1" si="167"/>
        <v>0</v>
      </c>
      <c r="Y94" s="478">
        <f t="shared" ca="1" si="167"/>
        <v>0</v>
      </c>
      <c r="Z94" s="478">
        <f t="shared" ca="1" si="167"/>
        <v>0</v>
      </c>
      <c r="AA94" s="478">
        <f t="shared" ca="1" si="167"/>
        <v>0</v>
      </c>
      <c r="AB94" s="478">
        <f t="shared" ca="1" si="167"/>
        <v>0</v>
      </c>
      <c r="AC94" s="478">
        <f t="shared" ca="1" si="167"/>
        <v>0</v>
      </c>
      <c r="AD94" s="478">
        <f t="shared" ca="1" si="167"/>
        <v>0</v>
      </c>
      <c r="AE94" s="478">
        <f t="shared" ca="1" si="167"/>
        <v>0</v>
      </c>
      <c r="AF94" s="478">
        <f t="shared" ca="1" si="167"/>
        <v>0</v>
      </c>
      <c r="AG94" s="478">
        <f t="shared" ca="1" si="167"/>
        <v>0</v>
      </c>
      <c r="AH94" s="478">
        <f t="shared" ca="1" si="167"/>
        <v>0</v>
      </c>
      <c r="AI94" s="478">
        <f t="shared" ca="1" si="167"/>
        <v>0</v>
      </c>
      <c r="AJ94" s="478">
        <f t="shared" ca="1" si="167"/>
        <v>0</v>
      </c>
      <c r="AK94" s="478">
        <f t="shared" ca="1" si="167"/>
        <v>0</v>
      </c>
      <c r="AL94" s="478">
        <f t="shared" ca="1" si="167"/>
        <v>0</v>
      </c>
      <c r="AM94" s="478">
        <f t="shared" ca="1" si="167"/>
        <v>0</v>
      </c>
      <c r="AN94" s="478">
        <f t="shared" ca="1" si="167"/>
        <v>0</v>
      </c>
      <c r="AO94" s="478">
        <f t="shared" ca="1" si="167"/>
        <v>0</v>
      </c>
      <c r="AP94" s="478">
        <f t="shared" ca="1" si="167"/>
        <v>0</v>
      </c>
      <c r="AQ94" s="478">
        <f t="shared" ca="1" si="167"/>
        <v>0</v>
      </c>
      <c r="AR94" s="478">
        <f t="shared" ca="1" si="167"/>
        <v>0</v>
      </c>
      <c r="AS94" s="478">
        <f t="shared" ref="AS94:BT94" ca="1" si="168">AS60</f>
        <v>0</v>
      </c>
      <c r="AT94" s="478">
        <f t="shared" ca="1" si="168"/>
        <v>0</v>
      </c>
      <c r="AU94" s="478">
        <f t="shared" ca="1" si="168"/>
        <v>0</v>
      </c>
      <c r="AV94" s="478">
        <f t="shared" ca="1" si="168"/>
        <v>0</v>
      </c>
      <c r="AW94" s="478">
        <f t="shared" ca="1" si="168"/>
        <v>0</v>
      </c>
      <c r="AX94" s="478">
        <f t="shared" ca="1" si="168"/>
        <v>0</v>
      </c>
      <c r="AY94" s="478">
        <f t="shared" ca="1" si="168"/>
        <v>0</v>
      </c>
      <c r="AZ94" s="478">
        <f t="shared" ca="1" si="168"/>
        <v>0</v>
      </c>
      <c r="BA94" s="478">
        <f t="shared" ca="1" si="168"/>
        <v>0</v>
      </c>
      <c r="BB94" s="478">
        <f t="shared" ca="1" si="168"/>
        <v>0</v>
      </c>
      <c r="BC94" s="478">
        <f t="shared" ca="1" si="168"/>
        <v>0</v>
      </c>
      <c r="BD94" s="478">
        <f t="shared" ca="1" si="168"/>
        <v>0</v>
      </c>
      <c r="BE94" s="478">
        <f t="shared" ca="1" si="168"/>
        <v>0</v>
      </c>
      <c r="BF94" s="478">
        <f t="shared" ca="1" si="168"/>
        <v>0</v>
      </c>
      <c r="BG94" s="478">
        <f t="shared" ca="1" si="168"/>
        <v>0</v>
      </c>
      <c r="BH94" s="478">
        <f t="shared" ca="1" si="168"/>
        <v>0</v>
      </c>
      <c r="BI94" s="478">
        <f t="shared" ca="1" si="168"/>
        <v>-86.963082826420433</v>
      </c>
      <c r="BJ94" s="478">
        <f t="shared" ca="1" si="168"/>
        <v>-86.963082826420433</v>
      </c>
      <c r="BK94" s="478">
        <f t="shared" ca="1" si="168"/>
        <v>-86.963082826420433</v>
      </c>
      <c r="BL94" s="478">
        <f t="shared" ca="1" si="168"/>
        <v>-86.112228451420421</v>
      </c>
      <c r="BM94" s="478">
        <f t="shared" ca="1" si="168"/>
        <v>-86.104509431426365</v>
      </c>
      <c r="BN94" s="478">
        <f t="shared" ca="1" si="168"/>
        <v>-112.66169979398393</v>
      </c>
      <c r="BO94" s="478">
        <f t="shared" ca="1" si="168"/>
        <v>-112.63082371400763</v>
      </c>
      <c r="BP94" s="478">
        <f t="shared" ca="1" si="168"/>
        <v>-112.63082371400763</v>
      </c>
      <c r="BQ94" s="478">
        <f t="shared" ca="1" si="168"/>
        <v>-112.63082371400763</v>
      </c>
      <c r="BR94" s="478">
        <f t="shared" ca="1" si="168"/>
        <v>-112.63082371400763</v>
      </c>
      <c r="BS94" s="478">
        <f t="shared" ca="1" si="168"/>
        <v>-112.63082371400763</v>
      </c>
      <c r="BT94" s="478">
        <f t="shared" ca="1" si="168"/>
        <v>-112.63082371400763</v>
      </c>
      <c r="BU94" s="478">
        <f t="shared" ref="BU94:CF94" ca="1" si="169">BU60</f>
        <v>-134.91764165413619</v>
      </c>
      <c r="BV94" s="478">
        <f t="shared" ca="1" si="169"/>
        <v>-134.91764165413619</v>
      </c>
      <c r="BW94" s="478">
        <f t="shared" ca="1" si="169"/>
        <v>-134.91764165413619</v>
      </c>
      <c r="BX94" s="478">
        <f t="shared" ca="1" si="169"/>
        <v>-134.91764165413619</v>
      </c>
      <c r="BY94" s="478">
        <f t="shared" ca="1" si="169"/>
        <v>-134.91764165413619</v>
      </c>
      <c r="BZ94" s="478">
        <f t="shared" ca="1" si="169"/>
        <v>-189.39941207432051</v>
      </c>
      <c r="CA94" s="478">
        <f t="shared" ca="1" si="169"/>
        <v>-189.35203272959689</v>
      </c>
      <c r="CB94" s="478">
        <f t="shared" ca="1" si="169"/>
        <v>-189.35203272959689</v>
      </c>
      <c r="CC94" s="478">
        <f t="shared" ca="1" si="169"/>
        <v>-189.35203272959689</v>
      </c>
      <c r="CD94" s="478">
        <f t="shared" ca="1" si="169"/>
        <v>-189.35203272959689</v>
      </c>
      <c r="CE94" s="478">
        <f t="shared" ca="1" si="169"/>
        <v>-189.35203272959689</v>
      </c>
      <c r="CF94" s="478">
        <f t="shared" ca="1" si="169"/>
        <v>-189.35203272959689</v>
      </c>
    </row>
    <row r="95" spans="1:84" x14ac:dyDescent="0.25">
      <c r="A95" s="31"/>
      <c r="B95" s="379" t="s">
        <v>264</v>
      </c>
      <c r="C95" s="61" t="s">
        <v>265</v>
      </c>
      <c r="D95" s="132" t="s">
        <v>355</v>
      </c>
      <c r="E95" s="498">
        <f t="shared" ca="1" si="162"/>
        <v>652.84768928017036</v>
      </c>
      <c r="F95" s="478">
        <f t="shared" ca="1" si="163"/>
        <v>-4.4989844970621959</v>
      </c>
      <c r="G95" s="478">
        <f t="shared" ca="1" si="163"/>
        <v>26.688158052900349</v>
      </c>
      <c r="H95" s="478">
        <f t="shared" ca="1" si="163"/>
        <v>106.07206565410488</v>
      </c>
      <c r="I95" s="478">
        <f t="shared" ca="1" si="163"/>
        <v>394.57435650590412</v>
      </c>
      <c r="J95" s="478">
        <f t="shared" ca="1" si="163"/>
        <v>130.01209356432321</v>
      </c>
      <c r="K95" s="478">
        <f t="shared" si="163"/>
        <v>0</v>
      </c>
      <c r="L95" s="486"/>
      <c r="M95" s="478">
        <f ca="1">-'Оборотный капитал'!F15</f>
        <v>-54</v>
      </c>
      <c r="N95" s="478">
        <f ca="1">'Оборотный капитал'!G15</f>
        <v>0</v>
      </c>
      <c r="O95" s="478">
        <f ca="1">'Оборотный капитал'!H15</f>
        <v>0</v>
      </c>
      <c r="P95" s="478">
        <f ca="1">'Оборотный капитал'!I15</f>
        <v>0</v>
      </c>
      <c r="Q95" s="478">
        <f ca="1">'Оборотный капитал'!J15</f>
        <v>0</v>
      </c>
      <c r="R95" s="478">
        <f ca="1">'Оборотный капитал'!K15</f>
        <v>49.501015502937804</v>
      </c>
      <c r="S95" s="478">
        <f ca="1">'Оборотный капитал'!L15</f>
        <v>0</v>
      </c>
      <c r="T95" s="478">
        <f ca="1">'Оборотный капитал'!M15</f>
        <v>0</v>
      </c>
      <c r="U95" s="478">
        <f ca="1">'Оборотный капитал'!N15</f>
        <v>0</v>
      </c>
      <c r="V95" s="478">
        <f ca="1">'Оборотный капитал'!O15</f>
        <v>0</v>
      </c>
      <c r="W95" s="478">
        <f ca="1">'Оборотный капитал'!P15</f>
        <v>0</v>
      </c>
      <c r="X95" s="478">
        <f ca="1">'Оборотный капитал'!Q15</f>
        <v>0</v>
      </c>
      <c r="Y95" s="478">
        <f ca="1">'Оборотный капитал'!R15</f>
        <v>3.9385712749812711</v>
      </c>
      <c r="Z95" s="478">
        <f ca="1">'Оборотный капитал'!S15</f>
        <v>0</v>
      </c>
      <c r="AA95" s="478">
        <f ca="1">'Оборотный капитал'!T15</f>
        <v>0</v>
      </c>
      <c r="AB95" s="478">
        <f ca="1">'Оборотный капитал'!U15</f>
        <v>5.2499999999999858</v>
      </c>
      <c r="AC95" s="478">
        <f ca="1">'Оборотный капитал'!V15</f>
        <v>0</v>
      </c>
      <c r="AD95" s="478">
        <f ca="1">'Оборотный капитал'!W15</f>
        <v>17.499586777919092</v>
      </c>
      <c r="AE95" s="478">
        <f ca="1">'Оборотный капитал'!X15</f>
        <v>0</v>
      </c>
      <c r="AF95" s="478">
        <f ca="1">'Оборотный капитал'!Y15</f>
        <v>0</v>
      </c>
      <c r="AG95" s="478">
        <f ca="1">'Оборотный капитал'!Z15</f>
        <v>0</v>
      </c>
      <c r="AH95" s="478">
        <f ca="1">'Оборотный капитал'!AA15</f>
        <v>0</v>
      </c>
      <c r="AI95" s="478">
        <f ca="1">'Оборотный капитал'!AB15</f>
        <v>0</v>
      </c>
      <c r="AJ95" s="478">
        <f ca="1">'Оборотный капитал'!AC15</f>
        <v>0</v>
      </c>
      <c r="AK95" s="478">
        <f ca="1">'Оборотный капитал'!AD15</f>
        <v>15.747396780257105</v>
      </c>
      <c r="AL95" s="478">
        <f ca="1">'Оборотный капитал'!AE15</f>
        <v>0</v>
      </c>
      <c r="AM95" s="478">
        <f ca="1">'Оборотный капитал'!AF15</f>
        <v>0</v>
      </c>
      <c r="AN95" s="478">
        <f ca="1">'Оборотный капитал'!AG15</f>
        <v>5.5125000000000171</v>
      </c>
      <c r="AO95" s="478">
        <f ca="1">'Оборотный капитал'!AH15</f>
        <v>0</v>
      </c>
      <c r="AP95" s="478">
        <f ca="1">'Оборотный капитал'!AI15</f>
        <v>84.812168873847753</v>
      </c>
      <c r="AQ95" s="478">
        <f ca="1">'Оборотный капитал'!AJ15</f>
        <v>0</v>
      </c>
      <c r="AR95" s="478">
        <f ca="1">'Оборотный капитал'!AK15</f>
        <v>0</v>
      </c>
      <c r="AS95" s="478">
        <f ca="1">'Оборотный капитал'!AL15</f>
        <v>0</v>
      </c>
      <c r="AT95" s="478">
        <f ca="1">'Оборотный капитал'!AM15</f>
        <v>0</v>
      </c>
      <c r="AU95" s="478">
        <f ca="1">'Оборотный капитал'!AN15</f>
        <v>0</v>
      </c>
      <c r="AV95" s="478">
        <f ca="1">'Оборотный капитал'!AO15</f>
        <v>0</v>
      </c>
      <c r="AW95" s="478">
        <f ca="1">'Оборотный капитал'!AP15</f>
        <v>6.4382708255605223</v>
      </c>
      <c r="AX95" s="478">
        <f ca="1">'Оборотный капитал'!AQ15</f>
        <v>0</v>
      </c>
      <c r="AY95" s="478">
        <f ca="1">'Оборотный капитал'!AR15</f>
        <v>0</v>
      </c>
      <c r="AZ95" s="478">
        <f ca="1">'Оборотный капитал'!AS15</f>
        <v>5.7881249999999795</v>
      </c>
      <c r="BA95" s="478">
        <f ca="1">'Оборотный капитал'!AT15</f>
        <v>0</v>
      </c>
      <c r="BB95" s="478">
        <f ca="1">'Оборотный капитал'!AU15</f>
        <v>382.34796068034359</v>
      </c>
      <c r="BC95" s="478">
        <f ca="1">'Оборотный капитал'!AV15</f>
        <v>0</v>
      </c>
      <c r="BD95" s="478">
        <f ca="1">'Оборотный капитал'!AW15</f>
        <v>0</v>
      </c>
      <c r="BE95" s="478">
        <f ca="1">'Оборотный капитал'!AX15</f>
        <v>0</v>
      </c>
      <c r="BF95" s="478">
        <f ca="1">'Оборотный капитал'!AY15</f>
        <v>0</v>
      </c>
      <c r="BG95" s="478">
        <f ca="1">'Оборотный капитал'!AZ15</f>
        <v>0</v>
      </c>
      <c r="BH95" s="478">
        <f ca="1">'Оборотный капитал'!BA15</f>
        <v>0</v>
      </c>
      <c r="BI95" s="478">
        <f ca="1">'Оборотный капитал'!BB15</f>
        <v>-7.1153015973884521</v>
      </c>
      <c r="BJ95" s="478">
        <f ca="1">'Оборотный капитал'!BC15</f>
        <v>0</v>
      </c>
      <c r="BK95" s="478">
        <f ca="1">'Оборотный капитал'!BD15</f>
        <v>0</v>
      </c>
      <c r="BL95" s="478">
        <f ca="1">'Оборотный капитал'!BE15</f>
        <v>12.155062499999985</v>
      </c>
      <c r="BM95" s="478">
        <f ca="1">'Оборотный капитал'!BF15</f>
        <v>0</v>
      </c>
      <c r="BN95" s="478">
        <f ca="1">'Оборотный капитал'!BG15</f>
        <v>124.97233266171168</v>
      </c>
      <c r="BO95" s="478">
        <f ca="1">'Оборотный капитал'!BH15</f>
        <v>0</v>
      </c>
      <c r="BP95" s="478">
        <f ca="1">'Оборотный капитал'!BI15</f>
        <v>0</v>
      </c>
      <c r="BQ95" s="478">
        <f ca="1">'Оборотный капитал'!BJ15</f>
        <v>0</v>
      </c>
      <c r="BR95" s="478">
        <f ca="1">'Оборотный капитал'!BK15</f>
        <v>0</v>
      </c>
      <c r="BS95" s="478">
        <f ca="1">'Оборотный капитал'!BL15</f>
        <v>0</v>
      </c>
      <c r="BT95" s="478">
        <f ca="1">'Оборотный капитал'!BM15</f>
        <v>0</v>
      </c>
      <c r="BU95" s="478">
        <f>'Оборотный капитал'!BN15</f>
        <v>0</v>
      </c>
      <c r="BV95" s="478">
        <f>'Оборотный капитал'!BO15</f>
        <v>0</v>
      </c>
      <c r="BW95" s="478">
        <f>'Оборотный капитал'!BP15</f>
        <v>0</v>
      </c>
      <c r="BX95" s="478">
        <f>'Оборотный капитал'!BQ15</f>
        <v>0</v>
      </c>
      <c r="BY95" s="478">
        <f>'Оборотный капитал'!BR15</f>
        <v>0</v>
      </c>
      <c r="BZ95" s="478">
        <f>'Оборотный капитал'!BS15</f>
        <v>0</v>
      </c>
      <c r="CA95" s="478">
        <f>'Оборотный капитал'!BT15</f>
        <v>0</v>
      </c>
      <c r="CB95" s="478">
        <f>'Оборотный капитал'!BU15</f>
        <v>0</v>
      </c>
      <c r="CC95" s="478">
        <f>'Оборотный капитал'!BV15</f>
        <v>0</v>
      </c>
      <c r="CD95" s="478">
        <f>'Оборотный капитал'!BW15</f>
        <v>0</v>
      </c>
      <c r="CE95" s="478">
        <f>'Оборотный капитал'!BX15</f>
        <v>0</v>
      </c>
      <c r="CF95" s="478">
        <f>'Оборотный капитал'!BY15</f>
        <v>0</v>
      </c>
    </row>
    <row r="96" spans="1:84" x14ac:dyDescent="0.25">
      <c r="A96" s="31"/>
      <c r="B96" s="379" t="s">
        <v>264</v>
      </c>
      <c r="C96" s="61" t="s">
        <v>266</v>
      </c>
      <c r="D96" s="132" t="s">
        <v>355</v>
      </c>
      <c r="E96" s="498">
        <f t="shared" ca="1" si="162"/>
        <v>0</v>
      </c>
      <c r="F96" s="478">
        <f t="shared" ca="1" si="163"/>
        <v>0</v>
      </c>
      <c r="G96" s="478">
        <f t="shared" ca="1" si="163"/>
        <v>0</v>
      </c>
      <c r="H96" s="478">
        <f t="shared" ca="1" si="163"/>
        <v>0</v>
      </c>
      <c r="I96" s="478">
        <f t="shared" ca="1" si="163"/>
        <v>0</v>
      </c>
      <c r="J96" s="478">
        <f t="shared" ca="1" si="163"/>
        <v>0</v>
      </c>
      <c r="K96" s="478">
        <f t="shared" ca="1" si="163"/>
        <v>0</v>
      </c>
      <c r="L96" s="486"/>
      <c r="M96" s="478">
        <f ca="1">-(-M97+M98+M99)</f>
        <v>0</v>
      </c>
      <c r="N96" s="478">
        <f t="shared" ref="N96:AR96" ca="1" si="170">-N97+N98+N99</f>
        <v>0</v>
      </c>
      <c r="O96" s="478">
        <f t="shared" ca="1" si="170"/>
        <v>0</v>
      </c>
      <c r="P96" s="478">
        <f t="shared" ca="1" si="170"/>
        <v>0</v>
      </c>
      <c r="Q96" s="478">
        <f t="shared" ca="1" si="170"/>
        <v>0</v>
      </c>
      <c r="R96" s="478">
        <f t="shared" ca="1" si="170"/>
        <v>0</v>
      </c>
      <c r="S96" s="478">
        <f t="shared" ca="1" si="170"/>
        <v>0</v>
      </c>
      <c r="T96" s="478">
        <f t="shared" ca="1" si="170"/>
        <v>0</v>
      </c>
      <c r="U96" s="478">
        <f t="shared" ca="1" si="170"/>
        <v>0</v>
      </c>
      <c r="V96" s="478">
        <f t="shared" ca="1" si="170"/>
        <v>0</v>
      </c>
      <c r="W96" s="478">
        <f t="shared" ca="1" si="170"/>
        <v>0</v>
      </c>
      <c r="X96" s="478">
        <f t="shared" ca="1" si="170"/>
        <v>0</v>
      </c>
      <c r="Y96" s="478">
        <f t="shared" ca="1" si="170"/>
        <v>0</v>
      </c>
      <c r="Z96" s="478">
        <f t="shared" ca="1" si="170"/>
        <v>0</v>
      </c>
      <c r="AA96" s="478">
        <f t="shared" ca="1" si="170"/>
        <v>0</v>
      </c>
      <c r="AB96" s="478">
        <f t="shared" ca="1" si="170"/>
        <v>0</v>
      </c>
      <c r="AC96" s="478">
        <f t="shared" ca="1" si="170"/>
        <v>0</v>
      </c>
      <c r="AD96" s="478">
        <f t="shared" ca="1" si="170"/>
        <v>0</v>
      </c>
      <c r="AE96" s="478">
        <f t="shared" ca="1" si="170"/>
        <v>0</v>
      </c>
      <c r="AF96" s="478">
        <f t="shared" ca="1" si="170"/>
        <v>0</v>
      </c>
      <c r="AG96" s="478">
        <f t="shared" ca="1" si="170"/>
        <v>0</v>
      </c>
      <c r="AH96" s="478">
        <f t="shared" ca="1" si="170"/>
        <v>0</v>
      </c>
      <c r="AI96" s="478">
        <f t="shared" ca="1" si="170"/>
        <v>0</v>
      </c>
      <c r="AJ96" s="478">
        <f t="shared" ca="1" si="170"/>
        <v>0</v>
      </c>
      <c r="AK96" s="478">
        <f t="shared" ca="1" si="170"/>
        <v>0</v>
      </c>
      <c r="AL96" s="478">
        <f t="shared" ca="1" si="170"/>
        <v>0</v>
      </c>
      <c r="AM96" s="478">
        <f t="shared" ca="1" si="170"/>
        <v>0</v>
      </c>
      <c r="AN96" s="478">
        <f t="shared" ca="1" si="170"/>
        <v>0</v>
      </c>
      <c r="AO96" s="478">
        <f t="shared" ca="1" si="170"/>
        <v>0</v>
      </c>
      <c r="AP96" s="478">
        <f t="shared" ca="1" si="170"/>
        <v>0</v>
      </c>
      <c r="AQ96" s="478">
        <f t="shared" ca="1" si="170"/>
        <v>0</v>
      </c>
      <c r="AR96" s="478">
        <f t="shared" ca="1" si="170"/>
        <v>0</v>
      </c>
      <c r="AS96" s="478">
        <f t="shared" ref="AS96:BT96" ca="1" si="171">-AS97+AS98+AS99</f>
        <v>0</v>
      </c>
      <c r="AT96" s="478">
        <f t="shared" ca="1" si="171"/>
        <v>0</v>
      </c>
      <c r="AU96" s="478">
        <f t="shared" ca="1" si="171"/>
        <v>0</v>
      </c>
      <c r="AV96" s="478">
        <f t="shared" ca="1" si="171"/>
        <v>0</v>
      </c>
      <c r="AW96" s="478">
        <f t="shared" ca="1" si="171"/>
        <v>0</v>
      </c>
      <c r="AX96" s="478">
        <f t="shared" ca="1" si="171"/>
        <v>0</v>
      </c>
      <c r="AY96" s="478">
        <f t="shared" ca="1" si="171"/>
        <v>0</v>
      </c>
      <c r="AZ96" s="478">
        <f t="shared" ca="1" si="171"/>
        <v>0</v>
      </c>
      <c r="BA96" s="478">
        <f t="shared" ca="1" si="171"/>
        <v>0</v>
      </c>
      <c r="BB96" s="478">
        <f t="shared" ca="1" si="171"/>
        <v>0</v>
      </c>
      <c r="BC96" s="478">
        <f t="shared" ca="1" si="171"/>
        <v>0</v>
      </c>
      <c r="BD96" s="478">
        <f t="shared" ca="1" si="171"/>
        <v>0</v>
      </c>
      <c r="BE96" s="478">
        <f t="shared" ca="1" si="171"/>
        <v>0</v>
      </c>
      <c r="BF96" s="478">
        <f t="shared" ca="1" si="171"/>
        <v>0</v>
      </c>
      <c r="BG96" s="478">
        <f t="shared" ca="1" si="171"/>
        <v>0</v>
      </c>
      <c r="BH96" s="478">
        <f t="shared" ca="1" si="171"/>
        <v>0</v>
      </c>
      <c r="BI96" s="478">
        <f t="shared" ca="1" si="171"/>
        <v>0</v>
      </c>
      <c r="BJ96" s="478">
        <f t="shared" ca="1" si="171"/>
        <v>0</v>
      </c>
      <c r="BK96" s="478">
        <f t="shared" ca="1" si="171"/>
        <v>0</v>
      </c>
      <c r="BL96" s="478">
        <f t="shared" ca="1" si="171"/>
        <v>0</v>
      </c>
      <c r="BM96" s="478">
        <f t="shared" ca="1" si="171"/>
        <v>0</v>
      </c>
      <c r="BN96" s="478">
        <f t="shared" ca="1" si="171"/>
        <v>0</v>
      </c>
      <c r="BO96" s="478">
        <f t="shared" ca="1" si="171"/>
        <v>0</v>
      </c>
      <c r="BP96" s="478">
        <f t="shared" ca="1" si="171"/>
        <v>0</v>
      </c>
      <c r="BQ96" s="478">
        <f t="shared" ca="1" si="171"/>
        <v>0</v>
      </c>
      <c r="BR96" s="478">
        <f t="shared" ca="1" si="171"/>
        <v>0</v>
      </c>
      <c r="BS96" s="478">
        <f t="shared" ca="1" si="171"/>
        <v>0</v>
      </c>
      <c r="BT96" s="478">
        <f t="shared" ca="1" si="171"/>
        <v>0</v>
      </c>
      <c r="BU96" s="478">
        <f t="shared" ref="BU96:CF96" ca="1" si="172">-BU97+BU98+BU99</f>
        <v>0</v>
      </c>
      <c r="BV96" s="478">
        <f t="shared" ca="1" si="172"/>
        <v>0</v>
      </c>
      <c r="BW96" s="478">
        <f t="shared" ca="1" si="172"/>
        <v>0</v>
      </c>
      <c r="BX96" s="478">
        <f t="shared" ca="1" si="172"/>
        <v>0</v>
      </c>
      <c r="BY96" s="478">
        <f t="shared" ca="1" si="172"/>
        <v>0</v>
      </c>
      <c r="BZ96" s="478">
        <f t="shared" ca="1" si="172"/>
        <v>0</v>
      </c>
      <c r="CA96" s="478">
        <f t="shared" ca="1" si="172"/>
        <v>0</v>
      </c>
      <c r="CB96" s="478">
        <f t="shared" ca="1" si="172"/>
        <v>0</v>
      </c>
      <c r="CC96" s="478">
        <f t="shared" ca="1" si="172"/>
        <v>0</v>
      </c>
      <c r="CD96" s="478">
        <f t="shared" ca="1" si="172"/>
        <v>0</v>
      </c>
      <c r="CE96" s="478">
        <f t="shared" ca="1" si="172"/>
        <v>0</v>
      </c>
      <c r="CF96" s="478">
        <f t="shared" ca="1" si="172"/>
        <v>0</v>
      </c>
    </row>
    <row r="97" spans="1:84" s="380" customFormat="1" ht="14.25" hidden="1" outlineLevel="1" x14ac:dyDescent="0.2">
      <c r="A97" s="209"/>
      <c r="B97" s="209" t="s">
        <v>264</v>
      </c>
      <c r="C97" s="381" t="s">
        <v>209</v>
      </c>
      <c r="D97" s="132" t="s">
        <v>355</v>
      </c>
      <c r="E97" s="498">
        <f t="shared" ref="E97:E99" ca="1" si="173">SUM(F97:J97)</f>
        <v>0</v>
      </c>
      <c r="F97" s="499">
        <f ca="1">SUMIF(Отчетность!$M$6:$BT$6,Отчетность!F$6,$M97:$BT97)</f>
        <v>0</v>
      </c>
      <c r="G97" s="499">
        <f ca="1">SUMIF(Отчетность!$M$6:$BT$6,Отчетность!G$6,$M97:$BT97)</f>
        <v>0</v>
      </c>
      <c r="H97" s="499">
        <f ca="1">SUMIF(Отчетность!$M$6:$BT$6,Отчетность!H$6,$M97:$BT97)</f>
        <v>0</v>
      </c>
      <c r="I97" s="499">
        <f ca="1">SUMIF(Отчетность!$M$6:$BT$6,Отчетность!I$6,$M97:$BT97)</f>
        <v>0</v>
      </c>
      <c r="J97" s="499">
        <f ca="1">SUMIF(Отчетность!$M$6:$BT$6,Отчетность!J$6,$M97:$BT97)</f>
        <v>0</v>
      </c>
      <c r="K97" s="499">
        <f>SUMIF(Отчетность!$M$6:$BT$6,Отчетность!K$6,$M97:$BT97)</f>
        <v>0</v>
      </c>
      <c r="L97" s="500"/>
      <c r="M97" s="499">
        <f ca="1">Налоги!F13</f>
        <v>0</v>
      </c>
      <c r="N97" s="499">
        <f ca="1">Налоги!G13</f>
        <v>0</v>
      </c>
      <c r="O97" s="499">
        <f ca="1">Налоги!H13</f>
        <v>0</v>
      </c>
      <c r="P97" s="499">
        <f ca="1">Налоги!I13</f>
        <v>0</v>
      </c>
      <c r="Q97" s="499">
        <f ca="1">Налоги!J13</f>
        <v>0</v>
      </c>
      <c r="R97" s="499">
        <f ca="1">Налоги!K13</f>
        <v>0</v>
      </c>
      <c r="S97" s="499">
        <f ca="1">Налоги!L13</f>
        <v>0</v>
      </c>
      <c r="T97" s="499">
        <f ca="1">Налоги!M13</f>
        <v>0</v>
      </c>
      <c r="U97" s="499">
        <f ca="1">Налоги!N13</f>
        <v>0</v>
      </c>
      <c r="V97" s="499">
        <f ca="1">Налоги!O13</f>
        <v>0</v>
      </c>
      <c r="W97" s="499">
        <f ca="1">Налоги!P13</f>
        <v>0</v>
      </c>
      <c r="X97" s="499">
        <f ca="1">Налоги!Q13</f>
        <v>0</v>
      </c>
      <c r="Y97" s="499">
        <f ca="1">Налоги!R13</f>
        <v>0</v>
      </c>
      <c r="Z97" s="499">
        <f ca="1">Налоги!S13</f>
        <v>0</v>
      </c>
      <c r="AA97" s="499">
        <f ca="1">Налоги!T13</f>
        <v>0</v>
      </c>
      <c r="AB97" s="499">
        <f ca="1">Налоги!U13</f>
        <v>0</v>
      </c>
      <c r="AC97" s="499">
        <f ca="1">Налоги!V13</f>
        <v>0</v>
      </c>
      <c r="AD97" s="499">
        <f ca="1">Налоги!W13</f>
        <v>0</v>
      </c>
      <c r="AE97" s="499">
        <f ca="1">Налоги!X13</f>
        <v>0</v>
      </c>
      <c r="AF97" s="499">
        <f ca="1">Налоги!Y13</f>
        <v>0</v>
      </c>
      <c r="AG97" s="499">
        <f ca="1">Налоги!Z13</f>
        <v>0</v>
      </c>
      <c r="AH97" s="499">
        <f ca="1">Налоги!AA13</f>
        <v>0</v>
      </c>
      <c r="AI97" s="499">
        <f ca="1">Налоги!AB13</f>
        <v>0</v>
      </c>
      <c r="AJ97" s="499">
        <f ca="1">Налоги!AC13</f>
        <v>0</v>
      </c>
      <c r="AK97" s="499">
        <f ca="1">Налоги!AD13</f>
        <v>0</v>
      </c>
      <c r="AL97" s="499">
        <f ca="1">Налоги!AE13</f>
        <v>0</v>
      </c>
      <c r="AM97" s="499">
        <f ca="1">Налоги!AF13</f>
        <v>0</v>
      </c>
      <c r="AN97" s="499">
        <f ca="1">Налоги!AG13</f>
        <v>0</v>
      </c>
      <c r="AO97" s="499">
        <f ca="1">Налоги!AH13</f>
        <v>0</v>
      </c>
      <c r="AP97" s="499">
        <f ca="1">Налоги!AI13</f>
        <v>0</v>
      </c>
      <c r="AQ97" s="499">
        <f ca="1">Налоги!AJ13</f>
        <v>0</v>
      </c>
      <c r="AR97" s="499">
        <f ca="1">Налоги!AK13</f>
        <v>0</v>
      </c>
      <c r="AS97" s="499">
        <f ca="1">Налоги!AL13</f>
        <v>0</v>
      </c>
      <c r="AT97" s="499">
        <f ca="1">Налоги!AM13</f>
        <v>0</v>
      </c>
      <c r="AU97" s="499">
        <f ca="1">Налоги!AN13</f>
        <v>0</v>
      </c>
      <c r="AV97" s="499">
        <f ca="1">Налоги!AO13</f>
        <v>0</v>
      </c>
      <c r="AW97" s="499">
        <f ca="1">Налоги!AP13</f>
        <v>0</v>
      </c>
      <c r="AX97" s="499">
        <f ca="1">Налоги!AQ13</f>
        <v>0</v>
      </c>
      <c r="AY97" s="499">
        <f ca="1">Налоги!AR13</f>
        <v>0</v>
      </c>
      <c r="AZ97" s="499">
        <f ca="1">Налоги!AS13</f>
        <v>0</v>
      </c>
      <c r="BA97" s="499">
        <f ca="1">Налоги!AT13</f>
        <v>0</v>
      </c>
      <c r="BB97" s="499">
        <f ca="1">Налоги!AU13</f>
        <v>0</v>
      </c>
      <c r="BC97" s="499">
        <f ca="1">Налоги!AV13</f>
        <v>0</v>
      </c>
      <c r="BD97" s="499">
        <f ca="1">Налоги!AW13</f>
        <v>0</v>
      </c>
      <c r="BE97" s="499">
        <f ca="1">Налоги!AX13</f>
        <v>0</v>
      </c>
      <c r="BF97" s="499">
        <f ca="1">Налоги!AY13</f>
        <v>0</v>
      </c>
      <c r="BG97" s="499">
        <f ca="1">Налоги!AZ13</f>
        <v>0</v>
      </c>
      <c r="BH97" s="499">
        <f ca="1">Налоги!BA13</f>
        <v>0</v>
      </c>
      <c r="BI97" s="499">
        <f ca="1">Налоги!BB13</f>
        <v>0</v>
      </c>
      <c r="BJ97" s="499">
        <f ca="1">Налоги!BC13</f>
        <v>0</v>
      </c>
      <c r="BK97" s="499">
        <f ca="1">Налоги!BD13</f>
        <v>0</v>
      </c>
      <c r="BL97" s="499">
        <f ca="1">Налоги!BE13</f>
        <v>0</v>
      </c>
      <c r="BM97" s="499">
        <f ca="1">Налоги!BF13</f>
        <v>0</v>
      </c>
      <c r="BN97" s="499">
        <f ca="1">Налоги!BG13</f>
        <v>0</v>
      </c>
      <c r="BO97" s="499">
        <f ca="1">Налоги!BH13</f>
        <v>0</v>
      </c>
      <c r="BP97" s="499">
        <f ca="1">Налоги!BI13</f>
        <v>0</v>
      </c>
      <c r="BQ97" s="499">
        <f ca="1">Налоги!BJ13</f>
        <v>0</v>
      </c>
      <c r="BR97" s="499">
        <f ca="1">Налоги!BK13</f>
        <v>0</v>
      </c>
      <c r="BS97" s="499">
        <f ca="1">Налоги!BL13</f>
        <v>0</v>
      </c>
      <c r="BT97" s="499">
        <f ca="1">Налоги!BM13</f>
        <v>0</v>
      </c>
      <c r="BU97" s="499">
        <f ca="1">Налоги!BN13</f>
        <v>0</v>
      </c>
      <c r="BV97" s="499">
        <f ca="1">Налоги!BO13</f>
        <v>0</v>
      </c>
      <c r="BW97" s="499">
        <f ca="1">Налоги!BP13</f>
        <v>0</v>
      </c>
      <c r="BX97" s="499">
        <f ca="1">Налоги!BQ13</f>
        <v>0</v>
      </c>
      <c r="BY97" s="499">
        <f ca="1">Налоги!BR13</f>
        <v>0</v>
      </c>
      <c r="BZ97" s="499">
        <f ca="1">Налоги!BS13</f>
        <v>0</v>
      </c>
      <c r="CA97" s="499">
        <f ca="1">Налоги!BT13</f>
        <v>0</v>
      </c>
      <c r="CB97" s="499">
        <f ca="1">Налоги!BU13</f>
        <v>0</v>
      </c>
      <c r="CC97" s="499">
        <f ca="1">Налоги!BV13</f>
        <v>0</v>
      </c>
      <c r="CD97" s="499">
        <f ca="1">Налоги!BW13</f>
        <v>0</v>
      </c>
      <c r="CE97" s="499">
        <f ca="1">Налоги!BX13</f>
        <v>0</v>
      </c>
      <c r="CF97" s="499">
        <f ca="1">Налоги!BY13</f>
        <v>0</v>
      </c>
    </row>
    <row r="98" spans="1:84" s="380" customFormat="1" ht="14.25" hidden="1" outlineLevel="1" x14ac:dyDescent="0.2">
      <c r="A98" s="209"/>
      <c r="B98" s="209" t="s">
        <v>0</v>
      </c>
      <c r="C98" s="381" t="s">
        <v>267</v>
      </c>
      <c r="D98" s="132" t="s">
        <v>355</v>
      </c>
      <c r="E98" s="498">
        <f t="shared" ca="1" si="173"/>
        <v>0</v>
      </c>
      <c r="F98" s="499">
        <f ca="1">SUMIF(Отчетность!$M$6:$BT$6,Отчетность!F$6,$M98:$BT98)</f>
        <v>0</v>
      </c>
      <c r="G98" s="499">
        <f ca="1">SUMIF(Отчетность!$M$6:$BT$6,Отчетность!G$6,$M98:$BT98)</f>
        <v>0</v>
      </c>
      <c r="H98" s="499">
        <f ca="1">SUMIF(Отчетность!$M$6:$BT$6,Отчетность!H$6,$M98:$BT98)</f>
        <v>0</v>
      </c>
      <c r="I98" s="499">
        <f ca="1">SUMIF(Отчетность!$M$6:$BT$6,Отчетность!I$6,$M98:$BT98)</f>
        <v>0</v>
      </c>
      <c r="J98" s="499">
        <f ca="1">SUMIF(Отчетность!$M$6:$BT$6,Отчетность!J$6,$M98:$BT98)</f>
        <v>0</v>
      </c>
      <c r="K98" s="499">
        <f>SUMIF(Отчетность!$M$6:$BT$6,Отчетность!K$6,$M98:$BT98)</f>
        <v>0</v>
      </c>
      <c r="L98" s="500"/>
      <c r="M98" s="499">
        <f ca="1">Налоги!F15</f>
        <v>0</v>
      </c>
      <c r="N98" s="499">
        <f ca="1">Налоги!G15</f>
        <v>0</v>
      </c>
      <c r="O98" s="499">
        <f ca="1">Налоги!H15</f>
        <v>0</v>
      </c>
      <c r="P98" s="499">
        <f ca="1">Налоги!I15</f>
        <v>0</v>
      </c>
      <c r="Q98" s="499">
        <f ca="1">Налоги!J15</f>
        <v>0</v>
      </c>
      <c r="R98" s="499">
        <f ca="1">Налоги!K15</f>
        <v>0</v>
      </c>
      <c r="S98" s="499">
        <f ca="1">Налоги!L15</f>
        <v>0</v>
      </c>
      <c r="T98" s="499">
        <f ca="1">Налоги!M15</f>
        <v>0</v>
      </c>
      <c r="U98" s="499">
        <f ca="1">Налоги!N15</f>
        <v>0</v>
      </c>
      <c r="V98" s="499">
        <f ca="1">Налоги!O15</f>
        <v>0</v>
      </c>
      <c r="W98" s="499">
        <f ca="1">Налоги!P15</f>
        <v>0</v>
      </c>
      <c r="X98" s="499">
        <f ca="1">Налоги!Q15</f>
        <v>0</v>
      </c>
      <c r="Y98" s="499">
        <f ca="1">Налоги!R15</f>
        <v>0</v>
      </c>
      <c r="Z98" s="499">
        <f ca="1">Налоги!S15</f>
        <v>0</v>
      </c>
      <c r="AA98" s="499">
        <f ca="1">Налоги!T15</f>
        <v>0</v>
      </c>
      <c r="AB98" s="499">
        <f ca="1">Налоги!U15</f>
        <v>0</v>
      </c>
      <c r="AC98" s="499">
        <f ca="1">Налоги!V15</f>
        <v>0</v>
      </c>
      <c r="AD98" s="499">
        <f ca="1">Налоги!W15</f>
        <v>0</v>
      </c>
      <c r="AE98" s="499">
        <f ca="1">Налоги!X15</f>
        <v>0</v>
      </c>
      <c r="AF98" s="499">
        <f ca="1">Налоги!Y15</f>
        <v>0</v>
      </c>
      <c r="AG98" s="499">
        <f ca="1">Налоги!Z15</f>
        <v>0</v>
      </c>
      <c r="AH98" s="499">
        <f ca="1">Налоги!AA15</f>
        <v>0</v>
      </c>
      <c r="AI98" s="499">
        <f ca="1">Налоги!AB15</f>
        <v>0</v>
      </c>
      <c r="AJ98" s="499">
        <f ca="1">Налоги!AC15</f>
        <v>0</v>
      </c>
      <c r="AK98" s="499">
        <f ca="1">Налоги!AD15</f>
        <v>0</v>
      </c>
      <c r="AL98" s="499">
        <f ca="1">Налоги!AE15</f>
        <v>0</v>
      </c>
      <c r="AM98" s="499">
        <f ca="1">Налоги!AF15</f>
        <v>0</v>
      </c>
      <c r="AN98" s="499">
        <f ca="1">Налоги!AG15</f>
        <v>0</v>
      </c>
      <c r="AO98" s="499">
        <f ca="1">Налоги!AH15</f>
        <v>0</v>
      </c>
      <c r="AP98" s="499">
        <f ca="1">Налоги!AI15</f>
        <v>0</v>
      </c>
      <c r="AQ98" s="499">
        <f ca="1">Налоги!AJ15</f>
        <v>0</v>
      </c>
      <c r="AR98" s="499">
        <f ca="1">Налоги!AK15</f>
        <v>0</v>
      </c>
      <c r="AS98" s="499">
        <f ca="1">Налоги!AL15</f>
        <v>0</v>
      </c>
      <c r="AT98" s="499">
        <f ca="1">Налоги!AM15</f>
        <v>0</v>
      </c>
      <c r="AU98" s="499">
        <f ca="1">Налоги!AN15</f>
        <v>0</v>
      </c>
      <c r="AV98" s="499">
        <f ca="1">Налоги!AO15</f>
        <v>0</v>
      </c>
      <c r="AW98" s="499">
        <f ca="1">Налоги!AP15</f>
        <v>0</v>
      </c>
      <c r="AX98" s="499">
        <f ca="1">Налоги!AQ15</f>
        <v>0</v>
      </c>
      <c r="AY98" s="499">
        <f ca="1">Налоги!AR15</f>
        <v>0</v>
      </c>
      <c r="AZ98" s="499">
        <f ca="1">Налоги!AS15</f>
        <v>0</v>
      </c>
      <c r="BA98" s="499">
        <f ca="1">Налоги!AT15</f>
        <v>0</v>
      </c>
      <c r="BB98" s="499">
        <f ca="1">Налоги!AU15</f>
        <v>0</v>
      </c>
      <c r="BC98" s="499">
        <f ca="1">Налоги!AV15</f>
        <v>0</v>
      </c>
      <c r="BD98" s="499">
        <f ca="1">Налоги!AW15</f>
        <v>0</v>
      </c>
      <c r="BE98" s="499">
        <f ca="1">Налоги!AX15</f>
        <v>0</v>
      </c>
      <c r="BF98" s="499">
        <f ca="1">Налоги!AY15</f>
        <v>0</v>
      </c>
      <c r="BG98" s="499">
        <f ca="1">Налоги!AZ15</f>
        <v>0</v>
      </c>
      <c r="BH98" s="499">
        <f ca="1">Налоги!BA15</f>
        <v>0</v>
      </c>
      <c r="BI98" s="499">
        <f ca="1">Налоги!BB15</f>
        <v>0</v>
      </c>
      <c r="BJ98" s="499">
        <f ca="1">Налоги!BC15</f>
        <v>0</v>
      </c>
      <c r="BK98" s="499">
        <f ca="1">Налоги!BD15</f>
        <v>0</v>
      </c>
      <c r="BL98" s="499">
        <f ca="1">Налоги!BE15</f>
        <v>0</v>
      </c>
      <c r="BM98" s="499">
        <f ca="1">Налоги!BF15</f>
        <v>0</v>
      </c>
      <c r="BN98" s="499">
        <f ca="1">Налоги!BG15</f>
        <v>0</v>
      </c>
      <c r="BO98" s="499">
        <f ca="1">Налоги!BH15</f>
        <v>0</v>
      </c>
      <c r="BP98" s="499">
        <f ca="1">Налоги!BI15</f>
        <v>0</v>
      </c>
      <c r="BQ98" s="499">
        <f ca="1">Налоги!BJ15</f>
        <v>0</v>
      </c>
      <c r="BR98" s="499">
        <f ca="1">Налоги!BK15</f>
        <v>0</v>
      </c>
      <c r="BS98" s="499">
        <f ca="1">Налоги!BL15</f>
        <v>0</v>
      </c>
      <c r="BT98" s="499">
        <f ca="1">Налоги!BM15</f>
        <v>0</v>
      </c>
      <c r="BU98" s="499">
        <f ca="1">Налоги!BN15</f>
        <v>0</v>
      </c>
      <c r="BV98" s="499">
        <f ca="1">Налоги!BO15</f>
        <v>0</v>
      </c>
      <c r="BW98" s="499">
        <f ca="1">Налоги!BP15</f>
        <v>0</v>
      </c>
      <c r="BX98" s="499">
        <f ca="1">Налоги!BQ15</f>
        <v>0</v>
      </c>
      <c r="BY98" s="499">
        <f ca="1">Налоги!BR15</f>
        <v>0</v>
      </c>
      <c r="BZ98" s="499">
        <f ca="1">Налоги!BS15</f>
        <v>0</v>
      </c>
      <c r="CA98" s="499">
        <f ca="1">Налоги!BT15</f>
        <v>0</v>
      </c>
      <c r="CB98" s="499">
        <f ca="1">Налоги!BU15</f>
        <v>0</v>
      </c>
      <c r="CC98" s="499">
        <f ca="1">Налоги!BV15</f>
        <v>0</v>
      </c>
      <c r="CD98" s="499">
        <f ca="1">Налоги!BW15</f>
        <v>0</v>
      </c>
      <c r="CE98" s="499">
        <f ca="1">Налоги!BX15</f>
        <v>0</v>
      </c>
      <c r="CF98" s="499">
        <f ca="1">Налоги!BY15</f>
        <v>0</v>
      </c>
    </row>
    <row r="99" spans="1:84" s="380" customFormat="1" ht="14.25" hidden="1" outlineLevel="1" x14ac:dyDescent="0.2">
      <c r="A99" s="209"/>
      <c r="B99" s="209" t="s">
        <v>0</v>
      </c>
      <c r="C99" s="381" t="s">
        <v>213</v>
      </c>
      <c r="D99" s="132" t="s">
        <v>355</v>
      </c>
      <c r="E99" s="498">
        <f t="shared" ca="1" si="173"/>
        <v>0</v>
      </c>
      <c r="F99" s="499">
        <f ca="1">SUMIF(Отчетность!$M$6:$BT$6,Отчетность!F$6,$M99:$BT99)</f>
        <v>0</v>
      </c>
      <c r="G99" s="499">
        <f ca="1">SUMIF(Отчетность!$M$6:$BT$6,Отчетность!G$6,$M99:$BT99)</f>
        <v>0</v>
      </c>
      <c r="H99" s="499">
        <f ca="1">SUMIF(Отчетность!$M$6:$BT$6,Отчетность!H$6,$M99:$BT99)</f>
        <v>0</v>
      </c>
      <c r="I99" s="499">
        <f ca="1">SUMIF(Отчетность!$M$6:$BT$6,Отчетность!I$6,$M99:$BT99)</f>
        <v>0</v>
      </c>
      <c r="J99" s="499">
        <f ca="1">SUMIF(Отчетность!$M$6:$BT$6,Отчетность!J$6,$M99:$BT99)</f>
        <v>0</v>
      </c>
      <c r="K99" s="499">
        <f>SUMIF(Отчетность!$M$6:$BT$6,Отчетность!K$6,$M99:$BT99)</f>
        <v>0</v>
      </c>
      <c r="L99" s="500"/>
      <c r="M99" s="499">
        <f ca="1">Налоги!F17</f>
        <v>0</v>
      </c>
      <c r="N99" s="499">
        <f ca="1">Налоги!G17</f>
        <v>0</v>
      </c>
      <c r="O99" s="499">
        <f ca="1">Налоги!H17</f>
        <v>0</v>
      </c>
      <c r="P99" s="499">
        <f ca="1">Налоги!I17</f>
        <v>0</v>
      </c>
      <c r="Q99" s="499">
        <f ca="1">Налоги!J17</f>
        <v>0</v>
      </c>
      <c r="R99" s="499">
        <f ca="1">Налоги!K17</f>
        <v>0</v>
      </c>
      <c r="S99" s="499">
        <f ca="1">Налоги!L17</f>
        <v>0</v>
      </c>
      <c r="T99" s="499">
        <f ca="1">Налоги!M17</f>
        <v>0</v>
      </c>
      <c r="U99" s="499">
        <f ca="1">Налоги!N17</f>
        <v>0</v>
      </c>
      <c r="V99" s="499">
        <f ca="1">Налоги!O17</f>
        <v>0</v>
      </c>
      <c r="W99" s="499">
        <f ca="1">Налоги!P17</f>
        <v>0</v>
      </c>
      <c r="X99" s="499">
        <f ca="1">Налоги!Q17</f>
        <v>0</v>
      </c>
      <c r="Y99" s="499">
        <f ca="1">Налоги!R17</f>
        <v>0</v>
      </c>
      <c r="Z99" s="499">
        <f ca="1">Налоги!S17</f>
        <v>0</v>
      </c>
      <c r="AA99" s="499">
        <f ca="1">Налоги!T17</f>
        <v>0</v>
      </c>
      <c r="AB99" s="499">
        <f ca="1">Налоги!U17</f>
        <v>0</v>
      </c>
      <c r="AC99" s="499">
        <f ca="1">Налоги!V17</f>
        <v>0</v>
      </c>
      <c r="AD99" s="499">
        <f ca="1">Налоги!W17</f>
        <v>0</v>
      </c>
      <c r="AE99" s="499">
        <f ca="1">Налоги!X17</f>
        <v>0</v>
      </c>
      <c r="AF99" s="499">
        <f ca="1">Налоги!Y17</f>
        <v>0</v>
      </c>
      <c r="AG99" s="499">
        <f ca="1">Налоги!Z17</f>
        <v>0</v>
      </c>
      <c r="AH99" s="499">
        <f ca="1">Налоги!AA17</f>
        <v>0</v>
      </c>
      <c r="AI99" s="499">
        <f ca="1">Налоги!AB17</f>
        <v>0</v>
      </c>
      <c r="AJ99" s="499">
        <f ca="1">Налоги!AC17</f>
        <v>0</v>
      </c>
      <c r="AK99" s="499">
        <f ca="1">Налоги!AD17</f>
        <v>0</v>
      </c>
      <c r="AL99" s="499">
        <f ca="1">Налоги!AE17</f>
        <v>0</v>
      </c>
      <c r="AM99" s="499">
        <f ca="1">Налоги!AF17</f>
        <v>0</v>
      </c>
      <c r="AN99" s="499">
        <f ca="1">Налоги!AG17</f>
        <v>0</v>
      </c>
      <c r="AO99" s="499">
        <f ca="1">Налоги!AH17</f>
        <v>0</v>
      </c>
      <c r="AP99" s="499">
        <f ca="1">Налоги!AI17</f>
        <v>0</v>
      </c>
      <c r="AQ99" s="499">
        <f ca="1">Налоги!AJ17</f>
        <v>0</v>
      </c>
      <c r="AR99" s="499">
        <f ca="1">Налоги!AK17</f>
        <v>0</v>
      </c>
      <c r="AS99" s="499">
        <f ca="1">Налоги!AL17</f>
        <v>0</v>
      </c>
      <c r="AT99" s="499">
        <f ca="1">Налоги!AM17</f>
        <v>0</v>
      </c>
      <c r="AU99" s="499">
        <f ca="1">Налоги!AN17</f>
        <v>0</v>
      </c>
      <c r="AV99" s="499">
        <f ca="1">Налоги!AO17</f>
        <v>0</v>
      </c>
      <c r="AW99" s="499">
        <f ca="1">Налоги!AP17</f>
        <v>0</v>
      </c>
      <c r="AX99" s="499">
        <f ca="1">Налоги!AQ17</f>
        <v>0</v>
      </c>
      <c r="AY99" s="499">
        <f ca="1">Налоги!AR17</f>
        <v>0</v>
      </c>
      <c r="AZ99" s="499">
        <f ca="1">Налоги!AS17</f>
        <v>0</v>
      </c>
      <c r="BA99" s="499">
        <f ca="1">Налоги!AT17</f>
        <v>0</v>
      </c>
      <c r="BB99" s="499">
        <f ca="1">Налоги!AU17</f>
        <v>0</v>
      </c>
      <c r="BC99" s="499">
        <f ca="1">Налоги!AV17</f>
        <v>0</v>
      </c>
      <c r="BD99" s="499">
        <f ca="1">Налоги!AW17</f>
        <v>0</v>
      </c>
      <c r="BE99" s="499">
        <f ca="1">Налоги!AX17</f>
        <v>0</v>
      </c>
      <c r="BF99" s="499">
        <f ca="1">Налоги!AY17</f>
        <v>0</v>
      </c>
      <c r="BG99" s="499">
        <f ca="1">Налоги!AZ17</f>
        <v>0</v>
      </c>
      <c r="BH99" s="499">
        <f ca="1">Налоги!BA17</f>
        <v>0</v>
      </c>
      <c r="BI99" s="499">
        <f ca="1">Налоги!BB17</f>
        <v>0</v>
      </c>
      <c r="BJ99" s="499">
        <f ca="1">Налоги!BC17</f>
        <v>0</v>
      </c>
      <c r="BK99" s="499">
        <f ca="1">Налоги!BD17</f>
        <v>0</v>
      </c>
      <c r="BL99" s="499">
        <f ca="1">Налоги!BE17</f>
        <v>0</v>
      </c>
      <c r="BM99" s="499">
        <f ca="1">Налоги!BF17</f>
        <v>0</v>
      </c>
      <c r="BN99" s="499">
        <f ca="1">Налоги!BG17</f>
        <v>0</v>
      </c>
      <c r="BO99" s="499">
        <f ca="1">Налоги!BH17</f>
        <v>0</v>
      </c>
      <c r="BP99" s="499">
        <f ca="1">Налоги!BI17</f>
        <v>0</v>
      </c>
      <c r="BQ99" s="499">
        <f ca="1">Налоги!BJ17</f>
        <v>0</v>
      </c>
      <c r="BR99" s="499">
        <f ca="1">Налоги!BK17</f>
        <v>0</v>
      </c>
      <c r="BS99" s="499">
        <f ca="1">Налоги!BL17</f>
        <v>0</v>
      </c>
      <c r="BT99" s="499">
        <f ca="1">Налоги!BM17</f>
        <v>0</v>
      </c>
      <c r="BU99" s="499">
        <f ca="1">Налоги!BN17</f>
        <v>0</v>
      </c>
      <c r="BV99" s="499">
        <f ca="1">Налоги!BO17</f>
        <v>0</v>
      </c>
      <c r="BW99" s="499">
        <f ca="1">Налоги!BP17</f>
        <v>0</v>
      </c>
      <c r="BX99" s="499">
        <f ca="1">Налоги!BQ17</f>
        <v>0</v>
      </c>
      <c r="BY99" s="499">
        <f ca="1">Налоги!BR17</f>
        <v>0</v>
      </c>
      <c r="BZ99" s="499">
        <f ca="1">Налоги!BS17</f>
        <v>0</v>
      </c>
      <c r="CA99" s="499">
        <f ca="1">Налоги!BT17</f>
        <v>0</v>
      </c>
      <c r="CB99" s="499">
        <f ca="1">Налоги!BU17</f>
        <v>0</v>
      </c>
      <c r="CC99" s="499">
        <f ca="1">Налоги!BV17</f>
        <v>0</v>
      </c>
      <c r="CD99" s="499">
        <f ca="1">Налоги!BW17</f>
        <v>0</v>
      </c>
      <c r="CE99" s="499">
        <f ca="1">Налоги!BX17</f>
        <v>0</v>
      </c>
      <c r="CF99" s="499">
        <f ca="1">Налоги!BY17</f>
        <v>0</v>
      </c>
    </row>
    <row r="100" spans="1:84" collapsed="1" x14ac:dyDescent="0.25">
      <c r="A100" s="379"/>
      <c r="B100" s="379"/>
      <c r="C100" s="73"/>
      <c r="D100" s="132"/>
      <c r="E100" s="498"/>
      <c r="F100" s="478"/>
      <c r="G100" s="478"/>
      <c r="H100" s="478"/>
      <c r="I100" s="478"/>
      <c r="J100" s="478"/>
      <c r="K100" s="478"/>
      <c r="L100" s="486"/>
      <c r="M100" s="478"/>
      <c r="N100" s="478"/>
      <c r="O100" s="478"/>
      <c r="P100" s="478"/>
      <c r="Q100" s="478"/>
      <c r="R100" s="478"/>
      <c r="S100" s="478"/>
      <c r="T100" s="478"/>
      <c r="U100" s="478"/>
      <c r="V100" s="478"/>
      <c r="W100" s="478"/>
      <c r="X100" s="478"/>
      <c r="Y100" s="478"/>
      <c r="Z100" s="478"/>
      <c r="AA100" s="478"/>
      <c r="AB100" s="478"/>
      <c r="AC100" s="478"/>
      <c r="AD100" s="478"/>
      <c r="AE100" s="478"/>
      <c r="AF100" s="478"/>
      <c r="AG100" s="478"/>
      <c r="AH100" s="478"/>
      <c r="AI100" s="478"/>
      <c r="AJ100" s="478"/>
      <c r="AK100" s="478"/>
      <c r="AL100" s="478"/>
      <c r="AM100" s="478"/>
      <c r="AN100" s="478"/>
      <c r="AO100" s="478"/>
      <c r="AP100" s="478"/>
      <c r="AQ100" s="478"/>
      <c r="AR100" s="478"/>
      <c r="AS100" s="478"/>
      <c r="AT100" s="478"/>
      <c r="AU100" s="478"/>
      <c r="AV100" s="478"/>
      <c r="AW100" s="478"/>
      <c r="AX100" s="478"/>
      <c r="AY100" s="478"/>
      <c r="AZ100" s="478"/>
      <c r="BA100" s="478"/>
      <c r="BB100" s="478"/>
      <c r="BC100" s="478"/>
      <c r="BD100" s="478"/>
      <c r="BE100" s="478"/>
      <c r="BF100" s="478"/>
      <c r="BG100" s="478"/>
      <c r="BH100" s="478"/>
      <c r="BI100" s="478"/>
      <c r="BJ100" s="478"/>
      <c r="BK100" s="478"/>
      <c r="BL100" s="478"/>
      <c r="BM100" s="478"/>
      <c r="BN100" s="478"/>
      <c r="BO100" s="478"/>
      <c r="BP100" s="478"/>
      <c r="BQ100" s="478"/>
      <c r="BR100" s="478"/>
      <c r="BS100" s="478"/>
      <c r="BT100" s="478"/>
      <c r="BU100" s="478"/>
      <c r="BV100" s="478"/>
      <c r="BW100" s="478"/>
      <c r="BX100" s="478"/>
      <c r="BY100" s="478"/>
      <c r="BZ100" s="478"/>
      <c r="CA100" s="478"/>
      <c r="CB100" s="478"/>
      <c r="CC100" s="478"/>
      <c r="CD100" s="478"/>
      <c r="CE100" s="478"/>
      <c r="CF100" s="478"/>
    </row>
    <row r="101" spans="1:84" x14ac:dyDescent="0.25">
      <c r="A101" s="31"/>
      <c r="B101" s="553" t="s">
        <v>0</v>
      </c>
      <c r="C101" s="553" t="s">
        <v>268</v>
      </c>
      <c r="D101" s="341" t="str">
        <f>D92</f>
        <v>тыс. EUR</v>
      </c>
      <c r="E101" s="475">
        <f t="shared" ref="E101:E103" ca="1" si="174">SUM(F101:K101)</f>
        <v>-515.30523090312215</v>
      </c>
      <c r="F101" s="476">
        <f t="shared" ref="F101:K103" ca="1" si="175">SUMIF($M$6:$CF$6,F$6,$M101:$CF101)</f>
        <v>-425.5</v>
      </c>
      <c r="G101" s="476">
        <f t="shared" ca="1" si="175"/>
        <v>-3.09</v>
      </c>
      <c r="H101" s="476">
        <f t="shared" ca="1" si="175"/>
        <v>-11.063745000000001</v>
      </c>
      <c r="I101" s="476">
        <f t="shared" ca="1" si="175"/>
        <v>-38.805295319999999</v>
      </c>
      <c r="J101" s="476">
        <f t="shared" ca="1" si="175"/>
        <v>-16.540757130149998</v>
      </c>
      <c r="K101" s="476">
        <f t="shared" ca="1" si="175"/>
        <v>-20.305433452972135</v>
      </c>
      <c r="L101" s="497"/>
      <c r="M101" s="476">
        <f t="shared" ref="M101:AR101" ca="1" si="176">SUM(M102:M103)</f>
        <v>-109.75</v>
      </c>
      <c r="N101" s="476">
        <f t="shared" ca="1" si="176"/>
        <v>-62.25</v>
      </c>
      <c r="O101" s="476">
        <f t="shared" ca="1" si="176"/>
        <v>-62.25</v>
      </c>
      <c r="P101" s="476">
        <f t="shared" ca="1" si="176"/>
        <v>-62.25</v>
      </c>
      <c r="Q101" s="476">
        <f t="shared" ca="1" si="176"/>
        <v>-62.25</v>
      </c>
      <c r="R101" s="476">
        <f t="shared" ca="1" si="176"/>
        <v>-66.75</v>
      </c>
      <c r="S101" s="476">
        <f t="shared" ca="1" si="176"/>
        <v>0</v>
      </c>
      <c r="T101" s="476">
        <f t="shared" ca="1" si="176"/>
        <v>0</v>
      </c>
      <c r="U101" s="476">
        <f t="shared" ca="1" si="176"/>
        <v>0</v>
      </c>
      <c r="V101" s="476">
        <f t="shared" ca="1" si="176"/>
        <v>0</v>
      </c>
      <c r="W101" s="476">
        <f t="shared" ca="1" si="176"/>
        <v>0</v>
      </c>
      <c r="X101" s="476">
        <f t="shared" ca="1" si="176"/>
        <v>0</v>
      </c>
      <c r="Y101" s="476">
        <f t="shared" ca="1" si="176"/>
        <v>0</v>
      </c>
      <c r="Z101" s="476">
        <f t="shared" ca="1" si="176"/>
        <v>0</v>
      </c>
      <c r="AA101" s="476">
        <f t="shared" ca="1" si="176"/>
        <v>0</v>
      </c>
      <c r="AB101" s="476">
        <f t="shared" ca="1" si="176"/>
        <v>-1.5449999999999999</v>
      </c>
      <c r="AC101" s="476">
        <f t="shared" ca="1" si="176"/>
        <v>0</v>
      </c>
      <c r="AD101" s="476">
        <f t="shared" ca="1" si="176"/>
        <v>-1.5449999999999999</v>
      </c>
      <c r="AE101" s="476">
        <f t="shared" ca="1" si="176"/>
        <v>0</v>
      </c>
      <c r="AF101" s="476">
        <f t="shared" ca="1" si="176"/>
        <v>0</v>
      </c>
      <c r="AG101" s="476">
        <f t="shared" ca="1" si="176"/>
        <v>0</v>
      </c>
      <c r="AH101" s="476">
        <f t="shared" ca="1" si="176"/>
        <v>0</v>
      </c>
      <c r="AI101" s="476">
        <f t="shared" ca="1" si="176"/>
        <v>0</v>
      </c>
      <c r="AJ101" s="476">
        <f t="shared" ca="1" si="176"/>
        <v>0</v>
      </c>
      <c r="AK101" s="476">
        <f t="shared" ca="1" si="176"/>
        <v>0</v>
      </c>
      <c r="AL101" s="476">
        <f t="shared" ca="1" si="176"/>
        <v>0</v>
      </c>
      <c r="AM101" s="476">
        <f t="shared" ca="1" si="176"/>
        <v>0</v>
      </c>
      <c r="AN101" s="476">
        <f t="shared" ca="1" si="176"/>
        <v>-3.16107</v>
      </c>
      <c r="AO101" s="476">
        <f t="shared" ca="1" si="176"/>
        <v>0</v>
      </c>
      <c r="AP101" s="476">
        <f t="shared" ca="1" si="176"/>
        <v>-7.9026750000000003</v>
      </c>
      <c r="AQ101" s="476">
        <f t="shared" ca="1" si="176"/>
        <v>0</v>
      </c>
      <c r="AR101" s="476">
        <f t="shared" ca="1" si="176"/>
        <v>0</v>
      </c>
      <c r="AS101" s="476">
        <f t="shared" ref="AS101:BT101" ca="1" si="177">SUM(AS102:AS103)</f>
        <v>0</v>
      </c>
      <c r="AT101" s="476">
        <f t="shared" ca="1" si="177"/>
        <v>0</v>
      </c>
      <c r="AU101" s="476">
        <f t="shared" ca="1" si="177"/>
        <v>0</v>
      </c>
      <c r="AV101" s="476">
        <f t="shared" ca="1" si="177"/>
        <v>0</v>
      </c>
      <c r="AW101" s="476">
        <f t="shared" ca="1" si="177"/>
        <v>0</v>
      </c>
      <c r="AX101" s="476">
        <f t="shared" ca="1" si="177"/>
        <v>0</v>
      </c>
      <c r="AY101" s="476">
        <f t="shared" ca="1" si="177"/>
        <v>0</v>
      </c>
      <c r="AZ101" s="476">
        <f t="shared" ca="1" si="177"/>
        <v>-1.6168873049999999</v>
      </c>
      <c r="BA101" s="476">
        <f t="shared" ca="1" si="177"/>
        <v>0</v>
      </c>
      <c r="BB101" s="476">
        <f t="shared" ca="1" si="177"/>
        <v>-37.188408015</v>
      </c>
      <c r="BC101" s="476">
        <f t="shared" ca="1" si="177"/>
        <v>0</v>
      </c>
      <c r="BD101" s="476">
        <f t="shared" ca="1" si="177"/>
        <v>0</v>
      </c>
      <c r="BE101" s="476">
        <f t="shared" ca="1" si="177"/>
        <v>0</v>
      </c>
      <c r="BF101" s="476">
        <f t="shared" ca="1" si="177"/>
        <v>0</v>
      </c>
      <c r="BG101" s="476">
        <f t="shared" ca="1" si="177"/>
        <v>0</v>
      </c>
      <c r="BH101" s="476">
        <f t="shared" ca="1" si="177"/>
        <v>0</v>
      </c>
      <c r="BI101" s="476">
        <f t="shared" ca="1" si="177"/>
        <v>0</v>
      </c>
      <c r="BJ101" s="476">
        <f t="shared" ca="1" si="177"/>
        <v>0</v>
      </c>
      <c r="BK101" s="476">
        <f t="shared" ca="1" si="177"/>
        <v>0</v>
      </c>
      <c r="BL101" s="476">
        <f t="shared" ca="1" si="177"/>
        <v>-3.3081514260299998</v>
      </c>
      <c r="BM101" s="476">
        <f t="shared" ca="1" si="177"/>
        <v>0</v>
      </c>
      <c r="BN101" s="476">
        <f t="shared" ca="1" si="177"/>
        <v>-13.232605704119999</v>
      </c>
      <c r="BO101" s="476">
        <f t="shared" ca="1" si="177"/>
        <v>0</v>
      </c>
      <c r="BP101" s="476">
        <f t="shared" ca="1" si="177"/>
        <v>0</v>
      </c>
      <c r="BQ101" s="476">
        <f t="shared" ca="1" si="177"/>
        <v>0</v>
      </c>
      <c r="BR101" s="476">
        <f t="shared" ca="1" si="177"/>
        <v>0</v>
      </c>
      <c r="BS101" s="476">
        <f t="shared" ca="1" si="177"/>
        <v>0</v>
      </c>
      <c r="BT101" s="476">
        <f t="shared" ca="1" si="177"/>
        <v>0</v>
      </c>
      <c r="BU101" s="476">
        <f t="shared" ref="BU101:CF101" ca="1" si="178">SUM(BU102:BU103)</f>
        <v>0</v>
      </c>
      <c r="BV101" s="476">
        <f t="shared" ca="1" si="178"/>
        <v>0</v>
      </c>
      <c r="BW101" s="476">
        <f t="shared" ca="1" si="178"/>
        <v>0</v>
      </c>
      <c r="BX101" s="476">
        <f t="shared" ca="1" si="178"/>
        <v>0</v>
      </c>
      <c r="BY101" s="476">
        <f t="shared" ca="1" si="178"/>
        <v>0</v>
      </c>
      <c r="BZ101" s="476">
        <f t="shared" ca="1" si="178"/>
        <v>-20.305433452972135</v>
      </c>
      <c r="CA101" s="476">
        <f t="shared" ca="1" si="178"/>
        <v>0</v>
      </c>
      <c r="CB101" s="476">
        <f t="shared" ca="1" si="178"/>
        <v>0</v>
      </c>
      <c r="CC101" s="476">
        <f t="shared" ca="1" si="178"/>
        <v>0</v>
      </c>
      <c r="CD101" s="476">
        <f t="shared" ca="1" si="178"/>
        <v>0</v>
      </c>
      <c r="CE101" s="476">
        <f t="shared" ca="1" si="178"/>
        <v>0</v>
      </c>
      <c r="CF101" s="476">
        <f t="shared" ca="1" si="178"/>
        <v>0</v>
      </c>
    </row>
    <row r="102" spans="1:84" x14ac:dyDescent="0.25">
      <c r="A102" s="31"/>
      <c r="B102" s="379" t="s">
        <v>0</v>
      </c>
      <c r="C102" s="61" t="s">
        <v>269</v>
      </c>
      <c r="D102" s="132" t="s">
        <v>355</v>
      </c>
      <c r="E102" s="498">
        <f t="shared" ca="1" si="174"/>
        <v>-515.30523090312215</v>
      </c>
      <c r="F102" s="478">
        <f t="shared" ca="1" si="175"/>
        <v>-425.5</v>
      </c>
      <c r="G102" s="478">
        <f t="shared" ca="1" si="175"/>
        <v>-3.09</v>
      </c>
      <c r="H102" s="478">
        <f t="shared" ca="1" si="175"/>
        <v>-11.063745000000001</v>
      </c>
      <c r="I102" s="478">
        <f t="shared" ca="1" si="175"/>
        <v>-38.805295319999999</v>
      </c>
      <c r="J102" s="478">
        <f t="shared" ca="1" si="175"/>
        <v>-16.540757130149998</v>
      </c>
      <c r="K102" s="478">
        <f t="shared" ca="1" si="175"/>
        <v>-20.305433452972135</v>
      </c>
      <c r="L102" s="486"/>
      <c r="M102" s="478">
        <f ca="1">-(Затраты!F51+Отчетность!M103)</f>
        <v>-109.75</v>
      </c>
      <c r="N102" s="478">
        <f ca="1">-(Затраты!G51+Отчетность!N103)</f>
        <v>-62.25</v>
      </c>
      <c r="O102" s="478">
        <f ca="1">-(Затраты!H51+Отчетность!O103)</f>
        <v>-62.25</v>
      </c>
      <c r="P102" s="478">
        <f ca="1">-(Затраты!I51+Отчетность!P103)</f>
        <v>-62.25</v>
      </c>
      <c r="Q102" s="478">
        <f ca="1">-(Затраты!J51+Отчетность!Q103)</f>
        <v>-62.25</v>
      </c>
      <c r="R102" s="478">
        <f ca="1">-(Затраты!K51+Отчетность!R103)</f>
        <v>-66.75</v>
      </c>
      <c r="S102" s="478">
        <f ca="1">-(Затраты!L51+Отчетность!S103)</f>
        <v>0</v>
      </c>
      <c r="T102" s="478">
        <f ca="1">-(Затраты!M51+Отчетность!T103)</f>
        <v>0</v>
      </c>
      <c r="U102" s="478">
        <f ca="1">-(Затраты!N51+Отчетность!U103)</f>
        <v>0</v>
      </c>
      <c r="V102" s="478">
        <f ca="1">-(Затраты!O51+Отчетность!V103)</f>
        <v>0</v>
      </c>
      <c r="W102" s="478">
        <f ca="1">-(Затраты!P51+Отчетность!W103)</f>
        <v>0</v>
      </c>
      <c r="X102" s="478">
        <f ca="1">-(Затраты!Q51+Отчетность!X103)</f>
        <v>0</v>
      </c>
      <c r="Y102" s="478">
        <f ca="1">-(Затраты!R51+Отчетность!Y103)</f>
        <v>0</v>
      </c>
      <c r="Z102" s="478">
        <f ca="1">-(Затраты!S51+Отчетность!Z103)</f>
        <v>0</v>
      </c>
      <c r="AA102" s="478">
        <f ca="1">-(Затраты!T51+Отчетность!AA103)</f>
        <v>0</v>
      </c>
      <c r="AB102" s="478">
        <f ca="1">-(Затраты!U51+Отчетность!AB103)</f>
        <v>-1.5449999999999999</v>
      </c>
      <c r="AC102" s="478">
        <f ca="1">-(Затраты!V51+Отчетность!AC103)</f>
        <v>0</v>
      </c>
      <c r="AD102" s="478">
        <f ca="1">-(Затраты!W51+Отчетность!AD103)</f>
        <v>-1.5449999999999999</v>
      </c>
      <c r="AE102" s="478">
        <f ca="1">-(Затраты!X51+Отчетность!AE103)</f>
        <v>0</v>
      </c>
      <c r="AF102" s="478">
        <f ca="1">-(Затраты!Y51+Отчетность!AF103)</f>
        <v>0</v>
      </c>
      <c r="AG102" s="478">
        <f ca="1">-(Затраты!Z51+Отчетность!AG103)</f>
        <v>0</v>
      </c>
      <c r="AH102" s="478">
        <f ca="1">-(Затраты!AA51+Отчетность!AH103)</f>
        <v>0</v>
      </c>
      <c r="AI102" s="478">
        <f ca="1">-(Затраты!AB51+Отчетность!AI103)</f>
        <v>0</v>
      </c>
      <c r="AJ102" s="478">
        <f ca="1">-(Затраты!AC51+Отчетность!AJ103)</f>
        <v>0</v>
      </c>
      <c r="AK102" s="478">
        <f ca="1">-(Затраты!AD51+Отчетность!AK103)</f>
        <v>0</v>
      </c>
      <c r="AL102" s="478">
        <f ca="1">-(Затраты!AE51+Отчетность!AL103)</f>
        <v>0</v>
      </c>
      <c r="AM102" s="478">
        <f ca="1">-(Затраты!AF51+Отчетность!AM103)</f>
        <v>0</v>
      </c>
      <c r="AN102" s="478">
        <f ca="1">-(Затраты!AG51+Отчетность!AN103)</f>
        <v>-3.16107</v>
      </c>
      <c r="AO102" s="478">
        <f ca="1">-(Затраты!AH51+Отчетность!AO103)</f>
        <v>0</v>
      </c>
      <c r="AP102" s="478">
        <f ca="1">-(Затраты!AI51+Отчетность!AP103)</f>
        <v>-7.9026750000000003</v>
      </c>
      <c r="AQ102" s="478">
        <f ca="1">-(Затраты!AJ51+Отчетность!AQ103)</f>
        <v>0</v>
      </c>
      <c r="AR102" s="478">
        <f ca="1">-(Затраты!AK51+Отчетность!AR103)</f>
        <v>0</v>
      </c>
      <c r="AS102" s="478">
        <f ca="1">-(Затраты!AL51+Отчетность!AS103)</f>
        <v>0</v>
      </c>
      <c r="AT102" s="478">
        <f ca="1">-(Затраты!AM51+Отчетность!AT103)</f>
        <v>0</v>
      </c>
      <c r="AU102" s="478">
        <f ca="1">-(Затраты!AN51+Отчетность!AU103)</f>
        <v>0</v>
      </c>
      <c r="AV102" s="478">
        <f ca="1">-(Затраты!AO51+Отчетность!AV103)</f>
        <v>0</v>
      </c>
      <c r="AW102" s="478">
        <f ca="1">-(Затраты!AP51+Отчетность!AW103)</f>
        <v>0</v>
      </c>
      <c r="AX102" s="478">
        <f ca="1">-(Затраты!AQ51+Отчетность!AX103)</f>
        <v>0</v>
      </c>
      <c r="AY102" s="478">
        <f ca="1">-(Затраты!AR51+Отчетность!AY103)</f>
        <v>0</v>
      </c>
      <c r="AZ102" s="478">
        <f ca="1">-(Затраты!AS51+Отчетность!AZ103)</f>
        <v>-1.6168873049999999</v>
      </c>
      <c r="BA102" s="478">
        <f ca="1">-(Затраты!AT51+Отчетность!BA103)</f>
        <v>0</v>
      </c>
      <c r="BB102" s="478">
        <f ca="1">-(Затраты!AU51+Отчетность!BB103)</f>
        <v>-37.188408015</v>
      </c>
      <c r="BC102" s="478">
        <f ca="1">-(Затраты!AV51+Отчетность!BC103)</f>
        <v>0</v>
      </c>
      <c r="BD102" s="478">
        <f ca="1">-(Затраты!AW51+Отчетность!BD103)</f>
        <v>0</v>
      </c>
      <c r="BE102" s="478">
        <f ca="1">-(Затраты!AX51+Отчетность!BE103)</f>
        <v>0</v>
      </c>
      <c r="BF102" s="478">
        <f ca="1">-(Затраты!AY51+Отчетность!BF103)</f>
        <v>0</v>
      </c>
      <c r="BG102" s="478">
        <f ca="1">-(Затраты!AZ51+Отчетность!BG103)</f>
        <v>0</v>
      </c>
      <c r="BH102" s="478">
        <f ca="1">-(Затраты!BA51+Отчетность!BH103)</f>
        <v>0</v>
      </c>
      <c r="BI102" s="478">
        <f ca="1">-(Затраты!BB51+Отчетность!BI103)</f>
        <v>0</v>
      </c>
      <c r="BJ102" s="478">
        <f ca="1">-(Затраты!BC51+Отчетность!BJ103)</f>
        <v>0</v>
      </c>
      <c r="BK102" s="478">
        <f ca="1">-(Затраты!BD51+Отчетность!BK103)</f>
        <v>0</v>
      </c>
      <c r="BL102" s="478">
        <f ca="1">-(Затраты!BE51+Отчетность!BL103)</f>
        <v>-3.3081514260299998</v>
      </c>
      <c r="BM102" s="478">
        <f ca="1">-(Затраты!BF51+Отчетность!BM103)</f>
        <v>0</v>
      </c>
      <c r="BN102" s="478">
        <f ca="1">-(Затраты!BG51+Отчетность!BN103)</f>
        <v>-13.232605704119999</v>
      </c>
      <c r="BO102" s="478">
        <f ca="1">-(Затраты!BH51+Отчетность!BO103)</f>
        <v>0</v>
      </c>
      <c r="BP102" s="478">
        <f ca="1">-(Затраты!BI51+Отчетность!BP103)</f>
        <v>0</v>
      </c>
      <c r="BQ102" s="478">
        <f ca="1">-(Затраты!BJ51+Отчетность!BQ103)</f>
        <v>0</v>
      </c>
      <c r="BR102" s="478">
        <f ca="1">-(Затраты!BK51+Отчетность!BR103)</f>
        <v>0</v>
      </c>
      <c r="BS102" s="478">
        <f ca="1">-(Затраты!BL51+Отчетность!BS103)</f>
        <v>0</v>
      </c>
      <c r="BT102" s="478">
        <f ca="1">-(Затраты!BM51+Отчетность!BT103)</f>
        <v>0</v>
      </c>
      <c r="BU102" s="478">
        <f ca="1">-(Затраты!BN51+Отчетность!BU103)</f>
        <v>0</v>
      </c>
      <c r="BV102" s="478">
        <f ca="1">-(Затраты!BO51+Отчетность!BV103)</f>
        <v>0</v>
      </c>
      <c r="BW102" s="478">
        <f ca="1">-(Затраты!BP51+Отчетность!BW103)</f>
        <v>0</v>
      </c>
      <c r="BX102" s="478">
        <f ca="1">-(Затраты!BQ51+Отчетность!BX103)</f>
        <v>0</v>
      </c>
      <c r="BY102" s="478">
        <f ca="1">-(Затраты!BR51+Отчетность!BY103)</f>
        <v>0</v>
      </c>
      <c r="BZ102" s="478">
        <f ca="1">-(Затраты!BS51+Отчетность!BZ103)</f>
        <v>-20.305433452972135</v>
      </c>
      <c r="CA102" s="478">
        <f ca="1">-(Затраты!BT51+Отчетность!CA103)</f>
        <v>0</v>
      </c>
      <c r="CB102" s="478">
        <f ca="1">-(Затраты!BU51+Отчетность!CB103)</f>
        <v>0</v>
      </c>
      <c r="CC102" s="478">
        <f ca="1">-(Затраты!BV51+Отчетность!CC103)</f>
        <v>0</v>
      </c>
      <c r="CD102" s="478">
        <f ca="1">-(Затраты!BW51+Отчетность!CD103)</f>
        <v>0</v>
      </c>
      <c r="CE102" s="478">
        <f ca="1">-(Затраты!BX51+Отчетность!CE103)</f>
        <v>0</v>
      </c>
      <c r="CF102" s="478">
        <f ca="1">-(Затраты!BY51+Отчетность!CF103)</f>
        <v>0</v>
      </c>
    </row>
    <row r="103" spans="1:84" x14ac:dyDescent="0.25">
      <c r="A103" s="31"/>
      <c r="B103" s="379" t="s">
        <v>0</v>
      </c>
      <c r="C103" s="61" t="s">
        <v>208</v>
      </c>
      <c r="D103" s="132" t="s">
        <v>355</v>
      </c>
      <c r="E103" s="498">
        <f t="shared" ca="1" si="174"/>
        <v>0</v>
      </c>
      <c r="F103" s="478">
        <f t="shared" ca="1" si="175"/>
        <v>0</v>
      </c>
      <c r="G103" s="478">
        <f t="shared" ca="1" si="175"/>
        <v>0</v>
      </c>
      <c r="H103" s="478">
        <f t="shared" ca="1" si="175"/>
        <v>0</v>
      </c>
      <c r="I103" s="478">
        <f t="shared" ca="1" si="175"/>
        <v>0</v>
      </c>
      <c r="J103" s="478">
        <f t="shared" ca="1" si="175"/>
        <v>0</v>
      </c>
      <c r="K103" s="478">
        <f t="shared" ca="1" si="175"/>
        <v>0</v>
      </c>
      <c r="L103" s="486"/>
      <c r="M103" s="478">
        <f ca="1">-Налоги!F16</f>
        <v>0</v>
      </c>
      <c r="N103" s="478">
        <f ca="1">-Налоги!G16</f>
        <v>0</v>
      </c>
      <c r="O103" s="478">
        <f ca="1">-Налоги!H16</f>
        <v>0</v>
      </c>
      <c r="P103" s="478">
        <f ca="1">-Налоги!I16</f>
        <v>0</v>
      </c>
      <c r="Q103" s="478">
        <f ca="1">-Налоги!J16</f>
        <v>0</v>
      </c>
      <c r="R103" s="478">
        <f ca="1">-Налоги!K16</f>
        <v>0</v>
      </c>
      <c r="S103" s="478">
        <f ca="1">-Налоги!L16</f>
        <v>0</v>
      </c>
      <c r="T103" s="478">
        <f ca="1">-Налоги!M16</f>
        <v>0</v>
      </c>
      <c r="U103" s="478">
        <f ca="1">-Налоги!N16</f>
        <v>0</v>
      </c>
      <c r="V103" s="478">
        <f ca="1">-Налоги!O16</f>
        <v>0</v>
      </c>
      <c r="W103" s="478">
        <f ca="1">-Налоги!P16</f>
        <v>0</v>
      </c>
      <c r="X103" s="478">
        <f ca="1">-Налоги!Q16</f>
        <v>0</v>
      </c>
      <c r="Y103" s="478">
        <f ca="1">-Налоги!R16</f>
        <v>0</v>
      </c>
      <c r="Z103" s="478">
        <f ca="1">-Налоги!S16</f>
        <v>0</v>
      </c>
      <c r="AA103" s="478">
        <f ca="1">-Налоги!T16</f>
        <v>0</v>
      </c>
      <c r="AB103" s="478">
        <f ca="1">-Налоги!U16</f>
        <v>0</v>
      </c>
      <c r="AC103" s="478">
        <f ca="1">-Налоги!V16</f>
        <v>0</v>
      </c>
      <c r="AD103" s="478">
        <f ca="1">-Налоги!W16</f>
        <v>0</v>
      </c>
      <c r="AE103" s="478">
        <f ca="1">-Налоги!X16</f>
        <v>0</v>
      </c>
      <c r="AF103" s="478">
        <f ca="1">-Налоги!Y16</f>
        <v>0</v>
      </c>
      <c r="AG103" s="478">
        <f ca="1">-Налоги!Z16</f>
        <v>0</v>
      </c>
      <c r="AH103" s="478">
        <f ca="1">-Налоги!AA16</f>
        <v>0</v>
      </c>
      <c r="AI103" s="478">
        <f ca="1">-Налоги!AB16</f>
        <v>0</v>
      </c>
      <c r="AJ103" s="478">
        <f ca="1">-Налоги!AC16</f>
        <v>0</v>
      </c>
      <c r="AK103" s="478">
        <f ca="1">-Налоги!AD16</f>
        <v>0</v>
      </c>
      <c r="AL103" s="478">
        <f ca="1">-Налоги!AE16</f>
        <v>0</v>
      </c>
      <c r="AM103" s="478">
        <f ca="1">-Налоги!AF16</f>
        <v>0</v>
      </c>
      <c r="AN103" s="478">
        <f ca="1">-Налоги!AG16</f>
        <v>0</v>
      </c>
      <c r="AO103" s="478">
        <f ca="1">-Налоги!AH16</f>
        <v>0</v>
      </c>
      <c r="AP103" s="478">
        <f ca="1">-Налоги!AI16</f>
        <v>0</v>
      </c>
      <c r="AQ103" s="478">
        <f ca="1">-Налоги!AJ16</f>
        <v>0</v>
      </c>
      <c r="AR103" s="478">
        <f ca="1">-Налоги!AK16</f>
        <v>0</v>
      </c>
      <c r="AS103" s="478">
        <f ca="1">-Налоги!AL16</f>
        <v>0</v>
      </c>
      <c r="AT103" s="478">
        <f ca="1">-Налоги!AM16</f>
        <v>0</v>
      </c>
      <c r="AU103" s="478">
        <f ca="1">-Налоги!AN16</f>
        <v>0</v>
      </c>
      <c r="AV103" s="478">
        <f ca="1">-Налоги!AO16</f>
        <v>0</v>
      </c>
      <c r="AW103" s="478">
        <f ca="1">-Налоги!AP16</f>
        <v>0</v>
      </c>
      <c r="AX103" s="478">
        <f ca="1">-Налоги!AQ16</f>
        <v>0</v>
      </c>
      <c r="AY103" s="478">
        <f ca="1">-Налоги!AR16</f>
        <v>0</v>
      </c>
      <c r="AZ103" s="478">
        <f ca="1">-Налоги!AS16</f>
        <v>0</v>
      </c>
      <c r="BA103" s="478">
        <f ca="1">-Налоги!AT16</f>
        <v>0</v>
      </c>
      <c r="BB103" s="478">
        <f ca="1">-Налоги!AU16</f>
        <v>0</v>
      </c>
      <c r="BC103" s="478">
        <f ca="1">-Налоги!AV16</f>
        <v>0</v>
      </c>
      <c r="BD103" s="478">
        <f ca="1">-Налоги!AW16</f>
        <v>0</v>
      </c>
      <c r="BE103" s="478">
        <f ca="1">-Налоги!AX16</f>
        <v>0</v>
      </c>
      <c r="BF103" s="478">
        <f ca="1">-Налоги!AY16</f>
        <v>0</v>
      </c>
      <c r="BG103" s="478">
        <f ca="1">-Налоги!AZ16</f>
        <v>0</v>
      </c>
      <c r="BH103" s="478">
        <f ca="1">-Налоги!BA16</f>
        <v>0</v>
      </c>
      <c r="BI103" s="478">
        <f ca="1">-Налоги!BB16</f>
        <v>0</v>
      </c>
      <c r="BJ103" s="478">
        <f ca="1">-Налоги!BC16</f>
        <v>0</v>
      </c>
      <c r="BK103" s="478">
        <f ca="1">-Налоги!BD16</f>
        <v>0</v>
      </c>
      <c r="BL103" s="478">
        <f ca="1">-Налоги!BE16</f>
        <v>0</v>
      </c>
      <c r="BM103" s="478">
        <f ca="1">-Налоги!BF16</f>
        <v>0</v>
      </c>
      <c r="BN103" s="478">
        <f ca="1">-Налоги!BG16</f>
        <v>0</v>
      </c>
      <c r="BO103" s="478">
        <f ca="1">-Налоги!BH16</f>
        <v>0</v>
      </c>
      <c r="BP103" s="478">
        <f ca="1">-Налоги!BI16</f>
        <v>0</v>
      </c>
      <c r="BQ103" s="478">
        <f ca="1">-Налоги!BJ16</f>
        <v>0</v>
      </c>
      <c r="BR103" s="478">
        <f ca="1">-Налоги!BK16</f>
        <v>0</v>
      </c>
      <c r="BS103" s="478">
        <f ca="1">-Налоги!BL16</f>
        <v>0</v>
      </c>
      <c r="BT103" s="478">
        <f ca="1">-Налоги!BM16</f>
        <v>0</v>
      </c>
      <c r="BU103" s="478">
        <f ca="1">-Налоги!BN16</f>
        <v>0</v>
      </c>
      <c r="BV103" s="478">
        <f ca="1">-Налоги!BO16</f>
        <v>0</v>
      </c>
      <c r="BW103" s="478">
        <f ca="1">-Налоги!BP16</f>
        <v>0</v>
      </c>
      <c r="BX103" s="478">
        <f ca="1">-Налоги!BQ16</f>
        <v>0</v>
      </c>
      <c r="BY103" s="478">
        <f ca="1">-Налоги!BR16</f>
        <v>0</v>
      </c>
      <c r="BZ103" s="478">
        <f ca="1">-Налоги!BS16</f>
        <v>0</v>
      </c>
      <c r="CA103" s="478">
        <f ca="1">-Налоги!BT16</f>
        <v>0</v>
      </c>
      <c r="CB103" s="478">
        <f ca="1">-Налоги!BU16</f>
        <v>0</v>
      </c>
      <c r="CC103" s="478">
        <f ca="1">-Налоги!BV16</f>
        <v>0</v>
      </c>
      <c r="CD103" s="478">
        <f ca="1">-Налоги!BW16</f>
        <v>0</v>
      </c>
      <c r="CE103" s="478">
        <f ca="1">-Налоги!BX16</f>
        <v>0</v>
      </c>
      <c r="CF103" s="478">
        <f ca="1">-Налоги!BY16</f>
        <v>0</v>
      </c>
    </row>
    <row r="104" spans="1:84" x14ac:dyDescent="0.25">
      <c r="A104" s="31"/>
      <c r="B104" s="379"/>
      <c r="C104" s="61"/>
      <c r="D104" s="132"/>
      <c r="E104" s="498"/>
      <c r="F104" s="478"/>
      <c r="G104" s="478"/>
      <c r="H104" s="478"/>
      <c r="I104" s="478"/>
      <c r="J104" s="478"/>
      <c r="K104" s="478"/>
      <c r="L104" s="486"/>
      <c r="M104" s="478"/>
      <c r="N104" s="478"/>
      <c r="O104" s="478"/>
      <c r="P104" s="478"/>
      <c r="Q104" s="478"/>
      <c r="R104" s="478"/>
      <c r="S104" s="478"/>
      <c r="T104" s="478"/>
      <c r="U104" s="478"/>
      <c r="V104" s="478"/>
      <c r="W104" s="478"/>
      <c r="X104" s="478"/>
      <c r="Y104" s="478"/>
      <c r="Z104" s="478"/>
      <c r="AA104" s="478"/>
      <c r="AB104" s="478"/>
      <c r="AC104" s="478"/>
      <c r="AD104" s="478"/>
      <c r="AE104" s="478"/>
      <c r="AF104" s="478"/>
      <c r="AG104" s="478"/>
      <c r="AH104" s="478"/>
      <c r="AI104" s="478"/>
      <c r="AJ104" s="478"/>
      <c r="AK104" s="478"/>
      <c r="AL104" s="478"/>
      <c r="AM104" s="478"/>
      <c r="AN104" s="478"/>
      <c r="AO104" s="478"/>
      <c r="AP104" s="478"/>
      <c r="AQ104" s="478"/>
      <c r="AR104" s="478"/>
      <c r="AS104" s="478"/>
      <c r="AT104" s="478"/>
      <c r="AU104" s="478"/>
      <c r="AV104" s="478"/>
      <c r="AW104" s="478"/>
      <c r="AX104" s="478"/>
      <c r="AY104" s="478"/>
      <c r="AZ104" s="478"/>
      <c r="BA104" s="478"/>
      <c r="BB104" s="478"/>
      <c r="BC104" s="478"/>
      <c r="BD104" s="478"/>
      <c r="BE104" s="478"/>
      <c r="BF104" s="478"/>
      <c r="BG104" s="478"/>
      <c r="BH104" s="478"/>
      <c r="BI104" s="478"/>
      <c r="BJ104" s="478"/>
      <c r="BK104" s="478"/>
      <c r="BL104" s="478"/>
      <c r="BM104" s="478"/>
      <c r="BN104" s="478"/>
      <c r="BO104" s="478"/>
      <c r="BP104" s="478"/>
      <c r="BQ104" s="478"/>
      <c r="BR104" s="478"/>
      <c r="BS104" s="478"/>
      <c r="BT104" s="478"/>
      <c r="BU104" s="478"/>
      <c r="BV104" s="478"/>
      <c r="BW104" s="478"/>
      <c r="BX104" s="478"/>
      <c r="BY104" s="478"/>
      <c r="BZ104" s="478"/>
      <c r="CA104" s="478"/>
      <c r="CB104" s="478"/>
      <c r="CC104" s="478"/>
      <c r="CD104" s="478"/>
      <c r="CE104" s="478"/>
      <c r="CF104" s="478"/>
    </row>
    <row r="105" spans="1:84" x14ac:dyDescent="0.25">
      <c r="A105" s="31"/>
      <c r="B105" s="553" t="s">
        <v>0</v>
      </c>
      <c r="C105" s="553" t="s">
        <v>270</v>
      </c>
      <c r="D105" s="341" t="str">
        <f>D96</f>
        <v>тыс. EUR</v>
      </c>
      <c r="E105" s="475">
        <f t="shared" ref="E105:E109" ca="1" si="179">SUM(F105:K105)</f>
        <v>2178.1604744671567</v>
      </c>
      <c r="F105" s="476">
        <f t="shared" ref="F105:K111" ca="1" si="180">SUMIF($M$6:$CF$6,F$6,$M105:$CF105)</f>
        <v>1195.3619137573446</v>
      </c>
      <c r="G105" s="476">
        <f t="shared" ca="1" si="180"/>
        <v>682.06244758733123</v>
      </c>
      <c r="H105" s="476">
        <f t="shared" ca="1" si="180"/>
        <v>300.73611312248102</v>
      </c>
      <c r="I105" s="476">
        <f t="shared" ca="1" si="180"/>
        <v>0</v>
      </c>
      <c r="J105" s="476">
        <f t="shared" ca="1" si="180"/>
        <v>0</v>
      </c>
      <c r="K105" s="476">
        <f t="shared" ca="1" si="180"/>
        <v>0</v>
      </c>
      <c r="L105" s="497"/>
      <c r="M105" s="476">
        <f ca="1">M106+M107+M108+M109</f>
        <v>224.75</v>
      </c>
      <c r="N105" s="476">
        <f t="shared" ref="N105:BT105" ca="1" si="181">N106+N107+N108+N109</f>
        <v>123.25</v>
      </c>
      <c r="O105" s="476">
        <f t="shared" ca="1" si="181"/>
        <v>123.25</v>
      </c>
      <c r="P105" s="476">
        <f t="shared" ca="1" si="181"/>
        <v>123.25</v>
      </c>
      <c r="Q105" s="476">
        <f t="shared" ca="1" si="181"/>
        <v>123.25</v>
      </c>
      <c r="R105" s="476">
        <f t="shared" ca="1" si="181"/>
        <v>83.015117248531112</v>
      </c>
      <c r="S105" s="476">
        <f t="shared" ca="1" si="181"/>
        <v>65.766132751468916</v>
      </c>
      <c r="T105" s="476">
        <f t="shared" ca="1" si="181"/>
        <v>65.766132751468916</v>
      </c>
      <c r="U105" s="476">
        <f t="shared" ca="1" si="181"/>
        <v>65.766132751468916</v>
      </c>
      <c r="V105" s="476">
        <f t="shared" ca="1" si="181"/>
        <v>65.766132751468916</v>
      </c>
      <c r="W105" s="476">
        <f t="shared" ca="1" si="181"/>
        <v>65.766132751468916</v>
      </c>
      <c r="X105" s="476">
        <f t="shared" ca="1" si="181"/>
        <v>65.766132751468916</v>
      </c>
      <c r="Y105" s="476">
        <f t="shared" ca="1" si="181"/>
        <v>61.678565863978278</v>
      </c>
      <c r="Z105" s="476">
        <f t="shared" ca="1" si="181"/>
        <v>65.617137138959549</v>
      </c>
      <c r="AA105" s="476">
        <f t="shared" ca="1" si="181"/>
        <v>65.617137138959549</v>
      </c>
      <c r="AB105" s="476">
        <f t="shared" ca="1" si="181"/>
        <v>64.537137138959565</v>
      </c>
      <c r="AC105" s="476">
        <f t="shared" ca="1" si="181"/>
        <v>68.242137138959549</v>
      </c>
      <c r="AD105" s="476">
        <f t="shared" ca="1" si="181"/>
        <v>37.234687499999993</v>
      </c>
      <c r="AE105" s="476">
        <f t="shared" ca="1" si="181"/>
        <v>53.189274277919083</v>
      </c>
      <c r="AF105" s="476">
        <f t="shared" ca="1" si="181"/>
        <v>53.189274277919083</v>
      </c>
      <c r="AG105" s="476">
        <f t="shared" ca="1" si="181"/>
        <v>53.189274277919083</v>
      </c>
      <c r="AH105" s="476">
        <f t="shared" ca="1" si="181"/>
        <v>53.189274277919083</v>
      </c>
      <c r="AI105" s="476">
        <f t="shared" ca="1" si="181"/>
        <v>53.189274277919083</v>
      </c>
      <c r="AJ105" s="476">
        <f t="shared" ca="1" si="181"/>
        <v>53.189274277919083</v>
      </c>
      <c r="AK105" s="476">
        <f t="shared" ca="1" si="181"/>
        <v>39.420091200290528</v>
      </c>
      <c r="AL105" s="476">
        <f t="shared" ca="1" si="181"/>
        <v>55.167487980547634</v>
      </c>
      <c r="AM105" s="476">
        <f t="shared" ca="1" si="181"/>
        <v>55.167487980547634</v>
      </c>
      <c r="AN105" s="476">
        <f t="shared" ca="1" si="181"/>
        <v>74.314807980547613</v>
      </c>
      <c r="AO105" s="476">
        <f t="shared" ca="1" si="181"/>
        <v>76.666237980547635</v>
      </c>
      <c r="AP105" s="476">
        <f t="shared" ca="1" si="181"/>
        <v>0</v>
      </c>
      <c r="AQ105" s="476">
        <f t="shared" ca="1" si="181"/>
        <v>0</v>
      </c>
      <c r="AR105" s="476">
        <f t="shared" ca="1" si="181"/>
        <v>0</v>
      </c>
      <c r="AS105" s="476">
        <f t="shared" ca="1" si="181"/>
        <v>0</v>
      </c>
      <c r="AT105" s="476">
        <f t="shared" ca="1" si="181"/>
        <v>0</v>
      </c>
      <c r="AU105" s="476">
        <f t="shared" ca="1" si="181"/>
        <v>0</v>
      </c>
      <c r="AV105" s="476">
        <f t="shared" ca="1" si="181"/>
        <v>0</v>
      </c>
      <c r="AW105" s="476">
        <f t="shared" ca="1" si="181"/>
        <v>0</v>
      </c>
      <c r="AX105" s="476">
        <f t="shared" ca="1" si="181"/>
        <v>0</v>
      </c>
      <c r="AY105" s="476">
        <f t="shared" ca="1" si="181"/>
        <v>0</v>
      </c>
      <c r="AZ105" s="476">
        <f t="shared" ca="1" si="181"/>
        <v>0</v>
      </c>
      <c r="BA105" s="476">
        <f t="shared" ca="1" si="181"/>
        <v>0</v>
      </c>
      <c r="BB105" s="476">
        <f t="shared" ca="1" si="181"/>
        <v>0</v>
      </c>
      <c r="BC105" s="476">
        <f t="shared" ca="1" si="181"/>
        <v>0</v>
      </c>
      <c r="BD105" s="476">
        <f t="shared" ca="1" si="181"/>
        <v>0</v>
      </c>
      <c r="BE105" s="476">
        <f t="shared" ca="1" si="181"/>
        <v>0</v>
      </c>
      <c r="BF105" s="476">
        <f t="shared" ca="1" si="181"/>
        <v>0</v>
      </c>
      <c r="BG105" s="476">
        <f t="shared" ca="1" si="181"/>
        <v>0</v>
      </c>
      <c r="BH105" s="476">
        <f t="shared" ca="1" si="181"/>
        <v>0</v>
      </c>
      <c r="BI105" s="476">
        <f t="shared" ca="1" si="181"/>
        <v>0</v>
      </c>
      <c r="BJ105" s="476">
        <f t="shared" ca="1" si="181"/>
        <v>0</v>
      </c>
      <c r="BK105" s="476">
        <f t="shared" ca="1" si="181"/>
        <v>0</v>
      </c>
      <c r="BL105" s="476">
        <f t="shared" ca="1" si="181"/>
        <v>0</v>
      </c>
      <c r="BM105" s="476">
        <f t="shared" ca="1" si="181"/>
        <v>0</v>
      </c>
      <c r="BN105" s="476">
        <f t="shared" ca="1" si="181"/>
        <v>0</v>
      </c>
      <c r="BO105" s="476">
        <f t="shared" ca="1" si="181"/>
        <v>0</v>
      </c>
      <c r="BP105" s="476">
        <f t="shared" ca="1" si="181"/>
        <v>0</v>
      </c>
      <c r="BQ105" s="476">
        <f t="shared" ca="1" si="181"/>
        <v>0</v>
      </c>
      <c r="BR105" s="476">
        <f t="shared" ca="1" si="181"/>
        <v>0</v>
      </c>
      <c r="BS105" s="476">
        <f t="shared" ca="1" si="181"/>
        <v>0</v>
      </c>
      <c r="BT105" s="476">
        <f t="shared" ca="1" si="181"/>
        <v>0</v>
      </c>
      <c r="BU105" s="476">
        <f t="shared" ref="BU105:CF105" ca="1" si="182">BU106+BU107+BU108+BU109</f>
        <v>0</v>
      </c>
      <c r="BV105" s="476">
        <f t="shared" ca="1" si="182"/>
        <v>0</v>
      </c>
      <c r="BW105" s="476">
        <f t="shared" ca="1" si="182"/>
        <v>0</v>
      </c>
      <c r="BX105" s="476">
        <f t="shared" ca="1" si="182"/>
        <v>0</v>
      </c>
      <c r="BY105" s="476">
        <f t="shared" ca="1" si="182"/>
        <v>0</v>
      </c>
      <c r="BZ105" s="476">
        <f t="shared" ca="1" si="182"/>
        <v>0</v>
      </c>
      <c r="CA105" s="476">
        <f t="shared" ca="1" si="182"/>
        <v>0</v>
      </c>
      <c r="CB105" s="476">
        <f t="shared" ca="1" si="182"/>
        <v>0</v>
      </c>
      <c r="CC105" s="476">
        <f t="shared" ca="1" si="182"/>
        <v>0</v>
      </c>
      <c r="CD105" s="476">
        <f t="shared" ca="1" si="182"/>
        <v>0</v>
      </c>
      <c r="CE105" s="476">
        <f t="shared" ca="1" si="182"/>
        <v>0</v>
      </c>
      <c r="CF105" s="476">
        <f t="shared" ca="1" si="182"/>
        <v>0</v>
      </c>
    </row>
    <row r="106" spans="1:84" x14ac:dyDescent="0.25">
      <c r="A106" s="31"/>
      <c r="B106" s="448" t="s">
        <v>353</v>
      </c>
      <c r="C106" s="61" t="s">
        <v>271</v>
      </c>
      <c r="D106" s="132" t="s">
        <v>355</v>
      </c>
      <c r="E106" s="498">
        <f t="shared" si="179"/>
        <v>0</v>
      </c>
      <c r="F106" s="478">
        <f t="shared" si="180"/>
        <v>0</v>
      </c>
      <c r="G106" s="478">
        <f t="shared" si="180"/>
        <v>0</v>
      </c>
      <c r="H106" s="478">
        <f t="shared" si="180"/>
        <v>0</v>
      </c>
      <c r="I106" s="478">
        <f t="shared" si="180"/>
        <v>0</v>
      </c>
      <c r="J106" s="478">
        <f t="shared" si="180"/>
        <v>0</v>
      </c>
      <c r="K106" s="478">
        <f t="shared" si="180"/>
        <v>0</v>
      </c>
      <c r="L106" s="486"/>
      <c r="M106" s="478">
        <v>0</v>
      </c>
      <c r="N106" s="478">
        <v>0</v>
      </c>
      <c r="O106" s="478">
        <v>0</v>
      </c>
      <c r="P106" s="478">
        <v>0</v>
      </c>
      <c r="Q106" s="478">
        <v>0</v>
      </c>
      <c r="R106" s="478">
        <v>0</v>
      </c>
      <c r="S106" s="478">
        <v>0</v>
      </c>
      <c r="T106" s="478">
        <v>0</v>
      </c>
      <c r="U106" s="478">
        <v>0</v>
      </c>
      <c r="V106" s="478">
        <v>0</v>
      </c>
      <c r="W106" s="478">
        <v>0</v>
      </c>
      <c r="X106" s="478">
        <v>0</v>
      </c>
      <c r="Y106" s="478">
        <v>0</v>
      </c>
      <c r="Z106" s="478">
        <v>0</v>
      </c>
      <c r="AA106" s="478">
        <v>0</v>
      </c>
      <c r="AB106" s="478">
        <v>0</v>
      </c>
      <c r="AC106" s="478">
        <v>0</v>
      </c>
      <c r="AD106" s="478">
        <v>0</v>
      </c>
      <c r="AE106" s="478">
        <v>0</v>
      </c>
      <c r="AF106" s="478">
        <v>0</v>
      </c>
      <c r="AG106" s="478">
        <v>0</v>
      </c>
      <c r="AH106" s="478">
        <v>0</v>
      </c>
      <c r="AI106" s="478">
        <v>0</v>
      </c>
      <c r="AJ106" s="478">
        <v>0</v>
      </c>
      <c r="AK106" s="478">
        <v>0</v>
      </c>
      <c r="AL106" s="478">
        <v>0</v>
      </c>
      <c r="AM106" s="478">
        <v>0</v>
      </c>
      <c r="AN106" s="478">
        <v>0</v>
      </c>
      <c r="AO106" s="478">
        <v>0</v>
      </c>
      <c r="AP106" s="478">
        <v>0</v>
      </c>
      <c r="AQ106" s="478">
        <v>0</v>
      </c>
      <c r="AR106" s="478">
        <v>0</v>
      </c>
      <c r="AS106" s="478">
        <v>0</v>
      </c>
      <c r="AT106" s="478">
        <v>0</v>
      </c>
      <c r="AU106" s="478">
        <v>0</v>
      </c>
      <c r="AV106" s="478">
        <v>0</v>
      </c>
      <c r="AW106" s="478">
        <v>0</v>
      </c>
      <c r="AX106" s="478">
        <v>0</v>
      </c>
      <c r="AY106" s="478">
        <v>0</v>
      </c>
      <c r="AZ106" s="478">
        <v>0</v>
      </c>
      <c r="BA106" s="478">
        <v>0</v>
      </c>
      <c r="BB106" s="478">
        <v>0</v>
      </c>
      <c r="BC106" s="478">
        <v>0</v>
      </c>
      <c r="BD106" s="478">
        <v>0</v>
      </c>
      <c r="BE106" s="478">
        <v>0</v>
      </c>
      <c r="BF106" s="478">
        <v>0</v>
      </c>
      <c r="BG106" s="478">
        <v>0</v>
      </c>
      <c r="BH106" s="478">
        <v>0</v>
      </c>
      <c r="BI106" s="478">
        <v>0</v>
      </c>
      <c r="BJ106" s="478">
        <v>0</v>
      </c>
      <c r="BK106" s="478">
        <v>0</v>
      </c>
      <c r="BL106" s="478">
        <v>0</v>
      </c>
      <c r="BM106" s="478">
        <v>0</v>
      </c>
      <c r="BN106" s="478">
        <v>0</v>
      </c>
      <c r="BO106" s="478">
        <v>0</v>
      </c>
      <c r="BP106" s="478">
        <v>0</v>
      </c>
      <c r="BQ106" s="478">
        <v>0</v>
      </c>
      <c r="BR106" s="478">
        <v>0</v>
      </c>
      <c r="BS106" s="478">
        <v>0</v>
      </c>
      <c r="BT106" s="478">
        <v>0</v>
      </c>
      <c r="BU106" s="478">
        <v>0</v>
      </c>
      <c r="BV106" s="478">
        <v>0</v>
      </c>
      <c r="BW106" s="478">
        <v>0</v>
      </c>
      <c r="BX106" s="478">
        <v>0</v>
      </c>
      <c r="BY106" s="478">
        <v>0</v>
      </c>
      <c r="BZ106" s="478">
        <v>0</v>
      </c>
      <c r="CA106" s="478">
        <v>0</v>
      </c>
      <c r="CB106" s="478">
        <v>0</v>
      </c>
      <c r="CC106" s="478">
        <v>0</v>
      </c>
      <c r="CD106" s="478">
        <v>0</v>
      </c>
      <c r="CE106" s="478">
        <v>0</v>
      </c>
      <c r="CF106" s="478">
        <v>0</v>
      </c>
    </row>
    <row r="107" spans="1:84" x14ac:dyDescent="0.25">
      <c r="A107" s="31"/>
      <c r="B107" s="379" t="s">
        <v>264</v>
      </c>
      <c r="C107" s="61" t="s">
        <v>272</v>
      </c>
      <c r="D107" s="132" t="s">
        <v>355</v>
      </c>
      <c r="E107" s="498">
        <f t="shared" si="179"/>
        <v>0</v>
      </c>
      <c r="F107" s="478">
        <f t="shared" si="180"/>
        <v>0</v>
      </c>
      <c r="G107" s="478">
        <f t="shared" si="180"/>
        <v>0</v>
      </c>
      <c r="H107" s="478">
        <f t="shared" si="180"/>
        <v>0</v>
      </c>
      <c r="I107" s="478">
        <f t="shared" si="180"/>
        <v>0</v>
      </c>
      <c r="J107" s="478">
        <f t="shared" si="180"/>
        <v>0</v>
      </c>
      <c r="K107" s="478">
        <f t="shared" si="180"/>
        <v>0</v>
      </c>
      <c r="L107" s="486"/>
      <c r="M107" s="478">
        <f t="shared" ref="M107:AR107" si="183">M59</f>
        <v>0</v>
      </c>
      <c r="N107" s="478">
        <f t="shared" si="183"/>
        <v>0</v>
      </c>
      <c r="O107" s="478">
        <f t="shared" si="183"/>
        <v>0</v>
      </c>
      <c r="P107" s="478">
        <f t="shared" si="183"/>
        <v>0</v>
      </c>
      <c r="Q107" s="478">
        <f t="shared" si="183"/>
        <v>0</v>
      </c>
      <c r="R107" s="478">
        <f t="shared" si="183"/>
        <v>0</v>
      </c>
      <c r="S107" s="478">
        <f t="shared" si="183"/>
        <v>0</v>
      </c>
      <c r="T107" s="478">
        <f t="shared" si="183"/>
        <v>0</v>
      </c>
      <c r="U107" s="478">
        <f t="shared" si="183"/>
        <v>0</v>
      </c>
      <c r="V107" s="478">
        <f t="shared" si="183"/>
        <v>0</v>
      </c>
      <c r="W107" s="478">
        <f t="shared" si="183"/>
        <v>0</v>
      </c>
      <c r="X107" s="478">
        <f t="shared" si="183"/>
        <v>0</v>
      </c>
      <c r="Y107" s="478">
        <f t="shared" si="183"/>
        <v>0</v>
      </c>
      <c r="Z107" s="478">
        <f t="shared" si="183"/>
        <v>0</v>
      </c>
      <c r="AA107" s="478">
        <f t="shared" si="183"/>
        <v>0</v>
      </c>
      <c r="AB107" s="478">
        <f t="shared" si="183"/>
        <v>0</v>
      </c>
      <c r="AC107" s="478">
        <f t="shared" si="183"/>
        <v>0</v>
      </c>
      <c r="AD107" s="478">
        <f t="shared" si="183"/>
        <v>0</v>
      </c>
      <c r="AE107" s="478">
        <f t="shared" si="183"/>
        <v>0</v>
      </c>
      <c r="AF107" s="478">
        <f t="shared" si="183"/>
        <v>0</v>
      </c>
      <c r="AG107" s="478">
        <f t="shared" si="183"/>
        <v>0</v>
      </c>
      <c r="AH107" s="478">
        <f t="shared" si="183"/>
        <v>0</v>
      </c>
      <c r="AI107" s="478">
        <f t="shared" si="183"/>
        <v>0</v>
      </c>
      <c r="AJ107" s="478">
        <f t="shared" si="183"/>
        <v>0</v>
      </c>
      <c r="AK107" s="478">
        <f t="shared" si="183"/>
        <v>0</v>
      </c>
      <c r="AL107" s="478">
        <f t="shared" si="183"/>
        <v>0</v>
      </c>
      <c r="AM107" s="478">
        <f t="shared" si="183"/>
        <v>0</v>
      </c>
      <c r="AN107" s="478">
        <f t="shared" si="183"/>
        <v>0</v>
      </c>
      <c r="AO107" s="478">
        <f t="shared" si="183"/>
        <v>0</v>
      </c>
      <c r="AP107" s="478">
        <f t="shared" si="183"/>
        <v>0</v>
      </c>
      <c r="AQ107" s="478">
        <f t="shared" si="183"/>
        <v>0</v>
      </c>
      <c r="AR107" s="478">
        <f t="shared" si="183"/>
        <v>0</v>
      </c>
      <c r="AS107" s="478">
        <f t="shared" ref="AS107:BT107" si="184">AS59</f>
        <v>0</v>
      </c>
      <c r="AT107" s="478">
        <f t="shared" si="184"/>
        <v>0</v>
      </c>
      <c r="AU107" s="478">
        <f t="shared" si="184"/>
        <v>0</v>
      </c>
      <c r="AV107" s="478">
        <f t="shared" si="184"/>
        <v>0</v>
      </c>
      <c r="AW107" s="478">
        <f t="shared" si="184"/>
        <v>0</v>
      </c>
      <c r="AX107" s="478">
        <f t="shared" si="184"/>
        <v>0</v>
      </c>
      <c r="AY107" s="478">
        <f t="shared" si="184"/>
        <v>0</v>
      </c>
      <c r="AZ107" s="478">
        <f t="shared" si="184"/>
        <v>0</v>
      </c>
      <c r="BA107" s="478">
        <f t="shared" si="184"/>
        <v>0</v>
      </c>
      <c r="BB107" s="478">
        <f t="shared" si="184"/>
        <v>0</v>
      </c>
      <c r="BC107" s="478">
        <f t="shared" si="184"/>
        <v>0</v>
      </c>
      <c r="BD107" s="478">
        <f t="shared" si="184"/>
        <v>0</v>
      </c>
      <c r="BE107" s="478">
        <f t="shared" si="184"/>
        <v>0</v>
      </c>
      <c r="BF107" s="478">
        <f t="shared" si="184"/>
        <v>0</v>
      </c>
      <c r="BG107" s="478">
        <f t="shared" si="184"/>
        <v>0</v>
      </c>
      <c r="BH107" s="478">
        <f t="shared" si="184"/>
        <v>0</v>
      </c>
      <c r="BI107" s="478">
        <f t="shared" si="184"/>
        <v>0</v>
      </c>
      <c r="BJ107" s="478">
        <f t="shared" si="184"/>
        <v>0</v>
      </c>
      <c r="BK107" s="478">
        <f t="shared" si="184"/>
        <v>0</v>
      </c>
      <c r="BL107" s="478">
        <f t="shared" si="184"/>
        <v>0</v>
      </c>
      <c r="BM107" s="478">
        <f t="shared" si="184"/>
        <v>0</v>
      </c>
      <c r="BN107" s="478">
        <f t="shared" si="184"/>
        <v>0</v>
      </c>
      <c r="BO107" s="478">
        <f t="shared" si="184"/>
        <v>0</v>
      </c>
      <c r="BP107" s="478">
        <f t="shared" si="184"/>
        <v>0</v>
      </c>
      <c r="BQ107" s="478">
        <f t="shared" si="184"/>
        <v>0</v>
      </c>
      <c r="BR107" s="478">
        <f t="shared" si="184"/>
        <v>0</v>
      </c>
      <c r="BS107" s="478">
        <f t="shared" si="184"/>
        <v>0</v>
      </c>
      <c r="BT107" s="478">
        <f t="shared" si="184"/>
        <v>0</v>
      </c>
      <c r="BU107" s="478">
        <f t="shared" ref="BU107:CF107" si="185">BU59</f>
        <v>0</v>
      </c>
      <c r="BV107" s="478">
        <f t="shared" si="185"/>
        <v>0</v>
      </c>
      <c r="BW107" s="478">
        <f t="shared" si="185"/>
        <v>0</v>
      </c>
      <c r="BX107" s="478">
        <f t="shared" si="185"/>
        <v>0</v>
      </c>
      <c r="BY107" s="478">
        <f t="shared" si="185"/>
        <v>0</v>
      </c>
      <c r="BZ107" s="478">
        <f t="shared" si="185"/>
        <v>0</v>
      </c>
      <c r="CA107" s="478">
        <f t="shared" si="185"/>
        <v>0</v>
      </c>
      <c r="CB107" s="478">
        <f t="shared" si="185"/>
        <v>0</v>
      </c>
      <c r="CC107" s="478">
        <f t="shared" si="185"/>
        <v>0</v>
      </c>
      <c r="CD107" s="478">
        <f t="shared" si="185"/>
        <v>0</v>
      </c>
      <c r="CE107" s="478">
        <f t="shared" si="185"/>
        <v>0</v>
      </c>
      <c r="CF107" s="478">
        <f t="shared" si="185"/>
        <v>0</v>
      </c>
    </row>
    <row r="108" spans="1:84" x14ac:dyDescent="0.25">
      <c r="A108" s="31"/>
      <c r="B108" s="379" t="s">
        <v>0</v>
      </c>
      <c r="C108" s="61" t="s">
        <v>273</v>
      </c>
      <c r="D108" s="132" t="s">
        <v>355</v>
      </c>
      <c r="E108" s="498">
        <f t="shared" ca="1" si="179"/>
        <v>2178.1604744671567</v>
      </c>
      <c r="F108" s="478">
        <f t="shared" ca="1" si="180"/>
        <v>1195.3619137573446</v>
      </c>
      <c r="G108" s="478">
        <f t="shared" ca="1" si="180"/>
        <v>682.06244758733123</v>
      </c>
      <c r="H108" s="478">
        <f t="shared" ca="1" si="180"/>
        <v>300.73611312248102</v>
      </c>
      <c r="I108" s="478">
        <f t="shared" ca="1" si="180"/>
        <v>0</v>
      </c>
      <c r="J108" s="478">
        <f t="shared" ca="1" si="180"/>
        <v>0</v>
      </c>
      <c r="K108" s="478">
        <f t="shared" ca="1" si="180"/>
        <v>0</v>
      </c>
      <c r="L108" s="486"/>
      <c r="M108" s="478">
        <f t="shared" ref="M108:AR108" ca="1" si="186">-IF(AND((M117+L108)&lt;0,M90=0),M117,IF(AND(M117&lt;0,M90&lt;-M117),M117+M90,0))</f>
        <v>224.75</v>
      </c>
      <c r="N108" s="478">
        <f t="shared" ca="1" si="186"/>
        <v>123.25</v>
      </c>
      <c r="O108" s="478">
        <f t="shared" ca="1" si="186"/>
        <v>123.25</v>
      </c>
      <c r="P108" s="478">
        <f t="shared" ca="1" si="186"/>
        <v>123.25</v>
      </c>
      <c r="Q108" s="478">
        <f t="shared" ca="1" si="186"/>
        <v>123.25</v>
      </c>
      <c r="R108" s="478">
        <f t="shared" ca="1" si="186"/>
        <v>83.015117248531112</v>
      </c>
      <c r="S108" s="478">
        <f t="shared" ca="1" si="186"/>
        <v>65.766132751468916</v>
      </c>
      <c r="T108" s="478">
        <f t="shared" ca="1" si="186"/>
        <v>65.766132751468916</v>
      </c>
      <c r="U108" s="478">
        <f t="shared" ca="1" si="186"/>
        <v>65.766132751468916</v>
      </c>
      <c r="V108" s="478">
        <f t="shared" ca="1" si="186"/>
        <v>65.766132751468916</v>
      </c>
      <c r="W108" s="478">
        <f t="shared" ca="1" si="186"/>
        <v>65.766132751468916</v>
      </c>
      <c r="X108" s="478">
        <f t="shared" ca="1" si="186"/>
        <v>65.766132751468916</v>
      </c>
      <c r="Y108" s="478">
        <f t="shared" ca="1" si="186"/>
        <v>61.678565863978278</v>
      </c>
      <c r="Z108" s="478">
        <f t="shared" ca="1" si="186"/>
        <v>65.617137138959549</v>
      </c>
      <c r="AA108" s="478">
        <f t="shared" ca="1" si="186"/>
        <v>65.617137138959549</v>
      </c>
      <c r="AB108" s="478">
        <f t="shared" ca="1" si="186"/>
        <v>64.537137138959565</v>
      </c>
      <c r="AC108" s="478">
        <f t="shared" ca="1" si="186"/>
        <v>68.242137138959549</v>
      </c>
      <c r="AD108" s="478">
        <f t="shared" ca="1" si="186"/>
        <v>37.234687499999993</v>
      </c>
      <c r="AE108" s="478">
        <f t="shared" ca="1" si="186"/>
        <v>53.189274277919083</v>
      </c>
      <c r="AF108" s="478">
        <f t="shared" ca="1" si="186"/>
        <v>53.189274277919083</v>
      </c>
      <c r="AG108" s="478">
        <f t="shared" ca="1" si="186"/>
        <v>53.189274277919083</v>
      </c>
      <c r="AH108" s="478">
        <f t="shared" ca="1" si="186"/>
        <v>53.189274277919083</v>
      </c>
      <c r="AI108" s="478">
        <f t="shared" ca="1" si="186"/>
        <v>53.189274277919083</v>
      </c>
      <c r="AJ108" s="478">
        <f t="shared" ca="1" si="186"/>
        <v>53.189274277919083</v>
      </c>
      <c r="AK108" s="478">
        <f t="shared" ca="1" si="186"/>
        <v>39.420091200290528</v>
      </c>
      <c r="AL108" s="478">
        <f t="shared" ca="1" si="186"/>
        <v>55.167487980547634</v>
      </c>
      <c r="AM108" s="478">
        <f t="shared" ca="1" si="186"/>
        <v>55.167487980547634</v>
      </c>
      <c r="AN108" s="478">
        <f t="shared" ca="1" si="186"/>
        <v>74.314807980547613</v>
      </c>
      <c r="AO108" s="478">
        <f t="shared" ca="1" si="186"/>
        <v>76.666237980547635</v>
      </c>
      <c r="AP108" s="478">
        <f t="shared" ca="1" si="186"/>
        <v>0</v>
      </c>
      <c r="AQ108" s="478">
        <f t="shared" ca="1" si="186"/>
        <v>0</v>
      </c>
      <c r="AR108" s="478">
        <f t="shared" ca="1" si="186"/>
        <v>0</v>
      </c>
      <c r="AS108" s="478">
        <f t="shared" ref="AS108:BT108" ca="1" si="187">-IF(AND((AS117+AR108)&lt;0,AS90=0),AS117,IF(AND(AS117&lt;0,AS90&lt;-AS117),AS117+AS90,0))</f>
        <v>0</v>
      </c>
      <c r="AT108" s="478">
        <f t="shared" ca="1" si="187"/>
        <v>0</v>
      </c>
      <c r="AU108" s="478">
        <f t="shared" ca="1" si="187"/>
        <v>0</v>
      </c>
      <c r="AV108" s="478">
        <f t="shared" ca="1" si="187"/>
        <v>0</v>
      </c>
      <c r="AW108" s="478">
        <f t="shared" ca="1" si="187"/>
        <v>0</v>
      </c>
      <c r="AX108" s="478">
        <f t="shared" ca="1" si="187"/>
        <v>0</v>
      </c>
      <c r="AY108" s="478">
        <f t="shared" ca="1" si="187"/>
        <v>0</v>
      </c>
      <c r="AZ108" s="478">
        <f t="shared" ca="1" si="187"/>
        <v>0</v>
      </c>
      <c r="BA108" s="478">
        <f t="shared" ca="1" si="187"/>
        <v>0</v>
      </c>
      <c r="BB108" s="478">
        <f t="shared" ca="1" si="187"/>
        <v>0</v>
      </c>
      <c r="BC108" s="478">
        <f t="shared" ca="1" si="187"/>
        <v>0</v>
      </c>
      <c r="BD108" s="478">
        <f t="shared" ca="1" si="187"/>
        <v>0</v>
      </c>
      <c r="BE108" s="478">
        <f t="shared" ca="1" si="187"/>
        <v>0</v>
      </c>
      <c r="BF108" s="478">
        <f t="shared" ca="1" si="187"/>
        <v>0</v>
      </c>
      <c r="BG108" s="478">
        <f t="shared" ca="1" si="187"/>
        <v>0</v>
      </c>
      <c r="BH108" s="478">
        <f t="shared" ca="1" si="187"/>
        <v>0</v>
      </c>
      <c r="BI108" s="478">
        <f t="shared" ca="1" si="187"/>
        <v>0</v>
      </c>
      <c r="BJ108" s="478">
        <f t="shared" ca="1" si="187"/>
        <v>0</v>
      </c>
      <c r="BK108" s="478">
        <f t="shared" ca="1" si="187"/>
        <v>0</v>
      </c>
      <c r="BL108" s="478">
        <f t="shared" ca="1" si="187"/>
        <v>0</v>
      </c>
      <c r="BM108" s="478">
        <f t="shared" ca="1" si="187"/>
        <v>0</v>
      </c>
      <c r="BN108" s="478">
        <f t="shared" ca="1" si="187"/>
        <v>0</v>
      </c>
      <c r="BO108" s="478">
        <f t="shared" ca="1" si="187"/>
        <v>0</v>
      </c>
      <c r="BP108" s="478">
        <f t="shared" ca="1" si="187"/>
        <v>0</v>
      </c>
      <c r="BQ108" s="478">
        <f t="shared" ca="1" si="187"/>
        <v>0</v>
      </c>
      <c r="BR108" s="478">
        <f t="shared" ca="1" si="187"/>
        <v>0</v>
      </c>
      <c r="BS108" s="478">
        <f t="shared" ca="1" si="187"/>
        <v>0</v>
      </c>
      <c r="BT108" s="478">
        <f t="shared" ca="1" si="187"/>
        <v>0</v>
      </c>
      <c r="BU108" s="478">
        <f t="shared" ref="BU108" ca="1" si="188">-IF(AND((BU117+BT108)&lt;0,BU90=0),BU117,IF(AND(BU117&lt;0,BU90&lt;-BU117),BU117+BU90,0))</f>
        <v>0</v>
      </c>
      <c r="BV108" s="478">
        <f t="shared" ref="BV108" ca="1" si="189">-IF(AND((BV117+BU108)&lt;0,BV90=0),BV117,IF(AND(BV117&lt;0,BV90&lt;-BV117),BV117+BV90,0))</f>
        <v>0</v>
      </c>
      <c r="BW108" s="478">
        <f t="shared" ref="BW108" ca="1" si="190">-IF(AND((BW117+BV108)&lt;0,BW90=0),BW117,IF(AND(BW117&lt;0,BW90&lt;-BW117),BW117+BW90,0))</f>
        <v>0</v>
      </c>
      <c r="BX108" s="478">
        <f t="shared" ref="BX108" ca="1" si="191">-IF(AND((BX117+BW108)&lt;0,BX90=0),BX117,IF(AND(BX117&lt;0,BX90&lt;-BX117),BX117+BX90,0))</f>
        <v>0</v>
      </c>
      <c r="BY108" s="478">
        <f t="shared" ref="BY108" ca="1" si="192">-IF(AND((BY117+BX108)&lt;0,BY90=0),BY117,IF(AND(BY117&lt;0,BY90&lt;-BY117),BY117+BY90,0))</f>
        <v>0</v>
      </c>
      <c r="BZ108" s="478">
        <f t="shared" ref="BZ108" ca="1" si="193">-IF(AND((BZ117+BY108)&lt;0,BZ90=0),BZ117,IF(AND(BZ117&lt;0,BZ90&lt;-BZ117),BZ117+BZ90,0))</f>
        <v>0</v>
      </c>
      <c r="CA108" s="478">
        <f t="shared" ref="CA108" ca="1" si="194">-IF(AND((CA117+BZ108)&lt;0,CA90=0),CA117,IF(AND(CA117&lt;0,CA90&lt;-CA117),CA117+CA90,0))</f>
        <v>0</v>
      </c>
      <c r="CB108" s="478">
        <f t="shared" ref="CB108" ca="1" si="195">-IF(AND((CB117+CA108)&lt;0,CB90=0),CB117,IF(AND(CB117&lt;0,CB90&lt;-CB117),CB117+CB90,0))</f>
        <v>0</v>
      </c>
      <c r="CC108" s="478">
        <f t="shared" ref="CC108" ca="1" si="196">-IF(AND((CC117+CB108)&lt;0,CC90=0),CC117,IF(AND(CC117&lt;0,CC90&lt;-CC117),CC117+CC90,0))</f>
        <v>0</v>
      </c>
      <c r="CD108" s="478">
        <f t="shared" ref="CD108" ca="1" si="197">-IF(AND((CD117+CC108)&lt;0,CD90=0),CD117,IF(AND(CD117&lt;0,CD90&lt;-CD117),CD117+CD90,0))</f>
        <v>0</v>
      </c>
      <c r="CE108" s="478">
        <f t="shared" ref="CE108" ca="1" si="198">-IF(AND((CE117+CD108)&lt;0,CE90=0),CE117,IF(AND(CE117&lt;0,CE90&lt;-CE117),CE117+CE90,0))</f>
        <v>0</v>
      </c>
      <c r="CF108" s="478">
        <f t="shared" ref="CF108" ca="1" si="199">-IF(AND((CF117+CE108)&lt;0,CF90=0),CF117,IF(AND(CF117&lt;0,CF90&lt;-CF117),CF117+CF90,0))</f>
        <v>0</v>
      </c>
    </row>
    <row r="109" spans="1:84" x14ac:dyDescent="0.25">
      <c r="A109" s="31"/>
      <c r="B109" s="379" t="s">
        <v>264</v>
      </c>
      <c r="C109" s="61" t="s">
        <v>274</v>
      </c>
      <c r="D109" s="132" t="s">
        <v>355</v>
      </c>
      <c r="E109" s="498">
        <f t="shared" si="179"/>
        <v>0</v>
      </c>
      <c r="F109" s="478">
        <f t="shared" si="180"/>
        <v>0</v>
      </c>
      <c r="G109" s="478">
        <f t="shared" si="180"/>
        <v>0</v>
      </c>
      <c r="H109" s="478">
        <f t="shared" si="180"/>
        <v>0</v>
      </c>
      <c r="I109" s="478">
        <f t="shared" si="180"/>
        <v>0</v>
      </c>
      <c r="J109" s="478">
        <f t="shared" si="180"/>
        <v>0</v>
      </c>
      <c r="K109" s="478">
        <f t="shared" si="180"/>
        <v>0</v>
      </c>
      <c r="L109" s="486"/>
      <c r="M109" s="478">
        <f>-IF('Cash flow инвестора'!$G$2=1,'Cash flow инвестора'!M23,0)</f>
        <v>0</v>
      </c>
      <c r="N109" s="478">
        <f>-IF('Cash flow инвестора'!$G$2=1,'Cash flow инвестора'!N23,0)</f>
        <v>0</v>
      </c>
      <c r="O109" s="478">
        <f>-IF('Cash flow инвестора'!$G$2=1,'Cash flow инвестора'!O23,0)</f>
        <v>0</v>
      </c>
      <c r="P109" s="478">
        <f>-IF('Cash flow инвестора'!$G$2=1,'Cash flow инвестора'!P23,0)</f>
        <v>0</v>
      </c>
      <c r="Q109" s="478">
        <f>-IF('Cash flow инвестора'!$G$2=1,'Cash flow инвестора'!Q23,0)</f>
        <v>0</v>
      </c>
      <c r="R109" s="478">
        <f>-IF('Cash flow инвестора'!$G$2=1,'Cash flow инвестора'!R23,0)</f>
        <v>0</v>
      </c>
      <c r="S109" s="478">
        <f>-IF('Cash flow инвестора'!$G$2=1,'Cash flow инвестора'!S23,0)</f>
        <v>0</v>
      </c>
      <c r="T109" s="478">
        <f>-IF('Cash flow инвестора'!$G$2=1,'Cash flow инвестора'!T23,0)</f>
        <v>0</v>
      </c>
      <c r="U109" s="478">
        <f>-IF('Cash flow инвестора'!$G$2=1,'Cash flow инвестора'!U23,0)</f>
        <v>0</v>
      </c>
      <c r="V109" s="478">
        <f>-IF('Cash flow инвестора'!$G$2=1,'Cash flow инвестора'!V23,0)</f>
        <v>0</v>
      </c>
      <c r="W109" s="478">
        <f>-IF('Cash flow инвестора'!$G$2=1,'Cash flow инвестора'!W23,0)</f>
        <v>0</v>
      </c>
      <c r="X109" s="478">
        <f>-IF('Cash flow инвестора'!$G$2=1,'Cash flow инвестора'!X23,0)</f>
        <v>0</v>
      </c>
      <c r="Y109" s="478">
        <f>-IF('Cash flow инвестора'!$G$2=1,'Cash flow инвестора'!Y23,0)</f>
        <v>0</v>
      </c>
      <c r="Z109" s="478">
        <f>-IF('Cash flow инвестора'!$G$2=1,'Cash flow инвестора'!Z23,0)</f>
        <v>0</v>
      </c>
      <c r="AA109" s="478">
        <f>-IF('Cash flow инвестора'!$G$2=1,'Cash flow инвестора'!AA23,0)</f>
        <v>0</v>
      </c>
      <c r="AB109" s="478">
        <f>-IF('Cash flow инвестора'!$G$2=1,'Cash flow инвестора'!AB23,0)</f>
        <v>0</v>
      </c>
      <c r="AC109" s="478">
        <f>-IF('Cash flow инвестора'!$G$2=1,'Cash flow инвестора'!AC23,0)</f>
        <v>0</v>
      </c>
      <c r="AD109" s="478">
        <f>-IF('Cash flow инвестора'!$G$2=1,'Cash flow инвестора'!AD23,0)</f>
        <v>0</v>
      </c>
      <c r="AE109" s="478">
        <f>-IF('Cash flow инвестора'!$G$2=1,'Cash flow инвестора'!AE23,0)</f>
        <v>0</v>
      </c>
      <c r="AF109" s="478">
        <f>-IF('Cash flow инвестора'!$G$2=1,'Cash flow инвестора'!AF23,0)</f>
        <v>0</v>
      </c>
      <c r="AG109" s="478">
        <f>-IF('Cash flow инвестора'!$G$2=1,'Cash flow инвестора'!AG23,0)</f>
        <v>0</v>
      </c>
      <c r="AH109" s="478">
        <f>-IF('Cash flow инвестора'!$G$2=1,'Cash flow инвестора'!AH23,0)</f>
        <v>0</v>
      </c>
      <c r="AI109" s="478">
        <f>-IF('Cash flow инвестора'!$G$2=1,'Cash flow инвестора'!AI23,0)</f>
        <v>0</v>
      </c>
      <c r="AJ109" s="478">
        <f>-IF('Cash flow инвестора'!$G$2=1,'Cash flow инвестора'!AJ23,0)</f>
        <v>0</v>
      </c>
      <c r="AK109" s="478">
        <f>-IF('Cash flow инвестора'!$G$2=1,'Cash flow инвестора'!AK23,0)</f>
        <v>0</v>
      </c>
      <c r="AL109" s="478">
        <f>-IF('Cash flow инвестора'!$G$2=1,'Cash flow инвестора'!AL23,0)</f>
        <v>0</v>
      </c>
      <c r="AM109" s="478">
        <f>-IF('Cash flow инвестора'!$G$2=1,'Cash flow инвестора'!AM23,0)</f>
        <v>0</v>
      </c>
      <c r="AN109" s="478">
        <f>-IF('Cash flow инвестора'!$G$2=1,'Cash flow инвестора'!AN23,0)</f>
        <v>0</v>
      </c>
      <c r="AO109" s="478">
        <f>-IF('Cash flow инвестора'!$G$2=1,'Cash flow инвестора'!AO23,0)</f>
        <v>0</v>
      </c>
      <c r="AP109" s="478">
        <f>-IF('Cash flow инвестора'!$G$2=1,'Cash flow инвестора'!AP23,0)</f>
        <v>0</v>
      </c>
      <c r="AQ109" s="478">
        <f>-IF('Cash flow инвестора'!$G$2=1,'Cash flow инвестора'!AQ23,0)</f>
        <v>0</v>
      </c>
      <c r="AR109" s="478">
        <f>-IF('Cash flow инвестора'!$G$2=1,'Cash flow инвестора'!AR23,0)</f>
        <v>0</v>
      </c>
      <c r="AS109" s="478">
        <f>-IF('Cash flow инвестора'!$G$2=1,'Cash flow инвестора'!AS23,0)</f>
        <v>0</v>
      </c>
      <c r="AT109" s="478">
        <f>-IF('Cash flow инвестора'!$G$2=1,'Cash flow инвестора'!AT23,0)</f>
        <v>0</v>
      </c>
      <c r="AU109" s="478">
        <f>-IF('Cash flow инвестора'!$G$2=1,'Cash flow инвестора'!AU23,0)</f>
        <v>0</v>
      </c>
      <c r="AV109" s="478">
        <f>-IF('Cash flow инвестора'!$G$2=1,'Cash flow инвестора'!AV23,0)</f>
        <v>0</v>
      </c>
      <c r="AW109" s="478">
        <f>-IF('Cash flow инвестора'!$G$2=1,'Cash flow инвестора'!AW23,0)</f>
        <v>0</v>
      </c>
      <c r="AX109" s="478">
        <f>-IF('Cash flow инвестора'!$G$2=1,'Cash flow инвестора'!AX23,0)</f>
        <v>0</v>
      </c>
      <c r="AY109" s="478">
        <f>-IF('Cash flow инвестора'!$G$2=1,'Cash flow инвестора'!AY23,0)</f>
        <v>0</v>
      </c>
      <c r="AZ109" s="478">
        <f>-IF('Cash flow инвестора'!$G$2=1,'Cash flow инвестора'!AZ23,0)</f>
        <v>0</v>
      </c>
      <c r="BA109" s="478">
        <f>-IF('Cash flow инвестора'!$G$2=1,'Cash flow инвестора'!BA23,0)</f>
        <v>0</v>
      </c>
      <c r="BB109" s="478">
        <f>-IF('Cash flow инвестора'!$G$2=1,'Cash flow инвестора'!BB23,0)</f>
        <v>0</v>
      </c>
      <c r="BC109" s="478">
        <f>-IF('Cash flow инвестора'!$G$2=1,'Cash flow инвестора'!BC23,0)</f>
        <v>0</v>
      </c>
      <c r="BD109" s="478">
        <f>-IF('Cash flow инвестора'!$G$2=1,'Cash flow инвестора'!BD23,0)</f>
        <v>0</v>
      </c>
      <c r="BE109" s="478">
        <f>-IF('Cash flow инвестора'!$G$2=1,'Cash flow инвестора'!BE23,0)</f>
        <v>0</v>
      </c>
      <c r="BF109" s="478">
        <f>-IF('Cash flow инвестора'!$G$2=1,'Cash flow инвестора'!BF23,0)</f>
        <v>0</v>
      </c>
      <c r="BG109" s="478">
        <f>-IF('Cash flow инвестора'!$G$2=1,'Cash flow инвестора'!BG23,0)</f>
        <v>0</v>
      </c>
      <c r="BH109" s="478">
        <f>-IF('Cash flow инвестора'!$G$2=1,'Cash flow инвестора'!BH23,0)</f>
        <v>0</v>
      </c>
      <c r="BI109" s="478">
        <f>-IF('Cash flow инвестора'!$G$2=1,'Cash flow инвестора'!BI23,0)</f>
        <v>0</v>
      </c>
      <c r="BJ109" s="478">
        <f>-IF('Cash flow инвестора'!$G$2=1,'Cash flow инвестора'!BJ23,0)</f>
        <v>0</v>
      </c>
      <c r="BK109" s="478">
        <f>-IF('Cash flow инвестора'!$G$2=1,'Cash flow инвестора'!BK23,0)</f>
        <v>0</v>
      </c>
      <c r="BL109" s="478">
        <f>-IF('Cash flow инвестора'!$G$2=1,'Cash flow инвестора'!BL23,0)</f>
        <v>0</v>
      </c>
      <c r="BM109" s="478">
        <f>-IF('Cash flow инвестора'!$G$2=1,'Cash flow инвестора'!BM23,0)</f>
        <v>0</v>
      </c>
      <c r="BN109" s="478">
        <f>-IF('Cash flow инвестора'!$G$2=1,'Cash flow инвестора'!BN23,0)</f>
        <v>0</v>
      </c>
      <c r="BO109" s="478">
        <f>-IF('Cash flow инвестора'!$G$2=1,'Cash flow инвестора'!BO23,0)</f>
        <v>0</v>
      </c>
      <c r="BP109" s="478">
        <f>-IF('Cash flow инвестора'!$G$2=1,'Cash flow инвестора'!BP23,0)</f>
        <v>0</v>
      </c>
      <c r="BQ109" s="478">
        <f>-IF('Cash flow инвестора'!$G$2=1,'Cash flow инвестора'!BQ23,0)</f>
        <v>0</v>
      </c>
      <c r="BR109" s="478">
        <f>-IF('Cash flow инвестора'!$G$2=1,'Cash flow инвестора'!BR23,0)</f>
        <v>0</v>
      </c>
      <c r="BS109" s="478">
        <f>-IF('Cash flow инвестора'!$G$2=1,'Cash flow инвестора'!BS23,0)</f>
        <v>0</v>
      </c>
      <c r="BT109" s="478">
        <f>-IF('Cash flow инвестора'!$G$2=1,'Cash flow инвестора'!BT23,0)</f>
        <v>0</v>
      </c>
      <c r="BU109" s="478">
        <f>-IF('Cash flow инвестора'!$G$2=1,'Cash flow инвестора'!BU23,0)</f>
        <v>0</v>
      </c>
      <c r="BV109" s="478">
        <f>-IF('Cash flow инвестора'!$G$2=1,'Cash flow инвестора'!BV23,0)</f>
        <v>0</v>
      </c>
      <c r="BW109" s="478">
        <f>-IF('Cash flow инвестора'!$G$2=1,'Cash flow инвестора'!BW23,0)</f>
        <v>0</v>
      </c>
      <c r="BX109" s="478">
        <f>-IF('Cash flow инвестора'!$G$2=1,'Cash flow инвестора'!BX23,0)</f>
        <v>0</v>
      </c>
      <c r="BY109" s="478">
        <f>-IF('Cash flow инвестора'!$G$2=1,'Cash flow инвестора'!BY23,0)</f>
        <v>0</v>
      </c>
      <c r="BZ109" s="478">
        <f>-IF('Cash flow инвестора'!$G$2=1,'Cash flow инвестора'!BZ23,0)</f>
        <v>0</v>
      </c>
      <c r="CA109" s="478">
        <f>-IF('Cash flow инвестора'!$G$2=1,'Cash flow инвестора'!CA23,0)</f>
        <v>0</v>
      </c>
      <c r="CB109" s="478">
        <f>-IF('Cash flow инвестора'!$G$2=1,'Cash flow инвестора'!CB23,0)</f>
        <v>0</v>
      </c>
      <c r="CC109" s="478">
        <f>-IF('Cash flow инвестора'!$G$2=1,'Cash flow инвестора'!CC23,0)</f>
        <v>0</v>
      </c>
      <c r="CD109" s="478">
        <f>-IF('Cash flow инвестора'!$G$2=1,'Cash flow инвестора'!CD23,0)</f>
        <v>0</v>
      </c>
      <c r="CE109" s="478">
        <f>-IF('Cash flow инвестора'!$G$2=1,'Cash flow инвестора'!CE23,0)</f>
        <v>0</v>
      </c>
      <c r="CF109" s="478">
        <f>-IF('Cash flow инвестора'!$G$2=1,'Cash flow инвестора'!CF23,0)</f>
        <v>0</v>
      </c>
    </row>
    <row r="110" spans="1:84" x14ac:dyDescent="0.25">
      <c r="A110" s="31"/>
      <c r="B110" s="379"/>
      <c r="C110" s="61"/>
      <c r="D110" s="382"/>
      <c r="E110" s="479"/>
      <c r="F110" s="480"/>
      <c r="G110" s="480"/>
      <c r="H110" s="480"/>
      <c r="I110" s="480"/>
      <c r="J110" s="480"/>
      <c r="K110" s="480"/>
      <c r="L110" s="486"/>
      <c r="M110" s="480"/>
      <c r="N110" s="480"/>
      <c r="O110" s="480"/>
      <c r="P110" s="480"/>
      <c r="Q110" s="480"/>
      <c r="R110" s="480"/>
      <c r="S110" s="480"/>
      <c r="T110" s="480"/>
      <c r="U110" s="480"/>
      <c r="V110" s="480"/>
      <c r="W110" s="480"/>
      <c r="X110" s="480"/>
      <c r="Y110" s="480"/>
      <c r="Z110" s="480"/>
      <c r="AA110" s="480"/>
      <c r="AB110" s="480"/>
      <c r="AC110" s="480"/>
      <c r="AD110" s="480"/>
      <c r="AE110" s="480"/>
      <c r="AF110" s="480"/>
      <c r="AG110" s="480"/>
      <c r="AH110" s="480"/>
      <c r="AI110" s="480"/>
      <c r="AJ110" s="480"/>
      <c r="AK110" s="480"/>
      <c r="AL110" s="480"/>
      <c r="AM110" s="480"/>
      <c r="AN110" s="480"/>
      <c r="AO110" s="480"/>
      <c r="AP110" s="480"/>
      <c r="AQ110" s="480"/>
      <c r="AR110" s="480"/>
      <c r="AS110" s="480"/>
      <c r="AT110" s="480"/>
      <c r="AU110" s="480"/>
      <c r="AV110" s="480"/>
      <c r="AW110" s="480"/>
      <c r="AX110" s="480"/>
      <c r="AY110" s="480"/>
      <c r="AZ110" s="480"/>
      <c r="BA110" s="480"/>
      <c r="BB110" s="480"/>
      <c r="BC110" s="480"/>
      <c r="BD110" s="480"/>
      <c r="BE110" s="480"/>
      <c r="BF110" s="480"/>
      <c r="BG110" s="480"/>
      <c r="BH110" s="480"/>
      <c r="BI110" s="480"/>
      <c r="BJ110" s="480"/>
      <c r="BK110" s="480"/>
      <c r="BL110" s="480"/>
      <c r="BM110" s="480"/>
      <c r="BN110" s="480"/>
      <c r="BO110" s="480"/>
      <c r="BP110" s="480"/>
      <c r="BQ110" s="480"/>
      <c r="BR110" s="480"/>
      <c r="BS110" s="480"/>
      <c r="BT110" s="480"/>
      <c r="BU110" s="480"/>
      <c r="BV110" s="480"/>
      <c r="BW110" s="480"/>
      <c r="BX110" s="480"/>
      <c r="BY110" s="480"/>
      <c r="BZ110" s="480"/>
      <c r="CA110" s="480"/>
      <c r="CB110" s="480"/>
      <c r="CC110" s="480"/>
      <c r="CD110" s="480"/>
      <c r="CE110" s="480"/>
      <c r="CF110" s="480"/>
    </row>
    <row r="111" spans="1:84" x14ac:dyDescent="0.25">
      <c r="A111" s="31"/>
      <c r="B111" s="379"/>
      <c r="C111" s="55" t="s">
        <v>275</v>
      </c>
      <c r="D111" s="180" t="s">
        <v>357</v>
      </c>
      <c r="E111" s="481">
        <f t="shared" ref="E111" ca="1" si="200">SUM(F111:K111)</f>
        <v>24500.399629130719</v>
      </c>
      <c r="F111" s="482">
        <f t="shared" ca="1" si="180"/>
        <v>0</v>
      </c>
      <c r="G111" s="482">
        <f t="shared" ca="1" si="180"/>
        <v>0</v>
      </c>
      <c r="H111" s="482">
        <f t="shared" ca="1" si="180"/>
        <v>249.60474576404738</v>
      </c>
      <c r="I111" s="482">
        <f t="shared" ca="1" si="180"/>
        <v>4168.9915874879298</v>
      </c>
      <c r="J111" s="482">
        <f t="shared" ca="1" si="180"/>
        <v>7714.7507809148065</v>
      </c>
      <c r="K111" s="482">
        <f t="shared" ca="1" si="180"/>
        <v>12367.052514963934</v>
      </c>
      <c r="L111" s="486"/>
      <c r="M111" s="482">
        <f t="shared" ref="M111:AR111" ca="1" si="201">M92+M101+M105</f>
        <v>0</v>
      </c>
      <c r="N111" s="482">
        <f t="shared" ca="1" si="201"/>
        <v>0</v>
      </c>
      <c r="O111" s="482">
        <f t="shared" ca="1" si="201"/>
        <v>0</v>
      </c>
      <c r="P111" s="482">
        <f t="shared" ca="1" si="201"/>
        <v>0</v>
      </c>
      <c r="Q111" s="482">
        <f t="shared" ca="1" si="201"/>
        <v>0</v>
      </c>
      <c r="R111" s="482">
        <f t="shared" ca="1" si="201"/>
        <v>0</v>
      </c>
      <c r="S111" s="482">
        <f t="shared" ca="1" si="201"/>
        <v>0</v>
      </c>
      <c r="T111" s="482">
        <f t="shared" ca="1" si="201"/>
        <v>0</v>
      </c>
      <c r="U111" s="482">
        <f t="shared" ca="1" si="201"/>
        <v>0</v>
      </c>
      <c r="V111" s="482">
        <f t="shared" ca="1" si="201"/>
        <v>0</v>
      </c>
      <c r="W111" s="482">
        <f t="shared" ca="1" si="201"/>
        <v>0</v>
      </c>
      <c r="X111" s="482">
        <f t="shared" ca="1" si="201"/>
        <v>0</v>
      </c>
      <c r="Y111" s="482">
        <f t="shared" ca="1" si="201"/>
        <v>0</v>
      </c>
      <c r="Z111" s="482">
        <f t="shared" ca="1" si="201"/>
        <v>0</v>
      </c>
      <c r="AA111" s="482">
        <f t="shared" ca="1" si="201"/>
        <v>0</v>
      </c>
      <c r="AB111" s="482">
        <f t="shared" ca="1" si="201"/>
        <v>0</v>
      </c>
      <c r="AC111" s="482">
        <f t="shared" ca="1" si="201"/>
        <v>0</v>
      </c>
      <c r="AD111" s="482">
        <f t="shared" ca="1" si="201"/>
        <v>0</v>
      </c>
      <c r="AE111" s="482">
        <f t="shared" ca="1" si="201"/>
        <v>0</v>
      </c>
      <c r="AF111" s="482">
        <f t="shared" ca="1" si="201"/>
        <v>0</v>
      </c>
      <c r="AG111" s="482">
        <f t="shared" ca="1" si="201"/>
        <v>0</v>
      </c>
      <c r="AH111" s="482">
        <f t="shared" ca="1" si="201"/>
        <v>0</v>
      </c>
      <c r="AI111" s="482">
        <f t="shared" ca="1" si="201"/>
        <v>0</v>
      </c>
      <c r="AJ111" s="482">
        <f t="shared" ca="1" si="201"/>
        <v>0</v>
      </c>
      <c r="AK111" s="482">
        <f t="shared" ca="1" si="201"/>
        <v>0</v>
      </c>
      <c r="AL111" s="482">
        <f t="shared" ca="1" si="201"/>
        <v>0</v>
      </c>
      <c r="AM111" s="482">
        <f t="shared" ca="1" si="201"/>
        <v>0</v>
      </c>
      <c r="AN111" s="482">
        <f t="shared" ca="1" si="201"/>
        <v>0</v>
      </c>
      <c r="AO111" s="482">
        <f t="shared" ca="1" si="201"/>
        <v>0</v>
      </c>
      <c r="AP111" s="482">
        <f t="shared" ca="1" si="201"/>
        <v>101.58024414387627</v>
      </c>
      <c r="AQ111" s="482">
        <f t="shared" ca="1" si="201"/>
        <v>24.67075027002852</v>
      </c>
      <c r="AR111" s="482">
        <f t="shared" ca="1" si="201"/>
        <v>24.67075027002852</v>
      </c>
      <c r="AS111" s="482">
        <f t="shared" ref="AS111:BT111" ca="1" si="202">AS92+AS101+AS105</f>
        <v>24.67075027002852</v>
      </c>
      <c r="AT111" s="482">
        <f t="shared" ca="1" si="202"/>
        <v>24.67075027002852</v>
      </c>
      <c r="AU111" s="482">
        <f t="shared" ca="1" si="202"/>
        <v>24.67075027002852</v>
      </c>
      <c r="AV111" s="482">
        <f t="shared" ca="1" si="202"/>
        <v>24.67075027002852</v>
      </c>
      <c r="AW111" s="482">
        <f t="shared" ca="1" si="202"/>
        <v>53.909484264933724</v>
      </c>
      <c r="AX111" s="482">
        <f t="shared" ca="1" si="202"/>
        <v>47.471213439373201</v>
      </c>
      <c r="AY111" s="482">
        <f t="shared" ca="1" si="202"/>
        <v>47.471213439373201</v>
      </c>
      <c r="AZ111" s="482">
        <f t="shared" ca="1" si="202"/>
        <v>48.748388634373192</v>
      </c>
      <c r="BA111" s="482">
        <f t="shared" ca="1" si="202"/>
        <v>44.577150939373212</v>
      </c>
      <c r="BB111" s="482">
        <f t="shared" ca="1" si="202"/>
        <v>856.82449325179482</v>
      </c>
      <c r="BC111" s="482">
        <f t="shared" ca="1" si="202"/>
        <v>511.66494058645134</v>
      </c>
      <c r="BD111" s="482">
        <f t="shared" ca="1" si="202"/>
        <v>511.66494058645134</v>
      </c>
      <c r="BE111" s="482">
        <f t="shared" ca="1" si="202"/>
        <v>511.66494058645134</v>
      </c>
      <c r="BF111" s="482">
        <f t="shared" ca="1" si="202"/>
        <v>511.66494058645134</v>
      </c>
      <c r="BG111" s="482">
        <f t="shared" ca="1" si="202"/>
        <v>511.66494058645134</v>
      </c>
      <c r="BH111" s="482">
        <f t="shared" ca="1" si="202"/>
        <v>511.66494058645134</v>
      </c>
      <c r="BI111" s="482">
        <f t="shared" ca="1" si="202"/>
        <v>535.0608102464322</v>
      </c>
      <c r="BJ111" s="482">
        <f t="shared" ca="1" si="202"/>
        <v>542.17611184382065</v>
      </c>
      <c r="BK111" s="482">
        <f t="shared" ca="1" si="202"/>
        <v>542.17611184382065</v>
      </c>
      <c r="BL111" s="482">
        <f t="shared" ca="1" si="202"/>
        <v>545.79634604279067</v>
      </c>
      <c r="BM111" s="482">
        <f t="shared" ca="1" si="202"/>
        <v>536.95715398881475</v>
      </c>
      <c r="BN111" s="482">
        <f t="shared" ca="1" si="202"/>
        <v>811.83390745925988</v>
      </c>
      <c r="BO111" s="482">
        <f t="shared" ca="1" si="202"/>
        <v>700.12505658164457</v>
      </c>
      <c r="BP111" s="482">
        <f t="shared" ca="1" si="202"/>
        <v>700.12505658164457</v>
      </c>
      <c r="BQ111" s="482">
        <f t="shared" ca="1" si="202"/>
        <v>700.12505658164457</v>
      </c>
      <c r="BR111" s="482">
        <f t="shared" ca="1" si="202"/>
        <v>700.12505658164457</v>
      </c>
      <c r="BS111" s="482">
        <f t="shared" ca="1" si="202"/>
        <v>700.12505658164457</v>
      </c>
      <c r="BT111" s="482">
        <f t="shared" ca="1" si="202"/>
        <v>700.12505658164457</v>
      </c>
      <c r="BU111" s="482">
        <f t="shared" ref="BU111:CF111" ca="1" si="203">BU92+BU101+BU105</f>
        <v>837.02979535671989</v>
      </c>
      <c r="BV111" s="482">
        <f t="shared" ca="1" si="203"/>
        <v>837.02979535671989</v>
      </c>
      <c r="BW111" s="482">
        <f t="shared" ca="1" si="203"/>
        <v>837.02979535671989</v>
      </c>
      <c r="BX111" s="482">
        <f t="shared" ca="1" si="203"/>
        <v>837.02979535671989</v>
      </c>
      <c r="BY111" s="482">
        <f t="shared" ca="1" si="203"/>
        <v>837.02979535671989</v>
      </c>
      <c r="BZ111" s="482">
        <f t="shared" ca="1" si="203"/>
        <v>1151.3980944848799</v>
      </c>
      <c r="CA111" s="482">
        <f t="shared" ca="1" si="203"/>
        <v>1171.7509072825758</v>
      </c>
      <c r="CB111" s="482">
        <f t="shared" ca="1" si="203"/>
        <v>1171.7509072825758</v>
      </c>
      <c r="CC111" s="482">
        <f t="shared" ca="1" si="203"/>
        <v>1171.7509072825758</v>
      </c>
      <c r="CD111" s="482">
        <f t="shared" ca="1" si="203"/>
        <v>1171.7509072825758</v>
      </c>
      <c r="CE111" s="482">
        <f t="shared" ca="1" si="203"/>
        <v>1171.7509072825758</v>
      </c>
      <c r="CF111" s="482">
        <f t="shared" ca="1" si="203"/>
        <v>1171.7509072825758</v>
      </c>
    </row>
    <row r="112" spans="1:84" x14ac:dyDescent="0.25">
      <c r="A112" s="31"/>
      <c r="B112" s="379"/>
      <c r="C112" s="55"/>
      <c r="D112" s="180"/>
      <c r="E112" s="371"/>
      <c r="F112" s="359"/>
      <c r="G112" s="359"/>
      <c r="H112" s="359"/>
      <c r="I112" s="359"/>
      <c r="J112" s="359"/>
      <c r="K112" s="359"/>
      <c r="L112" s="373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9"/>
      <c r="AH112" s="359"/>
      <c r="AI112" s="359"/>
      <c r="AJ112" s="359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9"/>
      <c r="AU112" s="359"/>
      <c r="AV112" s="359"/>
      <c r="AW112" s="359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9"/>
      <c r="BH112" s="359"/>
      <c r="BI112" s="359"/>
      <c r="BJ112" s="359"/>
      <c r="BK112" s="359"/>
      <c r="BL112" s="359"/>
      <c r="BM112" s="359"/>
      <c r="BN112" s="359"/>
      <c r="BO112" s="359"/>
      <c r="BP112" s="359"/>
      <c r="BQ112" s="359"/>
      <c r="BR112" s="359"/>
      <c r="BS112" s="359"/>
      <c r="BT112" s="359"/>
      <c r="BU112" s="359"/>
      <c r="BV112" s="359"/>
      <c r="BW112" s="359"/>
      <c r="BX112" s="359"/>
      <c r="BY112" s="359"/>
      <c r="BZ112" s="359"/>
      <c r="CA112" s="359"/>
      <c r="CB112" s="359"/>
      <c r="CC112" s="359"/>
      <c r="CD112" s="359"/>
      <c r="CE112" s="359"/>
      <c r="CF112" s="359"/>
    </row>
    <row r="113" spans="1:84" s="470" customFormat="1" ht="14.25" x14ac:dyDescent="0.2">
      <c r="A113" s="463"/>
      <c r="B113" s="464"/>
      <c r="C113" s="465" t="s">
        <v>276</v>
      </c>
      <c r="D113" s="352" t="s">
        <v>357</v>
      </c>
      <c r="E113" s="466">
        <f ca="1">K113</f>
        <v>24500.399629130719</v>
      </c>
      <c r="F113" s="467">
        <f t="shared" ref="F113:K113" ca="1" si="204">F90+F111</f>
        <v>0</v>
      </c>
      <c r="G113" s="467">
        <f t="shared" ca="1" si="204"/>
        <v>0</v>
      </c>
      <c r="H113" s="467">
        <f t="shared" ca="1" si="204"/>
        <v>249.60474576404738</v>
      </c>
      <c r="I113" s="467">
        <f t="shared" ca="1" si="204"/>
        <v>4418.5963332519768</v>
      </c>
      <c r="J113" s="467">
        <f t="shared" ca="1" si="204"/>
        <v>12133.347114166783</v>
      </c>
      <c r="K113" s="467">
        <f t="shared" ca="1" si="204"/>
        <v>24500.399629130719</v>
      </c>
      <c r="L113" s="468"/>
      <c r="M113" s="469">
        <f t="shared" ref="M113:AR113" ca="1" si="205">M90+M111</f>
        <v>0</v>
      </c>
      <c r="N113" s="469">
        <f t="shared" ca="1" si="205"/>
        <v>0</v>
      </c>
      <c r="O113" s="469">
        <f t="shared" ca="1" si="205"/>
        <v>0</v>
      </c>
      <c r="P113" s="469">
        <f t="shared" ca="1" si="205"/>
        <v>0</v>
      </c>
      <c r="Q113" s="469">
        <f t="shared" ca="1" si="205"/>
        <v>0</v>
      </c>
      <c r="R113" s="469">
        <f t="shared" ca="1" si="205"/>
        <v>0</v>
      </c>
      <c r="S113" s="469">
        <f t="shared" ca="1" si="205"/>
        <v>0</v>
      </c>
      <c r="T113" s="469">
        <f t="shared" ca="1" si="205"/>
        <v>0</v>
      </c>
      <c r="U113" s="469">
        <f t="shared" ca="1" si="205"/>
        <v>0</v>
      </c>
      <c r="V113" s="469">
        <f t="shared" ca="1" si="205"/>
        <v>0</v>
      </c>
      <c r="W113" s="469">
        <f t="shared" ca="1" si="205"/>
        <v>0</v>
      </c>
      <c r="X113" s="469">
        <f t="shared" ca="1" si="205"/>
        <v>0</v>
      </c>
      <c r="Y113" s="469">
        <f t="shared" ca="1" si="205"/>
        <v>0</v>
      </c>
      <c r="Z113" s="469">
        <f t="shared" ca="1" si="205"/>
        <v>0</v>
      </c>
      <c r="AA113" s="469">
        <f t="shared" ca="1" si="205"/>
        <v>0</v>
      </c>
      <c r="AB113" s="469">
        <f t="shared" ca="1" si="205"/>
        <v>0</v>
      </c>
      <c r="AC113" s="469">
        <f t="shared" ca="1" si="205"/>
        <v>0</v>
      </c>
      <c r="AD113" s="469">
        <f t="shared" ca="1" si="205"/>
        <v>0</v>
      </c>
      <c r="AE113" s="469">
        <f t="shared" ca="1" si="205"/>
        <v>0</v>
      </c>
      <c r="AF113" s="469">
        <f t="shared" ca="1" si="205"/>
        <v>0</v>
      </c>
      <c r="AG113" s="469">
        <f t="shared" ca="1" si="205"/>
        <v>0</v>
      </c>
      <c r="AH113" s="469">
        <f t="shared" ca="1" si="205"/>
        <v>0</v>
      </c>
      <c r="AI113" s="469">
        <f t="shared" ca="1" si="205"/>
        <v>0</v>
      </c>
      <c r="AJ113" s="469">
        <f t="shared" ca="1" si="205"/>
        <v>0</v>
      </c>
      <c r="AK113" s="469">
        <f t="shared" ca="1" si="205"/>
        <v>0</v>
      </c>
      <c r="AL113" s="469">
        <f t="shared" ca="1" si="205"/>
        <v>0</v>
      </c>
      <c r="AM113" s="469">
        <f t="shared" ca="1" si="205"/>
        <v>0</v>
      </c>
      <c r="AN113" s="469">
        <f t="shared" ca="1" si="205"/>
        <v>0</v>
      </c>
      <c r="AO113" s="469">
        <f t="shared" ca="1" si="205"/>
        <v>0</v>
      </c>
      <c r="AP113" s="469">
        <f t="shared" ca="1" si="205"/>
        <v>101.58024414387627</v>
      </c>
      <c r="AQ113" s="469">
        <f t="shared" ca="1" si="205"/>
        <v>126.25099441390479</v>
      </c>
      <c r="AR113" s="469">
        <f t="shared" ca="1" si="205"/>
        <v>150.9217446839333</v>
      </c>
      <c r="AS113" s="469">
        <f t="shared" ref="AS113:BT113" ca="1" si="206">AS90+AS111</f>
        <v>175.59249495396182</v>
      </c>
      <c r="AT113" s="469">
        <f t="shared" ca="1" si="206"/>
        <v>200.26324522399034</v>
      </c>
      <c r="AU113" s="469">
        <f t="shared" ca="1" si="206"/>
        <v>224.93399549401886</v>
      </c>
      <c r="AV113" s="469">
        <f t="shared" ca="1" si="206"/>
        <v>249.60474576404738</v>
      </c>
      <c r="AW113" s="469">
        <f t="shared" ca="1" si="206"/>
        <v>303.5142300289811</v>
      </c>
      <c r="AX113" s="469">
        <f t="shared" ca="1" si="206"/>
        <v>350.98544346835433</v>
      </c>
      <c r="AY113" s="469">
        <f t="shared" ca="1" si="206"/>
        <v>398.45665690772751</v>
      </c>
      <c r="AZ113" s="469">
        <f t="shared" ca="1" si="206"/>
        <v>447.20504554210072</v>
      </c>
      <c r="BA113" s="469">
        <f t="shared" ca="1" si="206"/>
        <v>491.78219648147393</v>
      </c>
      <c r="BB113" s="469">
        <f t="shared" ca="1" si="206"/>
        <v>1348.6066897332687</v>
      </c>
      <c r="BC113" s="469">
        <f t="shared" ca="1" si="206"/>
        <v>1860.2716303197201</v>
      </c>
      <c r="BD113" s="469">
        <f t="shared" ca="1" si="206"/>
        <v>2371.9365709061713</v>
      </c>
      <c r="BE113" s="469">
        <f t="shared" ca="1" si="206"/>
        <v>2883.6015114926226</v>
      </c>
      <c r="BF113" s="469">
        <f t="shared" ca="1" si="206"/>
        <v>3395.266452079074</v>
      </c>
      <c r="BG113" s="469">
        <f t="shared" ca="1" si="206"/>
        <v>3906.9313926655254</v>
      </c>
      <c r="BH113" s="469">
        <f t="shared" ca="1" si="206"/>
        <v>4418.5963332519768</v>
      </c>
      <c r="BI113" s="469">
        <f t="shared" ca="1" si="206"/>
        <v>4953.6571434984089</v>
      </c>
      <c r="BJ113" s="469">
        <f t="shared" ca="1" si="206"/>
        <v>5495.8332553422297</v>
      </c>
      <c r="BK113" s="469">
        <f t="shared" ca="1" si="206"/>
        <v>6038.0093671860504</v>
      </c>
      <c r="BL113" s="469">
        <f t="shared" ca="1" si="206"/>
        <v>6583.8057132288413</v>
      </c>
      <c r="BM113" s="469">
        <f t="shared" ca="1" si="206"/>
        <v>7120.7628672176561</v>
      </c>
      <c r="BN113" s="469">
        <f t="shared" ca="1" si="206"/>
        <v>7932.5967746769156</v>
      </c>
      <c r="BO113" s="469">
        <f t="shared" ca="1" si="206"/>
        <v>8632.721831258561</v>
      </c>
      <c r="BP113" s="469">
        <f t="shared" ca="1" si="206"/>
        <v>9332.8468878402055</v>
      </c>
      <c r="BQ113" s="469">
        <f t="shared" ca="1" si="206"/>
        <v>10032.97194442185</v>
      </c>
      <c r="BR113" s="469">
        <f t="shared" ca="1" si="206"/>
        <v>10733.097001003494</v>
      </c>
      <c r="BS113" s="469">
        <f t="shared" ca="1" si="206"/>
        <v>11433.222057585139</v>
      </c>
      <c r="BT113" s="469">
        <f t="shared" ca="1" si="206"/>
        <v>12133.347114166783</v>
      </c>
      <c r="BU113" s="469">
        <f t="shared" ref="BU113:CF113" ca="1" si="207">BU90+BU111</f>
        <v>12970.376909523504</v>
      </c>
      <c r="BV113" s="469">
        <f t="shared" ca="1" si="207"/>
        <v>13807.406704880224</v>
      </c>
      <c r="BW113" s="469">
        <f t="shared" ca="1" si="207"/>
        <v>14644.436500236945</v>
      </c>
      <c r="BX113" s="469">
        <f t="shared" ca="1" si="207"/>
        <v>15481.466295593666</v>
      </c>
      <c r="BY113" s="469">
        <f t="shared" ca="1" si="207"/>
        <v>16318.496090950386</v>
      </c>
      <c r="BZ113" s="469">
        <f t="shared" ca="1" si="207"/>
        <v>17469.894185435267</v>
      </c>
      <c r="CA113" s="469">
        <f t="shared" ca="1" si="207"/>
        <v>18641.645092717841</v>
      </c>
      <c r="CB113" s="469">
        <f t="shared" ca="1" si="207"/>
        <v>19813.396000000415</v>
      </c>
      <c r="CC113" s="469">
        <f t="shared" ca="1" si="207"/>
        <v>20985.14690728299</v>
      </c>
      <c r="CD113" s="469">
        <f t="shared" ca="1" si="207"/>
        <v>22156.897814565564</v>
      </c>
      <c r="CE113" s="469">
        <f t="shared" ca="1" si="207"/>
        <v>23328.648721848138</v>
      </c>
      <c r="CF113" s="469">
        <f t="shared" ca="1" si="207"/>
        <v>24500.399629130712</v>
      </c>
    </row>
    <row r="114" spans="1:84" x14ac:dyDescent="0.25">
      <c r="A114" s="31"/>
      <c r="B114" s="61"/>
      <c r="C114" s="61"/>
      <c r="D114" s="132"/>
      <c r="E114" s="349"/>
      <c r="F114" s="347"/>
      <c r="G114" s="347"/>
      <c r="H114" s="347"/>
      <c r="I114" s="347"/>
      <c r="J114" s="347"/>
      <c r="K114" s="347"/>
      <c r="L114" s="373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347"/>
      <c r="AR114" s="347"/>
      <c r="AS114" s="347"/>
      <c r="AT114" s="347"/>
      <c r="AU114" s="347"/>
      <c r="AV114" s="347"/>
      <c r="AW114" s="347"/>
      <c r="AX114" s="347"/>
      <c r="AY114" s="347"/>
      <c r="AZ114" s="347"/>
      <c r="BA114" s="347"/>
      <c r="BB114" s="347"/>
      <c r="BC114" s="347"/>
      <c r="BD114" s="347"/>
      <c r="BE114" s="347"/>
      <c r="BF114" s="347"/>
      <c r="BG114" s="347"/>
      <c r="BH114" s="347"/>
      <c r="BI114" s="347"/>
      <c r="BJ114" s="347"/>
      <c r="BK114" s="347"/>
      <c r="BL114" s="347"/>
      <c r="BM114" s="347"/>
      <c r="BN114" s="347"/>
      <c r="BO114" s="347"/>
      <c r="BP114" s="347"/>
      <c r="BQ114" s="347"/>
      <c r="BR114" s="347"/>
      <c r="BS114" s="347"/>
      <c r="BT114" s="347"/>
      <c r="BU114" s="347"/>
      <c r="BV114" s="347"/>
      <c r="BW114" s="347"/>
      <c r="BX114" s="347"/>
      <c r="BY114" s="347"/>
      <c r="BZ114" s="347"/>
      <c r="CA114" s="347"/>
      <c r="CB114" s="347"/>
      <c r="CC114" s="347"/>
      <c r="CD114" s="347"/>
      <c r="CE114" s="347"/>
      <c r="CF114" s="347"/>
    </row>
    <row r="115" spans="1:84" x14ac:dyDescent="0.25">
      <c r="A115" s="31"/>
      <c r="B115" s="379"/>
      <c r="C115" s="383" t="s">
        <v>277</v>
      </c>
      <c r="D115" s="180" t="s">
        <v>357</v>
      </c>
      <c r="E115" s="481">
        <f ca="1">SUM(F115:K115)</f>
        <v>22322.239154663563</v>
      </c>
      <c r="F115" s="482">
        <f t="shared" ref="F115:K115" ca="1" si="208">F92+F101</f>
        <v>-1195.3619137573446</v>
      </c>
      <c r="G115" s="482">
        <f t="shared" ca="1" si="208"/>
        <v>-682.06244758733112</v>
      </c>
      <c r="H115" s="482">
        <f t="shared" ca="1" si="208"/>
        <v>-51.131367358433621</v>
      </c>
      <c r="I115" s="482">
        <f t="shared" ca="1" si="208"/>
        <v>4168.9915874879289</v>
      </c>
      <c r="J115" s="482">
        <f t="shared" ca="1" si="208"/>
        <v>7714.7507809148055</v>
      </c>
      <c r="K115" s="482">
        <f t="shared" ca="1" si="208"/>
        <v>12367.052514963936</v>
      </c>
      <c r="L115" s="486"/>
      <c r="M115" s="482">
        <f t="shared" ref="M115:AR115" ca="1" si="209">M92+M101</f>
        <v>-224.75</v>
      </c>
      <c r="N115" s="482">
        <f t="shared" ca="1" si="209"/>
        <v>-123.25</v>
      </c>
      <c r="O115" s="482">
        <f t="shared" ca="1" si="209"/>
        <v>-123.25</v>
      </c>
      <c r="P115" s="482">
        <f t="shared" ca="1" si="209"/>
        <v>-123.25</v>
      </c>
      <c r="Q115" s="482">
        <f t="shared" ca="1" si="209"/>
        <v>-123.25</v>
      </c>
      <c r="R115" s="482">
        <f t="shared" ca="1" si="209"/>
        <v>-83.015117248531112</v>
      </c>
      <c r="S115" s="482">
        <f t="shared" ca="1" si="209"/>
        <v>-65.766132751468916</v>
      </c>
      <c r="T115" s="482">
        <f t="shared" ca="1" si="209"/>
        <v>-65.766132751468916</v>
      </c>
      <c r="U115" s="482">
        <f t="shared" ca="1" si="209"/>
        <v>-65.766132751468916</v>
      </c>
      <c r="V115" s="482">
        <f t="shared" ca="1" si="209"/>
        <v>-65.766132751468916</v>
      </c>
      <c r="W115" s="482">
        <f t="shared" ca="1" si="209"/>
        <v>-65.766132751468916</v>
      </c>
      <c r="X115" s="482">
        <f t="shared" ca="1" si="209"/>
        <v>-65.766132751468916</v>
      </c>
      <c r="Y115" s="482">
        <f t="shared" ca="1" si="209"/>
        <v>-61.678565863978278</v>
      </c>
      <c r="Z115" s="482">
        <f t="shared" ca="1" si="209"/>
        <v>-65.617137138959549</v>
      </c>
      <c r="AA115" s="482">
        <f t="shared" ca="1" si="209"/>
        <v>-65.617137138959549</v>
      </c>
      <c r="AB115" s="482">
        <f t="shared" ca="1" si="209"/>
        <v>-64.537137138959565</v>
      </c>
      <c r="AC115" s="482">
        <f t="shared" ca="1" si="209"/>
        <v>-68.242137138959549</v>
      </c>
      <c r="AD115" s="482">
        <f t="shared" ca="1" si="209"/>
        <v>-37.234687499999993</v>
      </c>
      <c r="AE115" s="482">
        <f t="shared" ca="1" si="209"/>
        <v>-53.189274277919083</v>
      </c>
      <c r="AF115" s="482">
        <f t="shared" ca="1" si="209"/>
        <v>-53.189274277919083</v>
      </c>
      <c r="AG115" s="482">
        <f t="shared" ca="1" si="209"/>
        <v>-53.189274277919083</v>
      </c>
      <c r="AH115" s="482">
        <f t="shared" ca="1" si="209"/>
        <v>-53.189274277919083</v>
      </c>
      <c r="AI115" s="482">
        <f t="shared" ca="1" si="209"/>
        <v>-53.189274277919083</v>
      </c>
      <c r="AJ115" s="482">
        <f t="shared" ca="1" si="209"/>
        <v>-53.189274277919083</v>
      </c>
      <c r="AK115" s="482">
        <f t="shared" ca="1" si="209"/>
        <v>-39.420091200290528</v>
      </c>
      <c r="AL115" s="482">
        <f t="shared" ca="1" si="209"/>
        <v>-55.167487980547634</v>
      </c>
      <c r="AM115" s="482">
        <f t="shared" ca="1" si="209"/>
        <v>-55.167487980547634</v>
      </c>
      <c r="AN115" s="482">
        <f t="shared" ca="1" si="209"/>
        <v>-74.314807980547613</v>
      </c>
      <c r="AO115" s="482">
        <f t="shared" ca="1" si="209"/>
        <v>-76.666237980547635</v>
      </c>
      <c r="AP115" s="482">
        <f t="shared" ca="1" si="209"/>
        <v>101.58024414387627</v>
      </c>
      <c r="AQ115" s="482">
        <f t="shared" ca="1" si="209"/>
        <v>24.67075027002852</v>
      </c>
      <c r="AR115" s="482">
        <f t="shared" ca="1" si="209"/>
        <v>24.67075027002852</v>
      </c>
      <c r="AS115" s="482">
        <f t="shared" ref="AS115:BT115" ca="1" si="210">AS92+AS101</f>
        <v>24.67075027002852</v>
      </c>
      <c r="AT115" s="482">
        <f t="shared" ca="1" si="210"/>
        <v>24.67075027002852</v>
      </c>
      <c r="AU115" s="482">
        <f t="shared" ca="1" si="210"/>
        <v>24.67075027002852</v>
      </c>
      <c r="AV115" s="482">
        <f t="shared" ca="1" si="210"/>
        <v>24.67075027002852</v>
      </c>
      <c r="AW115" s="482">
        <f t="shared" ca="1" si="210"/>
        <v>53.909484264933724</v>
      </c>
      <c r="AX115" s="482">
        <f t="shared" ca="1" si="210"/>
        <v>47.471213439373201</v>
      </c>
      <c r="AY115" s="482">
        <f t="shared" ca="1" si="210"/>
        <v>47.471213439373201</v>
      </c>
      <c r="AZ115" s="482">
        <f t="shared" ca="1" si="210"/>
        <v>48.748388634373192</v>
      </c>
      <c r="BA115" s="482">
        <f t="shared" ca="1" si="210"/>
        <v>44.577150939373212</v>
      </c>
      <c r="BB115" s="482">
        <f t="shared" ca="1" si="210"/>
        <v>856.82449325179482</v>
      </c>
      <c r="BC115" s="482">
        <f t="shared" ca="1" si="210"/>
        <v>511.66494058645134</v>
      </c>
      <c r="BD115" s="482">
        <f t="shared" ca="1" si="210"/>
        <v>511.66494058645134</v>
      </c>
      <c r="BE115" s="482">
        <f t="shared" ca="1" si="210"/>
        <v>511.66494058645134</v>
      </c>
      <c r="BF115" s="482">
        <f t="shared" ca="1" si="210"/>
        <v>511.66494058645134</v>
      </c>
      <c r="BG115" s="482">
        <f t="shared" ca="1" si="210"/>
        <v>511.66494058645134</v>
      </c>
      <c r="BH115" s="482">
        <f t="shared" ca="1" si="210"/>
        <v>511.66494058645134</v>
      </c>
      <c r="BI115" s="482">
        <f t="shared" ca="1" si="210"/>
        <v>535.0608102464322</v>
      </c>
      <c r="BJ115" s="482">
        <f t="shared" ca="1" si="210"/>
        <v>542.17611184382065</v>
      </c>
      <c r="BK115" s="482">
        <f t="shared" ca="1" si="210"/>
        <v>542.17611184382065</v>
      </c>
      <c r="BL115" s="482">
        <f t="shared" ca="1" si="210"/>
        <v>545.79634604279067</v>
      </c>
      <c r="BM115" s="482">
        <f t="shared" ca="1" si="210"/>
        <v>536.95715398881475</v>
      </c>
      <c r="BN115" s="482">
        <f t="shared" ca="1" si="210"/>
        <v>811.83390745925988</v>
      </c>
      <c r="BO115" s="482">
        <f t="shared" ca="1" si="210"/>
        <v>700.12505658164457</v>
      </c>
      <c r="BP115" s="482">
        <f t="shared" ca="1" si="210"/>
        <v>700.12505658164457</v>
      </c>
      <c r="BQ115" s="482">
        <f t="shared" ca="1" si="210"/>
        <v>700.12505658164457</v>
      </c>
      <c r="BR115" s="482">
        <f t="shared" ca="1" si="210"/>
        <v>700.12505658164457</v>
      </c>
      <c r="BS115" s="482">
        <f t="shared" ca="1" si="210"/>
        <v>700.12505658164457</v>
      </c>
      <c r="BT115" s="482">
        <f t="shared" ca="1" si="210"/>
        <v>700.12505658164457</v>
      </c>
      <c r="BU115" s="482">
        <f t="shared" ref="BU115:CF115" ca="1" si="211">BU92+BU101</f>
        <v>837.02979535671989</v>
      </c>
      <c r="BV115" s="482">
        <f t="shared" ca="1" si="211"/>
        <v>837.02979535671989</v>
      </c>
      <c r="BW115" s="482">
        <f t="shared" ca="1" si="211"/>
        <v>837.02979535671989</v>
      </c>
      <c r="BX115" s="482">
        <f t="shared" ca="1" si="211"/>
        <v>837.02979535671989</v>
      </c>
      <c r="BY115" s="482">
        <f t="shared" ca="1" si="211"/>
        <v>837.02979535671989</v>
      </c>
      <c r="BZ115" s="482">
        <f t="shared" ca="1" si="211"/>
        <v>1151.3980944848799</v>
      </c>
      <c r="CA115" s="482">
        <f t="shared" ca="1" si="211"/>
        <v>1171.7509072825758</v>
      </c>
      <c r="CB115" s="482">
        <f t="shared" ca="1" si="211"/>
        <v>1171.7509072825758</v>
      </c>
      <c r="CC115" s="482">
        <f t="shared" ca="1" si="211"/>
        <v>1171.7509072825758</v>
      </c>
      <c r="CD115" s="482">
        <f t="shared" ca="1" si="211"/>
        <v>1171.7509072825758</v>
      </c>
      <c r="CE115" s="482">
        <f t="shared" ca="1" si="211"/>
        <v>1171.7509072825758</v>
      </c>
      <c r="CF115" s="482">
        <f t="shared" ca="1" si="211"/>
        <v>1171.7509072825758</v>
      </c>
    </row>
    <row r="116" spans="1:84" x14ac:dyDescent="0.25">
      <c r="A116" s="31"/>
      <c r="B116" s="379"/>
      <c r="C116" s="383" t="s">
        <v>278</v>
      </c>
      <c r="D116" s="180" t="s">
        <v>357</v>
      </c>
      <c r="E116" s="481">
        <f ca="1">K116</f>
        <v>22322.239154663563</v>
      </c>
      <c r="F116" s="482">
        <f ca="1">F115</f>
        <v>-1195.3619137573446</v>
      </c>
      <c r="G116" s="482">
        <f ca="1">F116+G115</f>
        <v>-1877.4243613446756</v>
      </c>
      <c r="H116" s="482">
        <f ca="1">G116+H115</f>
        <v>-1928.5557287031093</v>
      </c>
      <c r="I116" s="482">
        <f ca="1">H116+I115</f>
        <v>2240.4358587848196</v>
      </c>
      <c r="J116" s="482">
        <f ca="1">I116+J115</f>
        <v>9955.1866396996247</v>
      </c>
      <c r="K116" s="482">
        <f ca="1">J116+K115</f>
        <v>22322.239154663563</v>
      </c>
      <c r="L116" s="483"/>
      <c r="M116" s="482">
        <f ca="1">M115+L116+Резюме!D14</f>
        <v>-224.75</v>
      </c>
      <c r="N116" s="482">
        <f ca="1">N115+M116</f>
        <v>-348</v>
      </c>
      <c r="O116" s="482">
        <f t="shared" ref="O116:AS116" ca="1" si="212">O115+N116</f>
        <v>-471.25</v>
      </c>
      <c r="P116" s="482">
        <f t="shared" ca="1" si="212"/>
        <v>-594.5</v>
      </c>
      <c r="Q116" s="482">
        <f t="shared" ca="1" si="212"/>
        <v>-717.75</v>
      </c>
      <c r="R116" s="482">
        <f t="shared" ca="1" si="212"/>
        <v>-800.76511724853117</v>
      </c>
      <c r="S116" s="482">
        <f t="shared" ca="1" si="212"/>
        <v>-866.53125000000011</v>
      </c>
      <c r="T116" s="482">
        <f t="shared" ca="1" si="212"/>
        <v>-932.29738275146906</v>
      </c>
      <c r="U116" s="482">
        <f t="shared" ca="1" si="212"/>
        <v>-998.063515502938</v>
      </c>
      <c r="V116" s="482">
        <f t="shared" ca="1" si="212"/>
        <v>-1063.8296482544069</v>
      </c>
      <c r="W116" s="482">
        <f t="shared" ca="1" si="212"/>
        <v>-1129.5957810058758</v>
      </c>
      <c r="X116" s="482">
        <f t="shared" ca="1" si="212"/>
        <v>-1195.3619137573446</v>
      </c>
      <c r="Y116" s="482">
        <f t="shared" ca="1" si="212"/>
        <v>-1257.0404796213229</v>
      </c>
      <c r="Z116" s="482">
        <f t="shared" ca="1" si="212"/>
        <v>-1322.6576167602825</v>
      </c>
      <c r="AA116" s="482">
        <f t="shared" ca="1" si="212"/>
        <v>-1388.2747538992421</v>
      </c>
      <c r="AB116" s="482">
        <f t="shared" ca="1" si="212"/>
        <v>-1452.8118910382018</v>
      </c>
      <c r="AC116" s="482">
        <f t="shared" ca="1" si="212"/>
        <v>-1521.0540281771614</v>
      </c>
      <c r="AD116" s="482">
        <f t="shared" ca="1" si="212"/>
        <v>-1558.2887156771615</v>
      </c>
      <c r="AE116" s="482">
        <f t="shared" ca="1" si="212"/>
        <v>-1611.4779899550806</v>
      </c>
      <c r="AF116" s="482">
        <f t="shared" ca="1" si="212"/>
        <v>-1664.6672642329997</v>
      </c>
      <c r="AG116" s="482">
        <f t="shared" ca="1" si="212"/>
        <v>-1717.8565385109189</v>
      </c>
      <c r="AH116" s="482">
        <f t="shared" ca="1" si="212"/>
        <v>-1771.045812788838</v>
      </c>
      <c r="AI116" s="482">
        <f t="shared" ca="1" si="212"/>
        <v>-1824.2350870667572</v>
      </c>
      <c r="AJ116" s="482">
        <f t="shared" ca="1" si="212"/>
        <v>-1877.4243613446763</v>
      </c>
      <c r="AK116" s="482">
        <f t="shared" ca="1" si="212"/>
        <v>-1916.8444525449668</v>
      </c>
      <c r="AL116" s="482">
        <f t="shared" ca="1" si="212"/>
        <v>-1972.0119405255143</v>
      </c>
      <c r="AM116" s="482">
        <f t="shared" ca="1" si="212"/>
        <v>-2027.1794285060619</v>
      </c>
      <c r="AN116" s="482">
        <f t="shared" ca="1" si="212"/>
        <v>-2101.4942364866097</v>
      </c>
      <c r="AO116" s="482">
        <f t="shared" ca="1" si="212"/>
        <v>-2178.1604744671572</v>
      </c>
      <c r="AP116" s="482">
        <f t="shared" ca="1" si="212"/>
        <v>-2076.5802303232808</v>
      </c>
      <c r="AQ116" s="482">
        <f t="shared" ca="1" si="212"/>
        <v>-2051.9094800532521</v>
      </c>
      <c r="AR116" s="482">
        <f t="shared" ca="1" si="212"/>
        <v>-2027.2387297832236</v>
      </c>
      <c r="AS116" s="482">
        <f t="shared" ca="1" si="212"/>
        <v>-2002.567979513195</v>
      </c>
      <c r="AT116" s="482">
        <f t="shared" ref="AT116:BT116" ca="1" si="213">AT115+AS116</f>
        <v>-1977.8972292431665</v>
      </c>
      <c r="AU116" s="482">
        <f t="shared" ca="1" si="213"/>
        <v>-1953.226478973138</v>
      </c>
      <c r="AV116" s="482">
        <f t="shared" ca="1" si="213"/>
        <v>-1928.5557287031095</v>
      </c>
      <c r="AW116" s="482">
        <f t="shared" ca="1" si="213"/>
        <v>-1874.6462444381757</v>
      </c>
      <c r="AX116" s="482">
        <f t="shared" ca="1" si="213"/>
        <v>-1827.1750309988024</v>
      </c>
      <c r="AY116" s="482">
        <f t="shared" ca="1" si="213"/>
        <v>-1779.7038175594291</v>
      </c>
      <c r="AZ116" s="482">
        <f t="shared" ca="1" si="213"/>
        <v>-1730.9554289250559</v>
      </c>
      <c r="BA116" s="482">
        <f t="shared" ca="1" si="213"/>
        <v>-1686.3782779856826</v>
      </c>
      <c r="BB116" s="482">
        <f t="shared" ca="1" si="213"/>
        <v>-829.55378473388782</v>
      </c>
      <c r="BC116" s="482">
        <f t="shared" ca="1" si="213"/>
        <v>-317.88884414743649</v>
      </c>
      <c r="BD116" s="482">
        <f t="shared" ca="1" si="213"/>
        <v>193.77609643901485</v>
      </c>
      <c r="BE116" s="482">
        <f t="shared" ca="1" si="213"/>
        <v>705.44103702546613</v>
      </c>
      <c r="BF116" s="482">
        <f t="shared" ca="1" si="213"/>
        <v>1217.1059776119175</v>
      </c>
      <c r="BG116" s="482">
        <f t="shared" ca="1" si="213"/>
        <v>1728.7709181983689</v>
      </c>
      <c r="BH116" s="482">
        <f t="shared" ca="1" si="213"/>
        <v>2240.4358587848201</v>
      </c>
      <c r="BI116" s="482">
        <f t="shared" ca="1" si="213"/>
        <v>2775.4966690312522</v>
      </c>
      <c r="BJ116" s="482">
        <f t="shared" ca="1" si="213"/>
        <v>3317.6727808750729</v>
      </c>
      <c r="BK116" s="482">
        <f t="shared" ca="1" si="213"/>
        <v>3859.8488927188937</v>
      </c>
      <c r="BL116" s="482">
        <f t="shared" ca="1" si="213"/>
        <v>4405.6452387616846</v>
      </c>
      <c r="BM116" s="482">
        <f t="shared" ca="1" si="213"/>
        <v>4942.6023927504993</v>
      </c>
      <c r="BN116" s="482">
        <f t="shared" ca="1" si="213"/>
        <v>5754.4363002097589</v>
      </c>
      <c r="BO116" s="482">
        <f t="shared" ca="1" si="213"/>
        <v>6454.5613567914033</v>
      </c>
      <c r="BP116" s="482">
        <f t="shared" ca="1" si="213"/>
        <v>7154.6864133730478</v>
      </c>
      <c r="BQ116" s="482">
        <f t="shared" ca="1" si="213"/>
        <v>7854.8114699546923</v>
      </c>
      <c r="BR116" s="482">
        <f t="shared" ca="1" si="213"/>
        <v>8554.9365265363376</v>
      </c>
      <c r="BS116" s="482">
        <f t="shared" ca="1" si="213"/>
        <v>9255.0615831179821</v>
      </c>
      <c r="BT116" s="482">
        <f t="shared" ca="1" si="213"/>
        <v>9955.1866396996265</v>
      </c>
      <c r="BU116" s="482">
        <f t="shared" ref="BU116" ca="1" si="214">BU115+BT116</f>
        <v>10792.216435056347</v>
      </c>
      <c r="BV116" s="482">
        <f t="shared" ref="BV116" ca="1" si="215">BV115+BU116</f>
        <v>11629.246230413068</v>
      </c>
      <c r="BW116" s="482">
        <f t="shared" ref="BW116" ca="1" si="216">BW115+BV116</f>
        <v>12466.276025769788</v>
      </c>
      <c r="BX116" s="482">
        <f t="shared" ref="BX116" ca="1" si="217">BX115+BW116</f>
        <v>13303.305821126509</v>
      </c>
      <c r="BY116" s="482">
        <f t="shared" ref="BY116" ca="1" si="218">BY115+BX116</f>
        <v>14140.335616483229</v>
      </c>
      <c r="BZ116" s="482">
        <f t="shared" ref="BZ116" ca="1" si="219">BZ115+BY116</f>
        <v>15291.73371096811</v>
      </c>
      <c r="CA116" s="482">
        <f t="shared" ref="CA116" ca="1" si="220">CA115+BZ116</f>
        <v>16463.484618250684</v>
      </c>
      <c r="CB116" s="482">
        <f t="shared" ref="CB116" ca="1" si="221">CB115+CA116</f>
        <v>17635.235525533259</v>
      </c>
      <c r="CC116" s="482">
        <f t="shared" ref="CC116" ca="1" si="222">CC115+CB116</f>
        <v>18806.986432815833</v>
      </c>
      <c r="CD116" s="482">
        <f t="shared" ref="CD116" ca="1" si="223">CD115+CC116</f>
        <v>19978.737340098407</v>
      </c>
      <c r="CE116" s="482">
        <f t="shared" ref="CE116" ca="1" si="224">CE115+CD116</f>
        <v>21150.488247380981</v>
      </c>
      <c r="CF116" s="482">
        <f t="shared" ref="CF116" ca="1" si="225">CF115+CE116</f>
        <v>22322.239154663555</v>
      </c>
    </row>
    <row r="117" spans="1:84" x14ac:dyDescent="0.25">
      <c r="A117" s="31"/>
      <c r="B117" s="379"/>
      <c r="C117" s="383" t="s">
        <v>279</v>
      </c>
      <c r="D117" s="180" t="s">
        <v>357</v>
      </c>
      <c r="E117" s="501">
        <f ca="1">SUM(F117:K117)</f>
        <v>22322.239154663563</v>
      </c>
      <c r="F117" s="482">
        <f t="shared" ref="F117:K117" ca="1" si="226">F115+F106-F107</f>
        <v>-1195.3619137573446</v>
      </c>
      <c r="G117" s="482">
        <f t="shared" ca="1" si="226"/>
        <v>-682.06244758733112</v>
      </c>
      <c r="H117" s="482">
        <f t="shared" ca="1" si="226"/>
        <v>-51.131367358433621</v>
      </c>
      <c r="I117" s="482">
        <f t="shared" ca="1" si="226"/>
        <v>4168.9915874879289</v>
      </c>
      <c r="J117" s="482">
        <f t="shared" ca="1" si="226"/>
        <v>7714.7507809148055</v>
      </c>
      <c r="K117" s="482">
        <f t="shared" ca="1" si="226"/>
        <v>12367.052514963936</v>
      </c>
      <c r="L117" s="486"/>
      <c r="M117" s="482">
        <f t="shared" ref="M117:AR117" ca="1" si="227">M115+M106-M107</f>
        <v>-224.75</v>
      </c>
      <c r="N117" s="482">
        <f t="shared" ca="1" si="227"/>
        <v>-123.25</v>
      </c>
      <c r="O117" s="482">
        <f t="shared" ca="1" si="227"/>
        <v>-123.25</v>
      </c>
      <c r="P117" s="482">
        <f t="shared" ca="1" si="227"/>
        <v>-123.25</v>
      </c>
      <c r="Q117" s="482">
        <f t="shared" ca="1" si="227"/>
        <v>-123.25</v>
      </c>
      <c r="R117" s="482">
        <f t="shared" ca="1" si="227"/>
        <v>-83.015117248531112</v>
      </c>
      <c r="S117" s="482">
        <f t="shared" ca="1" si="227"/>
        <v>-65.766132751468916</v>
      </c>
      <c r="T117" s="482">
        <f t="shared" ca="1" si="227"/>
        <v>-65.766132751468916</v>
      </c>
      <c r="U117" s="482">
        <f t="shared" ca="1" si="227"/>
        <v>-65.766132751468916</v>
      </c>
      <c r="V117" s="482">
        <f t="shared" ca="1" si="227"/>
        <v>-65.766132751468916</v>
      </c>
      <c r="W117" s="482">
        <f t="shared" ca="1" si="227"/>
        <v>-65.766132751468916</v>
      </c>
      <c r="X117" s="482">
        <f t="shared" ca="1" si="227"/>
        <v>-65.766132751468916</v>
      </c>
      <c r="Y117" s="482">
        <f t="shared" ca="1" si="227"/>
        <v>-61.678565863978278</v>
      </c>
      <c r="Z117" s="482">
        <f t="shared" ca="1" si="227"/>
        <v>-65.617137138959549</v>
      </c>
      <c r="AA117" s="482">
        <f t="shared" ca="1" si="227"/>
        <v>-65.617137138959549</v>
      </c>
      <c r="AB117" s="482">
        <f t="shared" ca="1" si="227"/>
        <v>-64.537137138959565</v>
      </c>
      <c r="AC117" s="482">
        <f t="shared" ca="1" si="227"/>
        <v>-68.242137138959549</v>
      </c>
      <c r="AD117" s="482">
        <f t="shared" ca="1" si="227"/>
        <v>-37.234687499999993</v>
      </c>
      <c r="AE117" s="482">
        <f t="shared" ca="1" si="227"/>
        <v>-53.189274277919083</v>
      </c>
      <c r="AF117" s="482">
        <f t="shared" ca="1" si="227"/>
        <v>-53.189274277919083</v>
      </c>
      <c r="AG117" s="482">
        <f t="shared" ca="1" si="227"/>
        <v>-53.189274277919083</v>
      </c>
      <c r="AH117" s="482">
        <f t="shared" ca="1" si="227"/>
        <v>-53.189274277919083</v>
      </c>
      <c r="AI117" s="482">
        <f t="shared" ca="1" si="227"/>
        <v>-53.189274277919083</v>
      </c>
      <c r="AJ117" s="482">
        <f t="shared" ca="1" si="227"/>
        <v>-53.189274277919083</v>
      </c>
      <c r="AK117" s="482">
        <f t="shared" ca="1" si="227"/>
        <v>-39.420091200290528</v>
      </c>
      <c r="AL117" s="482">
        <f t="shared" ca="1" si="227"/>
        <v>-55.167487980547634</v>
      </c>
      <c r="AM117" s="482">
        <f t="shared" ca="1" si="227"/>
        <v>-55.167487980547634</v>
      </c>
      <c r="AN117" s="482">
        <f t="shared" ca="1" si="227"/>
        <v>-74.314807980547613</v>
      </c>
      <c r="AO117" s="482">
        <f t="shared" ca="1" si="227"/>
        <v>-76.666237980547635</v>
      </c>
      <c r="AP117" s="482">
        <f t="shared" ca="1" si="227"/>
        <v>101.58024414387627</v>
      </c>
      <c r="AQ117" s="482">
        <f t="shared" ca="1" si="227"/>
        <v>24.67075027002852</v>
      </c>
      <c r="AR117" s="482">
        <f t="shared" ca="1" si="227"/>
        <v>24.67075027002852</v>
      </c>
      <c r="AS117" s="482">
        <f t="shared" ref="AS117:BT117" ca="1" si="228">AS115+AS106-AS107</f>
        <v>24.67075027002852</v>
      </c>
      <c r="AT117" s="482">
        <f t="shared" ca="1" si="228"/>
        <v>24.67075027002852</v>
      </c>
      <c r="AU117" s="482">
        <f t="shared" ca="1" si="228"/>
        <v>24.67075027002852</v>
      </c>
      <c r="AV117" s="482">
        <f t="shared" ca="1" si="228"/>
        <v>24.67075027002852</v>
      </c>
      <c r="AW117" s="482">
        <f t="shared" ca="1" si="228"/>
        <v>53.909484264933724</v>
      </c>
      <c r="AX117" s="482">
        <f t="shared" ca="1" si="228"/>
        <v>47.471213439373201</v>
      </c>
      <c r="AY117" s="482">
        <f t="shared" ca="1" si="228"/>
        <v>47.471213439373201</v>
      </c>
      <c r="AZ117" s="482">
        <f t="shared" ca="1" si="228"/>
        <v>48.748388634373192</v>
      </c>
      <c r="BA117" s="482">
        <f t="shared" ca="1" si="228"/>
        <v>44.577150939373212</v>
      </c>
      <c r="BB117" s="482">
        <f t="shared" ca="1" si="228"/>
        <v>856.82449325179482</v>
      </c>
      <c r="BC117" s="482">
        <f t="shared" ca="1" si="228"/>
        <v>511.66494058645134</v>
      </c>
      <c r="BD117" s="482">
        <f t="shared" ca="1" si="228"/>
        <v>511.66494058645134</v>
      </c>
      <c r="BE117" s="482">
        <f t="shared" ca="1" si="228"/>
        <v>511.66494058645134</v>
      </c>
      <c r="BF117" s="482">
        <f t="shared" ca="1" si="228"/>
        <v>511.66494058645134</v>
      </c>
      <c r="BG117" s="482">
        <f t="shared" ca="1" si="228"/>
        <v>511.66494058645134</v>
      </c>
      <c r="BH117" s="482">
        <f t="shared" ca="1" si="228"/>
        <v>511.66494058645134</v>
      </c>
      <c r="BI117" s="482">
        <f t="shared" ca="1" si="228"/>
        <v>535.0608102464322</v>
      </c>
      <c r="BJ117" s="482">
        <f t="shared" ca="1" si="228"/>
        <v>542.17611184382065</v>
      </c>
      <c r="BK117" s="482">
        <f t="shared" ca="1" si="228"/>
        <v>542.17611184382065</v>
      </c>
      <c r="BL117" s="482">
        <f t="shared" ca="1" si="228"/>
        <v>545.79634604279067</v>
      </c>
      <c r="BM117" s="482">
        <f t="shared" ca="1" si="228"/>
        <v>536.95715398881475</v>
      </c>
      <c r="BN117" s="482">
        <f t="shared" ca="1" si="228"/>
        <v>811.83390745925988</v>
      </c>
      <c r="BO117" s="482">
        <f t="shared" ca="1" si="228"/>
        <v>700.12505658164457</v>
      </c>
      <c r="BP117" s="482">
        <f t="shared" ca="1" si="228"/>
        <v>700.12505658164457</v>
      </c>
      <c r="BQ117" s="482">
        <f t="shared" ca="1" si="228"/>
        <v>700.12505658164457</v>
      </c>
      <c r="BR117" s="482">
        <f t="shared" ca="1" si="228"/>
        <v>700.12505658164457</v>
      </c>
      <c r="BS117" s="482">
        <f t="shared" ca="1" si="228"/>
        <v>700.12505658164457</v>
      </c>
      <c r="BT117" s="482">
        <f t="shared" ca="1" si="228"/>
        <v>700.12505658164457</v>
      </c>
      <c r="BU117" s="482">
        <f t="shared" ref="BU117:CF117" ca="1" si="229">BU115+BU106-BU107</f>
        <v>837.02979535671989</v>
      </c>
      <c r="BV117" s="482">
        <f t="shared" ca="1" si="229"/>
        <v>837.02979535671989</v>
      </c>
      <c r="BW117" s="482">
        <f t="shared" ca="1" si="229"/>
        <v>837.02979535671989</v>
      </c>
      <c r="BX117" s="482">
        <f t="shared" ca="1" si="229"/>
        <v>837.02979535671989</v>
      </c>
      <c r="BY117" s="482">
        <f t="shared" ca="1" si="229"/>
        <v>837.02979535671989</v>
      </c>
      <c r="BZ117" s="482">
        <f t="shared" ca="1" si="229"/>
        <v>1151.3980944848799</v>
      </c>
      <c r="CA117" s="482">
        <f t="shared" ca="1" si="229"/>
        <v>1171.7509072825758</v>
      </c>
      <c r="CB117" s="482">
        <f t="shared" ca="1" si="229"/>
        <v>1171.7509072825758</v>
      </c>
      <c r="CC117" s="482">
        <f t="shared" ca="1" si="229"/>
        <v>1171.7509072825758</v>
      </c>
      <c r="CD117" s="482">
        <f t="shared" ca="1" si="229"/>
        <v>1171.7509072825758</v>
      </c>
      <c r="CE117" s="482">
        <f t="shared" ca="1" si="229"/>
        <v>1171.7509072825758</v>
      </c>
      <c r="CF117" s="482">
        <f t="shared" ca="1" si="229"/>
        <v>1171.7509072825758</v>
      </c>
    </row>
    <row r="118" spans="1:84" x14ac:dyDescent="0.25">
      <c r="A118" s="31"/>
      <c r="B118" s="379"/>
      <c r="C118" s="383"/>
      <c r="D118" s="180"/>
      <c r="E118" s="359"/>
      <c r="F118" s="359"/>
      <c r="G118" s="359"/>
      <c r="H118" s="359"/>
      <c r="I118" s="359"/>
      <c r="J118" s="359"/>
      <c r="K118" s="359"/>
      <c r="L118" s="370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359"/>
      <c r="AI118" s="359"/>
      <c r="AJ118" s="359"/>
      <c r="AK118" s="359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59"/>
      <c r="BB118" s="359"/>
      <c r="BC118" s="359"/>
      <c r="BD118" s="359"/>
      <c r="BE118" s="359"/>
      <c r="BF118" s="359"/>
      <c r="BG118" s="359"/>
      <c r="BH118" s="359"/>
      <c r="BI118" s="359"/>
      <c r="BJ118" s="359"/>
      <c r="BK118" s="359"/>
      <c r="BL118" s="359"/>
      <c r="BM118" s="359"/>
      <c r="BN118" s="359"/>
      <c r="BO118" s="359"/>
      <c r="BP118" s="359"/>
      <c r="BQ118" s="359"/>
      <c r="BR118" s="359"/>
      <c r="BS118" s="359"/>
      <c r="BT118" s="359"/>
      <c r="BU118" s="359"/>
      <c r="BV118" s="359"/>
      <c r="BW118" s="359"/>
      <c r="BX118" s="359"/>
      <c r="BY118" s="359"/>
      <c r="BZ118" s="359"/>
      <c r="CA118" s="359"/>
      <c r="CB118" s="359"/>
      <c r="CC118" s="359"/>
      <c r="CD118" s="359"/>
      <c r="CE118" s="359"/>
      <c r="CF118" s="359"/>
    </row>
    <row r="119" spans="1:84" s="389" customFormat="1" ht="11.25" outlineLevel="1" x14ac:dyDescent="0.15">
      <c r="A119" s="384"/>
      <c r="B119" s="385"/>
      <c r="C119" s="385" t="s">
        <v>280</v>
      </c>
      <c r="D119" s="386"/>
      <c r="E119" s="387"/>
      <c r="F119" s="387"/>
      <c r="G119" s="387"/>
      <c r="H119" s="387"/>
      <c r="I119" s="387"/>
      <c r="J119" s="387"/>
      <c r="K119" s="387"/>
      <c r="L119" s="388"/>
      <c r="M119" s="387">
        <f t="shared" ref="M119:AR119" ca="1" si="230">IF(M116&lt;0,1,IF(L116&lt;0,(1-M116/M115),0))</f>
        <v>1</v>
      </c>
      <c r="N119" s="387">
        <f t="shared" ca="1" si="230"/>
        <v>1</v>
      </c>
      <c r="O119" s="387">
        <f t="shared" ca="1" si="230"/>
        <v>1</v>
      </c>
      <c r="P119" s="387">
        <f t="shared" ca="1" si="230"/>
        <v>1</v>
      </c>
      <c r="Q119" s="387">
        <f t="shared" ca="1" si="230"/>
        <v>1</v>
      </c>
      <c r="R119" s="387">
        <f t="shared" ca="1" si="230"/>
        <v>1</v>
      </c>
      <c r="S119" s="387">
        <f t="shared" ca="1" si="230"/>
        <v>1</v>
      </c>
      <c r="T119" s="387">
        <f t="shared" ca="1" si="230"/>
        <v>1</v>
      </c>
      <c r="U119" s="387">
        <f t="shared" ca="1" si="230"/>
        <v>1</v>
      </c>
      <c r="V119" s="387">
        <f t="shared" ca="1" si="230"/>
        <v>1</v>
      </c>
      <c r="W119" s="387">
        <f t="shared" ca="1" si="230"/>
        <v>1</v>
      </c>
      <c r="X119" s="387">
        <f t="shared" ca="1" si="230"/>
        <v>1</v>
      </c>
      <c r="Y119" s="387">
        <f t="shared" ca="1" si="230"/>
        <v>1</v>
      </c>
      <c r="Z119" s="387">
        <f t="shared" ca="1" si="230"/>
        <v>1</v>
      </c>
      <c r="AA119" s="387">
        <f t="shared" ca="1" si="230"/>
        <v>1</v>
      </c>
      <c r="AB119" s="387">
        <f t="shared" ca="1" si="230"/>
        <v>1</v>
      </c>
      <c r="AC119" s="387">
        <f t="shared" ca="1" si="230"/>
        <v>1</v>
      </c>
      <c r="AD119" s="387">
        <f t="shared" ca="1" si="230"/>
        <v>1</v>
      </c>
      <c r="AE119" s="387">
        <f t="shared" ca="1" si="230"/>
        <v>1</v>
      </c>
      <c r="AF119" s="387">
        <f t="shared" ca="1" si="230"/>
        <v>1</v>
      </c>
      <c r="AG119" s="387">
        <f t="shared" ca="1" si="230"/>
        <v>1</v>
      </c>
      <c r="AH119" s="387">
        <f t="shared" ca="1" si="230"/>
        <v>1</v>
      </c>
      <c r="AI119" s="387">
        <f t="shared" ca="1" si="230"/>
        <v>1</v>
      </c>
      <c r="AJ119" s="387">
        <f t="shared" ca="1" si="230"/>
        <v>1</v>
      </c>
      <c r="AK119" s="387">
        <f t="shared" ca="1" si="230"/>
        <v>1</v>
      </c>
      <c r="AL119" s="387">
        <f t="shared" ca="1" si="230"/>
        <v>1</v>
      </c>
      <c r="AM119" s="387">
        <f t="shared" ca="1" si="230"/>
        <v>1</v>
      </c>
      <c r="AN119" s="387">
        <f t="shared" ca="1" si="230"/>
        <v>1</v>
      </c>
      <c r="AO119" s="387">
        <f t="shared" ca="1" si="230"/>
        <v>1</v>
      </c>
      <c r="AP119" s="387">
        <f t="shared" ca="1" si="230"/>
        <v>1</v>
      </c>
      <c r="AQ119" s="387">
        <f t="shared" ca="1" si="230"/>
        <v>1</v>
      </c>
      <c r="AR119" s="387">
        <f t="shared" ca="1" si="230"/>
        <v>1</v>
      </c>
      <c r="AS119" s="387">
        <f t="shared" ref="AS119:BT119" ca="1" si="231">IF(AS116&lt;0,1,IF(AR116&lt;0,(1-AS116/AS115),0))</f>
        <v>1</v>
      </c>
      <c r="AT119" s="387">
        <f t="shared" ca="1" si="231"/>
        <v>1</v>
      </c>
      <c r="AU119" s="387">
        <f t="shared" ca="1" si="231"/>
        <v>1</v>
      </c>
      <c r="AV119" s="387">
        <f t="shared" ca="1" si="231"/>
        <v>1</v>
      </c>
      <c r="AW119" s="387">
        <f t="shared" ca="1" si="231"/>
        <v>1</v>
      </c>
      <c r="AX119" s="387">
        <f t="shared" ca="1" si="231"/>
        <v>1</v>
      </c>
      <c r="AY119" s="387">
        <f t="shared" ca="1" si="231"/>
        <v>1</v>
      </c>
      <c r="AZ119" s="387">
        <f t="shared" ca="1" si="231"/>
        <v>1</v>
      </c>
      <c r="BA119" s="387">
        <f t="shared" ca="1" si="231"/>
        <v>1</v>
      </c>
      <c r="BB119" s="387">
        <f t="shared" ca="1" si="231"/>
        <v>1</v>
      </c>
      <c r="BC119" s="387">
        <f t="shared" ca="1" si="231"/>
        <v>1</v>
      </c>
      <c r="BD119" s="387">
        <f t="shared" ca="1" si="231"/>
        <v>0.62128322449273954</v>
      </c>
      <c r="BE119" s="387">
        <f t="shared" ca="1" si="231"/>
        <v>0</v>
      </c>
      <c r="BF119" s="387">
        <f t="shared" ca="1" si="231"/>
        <v>0</v>
      </c>
      <c r="BG119" s="387">
        <f t="shared" ca="1" si="231"/>
        <v>0</v>
      </c>
      <c r="BH119" s="387">
        <f t="shared" ca="1" si="231"/>
        <v>0</v>
      </c>
      <c r="BI119" s="387">
        <f t="shared" ca="1" si="231"/>
        <v>0</v>
      </c>
      <c r="BJ119" s="387">
        <f t="shared" ca="1" si="231"/>
        <v>0</v>
      </c>
      <c r="BK119" s="387">
        <f t="shared" ca="1" si="231"/>
        <v>0</v>
      </c>
      <c r="BL119" s="387">
        <f t="shared" ca="1" si="231"/>
        <v>0</v>
      </c>
      <c r="BM119" s="387">
        <f t="shared" ca="1" si="231"/>
        <v>0</v>
      </c>
      <c r="BN119" s="387">
        <f t="shared" ca="1" si="231"/>
        <v>0</v>
      </c>
      <c r="BO119" s="387">
        <f t="shared" ca="1" si="231"/>
        <v>0</v>
      </c>
      <c r="BP119" s="387">
        <f t="shared" ca="1" si="231"/>
        <v>0</v>
      </c>
      <c r="BQ119" s="387">
        <f t="shared" ca="1" si="231"/>
        <v>0</v>
      </c>
      <c r="BR119" s="387">
        <f t="shared" ca="1" si="231"/>
        <v>0</v>
      </c>
      <c r="BS119" s="387">
        <f t="shared" ca="1" si="231"/>
        <v>0</v>
      </c>
      <c r="BT119" s="387">
        <f t="shared" ca="1" si="231"/>
        <v>0</v>
      </c>
      <c r="BU119" s="387">
        <f t="shared" ref="BU119" ca="1" si="232">IF(BU116&lt;0,1,IF(BT116&lt;0,(1-BU116/BU115),0))</f>
        <v>0</v>
      </c>
      <c r="BV119" s="387">
        <f t="shared" ref="BV119" ca="1" si="233">IF(BV116&lt;0,1,IF(BU116&lt;0,(1-BV116/BV115),0))</f>
        <v>0</v>
      </c>
      <c r="BW119" s="387">
        <f t="shared" ref="BW119" ca="1" si="234">IF(BW116&lt;0,1,IF(BV116&lt;0,(1-BW116/BW115),0))</f>
        <v>0</v>
      </c>
      <c r="BX119" s="387">
        <f t="shared" ref="BX119" ca="1" si="235">IF(BX116&lt;0,1,IF(BW116&lt;0,(1-BX116/BX115),0))</f>
        <v>0</v>
      </c>
      <c r="BY119" s="387">
        <f t="shared" ref="BY119" ca="1" si="236">IF(BY116&lt;0,1,IF(BX116&lt;0,(1-BY116/BY115),0))</f>
        <v>0</v>
      </c>
      <c r="BZ119" s="387">
        <f t="shared" ref="BZ119" ca="1" si="237">IF(BZ116&lt;0,1,IF(BY116&lt;0,(1-BZ116/BZ115),0))</f>
        <v>0</v>
      </c>
      <c r="CA119" s="387">
        <f t="shared" ref="CA119" ca="1" si="238">IF(CA116&lt;0,1,IF(BZ116&lt;0,(1-CA116/CA115),0))</f>
        <v>0</v>
      </c>
      <c r="CB119" s="387">
        <f t="shared" ref="CB119" ca="1" si="239">IF(CB116&lt;0,1,IF(CA116&lt;0,(1-CB116/CB115),0))</f>
        <v>0</v>
      </c>
      <c r="CC119" s="387">
        <f t="shared" ref="CC119" ca="1" si="240">IF(CC116&lt;0,1,IF(CB116&lt;0,(1-CC116/CC115),0))</f>
        <v>0</v>
      </c>
      <c r="CD119" s="387">
        <f t="shared" ref="CD119" ca="1" si="241">IF(CD116&lt;0,1,IF(CC116&lt;0,(1-CD116/CD115),0))</f>
        <v>0</v>
      </c>
      <c r="CE119" s="387">
        <f t="shared" ref="CE119" ca="1" si="242">IF(CE116&lt;0,1,IF(CD116&lt;0,(1-CE116/CE115),0))</f>
        <v>0</v>
      </c>
      <c r="CF119" s="387">
        <f t="shared" ref="CF119" ca="1" si="243">IF(CF116&lt;0,1,IF(CE116&lt;0,(1-CF116/CF115),0))</f>
        <v>0</v>
      </c>
    </row>
    <row r="120" spans="1:84" s="392" customFormat="1" ht="14.25" outlineLevel="1" x14ac:dyDescent="0.2">
      <c r="A120" s="251"/>
      <c r="B120" s="97"/>
      <c r="C120" s="97"/>
      <c r="D120" s="390"/>
      <c r="E120" s="391"/>
      <c r="F120" s="391"/>
      <c r="G120" s="391"/>
      <c r="H120" s="391"/>
      <c r="I120" s="391"/>
      <c r="J120" s="391"/>
      <c r="K120" s="391"/>
      <c r="L120" s="251"/>
      <c r="M120" s="391">
        <f>IF(E2="Модель займа",'Cash flow инвестора'!#REF!+'Cash flow инвестора'!#REF!,IF(E2="Модель выхода (экзита)",'Cash flow инвестора'!M38,0))</f>
        <v>0</v>
      </c>
      <c r="N120" s="391"/>
      <c r="O120" s="391"/>
      <c r="P120" s="391"/>
      <c r="Q120" s="391"/>
      <c r="R120" s="391"/>
      <c r="S120" s="391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1"/>
      <c r="AE120" s="391"/>
      <c r="AF120" s="391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1"/>
      <c r="AR120" s="391"/>
      <c r="AS120" s="391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1"/>
      <c r="BE120" s="391"/>
      <c r="BF120" s="391"/>
      <c r="BG120" s="391"/>
      <c r="BH120" s="391"/>
      <c r="BI120" s="391"/>
      <c r="BJ120" s="391"/>
      <c r="BK120" s="391"/>
      <c r="BL120" s="391"/>
      <c r="BM120" s="391"/>
      <c r="BN120" s="391"/>
      <c r="BO120" s="391"/>
      <c r="BP120" s="391"/>
      <c r="BQ120" s="391"/>
      <c r="BR120" s="391"/>
      <c r="BS120" s="391"/>
      <c r="BT120" s="391"/>
      <c r="BU120" s="391"/>
      <c r="BV120" s="391"/>
      <c r="BW120" s="391"/>
      <c r="BX120" s="391"/>
      <c r="BY120" s="391"/>
      <c r="BZ120" s="391"/>
      <c r="CA120" s="391"/>
      <c r="CB120" s="391"/>
      <c r="CC120" s="391"/>
      <c r="CD120" s="391"/>
      <c r="CE120" s="391"/>
      <c r="CF120" s="391"/>
    </row>
    <row r="121" spans="1:84" x14ac:dyDescent="0.25">
      <c r="A121" s="186"/>
      <c r="B121" s="186"/>
      <c r="C121" s="186"/>
      <c r="D121" s="216"/>
      <c r="E121" s="286"/>
      <c r="F121" s="286"/>
      <c r="G121" s="458"/>
      <c r="H121" s="286"/>
      <c r="I121" s="286"/>
      <c r="J121" s="286"/>
      <c r="K121" s="286"/>
      <c r="L121" s="186"/>
      <c r="M121" s="393"/>
      <c r="N121" s="393"/>
      <c r="O121" s="393"/>
      <c r="P121" s="393"/>
      <c r="Q121" s="393"/>
      <c r="R121" s="393"/>
      <c r="S121" s="393"/>
      <c r="T121" s="393"/>
      <c r="U121" s="393"/>
      <c r="V121" s="393"/>
      <c r="W121" s="393"/>
      <c r="X121" s="393"/>
      <c r="Y121" s="393"/>
      <c r="Z121" s="393"/>
      <c r="AA121" s="393"/>
      <c r="AB121" s="393"/>
      <c r="AC121" s="393"/>
      <c r="AD121" s="393"/>
      <c r="AE121" s="393"/>
      <c r="AF121" s="393"/>
      <c r="AG121" s="393"/>
      <c r="AH121" s="393"/>
      <c r="AI121" s="393"/>
      <c r="AJ121" s="393"/>
      <c r="AK121" s="393"/>
      <c r="AL121" s="393"/>
      <c r="AM121" s="393"/>
      <c r="AN121" s="393"/>
      <c r="AO121" s="393"/>
      <c r="AP121" s="393"/>
      <c r="AQ121" s="393"/>
      <c r="AR121" s="393"/>
      <c r="AS121" s="393"/>
      <c r="AT121" s="393"/>
      <c r="AU121" s="393"/>
      <c r="AV121" s="393"/>
      <c r="AW121" s="393"/>
      <c r="AX121" s="393"/>
      <c r="AY121" s="393"/>
      <c r="AZ121" s="393"/>
      <c r="BA121" s="393"/>
      <c r="BB121" s="393"/>
      <c r="BC121" s="393"/>
      <c r="BD121" s="393"/>
      <c r="BE121" s="393"/>
      <c r="BF121" s="393"/>
      <c r="BG121" s="393"/>
      <c r="BH121" s="393"/>
      <c r="BI121" s="393"/>
      <c r="BJ121" s="393"/>
      <c r="BK121" s="393"/>
      <c r="BL121" s="393"/>
      <c r="BM121" s="393"/>
      <c r="BN121" s="393"/>
      <c r="BO121" s="393"/>
      <c r="BP121" s="393"/>
      <c r="BQ121" s="393"/>
      <c r="BR121" s="393"/>
      <c r="BS121" s="393"/>
      <c r="BT121" s="393"/>
      <c r="BU121" s="393"/>
      <c r="BV121" s="393"/>
      <c r="BW121" s="393"/>
      <c r="BX121" s="393"/>
      <c r="BY121" s="393"/>
      <c r="BZ121" s="393"/>
      <c r="CA121" s="393"/>
      <c r="CB121" s="393"/>
      <c r="CC121" s="393"/>
      <c r="CD121" s="393"/>
      <c r="CE121" s="393"/>
      <c r="CF121" s="393"/>
    </row>
    <row r="122" spans="1:84" x14ac:dyDescent="0.25">
      <c r="A122" s="186"/>
      <c r="B122" s="186"/>
      <c r="C122" s="186"/>
      <c r="D122" s="216"/>
      <c r="E122" s="286"/>
      <c r="F122" s="286"/>
      <c r="G122" s="286"/>
      <c r="H122" s="286"/>
      <c r="I122" s="286"/>
      <c r="J122" s="286"/>
      <c r="K122" s="286"/>
      <c r="L122" s="1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  <c r="AE122" s="286"/>
      <c r="AF122" s="286"/>
      <c r="AG122" s="286"/>
      <c r="AH122" s="286"/>
      <c r="AI122" s="286"/>
      <c r="AJ122" s="286"/>
      <c r="AK122" s="286"/>
      <c r="AL122" s="286"/>
      <c r="AM122" s="286"/>
      <c r="AN122" s="286"/>
      <c r="AO122" s="286"/>
      <c r="AP122" s="286"/>
      <c r="AQ122" s="286"/>
      <c r="AR122" s="286"/>
      <c r="AS122" s="286"/>
      <c r="AT122" s="286"/>
      <c r="AU122" s="286"/>
      <c r="AV122" s="286"/>
      <c r="AW122" s="286"/>
      <c r="AX122" s="286"/>
      <c r="AY122" s="286"/>
      <c r="AZ122" s="286"/>
      <c r="BA122" s="286"/>
      <c r="BB122" s="286"/>
      <c r="BC122" s="286"/>
      <c r="BD122" s="286"/>
      <c r="BE122" s="286"/>
      <c r="BF122" s="286"/>
      <c r="BG122" s="286"/>
      <c r="BH122" s="286"/>
      <c r="BI122" s="286"/>
      <c r="BJ122" s="286"/>
      <c r="BK122" s="286"/>
      <c r="BL122" s="286"/>
      <c r="BM122" s="286"/>
      <c r="BN122" s="286"/>
      <c r="BO122" s="286"/>
      <c r="BP122" s="286"/>
      <c r="BQ122" s="286"/>
      <c r="BR122" s="286"/>
      <c r="BS122" s="286"/>
      <c r="BT122" s="286"/>
      <c r="BU122" s="286"/>
      <c r="BV122" s="286"/>
      <c r="BW122" s="286"/>
      <c r="BX122" s="286"/>
      <c r="BY122" s="286"/>
      <c r="BZ122" s="286"/>
      <c r="CA122" s="286"/>
      <c r="CB122" s="286"/>
      <c r="CC122" s="286"/>
      <c r="CD122" s="286"/>
      <c r="CE122" s="286"/>
      <c r="CF122" s="286"/>
    </row>
    <row r="123" spans="1:84" x14ac:dyDescent="0.25">
      <c r="A123" s="186"/>
      <c r="B123" s="186"/>
      <c r="C123" s="186"/>
      <c r="D123" s="216"/>
      <c r="E123" s="458"/>
      <c r="F123" s="394"/>
      <c r="G123" s="394"/>
      <c r="H123" s="394"/>
      <c r="I123" s="394"/>
      <c r="J123" s="394"/>
      <c r="K123" s="394"/>
      <c r="L123" s="1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</row>
    <row r="124" spans="1:84" x14ac:dyDescent="0.25">
      <c r="A124" s="186"/>
      <c r="B124" s="186"/>
      <c r="C124" s="186"/>
      <c r="D124" s="216"/>
      <c r="E124" s="286"/>
      <c r="F124" s="394"/>
      <c r="G124" s="394"/>
      <c r="H124" s="394"/>
      <c r="I124" s="394"/>
      <c r="J124" s="394"/>
      <c r="K124" s="394"/>
      <c r="L124" s="1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  <c r="AE124" s="286"/>
      <c r="AF124" s="286"/>
      <c r="AG124" s="286"/>
      <c r="AH124" s="286"/>
      <c r="AI124" s="286"/>
      <c r="AJ124" s="286"/>
      <c r="AK124" s="286"/>
      <c r="AL124" s="286"/>
      <c r="AM124" s="286"/>
      <c r="AN124" s="286"/>
      <c r="AO124" s="286"/>
      <c r="AP124" s="286"/>
      <c r="AQ124" s="286"/>
      <c r="AR124" s="286"/>
      <c r="AS124" s="286"/>
      <c r="AT124" s="286"/>
      <c r="AU124" s="286"/>
      <c r="AV124" s="286"/>
      <c r="AW124" s="286"/>
      <c r="AX124" s="286"/>
      <c r="AY124" s="286"/>
      <c r="AZ124" s="286"/>
      <c r="BA124" s="286"/>
      <c r="BB124" s="286"/>
      <c r="BC124" s="286"/>
      <c r="BD124" s="286"/>
      <c r="BE124" s="286"/>
      <c r="BF124" s="286"/>
      <c r="BG124" s="286"/>
      <c r="BH124" s="286"/>
      <c r="BI124" s="286"/>
      <c r="BJ124" s="286"/>
      <c r="BK124" s="286"/>
      <c r="BL124" s="286"/>
      <c r="BM124" s="286"/>
      <c r="BN124" s="286"/>
      <c r="BO124" s="286"/>
      <c r="BP124" s="286"/>
      <c r="BQ124" s="286"/>
      <c r="BR124" s="286"/>
      <c r="BS124" s="286"/>
      <c r="BT124" s="286"/>
      <c r="BU124" s="286"/>
      <c r="BV124" s="286"/>
      <c r="BW124" s="286"/>
      <c r="BX124" s="286"/>
      <c r="BY124" s="286"/>
      <c r="BZ124" s="286"/>
      <c r="CA124" s="286"/>
      <c r="CB124" s="286"/>
      <c r="CC124" s="286"/>
      <c r="CD124" s="286"/>
      <c r="CE124" s="286"/>
      <c r="CF124" s="286"/>
    </row>
    <row r="125" spans="1:84" x14ac:dyDescent="0.25">
      <c r="A125" s="186"/>
      <c r="B125" s="186"/>
      <c r="C125" s="186"/>
      <c r="D125" s="216"/>
      <c r="E125" s="286"/>
      <c r="F125" s="394"/>
      <c r="G125" s="394"/>
      <c r="H125" s="394"/>
      <c r="I125" s="394"/>
      <c r="J125" s="394"/>
      <c r="K125" s="394"/>
      <c r="L125" s="1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286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286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286"/>
      <c r="BV125" s="286"/>
      <c r="BW125" s="286"/>
      <c r="BX125" s="286"/>
      <c r="BY125" s="286"/>
      <c r="BZ125" s="286"/>
      <c r="CA125" s="286"/>
      <c r="CB125" s="286"/>
      <c r="CC125" s="286"/>
      <c r="CD125" s="286"/>
      <c r="CE125" s="286"/>
      <c r="CF125" s="286"/>
    </row>
    <row r="126" spans="1:84" x14ac:dyDescent="0.25">
      <c r="A126" s="186"/>
      <c r="B126" s="186"/>
      <c r="C126" s="186"/>
      <c r="D126" s="216"/>
      <c r="E126" s="286"/>
      <c r="F126" s="394"/>
      <c r="G126" s="394"/>
      <c r="H126" s="394"/>
      <c r="I126" s="394"/>
      <c r="J126" s="394"/>
      <c r="K126" s="394"/>
      <c r="L126" s="1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286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286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286"/>
      <c r="BV126" s="286"/>
      <c r="BW126" s="286"/>
      <c r="BX126" s="286"/>
      <c r="BY126" s="286"/>
      <c r="BZ126" s="286"/>
      <c r="CA126" s="286"/>
      <c r="CB126" s="286"/>
      <c r="CC126" s="286"/>
      <c r="CD126" s="286"/>
      <c r="CE126" s="286"/>
      <c r="CF126" s="286"/>
    </row>
    <row r="127" spans="1:84" x14ac:dyDescent="0.25">
      <c r="A127" s="186"/>
      <c r="B127" s="186"/>
      <c r="C127" s="186"/>
      <c r="D127" s="216"/>
      <c r="E127" s="286"/>
      <c r="F127" s="394"/>
      <c r="G127" s="394"/>
      <c r="H127" s="394"/>
      <c r="I127" s="394"/>
      <c r="J127" s="394"/>
      <c r="K127" s="394"/>
      <c r="L127" s="1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286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286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286"/>
      <c r="BV127" s="286"/>
      <c r="BW127" s="286"/>
      <c r="BX127" s="286"/>
      <c r="BY127" s="286"/>
      <c r="BZ127" s="286"/>
      <c r="CA127" s="286"/>
      <c r="CB127" s="286"/>
      <c r="CC127" s="286"/>
      <c r="CD127" s="286"/>
      <c r="CE127" s="286"/>
      <c r="CF127" s="286"/>
    </row>
    <row r="128" spans="1:84" x14ac:dyDescent="0.25">
      <c r="A128" s="186"/>
      <c r="B128" s="186"/>
      <c r="C128" s="186"/>
      <c r="D128" s="395"/>
      <c r="E128" s="286"/>
      <c r="F128" s="394"/>
      <c r="G128" s="394"/>
      <c r="H128" s="394"/>
      <c r="I128" s="394"/>
      <c r="J128" s="394"/>
      <c r="K128" s="394"/>
      <c r="L128" s="1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</row>
    <row r="129" spans="1:84" x14ac:dyDescent="0.25">
      <c r="A129" s="186"/>
      <c r="B129" s="186"/>
      <c r="C129" s="186"/>
      <c r="D129" s="395"/>
      <c r="E129" s="286"/>
      <c r="F129" s="394"/>
      <c r="G129" s="394"/>
      <c r="H129" s="394"/>
      <c r="I129" s="394"/>
      <c r="J129" s="394"/>
      <c r="K129" s="394"/>
      <c r="L129" s="1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  <c r="AE129" s="286"/>
      <c r="AF129" s="286"/>
      <c r="AG129" s="286"/>
      <c r="AH129" s="286"/>
      <c r="AI129" s="286"/>
      <c r="AJ129" s="286"/>
      <c r="AK129" s="286"/>
      <c r="AL129" s="286"/>
      <c r="AM129" s="286"/>
      <c r="AN129" s="286"/>
      <c r="AO129" s="286"/>
      <c r="AP129" s="286"/>
      <c r="AQ129" s="286"/>
      <c r="AR129" s="286"/>
      <c r="AS129" s="286"/>
      <c r="AT129" s="286"/>
      <c r="AU129" s="286"/>
      <c r="AV129" s="286"/>
      <c r="AW129" s="286"/>
      <c r="AX129" s="286"/>
      <c r="AY129" s="286"/>
      <c r="AZ129" s="286"/>
      <c r="BA129" s="286"/>
      <c r="BB129" s="286"/>
      <c r="BC129" s="286"/>
      <c r="BD129" s="286"/>
      <c r="BE129" s="286"/>
      <c r="BF129" s="286"/>
      <c r="BG129" s="286"/>
      <c r="BH129" s="286"/>
      <c r="BI129" s="286"/>
      <c r="BJ129" s="286"/>
      <c r="BK129" s="286"/>
      <c r="BL129" s="286"/>
      <c r="BM129" s="286"/>
      <c r="BN129" s="286"/>
      <c r="BO129" s="286"/>
      <c r="BP129" s="286"/>
      <c r="BQ129" s="286"/>
      <c r="BR129" s="286"/>
      <c r="BS129" s="286"/>
      <c r="BT129" s="286"/>
      <c r="BU129" s="286"/>
      <c r="BV129" s="286"/>
      <c r="BW129" s="286"/>
      <c r="BX129" s="286"/>
      <c r="BY129" s="286"/>
      <c r="BZ129" s="286"/>
      <c r="CA129" s="286"/>
      <c r="CB129" s="286"/>
      <c r="CC129" s="286"/>
      <c r="CD129" s="286"/>
      <c r="CE129" s="286"/>
      <c r="CF129" s="286"/>
    </row>
    <row r="130" spans="1:84" x14ac:dyDescent="0.25">
      <c r="A130" s="186"/>
      <c r="B130" s="186"/>
      <c r="C130" s="186"/>
      <c r="D130" s="395"/>
      <c r="E130" s="286"/>
      <c r="F130" s="394"/>
      <c r="G130" s="394"/>
      <c r="H130" s="394"/>
      <c r="I130" s="394"/>
      <c r="J130" s="394"/>
      <c r="K130" s="394"/>
      <c r="L130" s="1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</row>
    <row r="131" spans="1:84" x14ac:dyDescent="0.25">
      <c r="A131" s="186"/>
      <c r="B131" s="186"/>
      <c r="C131" s="186"/>
      <c r="D131" s="395"/>
      <c r="E131" s="286"/>
      <c r="F131" s="394"/>
      <c r="G131" s="394"/>
      <c r="H131" s="394"/>
      <c r="I131" s="394"/>
      <c r="J131" s="394"/>
      <c r="K131" s="394"/>
      <c r="L131" s="1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286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286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286"/>
      <c r="BV131" s="286"/>
      <c r="BW131" s="286"/>
      <c r="BX131" s="286"/>
      <c r="BY131" s="286"/>
      <c r="BZ131" s="286"/>
      <c r="CA131" s="286"/>
      <c r="CB131" s="286"/>
      <c r="CC131" s="286"/>
      <c r="CD131" s="286"/>
      <c r="CE131" s="286"/>
      <c r="CF131" s="286"/>
    </row>
    <row r="132" spans="1:84" x14ac:dyDescent="0.25">
      <c r="A132" s="186"/>
      <c r="B132" s="186"/>
      <c r="C132" s="186"/>
      <c r="D132" s="395"/>
      <c r="E132" s="286"/>
      <c r="F132" s="394"/>
      <c r="G132" s="394"/>
      <c r="H132" s="394"/>
      <c r="I132" s="394"/>
      <c r="J132" s="394"/>
      <c r="K132" s="394"/>
      <c r="L132" s="1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286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286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286"/>
      <c r="BV132" s="286"/>
      <c r="BW132" s="286"/>
      <c r="BX132" s="286"/>
      <c r="BY132" s="286"/>
      <c r="BZ132" s="286"/>
      <c r="CA132" s="286"/>
      <c r="CB132" s="286"/>
      <c r="CC132" s="286"/>
      <c r="CD132" s="286"/>
      <c r="CE132" s="286"/>
      <c r="CF132" s="286"/>
    </row>
    <row r="133" spans="1:84" x14ac:dyDescent="0.25">
      <c r="A133" s="186"/>
      <c r="B133" s="186"/>
      <c r="C133" s="186"/>
      <c r="D133" s="395"/>
      <c r="E133" s="286"/>
      <c r="F133" s="394"/>
      <c r="G133" s="394"/>
      <c r="H133" s="394"/>
      <c r="I133" s="394"/>
      <c r="J133" s="394"/>
      <c r="K133" s="394"/>
      <c r="L133" s="1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</row>
    <row r="134" spans="1:84" x14ac:dyDescent="0.25">
      <c r="A134" s="186"/>
      <c r="B134" s="186"/>
      <c r="C134" s="186"/>
      <c r="D134" s="395"/>
      <c r="E134" s="286"/>
      <c r="F134" s="394"/>
      <c r="G134" s="394"/>
      <c r="H134" s="394"/>
      <c r="I134" s="394"/>
      <c r="J134" s="394"/>
      <c r="K134" s="394"/>
      <c r="L134" s="1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  <c r="AE134" s="286"/>
      <c r="AF134" s="286"/>
      <c r="AG134" s="286"/>
      <c r="AH134" s="286"/>
      <c r="AI134" s="286"/>
      <c r="AJ134" s="286"/>
      <c r="AK134" s="286"/>
      <c r="AL134" s="286"/>
      <c r="AM134" s="286"/>
      <c r="AN134" s="286"/>
      <c r="AO134" s="286"/>
      <c r="AP134" s="286"/>
      <c r="AQ134" s="286"/>
      <c r="AR134" s="286"/>
      <c r="AS134" s="286"/>
      <c r="AT134" s="286"/>
      <c r="AU134" s="286"/>
      <c r="AV134" s="286"/>
      <c r="AW134" s="286"/>
      <c r="AX134" s="286"/>
      <c r="AY134" s="286"/>
      <c r="AZ134" s="286"/>
      <c r="BA134" s="286"/>
      <c r="BB134" s="286"/>
      <c r="BC134" s="286"/>
      <c r="BD134" s="286"/>
      <c r="BE134" s="286"/>
      <c r="BF134" s="286"/>
      <c r="BG134" s="286"/>
      <c r="BH134" s="286"/>
      <c r="BI134" s="286"/>
      <c r="BJ134" s="286"/>
      <c r="BK134" s="286"/>
      <c r="BL134" s="286"/>
      <c r="BM134" s="286"/>
      <c r="BN134" s="286"/>
      <c r="BO134" s="286"/>
      <c r="BP134" s="286"/>
      <c r="BQ134" s="286"/>
      <c r="BR134" s="286"/>
      <c r="BS134" s="286"/>
      <c r="BT134" s="286"/>
      <c r="BU134" s="286"/>
      <c r="BV134" s="286"/>
      <c r="BW134" s="286"/>
      <c r="BX134" s="286"/>
      <c r="BY134" s="286"/>
      <c r="BZ134" s="286"/>
      <c r="CA134" s="286"/>
      <c r="CB134" s="286"/>
      <c r="CC134" s="286"/>
      <c r="CD134" s="286"/>
      <c r="CE134" s="286"/>
      <c r="CF134" s="286"/>
    </row>
    <row r="135" spans="1:84" x14ac:dyDescent="0.25">
      <c r="A135" s="186"/>
      <c r="B135" s="186"/>
      <c r="C135" s="186"/>
      <c r="D135" s="395"/>
      <c r="E135" s="286"/>
      <c r="F135" s="394"/>
      <c r="G135" s="394"/>
      <c r="H135" s="394"/>
      <c r="I135" s="394"/>
      <c r="J135" s="394"/>
      <c r="K135" s="394"/>
      <c r="L135" s="1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  <c r="AE135" s="286"/>
      <c r="AF135" s="286"/>
      <c r="AG135" s="286"/>
      <c r="AH135" s="286"/>
      <c r="AI135" s="286"/>
      <c r="AJ135" s="286"/>
      <c r="AK135" s="286"/>
      <c r="AL135" s="286"/>
      <c r="AM135" s="286"/>
      <c r="AN135" s="286"/>
      <c r="AO135" s="286"/>
      <c r="AP135" s="286"/>
      <c r="AQ135" s="286"/>
      <c r="AR135" s="286"/>
      <c r="AS135" s="286"/>
      <c r="AT135" s="286"/>
      <c r="AU135" s="286"/>
      <c r="AV135" s="286"/>
      <c r="AW135" s="286"/>
      <c r="AX135" s="286"/>
      <c r="AY135" s="286"/>
      <c r="AZ135" s="286"/>
      <c r="BA135" s="286"/>
      <c r="BB135" s="286"/>
      <c r="BC135" s="286"/>
      <c r="BD135" s="286"/>
      <c r="BE135" s="286"/>
      <c r="BF135" s="286"/>
      <c r="BG135" s="286"/>
      <c r="BH135" s="286"/>
      <c r="BI135" s="286"/>
      <c r="BJ135" s="286"/>
      <c r="BK135" s="286"/>
      <c r="BL135" s="286"/>
      <c r="BM135" s="286"/>
      <c r="BN135" s="286"/>
      <c r="BO135" s="286"/>
      <c r="BP135" s="286"/>
      <c r="BQ135" s="286"/>
      <c r="BR135" s="286"/>
      <c r="BS135" s="286"/>
      <c r="BT135" s="286"/>
      <c r="BU135" s="286"/>
      <c r="BV135" s="286"/>
      <c r="BW135" s="286"/>
      <c r="BX135" s="286"/>
      <c r="BY135" s="286"/>
      <c r="BZ135" s="286"/>
      <c r="CA135" s="286"/>
      <c r="CB135" s="286"/>
      <c r="CC135" s="286"/>
      <c r="CD135" s="286"/>
      <c r="CE135" s="286"/>
      <c r="CF135" s="286"/>
    </row>
    <row r="136" spans="1:84" x14ac:dyDescent="0.25">
      <c r="A136" s="186"/>
      <c r="B136" s="186"/>
      <c r="C136" s="186"/>
      <c r="D136" s="395"/>
      <c r="E136" s="286"/>
      <c r="F136" s="394"/>
      <c r="G136" s="394"/>
      <c r="H136" s="394"/>
      <c r="I136" s="394"/>
      <c r="J136" s="394"/>
      <c r="K136" s="394"/>
      <c r="L136" s="1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  <c r="AE136" s="286"/>
      <c r="AF136" s="286"/>
      <c r="AG136" s="286"/>
      <c r="AH136" s="286"/>
      <c r="AI136" s="286"/>
      <c r="AJ136" s="286"/>
      <c r="AK136" s="286"/>
      <c r="AL136" s="286"/>
      <c r="AM136" s="286"/>
      <c r="AN136" s="286"/>
      <c r="AO136" s="286"/>
      <c r="AP136" s="286"/>
      <c r="AQ136" s="286"/>
      <c r="AR136" s="286"/>
      <c r="AS136" s="286"/>
      <c r="AT136" s="286"/>
      <c r="AU136" s="286"/>
      <c r="AV136" s="286"/>
      <c r="AW136" s="286"/>
      <c r="AX136" s="286"/>
      <c r="AY136" s="286"/>
      <c r="AZ136" s="286"/>
      <c r="BA136" s="286"/>
      <c r="BB136" s="286"/>
      <c r="BC136" s="286"/>
      <c r="BD136" s="286"/>
      <c r="BE136" s="286"/>
      <c r="BF136" s="286"/>
      <c r="BG136" s="286"/>
      <c r="BH136" s="286"/>
      <c r="BI136" s="286"/>
      <c r="BJ136" s="286"/>
      <c r="BK136" s="286"/>
      <c r="BL136" s="286"/>
      <c r="BM136" s="286"/>
      <c r="BN136" s="286"/>
      <c r="BO136" s="286"/>
      <c r="BP136" s="286"/>
      <c r="BQ136" s="286"/>
      <c r="BR136" s="286"/>
      <c r="BS136" s="286"/>
      <c r="BT136" s="286"/>
      <c r="BU136" s="286"/>
      <c r="BV136" s="286"/>
      <c r="BW136" s="286"/>
      <c r="BX136" s="286"/>
      <c r="BY136" s="286"/>
      <c r="BZ136" s="286"/>
      <c r="CA136" s="286"/>
      <c r="CB136" s="286"/>
      <c r="CC136" s="286"/>
      <c r="CD136" s="286"/>
      <c r="CE136" s="286"/>
      <c r="CF136" s="286"/>
    </row>
    <row r="137" spans="1:84" x14ac:dyDescent="0.25">
      <c r="A137" s="186"/>
      <c r="B137" s="186"/>
      <c r="C137" s="186"/>
      <c r="D137" s="395"/>
      <c r="E137" s="286"/>
      <c r="F137" s="394"/>
      <c r="G137" s="394"/>
      <c r="H137" s="394"/>
      <c r="I137" s="394"/>
      <c r="J137" s="394"/>
      <c r="K137" s="394"/>
      <c r="L137" s="1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286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286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286"/>
      <c r="BV137" s="286"/>
      <c r="BW137" s="286"/>
      <c r="BX137" s="286"/>
      <c r="BY137" s="286"/>
      <c r="BZ137" s="286"/>
      <c r="CA137" s="286"/>
      <c r="CB137" s="286"/>
      <c r="CC137" s="286"/>
      <c r="CD137" s="286"/>
      <c r="CE137" s="286"/>
      <c r="CF137" s="286"/>
    </row>
    <row r="138" spans="1:84" x14ac:dyDescent="0.25">
      <c r="A138" s="186"/>
      <c r="B138" s="186"/>
      <c r="C138" s="186"/>
      <c r="D138" s="395"/>
      <c r="E138" s="286"/>
      <c r="F138" s="394"/>
      <c r="G138" s="394"/>
      <c r="H138" s="394"/>
      <c r="I138" s="394"/>
      <c r="J138" s="394"/>
      <c r="K138" s="394"/>
      <c r="L138" s="1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286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286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286"/>
      <c r="BV138" s="286"/>
      <c r="BW138" s="286"/>
      <c r="BX138" s="286"/>
      <c r="BY138" s="286"/>
      <c r="BZ138" s="286"/>
      <c r="CA138" s="286"/>
      <c r="CB138" s="286"/>
      <c r="CC138" s="286"/>
      <c r="CD138" s="286"/>
      <c r="CE138" s="286"/>
      <c r="CF138" s="286"/>
    </row>
    <row r="139" spans="1:84" x14ac:dyDescent="0.25">
      <c r="A139" s="186"/>
      <c r="B139" s="186"/>
      <c r="C139" s="186"/>
      <c r="D139" s="395"/>
      <c r="E139" s="286"/>
      <c r="F139" s="394"/>
      <c r="G139" s="394"/>
      <c r="H139" s="394"/>
      <c r="I139" s="394"/>
      <c r="J139" s="394"/>
      <c r="K139" s="394"/>
      <c r="L139" s="1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286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286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286"/>
      <c r="BV139" s="286"/>
      <c r="BW139" s="286"/>
      <c r="BX139" s="286"/>
      <c r="BY139" s="286"/>
      <c r="BZ139" s="286"/>
      <c r="CA139" s="286"/>
      <c r="CB139" s="286"/>
      <c r="CC139" s="286"/>
      <c r="CD139" s="286"/>
      <c r="CE139" s="286"/>
      <c r="CF139" s="286"/>
    </row>
    <row r="140" spans="1:84" x14ac:dyDescent="0.25">
      <c r="A140" s="186"/>
      <c r="B140" s="186"/>
      <c r="C140" s="186"/>
      <c r="D140" s="395"/>
      <c r="E140" s="286"/>
      <c r="F140" s="394"/>
      <c r="G140" s="394"/>
      <c r="H140" s="394"/>
      <c r="I140" s="394"/>
      <c r="J140" s="394"/>
      <c r="K140" s="394"/>
      <c r="L140" s="1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  <c r="AE140" s="286"/>
      <c r="AF140" s="286"/>
      <c r="AG140" s="286"/>
      <c r="AH140" s="286"/>
      <c r="AI140" s="286"/>
      <c r="AJ140" s="286"/>
      <c r="AK140" s="286"/>
      <c r="AL140" s="286"/>
      <c r="AM140" s="286"/>
      <c r="AN140" s="286"/>
      <c r="AO140" s="286"/>
      <c r="AP140" s="286"/>
      <c r="AQ140" s="286"/>
      <c r="AR140" s="286"/>
      <c r="AS140" s="286"/>
      <c r="AT140" s="286"/>
      <c r="AU140" s="286"/>
      <c r="AV140" s="286"/>
      <c r="AW140" s="286"/>
      <c r="AX140" s="286"/>
      <c r="AY140" s="286"/>
      <c r="AZ140" s="286"/>
      <c r="BA140" s="286"/>
      <c r="BB140" s="286"/>
      <c r="BC140" s="286"/>
      <c r="BD140" s="286"/>
      <c r="BE140" s="286"/>
      <c r="BF140" s="286"/>
      <c r="BG140" s="286"/>
      <c r="BH140" s="286"/>
      <c r="BI140" s="286"/>
      <c r="BJ140" s="286"/>
      <c r="BK140" s="286"/>
      <c r="BL140" s="286"/>
      <c r="BM140" s="286"/>
      <c r="BN140" s="286"/>
      <c r="BO140" s="286"/>
      <c r="BP140" s="286"/>
      <c r="BQ140" s="286"/>
      <c r="BR140" s="286"/>
      <c r="BS140" s="286"/>
      <c r="BT140" s="286"/>
      <c r="BU140" s="286"/>
      <c r="BV140" s="286"/>
      <c r="BW140" s="286"/>
      <c r="BX140" s="286"/>
      <c r="BY140" s="286"/>
      <c r="BZ140" s="286"/>
      <c r="CA140" s="286"/>
      <c r="CB140" s="286"/>
      <c r="CC140" s="286"/>
      <c r="CD140" s="286"/>
      <c r="CE140" s="286"/>
      <c r="CF140" s="286"/>
    </row>
    <row r="141" spans="1:84" x14ac:dyDescent="0.25">
      <c r="A141" s="186"/>
      <c r="B141" s="186"/>
      <c r="C141" s="186"/>
      <c r="D141" s="395"/>
      <c r="E141" s="286"/>
      <c r="F141" s="394"/>
      <c r="G141" s="394"/>
      <c r="H141" s="394"/>
      <c r="I141" s="394"/>
      <c r="J141" s="394"/>
      <c r="K141" s="394"/>
      <c r="L141" s="1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  <c r="AE141" s="286"/>
      <c r="AF141" s="286"/>
      <c r="AG141" s="286"/>
      <c r="AH141" s="286"/>
      <c r="AI141" s="286"/>
      <c r="AJ141" s="286"/>
      <c r="AK141" s="286"/>
      <c r="AL141" s="286"/>
      <c r="AM141" s="286"/>
      <c r="AN141" s="286"/>
      <c r="AO141" s="286"/>
      <c r="AP141" s="286"/>
      <c r="AQ141" s="286"/>
      <c r="AR141" s="286"/>
      <c r="AS141" s="286"/>
      <c r="AT141" s="286"/>
      <c r="AU141" s="286"/>
      <c r="AV141" s="286"/>
      <c r="AW141" s="286"/>
      <c r="AX141" s="286"/>
      <c r="AY141" s="286"/>
      <c r="AZ141" s="286"/>
      <c r="BA141" s="286"/>
      <c r="BB141" s="286"/>
      <c r="BC141" s="286"/>
      <c r="BD141" s="286"/>
      <c r="BE141" s="286"/>
      <c r="BF141" s="286"/>
      <c r="BG141" s="286"/>
      <c r="BH141" s="286"/>
      <c r="BI141" s="286"/>
      <c r="BJ141" s="286"/>
      <c r="BK141" s="286"/>
      <c r="BL141" s="286"/>
      <c r="BM141" s="286"/>
      <c r="BN141" s="286"/>
      <c r="BO141" s="286"/>
      <c r="BP141" s="286"/>
      <c r="BQ141" s="286"/>
      <c r="BR141" s="286"/>
      <c r="BS141" s="286"/>
      <c r="BT141" s="286"/>
      <c r="BU141" s="286"/>
      <c r="BV141" s="286"/>
      <c r="BW141" s="286"/>
      <c r="BX141" s="286"/>
      <c r="BY141" s="286"/>
      <c r="BZ141" s="286"/>
      <c r="CA141" s="286"/>
      <c r="CB141" s="286"/>
      <c r="CC141" s="286"/>
      <c r="CD141" s="286"/>
      <c r="CE141" s="286"/>
      <c r="CF141" s="286"/>
    </row>
    <row r="142" spans="1:84" x14ac:dyDescent="0.25">
      <c r="A142" s="186"/>
      <c r="B142" s="186"/>
      <c r="C142" s="186"/>
      <c r="D142" s="395"/>
      <c r="E142" s="286"/>
      <c r="F142" s="394"/>
      <c r="G142" s="394"/>
      <c r="H142" s="394"/>
      <c r="I142" s="394"/>
      <c r="J142" s="394"/>
      <c r="K142" s="394"/>
      <c r="L142" s="1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  <c r="AE142" s="286"/>
      <c r="AF142" s="286"/>
      <c r="AG142" s="286"/>
      <c r="AH142" s="286"/>
      <c r="AI142" s="286"/>
      <c r="AJ142" s="286"/>
      <c r="AK142" s="286"/>
      <c r="AL142" s="286"/>
      <c r="AM142" s="286"/>
      <c r="AN142" s="286"/>
      <c r="AO142" s="286"/>
      <c r="AP142" s="286"/>
      <c r="AQ142" s="286"/>
      <c r="AR142" s="286"/>
      <c r="AS142" s="286"/>
      <c r="AT142" s="286"/>
      <c r="AU142" s="286"/>
      <c r="AV142" s="286"/>
      <c r="AW142" s="286"/>
      <c r="AX142" s="286"/>
      <c r="AY142" s="286"/>
      <c r="AZ142" s="286"/>
      <c r="BA142" s="286"/>
      <c r="BB142" s="286"/>
      <c r="BC142" s="286"/>
      <c r="BD142" s="286"/>
      <c r="BE142" s="286"/>
      <c r="BF142" s="286"/>
      <c r="BG142" s="286"/>
      <c r="BH142" s="286"/>
      <c r="BI142" s="286"/>
      <c r="BJ142" s="286"/>
      <c r="BK142" s="286"/>
      <c r="BL142" s="286"/>
      <c r="BM142" s="286"/>
      <c r="BN142" s="286"/>
      <c r="BO142" s="286"/>
      <c r="BP142" s="286"/>
      <c r="BQ142" s="286"/>
      <c r="BR142" s="286"/>
      <c r="BS142" s="286"/>
      <c r="BT142" s="286"/>
      <c r="BU142" s="286"/>
      <c r="BV142" s="286"/>
      <c r="BW142" s="286"/>
      <c r="BX142" s="286"/>
      <c r="BY142" s="286"/>
      <c r="BZ142" s="286"/>
      <c r="CA142" s="286"/>
      <c r="CB142" s="286"/>
      <c r="CC142" s="286"/>
      <c r="CD142" s="286"/>
      <c r="CE142" s="286"/>
      <c r="CF142" s="286"/>
    </row>
    <row r="143" spans="1:84" x14ac:dyDescent="0.25">
      <c r="A143" s="186"/>
      <c r="B143" s="186"/>
      <c r="C143" s="186"/>
      <c r="D143" s="395"/>
      <c r="E143" s="286"/>
      <c r="F143" s="286"/>
      <c r="G143" s="286"/>
      <c r="H143" s="286"/>
      <c r="I143" s="286"/>
      <c r="J143" s="286"/>
      <c r="K143" s="286"/>
      <c r="L143" s="1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286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286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286"/>
      <c r="BV143" s="286"/>
      <c r="BW143" s="286"/>
      <c r="BX143" s="286"/>
      <c r="BY143" s="286"/>
      <c r="BZ143" s="286"/>
      <c r="CA143" s="286"/>
      <c r="CB143" s="286"/>
      <c r="CC143" s="286"/>
      <c r="CD143" s="286"/>
      <c r="CE143" s="286"/>
      <c r="CF143" s="286"/>
    </row>
    <row r="144" spans="1:84" x14ac:dyDescent="0.25">
      <c r="A144" s="186"/>
      <c r="B144" s="186"/>
      <c r="C144" s="186"/>
      <c r="D144" s="395"/>
      <c r="E144" s="286"/>
      <c r="F144" s="286"/>
      <c r="G144" s="286"/>
      <c r="H144" s="286"/>
      <c r="I144" s="286"/>
      <c r="J144" s="286"/>
      <c r="K144" s="286"/>
      <c r="L144" s="1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286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286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286"/>
      <c r="BV144" s="286"/>
      <c r="BW144" s="286"/>
      <c r="BX144" s="286"/>
      <c r="BY144" s="286"/>
      <c r="BZ144" s="286"/>
      <c r="CA144" s="286"/>
      <c r="CB144" s="286"/>
      <c r="CC144" s="286"/>
      <c r="CD144" s="286"/>
      <c r="CE144" s="286"/>
      <c r="CF144" s="286"/>
    </row>
    <row r="145" spans="1:84" x14ac:dyDescent="0.25">
      <c r="A145" s="186"/>
      <c r="B145" s="186"/>
      <c r="C145" s="186"/>
      <c r="D145" s="395"/>
      <c r="E145" s="286"/>
      <c r="F145" s="286"/>
      <c r="G145" s="286"/>
      <c r="H145" s="286"/>
      <c r="I145" s="286"/>
      <c r="J145" s="286"/>
      <c r="K145" s="286"/>
      <c r="L145" s="1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286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286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286"/>
      <c r="BV145" s="286"/>
      <c r="BW145" s="286"/>
      <c r="BX145" s="286"/>
      <c r="BY145" s="286"/>
      <c r="BZ145" s="286"/>
      <c r="CA145" s="286"/>
      <c r="CB145" s="286"/>
      <c r="CC145" s="286"/>
      <c r="CD145" s="286"/>
      <c r="CE145" s="286"/>
      <c r="CF145" s="286"/>
    </row>
    <row r="146" spans="1:84" x14ac:dyDescent="0.25">
      <c r="A146" s="186"/>
      <c r="B146" s="186"/>
      <c r="C146" s="186"/>
      <c r="D146" s="395"/>
      <c r="E146" s="286"/>
      <c r="F146" s="286"/>
      <c r="G146" s="286"/>
      <c r="H146" s="286"/>
      <c r="I146" s="286"/>
      <c r="J146" s="286"/>
      <c r="K146" s="286"/>
      <c r="L146" s="1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  <c r="AE146" s="286"/>
      <c r="AF146" s="286"/>
      <c r="AG146" s="286"/>
      <c r="AH146" s="286"/>
      <c r="AI146" s="286"/>
      <c r="AJ146" s="286"/>
      <c r="AK146" s="286"/>
      <c r="AL146" s="286"/>
      <c r="AM146" s="286"/>
      <c r="AN146" s="286"/>
      <c r="AO146" s="286"/>
      <c r="AP146" s="286"/>
      <c r="AQ146" s="286"/>
      <c r="AR146" s="286"/>
      <c r="AS146" s="286"/>
      <c r="AT146" s="286"/>
      <c r="AU146" s="286"/>
      <c r="AV146" s="286"/>
      <c r="AW146" s="286"/>
      <c r="AX146" s="286"/>
      <c r="AY146" s="286"/>
      <c r="AZ146" s="286"/>
      <c r="BA146" s="286"/>
      <c r="BB146" s="286"/>
      <c r="BC146" s="286"/>
      <c r="BD146" s="286"/>
      <c r="BE146" s="286"/>
      <c r="BF146" s="286"/>
      <c r="BG146" s="286"/>
      <c r="BH146" s="286"/>
      <c r="BI146" s="286"/>
      <c r="BJ146" s="286"/>
      <c r="BK146" s="286"/>
      <c r="BL146" s="286"/>
      <c r="BM146" s="286"/>
      <c r="BN146" s="286"/>
      <c r="BO146" s="286"/>
      <c r="BP146" s="286"/>
      <c r="BQ146" s="286"/>
      <c r="BR146" s="286"/>
      <c r="BS146" s="286"/>
      <c r="BT146" s="286"/>
      <c r="BU146" s="286"/>
      <c r="BV146" s="286"/>
      <c r="BW146" s="286"/>
      <c r="BX146" s="286"/>
      <c r="BY146" s="286"/>
      <c r="BZ146" s="286"/>
      <c r="CA146" s="286"/>
      <c r="CB146" s="286"/>
      <c r="CC146" s="286"/>
      <c r="CD146" s="286"/>
      <c r="CE146" s="286"/>
      <c r="CF146" s="286"/>
    </row>
    <row r="147" spans="1:84" x14ac:dyDescent="0.25">
      <c r="A147" s="186"/>
      <c r="B147" s="186"/>
      <c r="C147" s="186"/>
      <c r="D147" s="395"/>
      <c r="E147" s="286"/>
      <c r="F147" s="286"/>
      <c r="G147" s="286"/>
      <c r="H147" s="286"/>
      <c r="I147" s="286"/>
      <c r="J147" s="286"/>
      <c r="K147" s="286"/>
      <c r="L147" s="1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  <c r="AE147" s="286"/>
      <c r="AF147" s="286"/>
      <c r="AG147" s="286"/>
      <c r="AH147" s="286"/>
      <c r="AI147" s="286"/>
      <c r="AJ147" s="286"/>
      <c r="AK147" s="286"/>
      <c r="AL147" s="286"/>
      <c r="AM147" s="286"/>
      <c r="AN147" s="286"/>
      <c r="AO147" s="286"/>
      <c r="AP147" s="286"/>
      <c r="AQ147" s="286"/>
      <c r="AR147" s="286"/>
      <c r="AS147" s="286"/>
      <c r="AT147" s="286"/>
      <c r="AU147" s="286"/>
      <c r="AV147" s="286"/>
      <c r="AW147" s="286"/>
      <c r="AX147" s="286"/>
      <c r="AY147" s="286"/>
      <c r="AZ147" s="286"/>
      <c r="BA147" s="286"/>
      <c r="BB147" s="286"/>
      <c r="BC147" s="286"/>
      <c r="BD147" s="286"/>
      <c r="BE147" s="286"/>
      <c r="BF147" s="286"/>
      <c r="BG147" s="286"/>
      <c r="BH147" s="286"/>
      <c r="BI147" s="286"/>
      <c r="BJ147" s="286"/>
      <c r="BK147" s="286"/>
      <c r="BL147" s="286"/>
      <c r="BM147" s="286"/>
      <c r="BN147" s="286"/>
      <c r="BO147" s="286"/>
      <c r="BP147" s="286"/>
      <c r="BQ147" s="286"/>
      <c r="BR147" s="286"/>
      <c r="BS147" s="286"/>
      <c r="BT147" s="286"/>
      <c r="BU147" s="286"/>
      <c r="BV147" s="286"/>
      <c r="BW147" s="286"/>
      <c r="BX147" s="286"/>
      <c r="BY147" s="286"/>
      <c r="BZ147" s="286"/>
      <c r="CA147" s="286"/>
      <c r="CB147" s="286"/>
      <c r="CC147" s="286"/>
      <c r="CD147" s="286"/>
      <c r="CE147" s="286"/>
      <c r="CF147" s="286"/>
    </row>
    <row r="148" spans="1:84" x14ac:dyDescent="0.25">
      <c r="A148" s="186"/>
      <c r="B148" s="186"/>
      <c r="C148" s="186"/>
      <c r="D148" s="395"/>
      <c r="E148" s="286"/>
      <c r="F148" s="286"/>
      <c r="G148" s="286"/>
      <c r="H148" s="286"/>
      <c r="I148" s="286"/>
      <c r="J148" s="286"/>
      <c r="K148" s="286"/>
      <c r="L148" s="1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  <c r="AE148" s="286"/>
      <c r="AF148" s="286"/>
      <c r="AG148" s="286"/>
      <c r="AH148" s="286"/>
      <c r="AI148" s="286"/>
      <c r="AJ148" s="286"/>
      <c r="AK148" s="286"/>
      <c r="AL148" s="286"/>
      <c r="AM148" s="286"/>
      <c r="AN148" s="286"/>
      <c r="AO148" s="286"/>
      <c r="AP148" s="286"/>
      <c r="AQ148" s="286"/>
      <c r="AR148" s="286"/>
      <c r="AS148" s="286"/>
      <c r="AT148" s="286"/>
      <c r="AU148" s="286"/>
      <c r="AV148" s="286"/>
      <c r="AW148" s="286"/>
      <c r="AX148" s="286"/>
      <c r="AY148" s="286"/>
      <c r="AZ148" s="286"/>
      <c r="BA148" s="286"/>
      <c r="BB148" s="286"/>
      <c r="BC148" s="286"/>
      <c r="BD148" s="286"/>
      <c r="BE148" s="286"/>
      <c r="BF148" s="286"/>
      <c r="BG148" s="286"/>
      <c r="BH148" s="286"/>
      <c r="BI148" s="286"/>
      <c r="BJ148" s="286"/>
      <c r="BK148" s="286"/>
      <c r="BL148" s="286"/>
      <c r="BM148" s="286"/>
      <c r="BN148" s="286"/>
      <c r="BO148" s="286"/>
      <c r="BP148" s="286"/>
      <c r="BQ148" s="286"/>
      <c r="BR148" s="286"/>
      <c r="BS148" s="286"/>
      <c r="BT148" s="286"/>
      <c r="BU148" s="286"/>
      <c r="BV148" s="286"/>
      <c r="BW148" s="286"/>
      <c r="BX148" s="286"/>
      <c r="BY148" s="286"/>
      <c r="BZ148" s="286"/>
      <c r="CA148" s="286"/>
      <c r="CB148" s="286"/>
      <c r="CC148" s="286"/>
      <c r="CD148" s="286"/>
      <c r="CE148" s="286"/>
      <c r="CF148" s="286"/>
    </row>
    <row r="149" spans="1:84" x14ac:dyDescent="0.25">
      <c r="A149" s="186"/>
      <c r="B149" s="186"/>
      <c r="C149" s="186"/>
      <c r="D149" s="395"/>
      <c r="E149" s="286"/>
      <c r="F149" s="286"/>
      <c r="G149" s="286"/>
      <c r="H149" s="286"/>
      <c r="I149" s="286"/>
      <c r="J149" s="286"/>
      <c r="K149" s="286"/>
      <c r="L149" s="1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286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286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286"/>
      <c r="BV149" s="286"/>
      <c r="BW149" s="286"/>
      <c r="BX149" s="286"/>
      <c r="BY149" s="286"/>
      <c r="BZ149" s="286"/>
      <c r="CA149" s="286"/>
      <c r="CB149" s="286"/>
      <c r="CC149" s="286"/>
      <c r="CD149" s="286"/>
      <c r="CE149" s="286"/>
      <c r="CF149" s="286"/>
    </row>
    <row r="150" spans="1:84" x14ac:dyDescent="0.25">
      <c r="A150" s="186"/>
      <c r="B150" s="186"/>
      <c r="C150" s="186"/>
      <c r="D150" s="395"/>
      <c r="E150" s="286"/>
      <c r="F150" s="286"/>
      <c r="G150" s="286"/>
      <c r="H150" s="286"/>
      <c r="I150" s="286"/>
      <c r="J150" s="286"/>
      <c r="K150" s="286"/>
      <c r="L150" s="1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286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286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286"/>
      <c r="BV150" s="286"/>
      <c r="BW150" s="286"/>
      <c r="BX150" s="286"/>
      <c r="BY150" s="286"/>
      <c r="BZ150" s="286"/>
      <c r="CA150" s="286"/>
      <c r="CB150" s="286"/>
      <c r="CC150" s="286"/>
      <c r="CD150" s="286"/>
      <c r="CE150" s="286"/>
      <c r="CF150" s="286"/>
    </row>
    <row r="151" spans="1:84" x14ac:dyDescent="0.25">
      <c r="A151" s="186"/>
      <c r="B151" s="186"/>
      <c r="C151" s="186"/>
      <c r="D151" s="395"/>
      <c r="E151" s="286"/>
      <c r="F151" s="286"/>
      <c r="G151" s="286"/>
      <c r="H151" s="286"/>
      <c r="I151" s="286"/>
      <c r="J151" s="286"/>
      <c r="K151" s="286"/>
      <c r="L151" s="1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286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286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286"/>
      <c r="BV151" s="286"/>
      <c r="BW151" s="286"/>
      <c r="BX151" s="286"/>
      <c r="BY151" s="286"/>
      <c r="BZ151" s="286"/>
      <c r="CA151" s="286"/>
      <c r="CB151" s="286"/>
      <c r="CC151" s="286"/>
      <c r="CD151" s="286"/>
      <c r="CE151" s="286"/>
      <c r="CF151" s="286"/>
    </row>
    <row r="152" spans="1:84" x14ac:dyDescent="0.25">
      <c r="A152" s="186"/>
      <c r="B152" s="186"/>
      <c r="C152" s="186"/>
      <c r="D152" s="395"/>
      <c r="E152" s="286"/>
      <c r="F152" s="286"/>
      <c r="G152" s="286"/>
      <c r="H152" s="286"/>
      <c r="I152" s="286"/>
      <c r="J152" s="286"/>
      <c r="K152" s="286"/>
      <c r="L152" s="1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  <c r="AE152" s="286"/>
      <c r="AF152" s="286"/>
      <c r="AG152" s="286"/>
      <c r="AH152" s="286"/>
      <c r="AI152" s="286"/>
      <c r="AJ152" s="286"/>
      <c r="AK152" s="286"/>
      <c r="AL152" s="286"/>
      <c r="AM152" s="286"/>
      <c r="AN152" s="286"/>
      <c r="AO152" s="286"/>
      <c r="AP152" s="286"/>
      <c r="AQ152" s="286"/>
      <c r="AR152" s="286"/>
      <c r="AS152" s="286"/>
      <c r="AT152" s="286"/>
      <c r="AU152" s="286"/>
      <c r="AV152" s="286"/>
      <c r="AW152" s="286"/>
      <c r="AX152" s="286"/>
      <c r="AY152" s="286"/>
      <c r="AZ152" s="286"/>
      <c r="BA152" s="286"/>
      <c r="BB152" s="286"/>
      <c r="BC152" s="286"/>
      <c r="BD152" s="286"/>
      <c r="BE152" s="286"/>
      <c r="BF152" s="286"/>
      <c r="BG152" s="286"/>
      <c r="BH152" s="286"/>
      <c r="BI152" s="286"/>
      <c r="BJ152" s="286"/>
      <c r="BK152" s="286"/>
      <c r="BL152" s="286"/>
      <c r="BM152" s="286"/>
      <c r="BN152" s="286"/>
      <c r="BO152" s="286"/>
      <c r="BP152" s="286"/>
      <c r="BQ152" s="286"/>
      <c r="BR152" s="286"/>
      <c r="BS152" s="286"/>
      <c r="BT152" s="286"/>
      <c r="BU152" s="286"/>
      <c r="BV152" s="286"/>
      <c r="BW152" s="286"/>
      <c r="BX152" s="286"/>
      <c r="BY152" s="286"/>
      <c r="BZ152" s="286"/>
      <c r="CA152" s="286"/>
      <c r="CB152" s="286"/>
      <c r="CC152" s="286"/>
      <c r="CD152" s="286"/>
      <c r="CE152" s="286"/>
      <c r="CF152" s="286"/>
    </row>
    <row r="153" spans="1:84" x14ac:dyDescent="0.25">
      <c r="A153" s="186"/>
      <c r="B153" s="186"/>
      <c r="C153" s="186"/>
      <c r="D153" s="395"/>
      <c r="E153" s="286"/>
      <c r="F153" s="286"/>
      <c r="G153" s="286"/>
      <c r="H153" s="286"/>
      <c r="I153" s="286"/>
      <c r="J153" s="286"/>
      <c r="K153" s="286"/>
      <c r="L153" s="1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  <c r="AE153" s="286"/>
      <c r="AF153" s="286"/>
      <c r="AG153" s="286"/>
      <c r="AH153" s="286"/>
      <c r="AI153" s="286"/>
      <c r="AJ153" s="286"/>
      <c r="AK153" s="286"/>
      <c r="AL153" s="286"/>
      <c r="AM153" s="286"/>
      <c r="AN153" s="286"/>
      <c r="AO153" s="286"/>
      <c r="AP153" s="286"/>
      <c r="AQ153" s="286"/>
      <c r="AR153" s="286"/>
      <c r="AS153" s="286"/>
      <c r="AT153" s="286"/>
      <c r="AU153" s="286"/>
      <c r="AV153" s="286"/>
      <c r="AW153" s="286"/>
      <c r="AX153" s="286"/>
      <c r="AY153" s="286"/>
      <c r="AZ153" s="286"/>
      <c r="BA153" s="286"/>
      <c r="BB153" s="286"/>
      <c r="BC153" s="286"/>
      <c r="BD153" s="286"/>
      <c r="BE153" s="286"/>
      <c r="BF153" s="286"/>
      <c r="BG153" s="286"/>
      <c r="BH153" s="286"/>
      <c r="BI153" s="286"/>
      <c r="BJ153" s="286"/>
      <c r="BK153" s="286"/>
      <c r="BL153" s="286"/>
      <c r="BM153" s="286"/>
      <c r="BN153" s="286"/>
      <c r="BO153" s="286"/>
      <c r="BP153" s="286"/>
      <c r="BQ153" s="286"/>
      <c r="BR153" s="286"/>
      <c r="BS153" s="286"/>
      <c r="BT153" s="286"/>
      <c r="BU153" s="286"/>
      <c r="BV153" s="286"/>
      <c r="BW153" s="286"/>
      <c r="BX153" s="286"/>
      <c r="BY153" s="286"/>
      <c r="BZ153" s="286"/>
      <c r="CA153" s="286"/>
      <c r="CB153" s="286"/>
      <c r="CC153" s="286"/>
      <c r="CD153" s="286"/>
      <c r="CE153" s="286"/>
      <c r="CF153" s="286"/>
    </row>
    <row r="154" spans="1:84" x14ac:dyDescent="0.25">
      <c r="A154" s="186"/>
      <c r="B154" s="186"/>
      <c r="C154" s="186"/>
      <c r="D154" s="395"/>
      <c r="E154" s="286"/>
      <c r="F154" s="286"/>
      <c r="G154" s="286"/>
      <c r="H154" s="286"/>
      <c r="I154" s="286"/>
      <c r="J154" s="286"/>
      <c r="K154" s="286"/>
      <c r="L154" s="1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  <c r="AE154" s="286"/>
      <c r="AF154" s="286"/>
      <c r="AG154" s="286"/>
      <c r="AH154" s="286"/>
      <c r="AI154" s="286"/>
      <c r="AJ154" s="286"/>
      <c r="AK154" s="286"/>
      <c r="AL154" s="286"/>
      <c r="AM154" s="286"/>
      <c r="AN154" s="286"/>
      <c r="AO154" s="286"/>
      <c r="AP154" s="286"/>
      <c r="AQ154" s="286"/>
      <c r="AR154" s="286"/>
      <c r="AS154" s="286"/>
      <c r="AT154" s="286"/>
      <c r="AU154" s="286"/>
      <c r="AV154" s="286"/>
      <c r="AW154" s="286"/>
      <c r="AX154" s="286"/>
      <c r="AY154" s="286"/>
      <c r="AZ154" s="286"/>
      <c r="BA154" s="286"/>
      <c r="BB154" s="286"/>
      <c r="BC154" s="286"/>
      <c r="BD154" s="286"/>
      <c r="BE154" s="286"/>
      <c r="BF154" s="286"/>
      <c r="BG154" s="286"/>
      <c r="BH154" s="286"/>
      <c r="BI154" s="286"/>
      <c r="BJ154" s="286"/>
      <c r="BK154" s="286"/>
      <c r="BL154" s="286"/>
      <c r="BM154" s="286"/>
      <c r="BN154" s="286"/>
      <c r="BO154" s="286"/>
      <c r="BP154" s="286"/>
      <c r="BQ154" s="286"/>
      <c r="BR154" s="286"/>
      <c r="BS154" s="286"/>
      <c r="BT154" s="286"/>
      <c r="BU154" s="286"/>
      <c r="BV154" s="286"/>
      <c r="BW154" s="286"/>
      <c r="BX154" s="286"/>
      <c r="BY154" s="286"/>
      <c r="BZ154" s="286"/>
      <c r="CA154" s="286"/>
      <c r="CB154" s="286"/>
      <c r="CC154" s="286"/>
      <c r="CD154" s="286"/>
      <c r="CE154" s="286"/>
      <c r="CF154" s="286"/>
    </row>
    <row r="155" spans="1:84" x14ac:dyDescent="0.25">
      <c r="A155" s="186"/>
      <c r="B155" s="186"/>
      <c r="C155" s="186"/>
      <c r="D155" s="395"/>
      <c r="E155" s="286"/>
      <c r="F155" s="286"/>
      <c r="G155" s="286"/>
      <c r="H155" s="286"/>
      <c r="I155" s="286"/>
      <c r="J155" s="286"/>
      <c r="K155" s="286"/>
      <c r="L155" s="1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  <c r="AE155" s="286"/>
      <c r="AF155" s="286"/>
      <c r="AG155" s="286"/>
      <c r="AH155" s="286"/>
      <c r="AI155" s="286"/>
      <c r="AJ155" s="286"/>
      <c r="AK155" s="286"/>
      <c r="AL155" s="286"/>
      <c r="AM155" s="286"/>
      <c r="AN155" s="286"/>
      <c r="AO155" s="286"/>
      <c r="AP155" s="286"/>
      <c r="AQ155" s="286"/>
      <c r="AR155" s="286"/>
      <c r="AS155" s="286"/>
      <c r="AT155" s="286"/>
      <c r="AU155" s="286"/>
      <c r="AV155" s="286"/>
      <c r="AW155" s="286"/>
      <c r="AX155" s="286"/>
      <c r="AY155" s="286"/>
      <c r="AZ155" s="286"/>
      <c r="BA155" s="286"/>
      <c r="BB155" s="286"/>
      <c r="BC155" s="286"/>
      <c r="BD155" s="286"/>
      <c r="BE155" s="286"/>
      <c r="BF155" s="286"/>
      <c r="BG155" s="286"/>
      <c r="BH155" s="286"/>
      <c r="BI155" s="286"/>
      <c r="BJ155" s="286"/>
      <c r="BK155" s="286"/>
      <c r="BL155" s="286"/>
      <c r="BM155" s="286"/>
      <c r="BN155" s="286"/>
      <c r="BO155" s="286"/>
      <c r="BP155" s="286"/>
      <c r="BQ155" s="286"/>
      <c r="BR155" s="286"/>
      <c r="BS155" s="286"/>
      <c r="BT155" s="286"/>
      <c r="BU155" s="286"/>
      <c r="BV155" s="286"/>
      <c r="BW155" s="286"/>
      <c r="BX155" s="286"/>
      <c r="BY155" s="286"/>
      <c r="BZ155" s="286"/>
      <c r="CA155" s="286"/>
      <c r="CB155" s="286"/>
      <c r="CC155" s="286"/>
      <c r="CD155" s="286"/>
      <c r="CE155" s="286"/>
      <c r="CF155" s="286"/>
    </row>
    <row r="156" spans="1:84" x14ac:dyDescent="0.25">
      <c r="A156" s="186"/>
      <c r="B156" s="186"/>
      <c r="C156" s="186"/>
      <c r="D156" s="395"/>
      <c r="E156" s="286"/>
      <c r="F156" s="286"/>
      <c r="G156" s="286"/>
      <c r="H156" s="286"/>
      <c r="I156" s="286"/>
      <c r="J156" s="286"/>
      <c r="K156" s="286"/>
      <c r="L156" s="1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  <c r="AE156" s="286"/>
      <c r="AF156" s="286"/>
      <c r="AG156" s="286"/>
      <c r="AH156" s="286"/>
      <c r="AI156" s="286"/>
      <c r="AJ156" s="286"/>
      <c r="AK156" s="286"/>
      <c r="AL156" s="286"/>
      <c r="AM156" s="286"/>
      <c r="AN156" s="286"/>
      <c r="AO156" s="286"/>
      <c r="AP156" s="286"/>
      <c r="AQ156" s="286"/>
      <c r="AR156" s="286"/>
      <c r="AS156" s="286"/>
      <c r="AT156" s="286"/>
      <c r="AU156" s="286"/>
      <c r="AV156" s="286"/>
      <c r="AW156" s="286"/>
      <c r="AX156" s="286"/>
      <c r="AY156" s="286"/>
      <c r="AZ156" s="286"/>
      <c r="BA156" s="286"/>
      <c r="BB156" s="286"/>
      <c r="BC156" s="286"/>
      <c r="BD156" s="286"/>
      <c r="BE156" s="286"/>
      <c r="BF156" s="286"/>
      <c r="BG156" s="286"/>
      <c r="BH156" s="286"/>
      <c r="BI156" s="286"/>
      <c r="BJ156" s="286"/>
      <c r="BK156" s="286"/>
      <c r="BL156" s="286"/>
      <c r="BM156" s="286"/>
      <c r="BN156" s="286"/>
      <c r="BO156" s="286"/>
      <c r="BP156" s="286"/>
      <c r="BQ156" s="286"/>
      <c r="BR156" s="286"/>
      <c r="BS156" s="286"/>
      <c r="BT156" s="286"/>
      <c r="BU156" s="286"/>
      <c r="BV156" s="286"/>
      <c r="BW156" s="286"/>
      <c r="BX156" s="286"/>
      <c r="BY156" s="286"/>
      <c r="BZ156" s="286"/>
      <c r="CA156" s="286"/>
      <c r="CB156" s="286"/>
      <c r="CC156" s="286"/>
      <c r="CD156" s="286"/>
      <c r="CE156" s="286"/>
      <c r="CF156" s="286"/>
    </row>
    <row r="157" spans="1:84" x14ac:dyDescent="0.25">
      <c r="A157" s="186"/>
      <c r="B157" s="186"/>
      <c r="C157" s="186"/>
      <c r="D157" s="395"/>
      <c r="E157" s="286"/>
      <c r="F157" s="286"/>
      <c r="G157" s="286"/>
      <c r="H157" s="286"/>
      <c r="I157" s="286"/>
      <c r="J157" s="286"/>
      <c r="K157" s="286"/>
      <c r="L157" s="1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  <c r="AE157" s="286"/>
      <c r="AF157" s="286"/>
      <c r="AG157" s="286"/>
      <c r="AH157" s="286"/>
      <c r="AI157" s="286"/>
      <c r="AJ157" s="286"/>
      <c r="AK157" s="286"/>
      <c r="AL157" s="286"/>
      <c r="AM157" s="286"/>
      <c r="AN157" s="286"/>
      <c r="AO157" s="286"/>
      <c r="AP157" s="286"/>
      <c r="AQ157" s="286"/>
      <c r="AR157" s="286"/>
      <c r="AS157" s="286"/>
      <c r="AT157" s="286"/>
      <c r="AU157" s="286"/>
      <c r="AV157" s="286"/>
      <c r="AW157" s="286"/>
      <c r="AX157" s="286"/>
      <c r="AY157" s="286"/>
      <c r="AZ157" s="286"/>
      <c r="BA157" s="286"/>
      <c r="BB157" s="286"/>
      <c r="BC157" s="286"/>
      <c r="BD157" s="286"/>
      <c r="BE157" s="286"/>
      <c r="BF157" s="286"/>
      <c r="BG157" s="286"/>
      <c r="BH157" s="286"/>
      <c r="BI157" s="286"/>
      <c r="BJ157" s="286"/>
      <c r="BK157" s="286"/>
      <c r="BL157" s="286"/>
      <c r="BM157" s="286"/>
      <c r="BN157" s="286"/>
      <c r="BO157" s="286"/>
      <c r="BP157" s="286"/>
      <c r="BQ157" s="286"/>
      <c r="BR157" s="286"/>
      <c r="BS157" s="286"/>
      <c r="BT157" s="286"/>
      <c r="BU157" s="286"/>
      <c r="BV157" s="286"/>
      <c r="BW157" s="286"/>
      <c r="BX157" s="286"/>
      <c r="BY157" s="286"/>
      <c r="BZ157" s="286"/>
      <c r="CA157" s="286"/>
      <c r="CB157" s="286"/>
      <c r="CC157" s="286"/>
      <c r="CD157" s="286"/>
      <c r="CE157" s="286"/>
      <c r="CF157" s="286"/>
    </row>
    <row r="158" spans="1:84" x14ac:dyDescent="0.25">
      <c r="A158" s="186"/>
      <c r="B158" s="186"/>
      <c r="C158" s="186"/>
      <c r="D158" s="395"/>
      <c r="E158" s="286"/>
      <c r="F158" s="286"/>
      <c r="G158" s="286"/>
      <c r="H158" s="286"/>
      <c r="I158" s="286"/>
      <c r="J158" s="286"/>
      <c r="K158" s="286"/>
      <c r="L158" s="1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286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286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286"/>
      <c r="BV158" s="286"/>
      <c r="BW158" s="286"/>
      <c r="BX158" s="286"/>
      <c r="BY158" s="286"/>
      <c r="BZ158" s="286"/>
      <c r="CA158" s="286"/>
      <c r="CB158" s="286"/>
      <c r="CC158" s="286"/>
      <c r="CD158" s="286"/>
      <c r="CE158" s="286"/>
      <c r="CF158" s="286"/>
    </row>
    <row r="159" spans="1:84" x14ac:dyDescent="0.25">
      <c r="A159" s="186"/>
      <c r="B159" s="186"/>
      <c r="C159" s="186"/>
      <c r="D159" s="395"/>
      <c r="E159" s="286"/>
      <c r="F159" s="286"/>
      <c r="G159" s="286"/>
      <c r="H159" s="286"/>
      <c r="I159" s="286"/>
      <c r="J159" s="286"/>
      <c r="K159" s="286"/>
      <c r="L159" s="1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286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286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286"/>
      <c r="BV159" s="286"/>
      <c r="BW159" s="286"/>
      <c r="BX159" s="286"/>
      <c r="BY159" s="286"/>
      <c r="BZ159" s="286"/>
      <c r="CA159" s="286"/>
      <c r="CB159" s="286"/>
      <c r="CC159" s="286"/>
      <c r="CD159" s="286"/>
      <c r="CE159" s="286"/>
      <c r="CF159" s="286"/>
    </row>
    <row r="160" spans="1:84" x14ac:dyDescent="0.25">
      <c r="A160" s="186"/>
      <c r="B160" s="186"/>
      <c r="C160" s="186"/>
      <c r="D160" s="395"/>
      <c r="E160" s="286"/>
      <c r="F160" s="286"/>
      <c r="G160" s="286"/>
      <c r="H160" s="286"/>
      <c r="I160" s="286"/>
      <c r="J160" s="286"/>
      <c r="K160" s="286"/>
      <c r="L160" s="1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286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286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286"/>
      <c r="BV160" s="286"/>
      <c r="BW160" s="286"/>
      <c r="BX160" s="286"/>
      <c r="BY160" s="286"/>
      <c r="BZ160" s="286"/>
      <c r="CA160" s="286"/>
      <c r="CB160" s="286"/>
      <c r="CC160" s="286"/>
      <c r="CD160" s="286"/>
      <c r="CE160" s="286"/>
      <c r="CF160" s="286"/>
    </row>
    <row r="161" spans="1:84" x14ac:dyDescent="0.25">
      <c r="A161" s="186"/>
      <c r="B161" s="186"/>
      <c r="C161" s="186"/>
      <c r="D161" s="395"/>
      <c r="E161" s="286"/>
      <c r="F161" s="286"/>
      <c r="G161" s="286"/>
      <c r="H161" s="286"/>
      <c r="I161" s="286"/>
      <c r="J161" s="286"/>
      <c r="K161" s="286"/>
      <c r="L161" s="1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  <c r="AE161" s="286"/>
      <c r="AF161" s="286"/>
      <c r="AG161" s="286"/>
      <c r="AH161" s="286"/>
      <c r="AI161" s="286"/>
      <c r="AJ161" s="286"/>
      <c r="AK161" s="286"/>
      <c r="AL161" s="286"/>
      <c r="AM161" s="286"/>
      <c r="AN161" s="286"/>
      <c r="AO161" s="286"/>
      <c r="AP161" s="286"/>
      <c r="AQ161" s="286"/>
      <c r="AR161" s="286"/>
      <c r="AS161" s="286"/>
      <c r="AT161" s="286"/>
      <c r="AU161" s="286"/>
      <c r="AV161" s="286"/>
      <c r="AW161" s="286"/>
      <c r="AX161" s="286"/>
      <c r="AY161" s="286"/>
      <c r="AZ161" s="286"/>
      <c r="BA161" s="286"/>
      <c r="BB161" s="286"/>
      <c r="BC161" s="286"/>
      <c r="BD161" s="286"/>
      <c r="BE161" s="286"/>
      <c r="BF161" s="286"/>
      <c r="BG161" s="286"/>
      <c r="BH161" s="286"/>
      <c r="BI161" s="286"/>
      <c r="BJ161" s="286"/>
      <c r="BK161" s="286"/>
      <c r="BL161" s="286"/>
      <c r="BM161" s="286"/>
      <c r="BN161" s="286"/>
      <c r="BO161" s="286"/>
      <c r="BP161" s="286"/>
      <c r="BQ161" s="286"/>
      <c r="BR161" s="286"/>
      <c r="BS161" s="286"/>
      <c r="BT161" s="286"/>
      <c r="BU161" s="286"/>
      <c r="BV161" s="286"/>
      <c r="BW161" s="286"/>
      <c r="BX161" s="286"/>
      <c r="BY161" s="286"/>
      <c r="BZ161" s="286"/>
      <c r="CA161" s="286"/>
      <c r="CB161" s="286"/>
      <c r="CC161" s="286"/>
      <c r="CD161" s="286"/>
      <c r="CE161" s="286"/>
      <c r="CF161" s="286"/>
    </row>
    <row r="162" spans="1:84" x14ac:dyDescent="0.25">
      <c r="A162" s="186"/>
      <c r="B162" s="186"/>
      <c r="C162" s="186"/>
      <c r="D162" s="395"/>
      <c r="E162" s="286"/>
      <c r="F162" s="286"/>
      <c r="G162" s="286"/>
      <c r="H162" s="286"/>
      <c r="I162" s="286"/>
      <c r="J162" s="286"/>
      <c r="K162" s="286"/>
      <c r="L162" s="1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  <c r="AE162" s="286"/>
      <c r="AF162" s="286"/>
      <c r="AG162" s="286"/>
      <c r="AH162" s="286"/>
      <c r="AI162" s="286"/>
      <c r="AJ162" s="286"/>
      <c r="AK162" s="286"/>
      <c r="AL162" s="286"/>
      <c r="AM162" s="286"/>
      <c r="AN162" s="286"/>
      <c r="AO162" s="286"/>
      <c r="AP162" s="286"/>
      <c r="AQ162" s="286"/>
      <c r="AR162" s="286"/>
      <c r="AS162" s="286"/>
      <c r="AT162" s="286"/>
      <c r="AU162" s="286"/>
      <c r="AV162" s="286"/>
      <c r="AW162" s="286"/>
      <c r="AX162" s="286"/>
      <c r="AY162" s="286"/>
      <c r="AZ162" s="286"/>
      <c r="BA162" s="286"/>
      <c r="BB162" s="286"/>
      <c r="BC162" s="286"/>
      <c r="BD162" s="286"/>
      <c r="BE162" s="286"/>
      <c r="BF162" s="286"/>
      <c r="BG162" s="286"/>
      <c r="BH162" s="286"/>
      <c r="BI162" s="286"/>
      <c r="BJ162" s="286"/>
      <c r="BK162" s="286"/>
      <c r="BL162" s="286"/>
      <c r="BM162" s="286"/>
      <c r="BN162" s="286"/>
      <c r="BO162" s="286"/>
      <c r="BP162" s="286"/>
      <c r="BQ162" s="286"/>
      <c r="BR162" s="286"/>
      <c r="BS162" s="286"/>
      <c r="BT162" s="286"/>
      <c r="BU162" s="286"/>
      <c r="BV162" s="286"/>
      <c r="BW162" s="286"/>
      <c r="BX162" s="286"/>
      <c r="BY162" s="286"/>
      <c r="BZ162" s="286"/>
      <c r="CA162" s="286"/>
      <c r="CB162" s="286"/>
      <c r="CC162" s="286"/>
      <c r="CD162" s="286"/>
      <c r="CE162" s="286"/>
      <c r="CF162" s="286"/>
    </row>
    <row r="163" spans="1:84" x14ac:dyDescent="0.25">
      <c r="A163" s="186"/>
      <c r="B163" s="186"/>
      <c r="C163" s="186"/>
      <c r="D163" s="395"/>
      <c r="E163" s="286"/>
      <c r="F163" s="286"/>
      <c r="G163" s="286"/>
      <c r="H163" s="286"/>
      <c r="I163" s="286"/>
      <c r="J163" s="286"/>
      <c r="K163" s="286"/>
      <c r="L163" s="1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  <c r="AE163" s="286"/>
      <c r="AF163" s="286"/>
      <c r="AG163" s="286"/>
      <c r="AH163" s="286"/>
      <c r="AI163" s="286"/>
      <c r="AJ163" s="286"/>
      <c r="AK163" s="286"/>
      <c r="AL163" s="286"/>
      <c r="AM163" s="286"/>
      <c r="AN163" s="286"/>
      <c r="AO163" s="286"/>
      <c r="AP163" s="286"/>
      <c r="AQ163" s="286"/>
      <c r="AR163" s="286"/>
      <c r="AS163" s="286"/>
      <c r="AT163" s="286"/>
      <c r="AU163" s="286"/>
      <c r="AV163" s="286"/>
      <c r="AW163" s="286"/>
      <c r="AX163" s="286"/>
      <c r="AY163" s="286"/>
      <c r="AZ163" s="286"/>
      <c r="BA163" s="286"/>
      <c r="BB163" s="286"/>
      <c r="BC163" s="286"/>
      <c r="BD163" s="286"/>
      <c r="BE163" s="286"/>
      <c r="BF163" s="286"/>
      <c r="BG163" s="286"/>
      <c r="BH163" s="286"/>
      <c r="BI163" s="286"/>
      <c r="BJ163" s="286"/>
      <c r="BK163" s="286"/>
      <c r="BL163" s="286"/>
      <c r="BM163" s="286"/>
      <c r="BN163" s="286"/>
      <c r="BO163" s="286"/>
      <c r="BP163" s="286"/>
      <c r="BQ163" s="286"/>
      <c r="BR163" s="286"/>
      <c r="BS163" s="286"/>
      <c r="BT163" s="286"/>
      <c r="BU163" s="286"/>
      <c r="BV163" s="286"/>
      <c r="BW163" s="286"/>
      <c r="BX163" s="286"/>
      <c r="BY163" s="286"/>
      <c r="BZ163" s="286"/>
      <c r="CA163" s="286"/>
      <c r="CB163" s="286"/>
      <c r="CC163" s="286"/>
      <c r="CD163" s="286"/>
      <c r="CE163" s="286"/>
      <c r="CF163" s="286"/>
    </row>
    <row r="164" spans="1:84" x14ac:dyDescent="0.25">
      <c r="A164" s="186"/>
      <c r="B164" s="186"/>
      <c r="C164" s="186"/>
      <c r="D164" s="395"/>
      <c r="E164" s="286"/>
      <c r="F164" s="286"/>
      <c r="G164" s="286"/>
      <c r="H164" s="286"/>
      <c r="I164" s="286"/>
      <c r="J164" s="286"/>
      <c r="K164" s="286"/>
      <c r="L164" s="1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286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286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286"/>
      <c r="BV164" s="286"/>
      <c r="BW164" s="286"/>
      <c r="BX164" s="286"/>
      <c r="BY164" s="286"/>
      <c r="BZ164" s="286"/>
      <c r="CA164" s="286"/>
      <c r="CB164" s="286"/>
      <c r="CC164" s="286"/>
      <c r="CD164" s="286"/>
      <c r="CE164" s="286"/>
      <c r="CF164" s="286"/>
    </row>
    <row r="165" spans="1:84" x14ac:dyDescent="0.25">
      <c r="A165" s="186"/>
      <c r="B165" s="186"/>
      <c r="C165" s="186"/>
      <c r="D165" s="395"/>
      <c r="E165" s="286"/>
      <c r="F165" s="286"/>
      <c r="G165" s="286"/>
      <c r="H165" s="286"/>
      <c r="I165" s="286"/>
      <c r="J165" s="286"/>
      <c r="K165" s="286"/>
      <c r="L165" s="1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286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286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286"/>
      <c r="BV165" s="286"/>
      <c r="BW165" s="286"/>
      <c r="BX165" s="286"/>
      <c r="BY165" s="286"/>
      <c r="BZ165" s="286"/>
      <c r="CA165" s="286"/>
      <c r="CB165" s="286"/>
      <c r="CC165" s="286"/>
      <c r="CD165" s="286"/>
      <c r="CE165" s="286"/>
      <c r="CF165" s="286"/>
    </row>
    <row r="166" spans="1:84" x14ac:dyDescent="0.25">
      <c r="A166" s="186"/>
      <c r="B166" s="186"/>
      <c r="C166" s="186"/>
      <c r="D166" s="395"/>
      <c r="E166" s="286"/>
      <c r="F166" s="286"/>
      <c r="G166" s="286"/>
      <c r="H166" s="286"/>
      <c r="I166" s="286"/>
      <c r="J166" s="286"/>
      <c r="K166" s="286"/>
      <c r="L166" s="1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286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286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286"/>
      <c r="BV166" s="286"/>
      <c r="BW166" s="286"/>
      <c r="BX166" s="286"/>
      <c r="BY166" s="286"/>
      <c r="BZ166" s="286"/>
      <c r="CA166" s="286"/>
      <c r="CB166" s="286"/>
      <c r="CC166" s="286"/>
      <c r="CD166" s="286"/>
      <c r="CE166" s="286"/>
      <c r="CF166" s="286"/>
    </row>
    <row r="167" spans="1:84" x14ac:dyDescent="0.25">
      <c r="A167" s="186"/>
      <c r="B167" s="186"/>
      <c r="C167" s="186"/>
      <c r="D167" s="395"/>
      <c r="E167" s="286"/>
      <c r="F167" s="286"/>
      <c r="G167" s="286"/>
      <c r="H167" s="286"/>
      <c r="I167" s="286"/>
      <c r="J167" s="286"/>
      <c r="K167" s="286"/>
      <c r="L167" s="1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  <c r="AE167" s="286"/>
      <c r="AF167" s="286"/>
      <c r="AG167" s="286"/>
      <c r="AH167" s="286"/>
      <c r="AI167" s="286"/>
      <c r="AJ167" s="286"/>
      <c r="AK167" s="286"/>
      <c r="AL167" s="286"/>
      <c r="AM167" s="286"/>
      <c r="AN167" s="286"/>
      <c r="AO167" s="286"/>
      <c r="AP167" s="286"/>
      <c r="AQ167" s="286"/>
      <c r="AR167" s="286"/>
      <c r="AS167" s="286"/>
      <c r="AT167" s="286"/>
      <c r="AU167" s="286"/>
      <c r="AV167" s="286"/>
      <c r="AW167" s="286"/>
      <c r="AX167" s="286"/>
      <c r="AY167" s="286"/>
      <c r="AZ167" s="286"/>
      <c r="BA167" s="286"/>
      <c r="BB167" s="286"/>
      <c r="BC167" s="286"/>
      <c r="BD167" s="286"/>
      <c r="BE167" s="286"/>
      <c r="BF167" s="286"/>
      <c r="BG167" s="286"/>
      <c r="BH167" s="286"/>
      <c r="BI167" s="286"/>
      <c r="BJ167" s="286"/>
      <c r="BK167" s="286"/>
      <c r="BL167" s="286"/>
      <c r="BM167" s="286"/>
      <c r="BN167" s="286"/>
      <c r="BO167" s="286"/>
      <c r="BP167" s="286"/>
      <c r="BQ167" s="286"/>
      <c r="BR167" s="286"/>
      <c r="BS167" s="286"/>
      <c r="BT167" s="286"/>
      <c r="BU167" s="286"/>
      <c r="BV167" s="286"/>
      <c r="BW167" s="286"/>
      <c r="BX167" s="286"/>
      <c r="BY167" s="286"/>
      <c r="BZ167" s="286"/>
      <c r="CA167" s="286"/>
      <c r="CB167" s="286"/>
      <c r="CC167" s="286"/>
      <c r="CD167" s="286"/>
      <c r="CE167" s="286"/>
      <c r="CF167" s="286"/>
    </row>
    <row r="168" spans="1:84" x14ac:dyDescent="0.25">
      <c r="A168" s="186"/>
      <c r="B168" s="186"/>
      <c r="C168" s="186"/>
      <c r="D168" s="395"/>
      <c r="E168" s="286"/>
      <c r="F168" s="286"/>
      <c r="G168" s="286"/>
      <c r="H168" s="286"/>
      <c r="I168" s="286"/>
      <c r="J168" s="286"/>
      <c r="K168" s="286"/>
      <c r="L168" s="1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  <c r="AE168" s="286"/>
      <c r="AF168" s="286"/>
      <c r="AG168" s="286"/>
      <c r="AH168" s="286"/>
      <c r="AI168" s="286"/>
      <c r="AJ168" s="286"/>
      <c r="AK168" s="286"/>
      <c r="AL168" s="286"/>
      <c r="AM168" s="286"/>
      <c r="AN168" s="286"/>
      <c r="AO168" s="286"/>
      <c r="AP168" s="286"/>
      <c r="AQ168" s="286"/>
      <c r="AR168" s="286"/>
      <c r="AS168" s="286"/>
      <c r="AT168" s="286"/>
      <c r="AU168" s="286"/>
      <c r="AV168" s="286"/>
      <c r="AW168" s="286"/>
      <c r="AX168" s="286"/>
      <c r="AY168" s="286"/>
      <c r="AZ168" s="286"/>
      <c r="BA168" s="286"/>
      <c r="BB168" s="286"/>
      <c r="BC168" s="286"/>
      <c r="BD168" s="286"/>
      <c r="BE168" s="286"/>
      <c r="BF168" s="286"/>
      <c r="BG168" s="286"/>
      <c r="BH168" s="286"/>
      <c r="BI168" s="286"/>
      <c r="BJ168" s="286"/>
      <c r="BK168" s="286"/>
      <c r="BL168" s="286"/>
      <c r="BM168" s="286"/>
      <c r="BN168" s="286"/>
      <c r="BO168" s="286"/>
      <c r="BP168" s="286"/>
      <c r="BQ168" s="286"/>
      <c r="BR168" s="286"/>
      <c r="BS168" s="286"/>
      <c r="BT168" s="286"/>
      <c r="BU168" s="286"/>
      <c r="BV168" s="286"/>
      <c r="BW168" s="286"/>
      <c r="BX168" s="286"/>
      <c r="BY168" s="286"/>
      <c r="BZ168" s="286"/>
      <c r="CA168" s="286"/>
      <c r="CB168" s="286"/>
      <c r="CC168" s="286"/>
      <c r="CD168" s="286"/>
      <c r="CE168" s="286"/>
      <c r="CF168" s="286"/>
    </row>
    <row r="169" spans="1:84" x14ac:dyDescent="0.25">
      <c r="A169" s="186"/>
      <c r="B169" s="186"/>
      <c r="C169" s="186"/>
      <c r="D169" s="395"/>
      <c r="E169" s="286"/>
      <c r="F169" s="286"/>
      <c r="G169" s="286"/>
      <c r="H169" s="286"/>
      <c r="I169" s="286"/>
      <c r="J169" s="286"/>
      <c r="K169" s="286"/>
      <c r="L169" s="1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  <c r="AE169" s="286"/>
      <c r="AF169" s="286"/>
      <c r="AG169" s="286"/>
      <c r="AH169" s="286"/>
      <c r="AI169" s="286"/>
      <c r="AJ169" s="286"/>
      <c r="AK169" s="286"/>
      <c r="AL169" s="286"/>
      <c r="AM169" s="286"/>
      <c r="AN169" s="286"/>
      <c r="AO169" s="286"/>
      <c r="AP169" s="286"/>
      <c r="AQ169" s="286"/>
      <c r="AR169" s="286"/>
      <c r="AS169" s="286"/>
      <c r="AT169" s="286"/>
      <c r="AU169" s="286"/>
      <c r="AV169" s="286"/>
      <c r="AW169" s="286"/>
      <c r="AX169" s="286"/>
      <c r="AY169" s="286"/>
      <c r="AZ169" s="286"/>
      <c r="BA169" s="286"/>
      <c r="BB169" s="286"/>
      <c r="BC169" s="286"/>
      <c r="BD169" s="286"/>
      <c r="BE169" s="286"/>
      <c r="BF169" s="286"/>
      <c r="BG169" s="286"/>
      <c r="BH169" s="286"/>
      <c r="BI169" s="286"/>
      <c r="BJ169" s="286"/>
      <c r="BK169" s="286"/>
      <c r="BL169" s="286"/>
      <c r="BM169" s="286"/>
      <c r="BN169" s="286"/>
      <c r="BO169" s="286"/>
      <c r="BP169" s="286"/>
      <c r="BQ169" s="286"/>
      <c r="BR169" s="286"/>
      <c r="BS169" s="286"/>
      <c r="BT169" s="286"/>
      <c r="BU169" s="286"/>
      <c r="BV169" s="286"/>
      <c r="BW169" s="286"/>
      <c r="BX169" s="286"/>
      <c r="BY169" s="286"/>
      <c r="BZ169" s="286"/>
      <c r="CA169" s="286"/>
      <c r="CB169" s="286"/>
      <c r="CC169" s="286"/>
      <c r="CD169" s="286"/>
      <c r="CE169" s="286"/>
      <c r="CF169" s="286"/>
    </row>
    <row r="170" spans="1:84" x14ac:dyDescent="0.25">
      <c r="A170" s="186"/>
      <c r="B170" s="186"/>
      <c r="C170" s="186"/>
      <c r="D170" s="395"/>
      <c r="E170" s="286"/>
      <c r="F170" s="286"/>
      <c r="G170" s="286"/>
      <c r="H170" s="286"/>
      <c r="I170" s="286"/>
      <c r="J170" s="286"/>
      <c r="K170" s="286"/>
      <c r="L170" s="1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286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286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286"/>
      <c r="BV170" s="286"/>
      <c r="BW170" s="286"/>
      <c r="BX170" s="286"/>
      <c r="BY170" s="286"/>
      <c r="BZ170" s="286"/>
      <c r="CA170" s="286"/>
      <c r="CB170" s="286"/>
      <c r="CC170" s="286"/>
      <c r="CD170" s="286"/>
      <c r="CE170" s="286"/>
      <c r="CF170" s="286"/>
    </row>
    <row r="171" spans="1:84" x14ac:dyDescent="0.25">
      <c r="A171" s="186"/>
      <c r="B171" s="186"/>
      <c r="C171" s="186"/>
      <c r="D171" s="395"/>
      <c r="E171" s="186"/>
      <c r="F171" s="186"/>
      <c r="G171" s="186"/>
      <c r="H171" s="186"/>
      <c r="I171" s="186"/>
      <c r="J171" s="186"/>
      <c r="K171" s="186"/>
      <c r="L171" s="1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286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286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286"/>
      <c r="BV171" s="286"/>
      <c r="BW171" s="286"/>
      <c r="BX171" s="286"/>
      <c r="BY171" s="286"/>
      <c r="BZ171" s="286"/>
      <c r="CA171" s="286"/>
      <c r="CB171" s="286"/>
      <c r="CC171" s="286"/>
      <c r="CD171" s="286"/>
      <c r="CE171" s="286"/>
      <c r="CF171" s="286"/>
    </row>
    <row r="172" spans="1:84" x14ac:dyDescent="0.25">
      <c r="A172" s="186"/>
      <c r="B172" s="186"/>
      <c r="C172" s="186"/>
      <c r="D172" s="395"/>
      <c r="E172" s="186"/>
      <c r="F172" s="186"/>
      <c r="G172" s="186"/>
      <c r="H172" s="186"/>
      <c r="I172" s="186"/>
      <c r="J172" s="186"/>
      <c r="K172" s="186"/>
      <c r="L172" s="1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286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286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286"/>
      <c r="BV172" s="286"/>
      <c r="BW172" s="286"/>
      <c r="BX172" s="286"/>
      <c r="BY172" s="286"/>
      <c r="BZ172" s="286"/>
      <c r="CA172" s="286"/>
      <c r="CB172" s="286"/>
      <c r="CC172" s="286"/>
      <c r="CD172" s="286"/>
      <c r="CE172" s="286"/>
      <c r="CF172" s="286"/>
    </row>
    <row r="173" spans="1:84" x14ac:dyDescent="0.25">
      <c r="A173" s="186"/>
      <c r="B173" s="186"/>
      <c r="C173" s="186"/>
      <c r="D173" s="395"/>
      <c r="E173" s="186"/>
      <c r="F173" s="186"/>
      <c r="G173" s="186"/>
      <c r="H173" s="186"/>
      <c r="I173" s="186"/>
      <c r="J173" s="186"/>
      <c r="K173" s="186"/>
      <c r="L173" s="186"/>
      <c r="M173" s="186"/>
      <c r="N173" s="186"/>
      <c r="O173" s="186"/>
      <c r="P173" s="186"/>
      <c r="Q173" s="186"/>
      <c r="R173" s="186"/>
      <c r="S173" s="186"/>
      <c r="T173" s="186"/>
      <c r="U173" s="186"/>
      <c r="V173" s="186"/>
      <c r="W173" s="186"/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186"/>
      <c r="AI173" s="186"/>
      <c r="AJ173" s="186"/>
      <c r="AK173" s="186"/>
      <c r="AL173" s="186"/>
      <c r="AM173" s="186"/>
      <c r="AN173" s="186"/>
      <c r="AO173" s="186"/>
      <c r="AP173" s="186"/>
      <c r="AQ173" s="186"/>
      <c r="AR173" s="186"/>
      <c r="AS173" s="186"/>
      <c r="AT173" s="186"/>
      <c r="AU173" s="186"/>
      <c r="AV173" s="186"/>
      <c r="AW173" s="186"/>
      <c r="AX173" s="186"/>
      <c r="AY173" s="186"/>
      <c r="AZ173" s="186"/>
      <c r="BA173" s="186"/>
      <c r="BB173" s="186"/>
      <c r="BC173" s="186"/>
      <c r="BD173" s="186"/>
      <c r="BE173" s="186"/>
      <c r="BF173" s="186"/>
      <c r="BG173" s="186"/>
      <c r="BH173" s="186"/>
      <c r="BI173" s="186"/>
      <c r="BJ173" s="186"/>
      <c r="BK173" s="186"/>
      <c r="BL173" s="186"/>
      <c r="BM173" s="186"/>
      <c r="BN173" s="186"/>
      <c r="BO173" s="186"/>
      <c r="BP173" s="186"/>
      <c r="BQ173" s="186"/>
      <c r="BR173" s="186"/>
      <c r="BS173" s="186"/>
      <c r="BT173" s="186"/>
      <c r="BU173" s="186"/>
      <c r="BV173" s="186"/>
      <c r="BW173" s="186"/>
      <c r="BX173" s="186"/>
      <c r="BY173" s="186"/>
      <c r="BZ173" s="186"/>
      <c r="CA173" s="186"/>
      <c r="CB173" s="186"/>
      <c r="CC173" s="186"/>
      <c r="CD173" s="186"/>
      <c r="CE173" s="186"/>
      <c r="CF173" s="186"/>
    </row>
    <row r="174" spans="1:84" x14ac:dyDescent="0.25">
      <c r="A174" s="186"/>
      <c r="B174" s="186"/>
      <c r="C174" s="186"/>
      <c r="D174" s="395"/>
      <c r="E174" s="186"/>
      <c r="F174" s="186"/>
      <c r="G174" s="186"/>
      <c r="H174" s="186"/>
      <c r="I174" s="186"/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6"/>
      <c r="BB174" s="186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</row>
    <row r="175" spans="1:84" x14ac:dyDescent="0.25">
      <c r="A175" s="186"/>
      <c r="B175" s="186"/>
      <c r="C175" s="186"/>
      <c r="D175" s="395"/>
      <c r="E175" s="186"/>
      <c r="F175" s="186"/>
      <c r="G175" s="186"/>
      <c r="H175" s="186"/>
      <c r="I175" s="186"/>
      <c r="J175" s="186"/>
      <c r="K175" s="186"/>
      <c r="L175" s="186"/>
      <c r="M175" s="186"/>
      <c r="N175" s="186"/>
      <c r="O175" s="186"/>
      <c r="P175" s="186"/>
      <c r="Q175" s="186"/>
      <c r="R175" s="186"/>
      <c r="S175" s="186"/>
      <c r="T175" s="186"/>
      <c r="U175" s="186"/>
      <c r="V175" s="186"/>
      <c r="W175" s="186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186"/>
      <c r="AI175" s="186"/>
      <c r="AJ175" s="186"/>
      <c r="AK175" s="186"/>
      <c r="AL175" s="186"/>
      <c r="AM175" s="186"/>
      <c r="AN175" s="186"/>
      <c r="AO175" s="186"/>
      <c r="AP175" s="186"/>
      <c r="AQ175" s="186"/>
      <c r="AR175" s="186"/>
      <c r="AS175" s="186"/>
      <c r="AT175" s="186"/>
      <c r="AU175" s="186"/>
      <c r="AV175" s="186"/>
      <c r="AW175" s="186"/>
      <c r="AX175" s="186"/>
      <c r="AY175" s="186"/>
      <c r="AZ175" s="186"/>
      <c r="BA175" s="186"/>
      <c r="BB175" s="186"/>
      <c r="BC175" s="186"/>
      <c r="BD175" s="186"/>
      <c r="BE175" s="186"/>
      <c r="BF175" s="186"/>
      <c r="BG175" s="186"/>
      <c r="BH175" s="186"/>
      <c r="BI175" s="186"/>
      <c r="BJ175" s="186"/>
      <c r="BK175" s="186"/>
      <c r="BL175" s="186"/>
      <c r="BM175" s="186"/>
      <c r="BN175" s="186"/>
      <c r="BO175" s="186"/>
      <c r="BP175" s="186"/>
      <c r="BQ175" s="186"/>
      <c r="BR175" s="186"/>
      <c r="BS175" s="186"/>
      <c r="BT175" s="186"/>
      <c r="BU175" s="186"/>
      <c r="BV175" s="186"/>
      <c r="BW175" s="186"/>
      <c r="BX175" s="186"/>
      <c r="BY175" s="186"/>
      <c r="BZ175" s="186"/>
      <c r="CA175" s="186"/>
      <c r="CB175" s="186"/>
      <c r="CC175" s="186"/>
      <c r="CD175" s="186"/>
      <c r="CE175" s="186"/>
      <c r="CF175" s="186"/>
    </row>
    <row r="176" spans="1:84" x14ac:dyDescent="0.25">
      <c r="A176" s="186"/>
      <c r="B176" s="186"/>
      <c r="C176" s="186"/>
      <c r="D176" s="395"/>
      <c r="E176" s="186"/>
      <c r="F176" s="186"/>
      <c r="G176" s="186"/>
      <c r="H176" s="186"/>
      <c r="I176" s="186"/>
      <c r="J176" s="186"/>
      <c r="K176" s="186"/>
      <c r="L176" s="186"/>
      <c r="M176" s="186"/>
      <c r="N176" s="186"/>
      <c r="O176" s="186"/>
      <c r="P176" s="186"/>
      <c r="Q176" s="186"/>
      <c r="R176" s="186"/>
      <c r="S176" s="186"/>
      <c r="T176" s="186"/>
      <c r="U176" s="186"/>
      <c r="V176" s="186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86"/>
      <c r="BQ176" s="186"/>
      <c r="BR176" s="186"/>
      <c r="BS176" s="186"/>
      <c r="BT176" s="186"/>
      <c r="BU176" s="186"/>
      <c r="BV176" s="186"/>
      <c r="BW176" s="186"/>
      <c r="BX176" s="186"/>
      <c r="BY176" s="186"/>
      <c r="BZ176" s="186"/>
      <c r="CA176" s="186"/>
      <c r="CB176" s="186"/>
      <c r="CC176" s="186"/>
      <c r="CD176" s="186"/>
      <c r="CE176" s="186"/>
      <c r="CF176" s="186"/>
    </row>
    <row r="177" spans="1:84" x14ac:dyDescent="0.25">
      <c r="A177" s="186"/>
      <c r="B177" s="186"/>
      <c r="C177" s="186"/>
      <c r="D177" s="395"/>
      <c r="E177" s="186"/>
      <c r="F177" s="186"/>
      <c r="G177" s="186"/>
      <c r="H177" s="186"/>
      <c r="I177" s="186"/>
      <c r="J177" s="186"/>
      <c r="K177" s="186"/>
      <c r="L177" s="186"/>
      <c r="M177" s="186"/>
      <c r="N177" s="186"/>
      <c r="O177" s="186"/>
      <c r="P177" s="186"/>
      <c r="Q177" s="186"/>
      <c r="R177" s="186"/>
      <c r="S177" s="186"/>
      <c r="T177" s="186"/>
      <c r="U177" s="186"/>
      <c r="V177" s="186"/>
      <c r="W177" s="186"/>
      <c r="X177" s="186"/>
      <c r="Y177" s="186"/>
      <c r="Z177" s="186"/>
      <c r="AA177" s="186"/>
      <c r="AB177" s="186"/>
      <c r="AC177" s="186"/>
      <c r="AD177" s="186"/>
      <c r="AE177" s="186"/>
      <c r="AF177" s="186"/>
      <c r="AG177" s="186"/>
      <c r="AH177" s="186"/>
      <c r="AI177" s="186"/>
      <c r="AJ177" s="186"/>
      <c r="AK177" s="186"/>
      <c r="AL177" s="186"/>
      <c r="AM177" s="186"/>
      <c r="AN177" s="186"/>
      <c r="AO177" s="186"/>
      <c r="AP177" s="186"/>
      <c r="AQ177" s="186"/>
      <c r="AR177" s="186"/>
      <c r="AS177" s="186"/>
      <c r="AT177" s="186"/>
      <c r="AU177" s="186"/>
      <c r="AV177" s="186"/>
      <c r="AW177" s="186"/>
      <c r="AX177" s="186"/>
      <c r="AY177" s="186"/>
      <c r="AZ177" s="186"/>
      <c r="BA177" s="186"/>
      <c r="BB177" s="186"/>
      <c r="BC177" s="186"/>
      <c r="BD177" s="186"/>
      <c r="BE177" s="186"/>
      <c r="BF177" s="186"/>
      <c r="BG177" s="186"/>
      <c r="BH177" s="186"/>
      <c r="BI177" s="186"/>
      <c r="BJ177" s="186"/>
      <c r="BK177" s="186"/>
      <c r="BL177" s="186"/>
      <c r="BM177" s="186"/>
      <c r="BN177" s="186"/>
      <c r="BO177" s="186"/>
      <c r="BP177" s="186"/>
      <c r="BQ177" s="186"/>
      <c r="BR177" s="186"/>
      <c r="BS177" s="186"/>
      <c r="BT177" s="186"/>
      <c r="BU177" s="186"/>
      <c r="BV177" s="186"/>
      <c r="BW177" s="186"/>
      <c r="BX177" s="186"/>
      <c r="BY177" s="186"/>
      <c r="BZ177" s="186"/>
      <c r="CA177" s="186"/>
      <c r="CB177" s="186"/>
      <c r="CC177" s="186"/>
      <c r="CD177" s="186"/>
      <c r="CE177" s="186"/>
      <c r="CF177" s="186"/>
    </row>
    <row r="178" spans="1:84" x14ac:dyDescent="0.25">
      <c r="A178" s="186"/>
      <c r="B178" s="186"/>
      <c r="C178" s="186"/>
      <c r="D178" s="395"/>
      <c r="E178" s="186"/>
      <c r="F178" s="186"/>
      <c r="G178" s="186"/>
      <c r="H178" s="186"/>
      <c r="I178" s="186"/>
      <c r="J178" s="186"/>
      <c r="K178" s="186"/>
      <c r="L178" s="186"/>
      <c r="M178" s="186"/>
      <c r="N178" s="186"/>
      <c r="O178" s="186"/>
      <c r="P178" s="186"/>
      <c r="Q178" s="186"/>
      <c r="R178" s="186"/>
      <c r="S178" s="186"/>
      <c r="T178" s="186"/>
      <c r="U178" s="186"/>
      <c r="V178" s="186"/>
      <c r="W178" s="186"/>
      <c r="X178" s="186"/>
      <c r="Y178" s="186"/>
      <c r="Z178" s="186"/>
      <c r="AA178" s="186"/>
      <c r="AB178" s="186"/>
      <c r="AC178" s="186"/>
      <c r="AD178" s="186"/>
      <c r="AE178" s="186"/>
      <c r="AF178" s="186"/>
      <c r="AG178" s="186"/>
      <c r="AH178" s="186"/>
      <c r="AI178" s="186"/>
      <c r="AJ178" s="186"/>
      <c r="AK178" s="186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6"/>
      <c r="BB178" s="186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6"/>
      <c r="BS178" s="186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</row>
    <row r="179" spans="1:84" x14ac:dyDescent="0.25">
      <c r="A179" s="186"/>
      <c r="B179" s="186"/>
      <c r="C179" s="186"/>
      <c r="D179" s="395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6"/>
      <c r="T179" s="186"/>
      <c r="U179" s="186"/>
      <c r="V179" s="186"/>
      <c r="W179" s="186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186"/>
      <c r="AI179" s="186"/>
      <c r="AJ179" s="186"/>
      <c r="AK179" s="186"/>
      <c r="AL179" s="186"/>
      <c r="AM179" s="186"/>
      <c r="AN179" s="186"/>
      <c r="AO179" s="186"/>
      <c r="AP179" s="186"/>
      <c r="AQ179" s="186"/>
      <c r="AR179" s="186"/>
      <c r="AS179" s="186"/>
      <c r="AT179" s="186"/>
      <c r="AU179" s="186"/>
      <c r="AV179" s="186"/>
      <c r="AW179" s="186"/>
      <c r="AX179" s="186"/>
      <c r="AY179" s="186"/>
      <c r="AZ179" s="186"/>
      <c r="BA179" s="186"/>
      <c r="BB179" s="186"/>
      <c r="BC179" s="186"/>
      <c r="BD179" s="186"/>
      <c r="BE179" s="186"/>
      <c r="BF179" s="186"/>
      <c r="BG179" s="186"/>
      <c r="BH179" s="186"/>
      <c r="BI179" s="186"/>
      <c r="BJ179" s="186"/>
      <c r="BK179" s="186"/>
      <c r="BL179" s="186"/>
      <c r="BM179" s="186"/>
      <c r="BN179" s="186"/>
      <c r="BO179" s="186"/>
      <c r="BP179" s="186"/>
      <c r="BQ179" s="186"/>
      <c r="BR179" s="186"/>
      <c r="BS179" s="186"/>
      <c r="BT179" s="186"/>
      <c r="BU179" s="186"/>
      <c r="BV179" s="186"/>
      <c r="BW179" s="186"/>
      <c r="BX179" s="186"/>
      <c r="BY179" s="186"/>
      <c r="BZ179" s="186"/>
      <c r="CA179" s="186"/>
      <c r="CB179" s="186"/>
      <c r="CC179" s="186"/>
      <c r="CD179" s="186"/>
      <c r="CE179" s="186"/>
      <c r="CF179" s="186"/>
    </row>
    <row r="180" spans="1:84" x14ac:dyDescent="0.25">
      <c r="A180" s="186"/>
      <c r="B180" s="186"/>
      <c r="C180" s="186"/>
      <c r="D180" s="395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6"/>
      <c r="T180" s="186"/>
      <c r="U180" s="186"/>
      <c r="V180" s="186"/>
      <c r="W180" s="186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186"/>
      <c r="AI180" s="186"/>
      <c r="AJ180" s="186"/>
      <c r="AK180" s="186"/>
      <c r="AL180" s="186"/>
      <c r="AM180" s="186"/>
      <c r="AN180" s="186"/>
      <c r="AO180" s="186"/>
      <c r="AP180" s="186"/>
      <c r="AQ180" s="186"/>
      <c r="AR180" s="186"/>
      <c r="AS180" s="186"/>
      <c r="AT180" s="186"/>
      <c r="AU180" s="186"/>
      <c r="AV180" s="186"/>
      <c r="AW180" s="186"/>
      <c r="AX180" s="186"/>
      <c r="AY180" s="186"/>
      <c r="AZ180" s="186"/>
      <c r="BA180" s="186"/>
      <c r="BB180" s="186"/>
      <c r="BC180" s="186"/>
      <c r="BD180" s="186"/>
      <c r="BE180" s="186"/>
      <c r="BF180" s="186"/>
      <c r="BG180" s="186"/>
      <c r="BH180" s="186"/>
      <c r="BI180" s="186"/>
      <c r="BJ180" s="186"/>
      <c r="BK180" s="186"/>
      <c r="BL180" s="186"/>
      <c r="BM180" s="186"/>
      <c r="BN180" s="186"/>
      <c r="BO180" s="186"/>
      <c r="BP180" s="186"/>
      <c r="BQ180" s="186"/>
      <c r="BR180" s="186"/>
      <c r="BS180" s="186"/>
      <c r="BT180" s="186"/>
      <c r="BU180" s="186"/>
      <c r="BV180" s="186"/>
      <c r="BW180" s="186"/>
      <c r="BX180" s="186"/>
      <c r="BY180" s="186"/>
      <c r="BZ180" s="186"/>
      <c r="CA180" s="186"/>
      <c r="CB180" s="186"/>
      <c r="CC180" s="186"/>
      <c r="CD180" s="186"/>
      <c r="CE180" s="186"/>
      <c r="CF180" s="186"/>
    </row>
    <row r="181" spans="1:84" x14ac:dyDescent="0.25">
      <c r="A181" s="186"/>
      <c r="B181" s="186"/>
      <c r="C181" s="186"/>
      <c r="D181" s="395"/>
      <c r="E181" s="186"/>
      <c r="F181" s="186"/>
      <c r="G181" s="186"/>
      <c r="H181" s="186"/>
      <c r="I181" s="186"/>
      <c r="J181" s="186"/>
      <c r="K181" s="186"/>
      <c r="L181" s="186"/>
      <c r="M181" s="186"/>
      <c r="N181" s="186"/>
      <c r="O181" s="186"/>
      <c r="P181" s="186"/>
      <c r="Q181" s="186"/>
      <c r="R181" s="186"/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186"/>
      <c r="AI181" s="186"/>
      <c r="AJ181" s="186"/>
      <c r="AK181" s="186"/>
      <c r="AL181" s="186"/>
      <c r="AM181" s="186"/>
      <c r="AN181" s="186"/>
      <c r="AO181" s="186"/>
      <c r="AP181" s="186"/>
      <c r="AQ181" s="186"/>
      <c r="AR181" s="186"/>
      <c r="AS181" s="186"/>
      <c r="AT181" s="186"/>
      <c r="AU181" s="186"/>
      <c r="AV181" s="186"/>
      <c r="AW181" s="186"/>
      <c r="AX181" s="186"/>
      <c r="AY181" s="186"/>
      <c r="AZ181" s="186"/>
      <c r="BA181" s="186"/>
      <c r="BB181" s="186"/>
      <c r="BC181" s="186"/>
      <c r="BD181" s="186"/>
      <c r="BE181" s="186"/>
      <c r="BF181" s="186"/>
      <c r="BG181" s="186"/>
      <c r="BH181" s="186"/>
      <c r="BI181" s="186"/>
      <c r="BJ181" s="186"/>
      <c r="BK181" s="186"/>
      <c r="BL181" s="186"/>
      <c r="BM181" s="186"/>
      <c r="BN181" s="186"/>
      <c r="BO181" s="186"/>
      <c r="BP181" s="186"/>
      <c r="BQ181" s="186"/>
      <c r="BR181" s="186"/>
      <c r="BS181" s="186"/>
      <c r="BT181" s="186"/>
      <c r="BU181" s="186"/>
      <c r="BV181" s="186"/>
      <c r="BW181" s="186"/>
      <c r="BX181" s="186"/>
      <c r="BY181" s="186"/>
      <c r="BZ181" s="186"/>
      <c r="CA181" s="186"/>
      <c r="CB181" s="186"/>
      <c r="CC181" s="186"/>
      <c r="CD181" s="186"/>
      <c r="CE181" s="186"/>
      <c r="CF181" s="186"/>
    </row>
    <row r="182" spans="1:84" x14ac:dyDescent="0.25">
      <c r="A182" s="186"/>
      <c r="B182" s="186"/>
      <c r="C182" s="186"/>
      <c r="D182" s="395"/>
      <c r="E182" s="186"/>
      <c r="F182" s="186"/>
      <c r="G182" s="186"/>
      <c r="H182" s="186"/>
      <c r="I182" s="186"/>
      <c r="J182" s="186"/>
      <c r="K182" s="186"/>
      <c r="L182" s="186"/>
      <c r="M182" s="186"/>
      <c r="N182" s="186"/>
      <c r="O182" s="186"/>
      <c r="P182" s="186"/>
      <c r="Q182" s="186"/>
      <c r="R182" s="186"/>
      <c r="S182" s="186"/>
      <c r="T182" s="186"/>
      <c r="U182" s="186"/>
      <c r="V182" s="186"/>
      <c r="W182" s="186"/>
      <c r="X182" s="186"/>
      <c r="Y182" s="186"/>
      <c r="Z182" s="186"/>
      <c r="AA182" s="186"/>
      <c r="AB182" s="186"/>
      <c r="AC182" s="186"/>
      <c r="AD182" s="186"/>
      <c r="AE182" s="186"/>
      <c r="AF182" s="186"/>
      <c r="AG182" s="186"/>
      <c r="AH182" s="186"/>
      <c r="AI182" s="186"/>
      <c r="AJ182" s="186"/>
      <c r="AK182" s="186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6"/>
      <c r="BB182" s="186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6"/>
      <c r="BS182" s="186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</row>
    <row r="183" spans="1:84" x14ac:dyDescent="0.25">
      <c r="A183" s="186"/>
      <c r="B183" s="186"/>
      <c r="C183" s="186"/>
      <c r="D183" s="395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6"/>
      <c r="T183" s="186"/>
      <c r="U183" s="186"/>
      <c r="V183" s="186"/>
      <c r="W183" s="186"/>
      <c r="X183" s="186"/>
      <c r="Y183" s="186"/>
      <c r="Z183" s="186"/>
      <c r="AA183" s="186"/>
      <c r="AB183" s="186"/>
      <c r="AC183" s="186"/>
      <c r="AD183" s="186"/>
      <c r="AE183" s="186"/>
      <c r="AF183" s="186"/>
      <c r="AG183" s="186"/>
      <c r="AH183" s="186"/>
      <c r="AI183" s="186"/>
      <c r="AJ183" s="186"/>
      <c r="AK183" s="186"/>
      <c r="AL183" s="186"/>
      <c r="AM183" s="186"/>
      <c r="AN183" s="186"/>
      <c r="AO183" s="186"/>
      <c r="AP183" s="186"/>
      <c r="AQ183" s="186"/>
      <c r="AR183" s="186"/>
      <c r="AS183" s="186"/>
      <c r="AT183" s="186"/>
      <c r="AU183" s="186"/>
      <c r="AV183" s="186"/>
      <c r="AW183" s="186"/>
      <c r="AX183" s="186"/>
      <c r="AY183" s="186"/>
      <c r="AZ183" s="186"/>
      <c r="BA183" s="186"/>
      <c r="BB183" s="186"/>
      <c r="BC183" s="186"/>
      <c r="BD183" s="186"/>
      <c r="BE183" s="186"/>
      <c r="BF183" s="186"/>
      <c r="BG183" s="186"/>
      <c r="BH183" s="186"/>
      <c r="BI183" s="186"/>
      <c r="BJ183" s="186"/>
      <c r="BK183" s="186"/>
      <c r="BL183" s="186"/>
      <c r="BM183" s="186"/>
      <c r="BN183" s="186"/>
      <c r="BO183" s="186"/>
      <c r="BP183" s="186"/>
      <c r="BQ183" s="186"/>
      <c r="BR183" s="186"/>
      <c r="BS183" s="186"/>
      <c r="BT183" s="186"/>
      <c r="BU183" s="186"/>
      <c r="BV183" s="186"/>
      <c r="BW183" s="186"/>
      <c r="BX183" s="186"/>
      <c r="BY183" s="186"/>
      <c r="BZ183" s="186"/>
      <c r="CA183" s="186"/>
      <c r="CB183" s="186"/>
      <c r="CC183" s="186"/>
      <c r="CD183" s="186"/>
      <c r="CE183" s="186"/>
      <c r="CF183" s="186"/>
    </row>
    <row r="184" spans="1:84" x14ac:dyDescent="0.25">
      <c r="A184" s="186"/>
      <c r="B184" s="186"/>
      <c r="C184" s="186"/>
      <c r="D184" s="395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6"/>
      <c r="T184" s="186"/>
      <c r="U184" s="186"/>
      <c r="V184" s="186"/>
      <c r="W184" s="186"/>
      <c r="X184" s="186"/>
      <c r="Y184" s="186"/>
      <c r="Z184" s="186"/>
      <c r="AA184" s="186"/>
      <c r="AB184" s="186"/>
      <c r="AC184" s="186"/>
      <c r="AD184" s="186"/>
      <c r="AE184" s="186"/>
      <c r="AF184" s="186"/>
      <c r="AG184" s="186"/>
      <c r="AH184" s="186"/>
      <c r="AI184" s="186"/>
      <c r="AJ184" s="186"/>
      <c r="AK184" s="186"/>
      <c r="AL184" s="186"/>
      <c r="AM184" s="186"/>
      <c r="AN184" s="186"/>
      <c r="AO184" s="186"/>
      <c r="AP184" s="186"/>
      <c r="AQ184" s="186"/>
      <c r="AR184" s="186"/>
      <c r="AS184" s="186"/>
      <c r="AT184" s="186"/>
      <c r="AU184" s="186"/>
      <c r="AV184" s="186"/>
      <c r="AW184" s="186"/>
      <c r="AX184" s="186"/>
      <c r="AY184" s="186"/>
      <c r="AZ184" s="186"/>
      <c r="BA184" s="186"/>
      <c r="BB184" s="186"/>
      <c r="BC184" s="186"/>
      <c r="BD184" s="186"/>
      <c r="BE184" s="186"/>
      <c r="BF184" s="186"/>
      <c r="BG184" s="186"/>
      <c r="BH184" s="186"/>
      <c r="BI184" s="186"/>
      <c r="BJ184" s="186"/>
      <c r="BK184" s="186"/>
      <c r="BL184" s="186"/>
      <c r="BM184" s="186"/>
      <c r="BN184" s="186"/>
      <c r="BO184" s="186"/>
      <c r="BP184" s="186"/>
      <c r="BQ184" s="186"/>
      <c r="BR184" s="186"/>
      <c r="BS184" s="186"/>
      <c r="BT184" s="186"/>
      <c r="BU184" s="186"/>
      <c r="BV184" s="186"/>
      <c r="BW184" s="186"/>
      <c r="BX184" s="186"/>
      <c r="BY184" s="186"/>
      <c r="BZ184" s="186"/>
      <c r="CA184" s="186"/>
      <c r="CB184" s="186"/>
      <c r="CC184" s="186"/>
      <c r="CD184" s="186"/>
      <c r="CE184" s="186"/>
      <c r="CF184" s="186"/>
    </row>
    <row r="185" spans="1:84" x14ac:dyDescent="0.25">
      <c r="A185" s="186"/>
      <c r="B185" s="186"/>
      <c r="C185" s="186"/>
      <c r="D185" s="395"/>
      <c r="E185" s="186"/>
      <c r="F185" s="186"/>
      <c r="G185" s="186"/>
      <c r="H185" s="186"/>
      <c r="I185" s="186"/>
      <c r="J185" s="186"/>
      <c r="K185" s="186"/>
      <c r="L185" s="186"/>
      <c r="M185" s="186"/>
      <c r="N185" s="186"/>
      <c r="O185" s="186"/>
      <c r="P185" s="186"/>
      <c r="Q185" s="186"/>
      <c r="R185" s="186"/>
      <c r="S185" s="186"/>
      <c r="T185" s="186"/>
      <c r="U185" s="186"/>
      <c r="V185" s="186"/>
      <c r="W185" s="186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186"/>
      <c r="AI185" s="186"/>
      <c r="AJ185" s="186"/>
      <c r="AK185" s="186"/>
      <c r="AL185" s="186"/>
      <c r="AM185" s="186"/>
      <c r="AN185" s="186"/>
      <c r="AO185" s="186"/>
      <c r="AP185" s="186"/>
      <c r="AQ185" s="186"/>
      <c r="AR185" s="186"/>
      <c r="AS185" s="186"/>
      <c r="AT185" s="186"/>
      <c r="AU185" s="186"/>
      <c r="AV185" s="186"/>
      <c r="AW185" s="186"/>
      <c r="AX185" s="186"/>
      <c r="AY185" s="186"/>
      <c r="AZ185" s="186"/>
      <c r="BA185" s="186"/>
      <c r="BB185" s="186"/>
      <c r="BC185" s="186"/>
      <c r="BD185" s="186"/>
      <c r="BE185" s="186"/>
      <c r="BF185" s="186"/>
      <c r="BG185" s="186"/>
      <c r="BH185" s="186"/>
      <c r="BI185" s="186"/>
      <c r="BJ185" s="186"/>
      <c r="BK185" s="186"/>
      <c r="BL185" s="186"/>
      <c r="BM185" s="186"/>
      <c r="BN185" s="186"/>
      <c r="BO185" s="186"/>
      <c r="BP185" s="186"/>
      <c r="BQ185" s="186"/>
      <c r="BR185" s="186"/>
      <c r="BS185" s="186"/>
      <c r="BT185" s="186"/>
      <c r="BU185" s="186"/>
      <c r="BV185" s="186"/>
      <c r="BW185" s="186"/>
      <c r="BX185" s="186"/>
      <c r="BY185" s="186"/>
      <c r="BZ185" s="186"/>
      <c r="CA185" s="186"/>
      <c r="CB185" s="186"/>
      <c r="CC185" s="186"/>
      <c r="CD185" s="186"/>
      <c r="CE185" s="186"/>
      <c r="CF185" s="186"/>
    </row>
    <row r="186" spans="1:84" x14ac:dyDescent="0.25">
      <c r="A186" s="186"/>
      <c r="B186" s="186"/>
      <c r="C186" s="186"/>
      <c r="D186" s="395"/>
      <c r="E186" s="186"/>
      <c r="F186" s="186"/>
      <c r="G186" s="186"/>
      <c r="H186" s="186"/>
      <c r="I186" s="186"/>
      <c r="J186" s="186"/>
      <c r="K186" s="186"/>
      <c r="L186" s="186"/>
      <c r="M186" s="186"/>
      <c r="N186" s="186"/>
      <c r="O186" s="186"/>
      <c r="P186" s="186"/>
      <c r="Q186" s="186"/>
      <c r="R186" s="186"/>
      <c r="S186" s="186"/>
      <c r="T186" s="186"/>
      <c r="U186" s="186"/>
      <c r="V186" s="186"/>
      <c r="W186" s="186"/>
      <c r="X186" s="186"/>
      <c r="Y186" s="186"/>
      <c r="Z186" s="186"/>
      <c r="AA186" s="186"/>
      <c r="AB186" s="186"/>
      <c r="AC186" s="186"/>
      <c r="AD186" s="186"/>
      <c r="AE186" s="186"/>
      <c r="AF186" s="186"/>
      <c r="AG186" s="186"/>
      <c r="AH186" s="186"/>
      <c r="AI186" s="186"/>
      <c r="AJ186" s="186"/>
      <c r="AK186" s="186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6"/>
      <c r="BB186" s="186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6"/>
      <c r="BS186" s="186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</row>
    <row r="187" spans="1:84" x14ac:dyDescent="0.25">
      <c r="A187" s="186"/>
      <c r="B187" s="186"/>
      <c r="C187" s="186"/>
      <c r="D187" s="395"/>
      <c r="E187" s="186"/>
      <c r="F187" s="186"/>
      <c r="G187" s="186"/>
      <c r="H187" s="186"/>
      <c r="I187" s="186"/>
      <c r="J187" s="186"/>
      <c r="K187" s="186"/>
      <c r="L187" s="186"/>
      <c r="M187" s="186"/>
      <c r="N187" s="186"/>
      <c r="O187" s="186"/>
      <c r="P187" s="186"/>
      <c r="Q187" s="186"/>
      <c r="R187" s="186"/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/>
      <c r="AK187" s="186"/>
      <c r="AL187" s="186"/>
      <c r="AM187" s="186"/>
      <c r="AN187" s="186"/>
      <c r="AO187" s="186"/>
      <c r="AP187" s="186"/>
      <c r="AQ187" s="186"/>
      <c r="AR187" s="186"/>
      <c r="AS187" s="186"/>
      <c r="AT187" s="186"/>
      <c r="AU187" s="186"/>
      <c r="AV187" s="186"/>
      <c r="AW187" s="186"/>
      <c r="AX187" s="186"/>
      <c r="AY187" s="186"/>
      <c r="AZ187" s="186"/>
      <c r="BA187" s="186"/>
      <c r="BB187" s="186"/>
      <c r="BC187" s="186"/>
      <c r="BD187" s="186"/>
      <c r="BE187" s="186"/>
      <c r="BF187" s="186"/>
      <c r="BG187" s="186"/>
      <c r="BH187" s="186"/>
      <c r="BI187" s="186"/>
      <c r="BJ187" s="186"/>
      <c r="BK187" s="186"/>
      <c r="BL187" s="186"/>
      <c r="BM187" s="186"/>
      <c r="BN187" s="186"/>
      <c r="BO187" s="186"/>
      <c r="BP187" s="186"/>
      <c r="BQ187" s="186"/>
      <c r="BR187" s="186"/>
      <c r="BS187" s="186"/>
      <c r="BT187" s="186"/>
      <c r="BU187" s="186"/>
      <c r="BV187" s="186"/>
      <c r="BW187" s="186"/>
      <c r="BX187" s="186"/>
      <c r="BY187" s="186"/>
      <c r="BZ187" s="186"/>
      <c r="CA187" s="186"/>
      <c r="CB187" s="186"/>
      <c r="CC187" s="186"/>
      <c r="CD187" s="186"/>
      <c r="CE187" s="186"/>
      <c r="CF187" s="186"/>
    </row>
    <row r="188" spans="1:84" x14ac:dyDescent="0.25">
      <c r="A188" s="186"/>
      <c r="B188" s="186"/>
      <c r="C188" s="186"/>
      <c r="D188" s="395"/>
      <c r="E188" s="186"/>
      <c r="F188" s="186"/>
      <c r="G188" s="186"/>
      <c r="H188" s="186"/>
      <c r="I188" s="186"/>
      <c r="J188" s="186"/>
      <c r="K188" s="186"/>
      <c r="L188" s="186"/>
      <c r="M188" s="186"/>
      <c r="N188" s="186"/>
      <c r="O188" s="186"/>
      <c r="P188" s="186"/>
      <c r="Q188" s="186"/>
      <c r="R188" s="186"/>
      <c r="S188" s="186"/>
      <c r="T188" s="186"/>
      <c r="U188" s="186"/>
      <c r="V188" s="186"/>
      <c r="W188" s="186"/>
      <c r="X188" s="186"/>
      <c r="Y188" s="186"/>
      <c r="Z188" s="186"/>
      <c r="AA188" s="186"/>
      <c r="AB188" s="186"/>
      <c r="AC188" s="186"/>
      <c r="AD188" s="186"/>
      <c r="AE188" s="186"/>
      <c r="AF188" s="186"/>
      <c r="AG188" s="186"/>
      <c r="AH188" s="186"/>
      <c r="AI188" s="186"/>
      <c r="AJ188" s="186"/>
      <c r="AK188" s="186"/>
      <c r="AL188" s="186"/>
      <c r="AM188" s="186"/>
      <c r="AN188" s="186"/>
      <c r="AO188" s="186"/>
      <c r="AP188" s="186"/>
      <c r="AQ188" s="186"/>
      <c r="AR188" s="186"/>
      <c r="AS188" s="186"/>
      <c r="AT188" s="186"/>
      <c r="AU188" s="186"/>
      <c r="AV188" s="186"/>
      <c r="AW188" s="186"/>
      <c r="AX188" s="186"/>
      <c r="AY188" s="186"/>
      <c r="AZ188" s="186"/>
      <c r="BA188" s="186"/>
      <c r="BB188" s="186"/>
      <c r="BC188" s="186"/>
      <c r="BD188" s="186"/>
      <c r="BE188" s="186"/>
      <c r="BF188" s="186"/>
      <c r="BG188" s="186"/>
      <c r="BH188" s="186"/>
      <c r="BI188" s="186"/>
      <c r="BJ188" s="186"/>
      <c r="BK188" s="186"/>
      <c r="BL188" s="186"/>
      <c r="BM188" s="186"/>
      <c r="BN188" s="186"/>
      <c r="BO188" s="186"/>
      <c r="BP188" s="186"/>
      <c r="BQ188" s="186"/>
      <c r="BR188" s="186"/>
      <c r="BS188" s="186"/>
      <c r="BT188" s="186"/>
      <c r="BU188" s="186"/>
      <c r="BV188" s="186"/>
      <c r="BW188" s="186"/>
      <c r="BX188" s="186"/>
      <c r="BY188" s="186"/>
      <c r="BZ188" s="186"/>
      <c r="CA188" s="186"/>
      <c r="CB188" s="186"/>
      <c r="CC188" s="186"/>
      <c r="CD188" s="186"/>
      <c r="CE188" s="186"/>
      <c r="CF188" s="186"/>
    </row>
    <row r="189" spans="1:84" x14ac:dyDescent="0.25">
      <c r="A189" s="186"/>
      <c r="B189" s="186"/>
      <c r="C189" s="186"/>
      <c r="D189" s="395"/>
      <c r="E189" s="186"/>
      <c r="F189" s="186"/>
      <c r="G189" s="186"/>
      <c r="H189" s="186"/>
      <c r="I189" s="186"/>
      <c r="J189" s="186"/>
      <c r="K189" s="186"/>
      <c r="L189" s="186"/>
      <c r="M189" s="186"/>
      <c r="N189" s="186"/>
      <c r="O189" s="186"/>
      <c r="P189" s="186"/>
      <c r="Q189" s="186"/>
      <c r="R189" s="186"/>
      <c r="S189" s="186"/>
      <c r="T189" s="186"/>
      <c r="U189" s="186"/>
      <c r="V189" s="186"/>
      <c r="W189" s="186"/>
      <c r="X189" s="186"/>
      <c r="Y189" s="186"/>
      <c r="Z189" s="186"/>
      <c r="AA189" s="186"/>
      <c r="AB189" s="186"/>
      <c r="AC189" s="186"/>
      <c r="AD189" s="186"/>
      <c r="AE189" s="186"/>
      <c r="AF189" s="186"/>
      <c r="AG189" s="186"/>
      <c r="AH189" s="186"/>
      <c r="AI189" s="186"/>
      <c r="AJ189" s="186"/>
      <c r="AK189" s="186"/>
      <c r="AL189" s="186"/>
      <c r="AM189" s="186"/>
      <c r="AN189" s="186"/>
      <c r="AO189" s="186"/>
      <c r="AP189" s="186"/>
      <c r="AQ189" s="186"/>
      <c r="AR189" s="186"/>
      <c r="AS189" s="186"/>
      <c r="AT189" s="186"/>
      <c r="AU189" s="186"/>
      <c r="AV189" s="186"/>
      <c r="AW189" s="186"/>
      <c r="AX189" s="186"/>
      <c r="AY189" s="186"/>
      <c r="AZ189" s="186"/>
      <c r="BA189" s="186"/>
      <c r="BB189" s="186"/>
      <c r="BC189" s="186"/>
      <c r="BD189" s="186"/>
      <c r="BE189" s="186"/>
      <c r="BF189" s="186"/>
      <c r="BG189" s="186"/>
      <c r="BH189" s="186"/>
      <c r="BI189" s="186"/>
      <c r="BJ189" s="186"/>
      <c r="BK189" s="186"/>
      <c r="BL189" s="186"/>
      <c r="BM189" s="186"/>
      <c r="BN189" s="186"/>
      <c r="BO189" s="186"/>
      <c r="BP189" s="186"/>
      <c r="BQ189" s="186"/>
      <c r="BR189" s="186"/>
      <c r="BS189" s="186"/>
      <c r="BT189" s="186"/>
      <c r="BU189" s="186"/>
      <c r="BV189" s="186"/>
      <c r="BW189" s="186"/>
      <c r="BX189" s="186"/>
      <c r="BY189" s="186"/>
      <c r="BZ189" s="186"/>
      <c r="CA189" s="186"/>
      <c r="CB189" s="186"/>
      <c r="CC189" s="186"/>
      <c r="CD189" s="186"/>
      <c r="CE189" s="186"/>
      <c r="CF189" s="186"/>
    </row>
    <row r="190" spans="1:84" x14ac:dyDescent="0.25">
      <c r="A190" s="186"/>
      <c r="B190" s="186"/>
      <c r="C190" s="186"/>
      <c r="D190" s="395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  <c r="R190" s="186"/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186"/>
      <c r="AJ190" s="186"/>
      <c r="AK190" s="186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6"/>
      <c r="BB190" s="186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6"/>
      <c r="BS190" s="186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</row>
    <row r="191" spans="1:84" x14ac:dyDescent="0.25">
      <c r="A191" s="186"/>
      <c r="B191" s="186"/>
      <c r="C191" s="186"/>
      <c r="D191" s="395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6"/>
      <c r="T191" s="186"/>
      <c r="U191" s="186"/>
      <c r="V191" s="186"/>
      <c r="W191" s="186"/>
      <c r="X191" s="186"/>
      <c r="Y191" s="186"/>
      <c r="Z191" s="186"/>
      <c r="AA191" s="186"/>
      <c r="AB191" s="186"/>
      <c r="AC191" s="186"/>
      <c r="AD191" s="186"/>
      <c r="AE191" s="186"/>
      <c r="AF191" s="186"/>
      <c r="AG191" s="186"/>
      <c r="AH191" s="186"/>
      <c r="AI191" s="186"/>
      <c r="AJ191" s="186"/>
      <c r="AK191" s="186"/>
      <c r="AL191" s="186"/>
      <c r="AM191" s="186"/>
      <c r="AN191" s="186"/>
      <c r="AO191" s="186"/>
      <c r="AP191" s="186"/>
      <c r="AQ191" s="186"/>
      <c r="AR191" s="186"/>
      <c r="AS191" s="186"/>
      <c r="AT191" s="186"/>
      <c r="AU191" s="186"/>
      <c r="AV191" s="186"/>
      <c r="AW191" s="186"/>
      <c r="AX191" s="186"/>
      <c r="AY191" s="186"/>
      <c r="AZ191" s="186"/>
      <c r="BA191" s="186"/>
      <c r="BB191" s="186"/>
      <c r="BC191" s="186"/>
      <c r="BD191" s="186"/>
      <c r="BE191" s="186"/>
      <c r="BF191" s="186"/>
      <c r="BG191" s="186"/>
      <c r="BH191" s="186"/>
      <c r="BI191" s="186"/>
      <c r="BJ191" s="186"/>
      <c r="BK191" s="186"/>
      <c r="BL191" s="186"/>
      <c r="BM191" s="186"/>
      <c r="BN191" s="186"/>
      <c r="BO191" s="186"/>
      <c r="BP191" s="186"/>
      <c r="BQ191" s="186"/>
      <c r="BR191" s="186"/>
      <c r="BS191" s="186"/>
      <c r="BT191" s="186"/>
      <c r="BU191" s="186"/>
      <c r="BV191" s="186"/>
      <c r="BW191" s="186"/>
      <c r="BX191" s="186"/>
      <c r="BY191" s="186"/>
      <c r="BZ191" s="186"/>
      <c r="CA191" s="186"/>
      <c r="CB191" s="186"/>
      <c r="CC191" s="186"/>
      <c r="CD191" s="186"/>
      <c r="CE191" s="186"/>
      <c r="CF191" s="186"/>
    </row>
    <row r="192" spans="1:84" x14ac:dyDescent="0.25">
      <c r="A192" s="186"/>
      <c r="B192" s="186"/>
      <c r="C192" s="186"/>
      <c r="D192" s="395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6"/>
      <c r="T192" s="186"/>
      <c r="U192" s="186"/>
      <c r="V192" s="186"/>
      <c r="W192" s="186"/>
      <c r="X192" s="186"/>
      <c r="Y192" s="186"/>
      <c r="Z192" s="186"/>
      <c r="AA192" s="186"/>
      <c r="AB192" s="186"/>
      <c r="AC192" s="186"/>
      <c r="AD192" s="186"/>
      <c r="AE192" s="186"/>
      <c r="AF192" s="186"/>
      <c r="AG192" s="186"/>
      <c r="AH192" s="186"/>
      <c r="AI192" s="186"/>
      <c r="AJ192" s="186"/>
      <c r="AK192" s="186"/>
      <c r="AL192" s="186"/>
      <c r="AM192" s="186"/>
      <c r="AN192" s="186"/>
      <c r="AO192" s="186"/>
      <c r="AP192" s="186"/>
      <c r="AQ192" s="186"/>
      <c r="AR192" s="186"/>
      <c r="AS192" s="186"/>
      <c r="AT192" s="186"/>
      <c r="AU192" s="186"/>
      <c r="AV192" s="186"/>
      <c r="AW192" s="186"/>
      <c r="AX192" s="186"/>
      <c r="AY192" s="186"/>
      <c r="AZ192" s="186"/>
      <c r="BA192" s="186"/>
      <c r="BB192" s="186"/>
      <c r="BC192" s="186"/>
      <c r="BD192" s="186"/>
      <c r="BE192" s="186"/>
      <c r="BF192" s="186"/>
      <c r="BG192" s="186"/>
      <c r="BH192" s="186"/>
      <c r="BI192" s="186"/>
      <c r="BJ192" s="186"/>
      <c r="BK192" s="186"/>
      <c r="BL192" s="186"/>
      <c r="BM192" s="186"/>
      <c r="BN192" s="186"/>
      <c r="BO192" s="186"/>
      <c r="BP192" s="186"/>
      <c r="BQ192" s="186"/>
      <c r="BR192" s="186"/>
      <c r="BS192" s="186"/>
      <c r="BT192" s="186"/>
      <c r="BU192" s="186"/>
      <c r="BV192" s="186"/>
      <c r="BW192" s="186"/>
      <c r="BX192" s="186"/>
      <c r="BY192" s="186"/>
      <c r="BZ192" s="186"/>
      <c r="CA192" s="186"/>
      <c r="CB192" s="186"/>
      <c r="CC192" s="186"/>
      <c r="CD192" s="186"/>
      <c r="CE192" s="186"/>
      <c r="CF192" s="186"/>
    </row>
    <row r="193" spans="1:84" x14ac:dyDescent="0.25">
      <c r="A193" s="186"/>
      <c r="B193" s="186"/>
      <c r="C193" s="186"/>
      <c r="D193" s="395"/>
      <c r="E193" s="186"/>
      <c r="F193" s="186"/>
      <c r="G193" s="186"/>
      <c r="H193" s="186"/>
      <c r="I193" s="186"/>
      <c r="J193" s="186"/>
      <c r="K193" s="186"/>
      <c r="L193" s="186"/>
      <c r="M193" s="186"/>
      <c r="N193" s="186"/>
      <c r="O193" s="186"/>
      <c r="P193" s="186"/>
      <c r="Q193" s="186"/>
      <c r="R193" s="186"/>
      <c r="S193" s="186"/>
      <c r="T193" s="186"/>
      <c r="U193" s="186"/>
      <c r="V193" s="186"/>
      <c r="W193" s="186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</row>
    <row r="194" spans="1:84" x14ac:dyDescent="0.25">
      <c r="A194" s="186"/>
      <c r="B194" s="186"/>
      <c r="C194" s="186"/>
      <c r="D194" s="395"/>
      <c r="E194" s="186"/>
      <c r="F194" s="186"/>
      <c r="G194" s="186"/>
      <c r="H194" s="186"/>
      <c r="I194" s="186"/>
      <c r="J194" s="186"/>
      <c r="K194" s="186"/>
      <c r="L194" s="186"/>
      <c r="M194" s="186"/>
      <c r="N194" s="186"/>
      <c r="O194" s="186"/>
      <c r="P194" s="186"/>
      <c r="Q194" s="186"/>
      <c r="R194" s="186"/>
      <c r="S194" s="186"/>
      <c r="T194" s="186"/>
      <c r="U194" s="186"/>
      <c r="V194" s="186"/>
      <c r="W194" s="186"/>
      <c r="X194" s="186"/>
      <c r="Y194" s="186"/>
      <c r="Z194" s="186"/>
      <c r="AA194" s="186"/>
      <c r="AB194" s="186"/>
      <c r="AC194" s="186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</row>
    <row r="195" spans="1:84" x14ac:dyDescent="0.25">
      <c r="A195" s="186"/>
      <c r="B195" s="186"/>
      <c r="C195" s="186"/>
      <c r="D195" s="395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6"/>
      <c r="T195" s="186"/>
      <c r="U195" s="186"/>
      <c r="V195" s="186"/>
      <c r="W195" s="186"/>
      <c r="X195" s="186"/>
      <c r="Y195" s="186"/>
      <c r="Z195" s="186"/>
      <c r="AA195" s="186"/>
      <c r="AB195" s="186"/>
      <c r="AC195" s="186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</row>
    <row r="196" spans="1:84" x14ac:dyDescent="0.25">
      <c r="A196" s="186"/>
      <c r="B196" s="186"/>
      <c r="C196" s="186"/>
      <c r="D196" s="395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6"/>
      <c r="T196" s="186"/>
      <c r="U196" s="186"/>
      <c r="V196" s="186"/>
      <c r="W196" s="186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186"/>
      <c r="AI196" s="186"/>
      <c r="AJ196" s="186"/>
      <c r="AK196" s="186"/>
      <c r="AL196" s="186"/>
      <c r="AM196" s="186"/>
      <c r="AN196" s="186"/>
      <c r="AO196" s="186"/>
      <c r="AP196" s="186"/>
      <c r="AQ196" s="186"/>
      <c r="AR196" s="186"/>
      <c r="AS196" s="186"/>
      <c r="AT196" s="186"/>
      <c r="AU196" s="186"/>
      <c r="AV196" s="186"/>
      <c r="AW196" s="186"/>
      <c r="AX196" s="186"/>
      <c r="AY196" s="186"/>
      <c r="AZ196" s="186"/>
      <c r="BA196" s="186"/>
      <c r="BB196" s="186"/>
      <c r="BC196" s="186"/>
      <c r="BD196" s="186"/>
      <c r="BE196" s="186"/>
      <c r="BF196" s="186"/>
      <c r="BG196" s="186"/>
      <c r="BH196" s="186"/>
      <c r="BI196" s="186"/>
      <c r="BJ196" s="186"/>
      <c r="BK196" s="186"/>
      <c r="BL196" s="186"/>
      <c r="BM196" s="186"/>
      <c r="BN196" s="186"/>
      <c r="BO196" s="186"/>
      <c r="BP196" s="186"/>
      <c r="BQ196" s="186"/>
      <c r="BR196" s="186"/>
      <c r="BS196" s="186"/>
      <c r="BT196" s="186"/>
      <c r="BU196" s="186"/>
      <c r="BV196" s="186"/>
      <c r="BW196" s="186"/>
      <c r="BX196" s="186"/>
      <c r="BY196" s="186"/>
      <c r="BZ196" s="186"/>
      <c r="CA196" s="186"/>
      <c r="CB196" s="186"/>
      <c r="CC196" s="186"/>
      <c r="CD196" s="186"/>
      <c r="CE196" s="186"/>
      <c r="CF196" s="186"/>
    </row>
    <row r="197" spans="1:84" x14ac:dyDescent="0.25">
      <c r="A197" s="186"/>
      <c r="B197" s="186"/>
      <c r="C197" s="186"/>
      <c r="D197" s="395"/>
      <c r="E197" s="186"/>
      <c r="F197" s="186"/>
      <c r="G197" s="186"/>
      <c r="H197" s="186"/>
      <c r="I197" s="186"/>
      <c r="J197" s="186"/>
      <c r="K197" s="186"/>
      <c r="L197" s="186"/>
      <c r="M197" s="186"/>
      <c r="N197" s="186"/>
      <c r="O197" s="186"/>
      <c r="P197" s="186"/>
      <c r="Q197" s="186"/>
      <c r="R197" s="186"/>
      <c r="S197" s="186"/>
      <c r="T197" s="186"/>
      <c r="U197" s="186"/>
      <c r="V197" s="186"/>
      <c r="W197" s="186"/>
      <c r="X197" s="186"/>
      <c r="Y197" s="186"/>
      <c r="Z197" s="186"/>
      <c r="AA197" s="186"/>
      <c r="AB197" s="186"/>
      <c r="AC197" s="186"/>
      <c r="AD197" s="186"/>
      <c r="AE197" s="186"/>
      <c r="AF197" s="186"/>
      <c r="AG197" s="186"/>
      <c r="AH197" s="186"/>
      <c r="AI197" s="186"/>
      <c r="AJ197" s="186"/>
      <c r="AK197" s="186"/>
      <c r="AL197" s="186"/>
      <c r="AM197" s="186"/>
      <c r="AN197" s="186"/>
      <c r="AO197" s="186"/>
      <c r="AP197" s="186"/>
      <c r="AQ197" s="186"/>
      <c r="AR197" s="186"/>
      <c r="AS197" s="186"/>
      <c r="AT197" s="186"/>
      <c r="AU197" s="186"/>
      <c r="AV197" s="186"/>
      <c r="AW197" s="186"/>
      <c r="AX197" s="186"/>
      <c r="AY197" s="186"/>
      <c r="AZ197" s="186"/>
      <c r="BA197" s="186"/>
      <c r="BB197" s="186"/>
      <c r="BC197" s="186"/>
      <c r="BD197" s="186"/>
      <c r="BE197" s="186"/>
      <c r="BF197" s="186"/>
      <c r="BG197" s="186"/>
      <c r="BH197" s="186"/>
      <c r="BI197" s="186"/>
      <c r="BJ197" s="186"/>
      <c r="BK197" s="186"/>
      <c r="BL197" s="186"/>
      <c r="BM197" s="186"/>
      <c r="BN197" s="186"/>
      <c r="BO197" s="186"/>
      <c r="BP197" s="186"/>
      <c r="BQ197" s="186"/>
      <c r="BR197" s="186"/>
      <c r="BS197" s="186"/>
      <c r="BT197" s="186"/>
      <c r="BU197" s="186"/>
      <c r="BV197" s="186"/>
      <c r="BW197" s="186"/>
      <c r="BX197" s="186"/>
      <c r="BY197" s="186"/>
      <c r="BZ197" s="186"/>
      <c r="CA197" s="186"/>
      <c r="CB197" s="186"/>
      <c r="CC197" s="186"/>
      <c r="CD197" s="186"/>
      <c r="CE197" s="186"/>
      <c r="CF197" s="186"/>
    </row>
    <row r="198" spans="1:84" x14ac:dyDescent="0.25">
      <c r="A198" s="186"/>
      <c r="B198" s="186"/>
      <c r="C198" s="186"/>
      <c r="D198" s="395"/>
      <c r="E198" s="186"/>
      <c r="F198" s="186"/>
      <c r="G198" s="186"/>
      <c r="H198" s="186"/>
      <c r="I198" s="186"/>
      <c r="J198" s="186"/>
      <c r="K198" s="186"/>
      <c r="L198" s="186"/>
      <c r="M198" s="186"/>
      <c r="N198" s="186"/>
      <c r="O198" s="186"/>
      <c r="P198" s="186"/>
      <c r="Q198" s="186"/>
      <c r="R198" s="186"/>
      <c r="S198" s="186"/>
      <c r="T198" s="186"/>
      <c r="U198" s="186"/>
      <c r="V198" s="186"/>
      <c r="W198" s="186"/>
      <c r="X198" s="186"/>
      <c r="Y198" s="186"/>
      <c r="Z198" s="186"/>
      <c r="AA198" s="186"/>
      <c r="AB198" s="186"/>
      <c r="AC198" s="186"/>
      <c r="AD198" s="186"/>
      <c r="AE198" s="186"/>
      <c r="AF198" s="186"/>
      <c r="AG198" s="186"/>
      <c r="AH198" s="186"/>
      <c r="AI198" s="186"/>
      <c r="AJ198" s="186"/>
      <c r="AK198" s="186"/>
      <c r="AL198" s="186"/>
      <c r="AM198" s="186"/>
      <c r="AN198" s="186"/>
      <c r="AO198" s="186"/>
      <c r="AP198" s="186"/>
      <c r="AQ198" s="186"/>
      <c r="AR198" s="186"/>
      <c r="AS198" s="186"/>
      <c r="AT198" s="186"/>
      <c r="AU198" s="186"/>
      <c r="AV198" s="186"/>
      <c r="AW198" s="186"/>
      <c r="AX198" s="186"/>
      <c r="AY198" s="186"/>
      <c r="AZ198" s="186"/>
      <c r="BA198" s="186"/>
      <c r="BB198" s="186"/>
      <c r="BC198" s="186"/>
      <c r="BD198" s="186"/>
      <c r="BE198" s="186"/>
      <c r="BF198" s="186"/>
      <c r="BG198" s="186"/>
      <c r="BH198" s="186"/>
      <c r="BI198" s="186"/>
      <c r="BJ198" s="186"/>
      <c r="BK198" s="186"/>
      <c r="BL198" s="186"/>
      <c r="BM198" s="186"/>
      <c r="BN198" s="186"/>
      <c r="BO198" s="186"/>
      <c r="BP198" s="186"/>
      <c r="BQ198" s="186"/>
      <c r="BR198" s="186"/>
      <c r="BS198" s="186"/>
      <c r="BT198" s="186"/>
      <c r="BU198" s="186"/>
      <c r="BV198" s="186"/>
      <c r="BW198" s="186"/>
      <c r="BX198" s="186"/>
      <c r="BY198" s="186"/>
      <c r="BZ198" s="186"/>
      <c r="CA198" s="186"/>
      <c r="CB198" s="186"/>
      <c r="CC198" s="186"/>
      <c r="CD198" s="186"/>
      <c r="CE198" s="186"/>
      <c r="CF198" s="186"/>
    </row>
    <row r="199" spans="1:84" x14ac:dyDescent="0.25">
      <c r="A199" s="186"/>
      <c r="B199" s="186"/>
      <c r="C199" s="186"/>
      <c r="D199" s="395"/>
      <c r="E199" s="186"/>
      <c r="F199" s="186"/>
      <c r="G199" s="186"/>
      <c r="H199" s="186"/>
      <c r="I199" s="186"/>
      <c r="J199" s="186"/>
      <c r="K199" s="186"/>
      <c r="L199" s="186"/>
      <c r="M199" s="186"/>
      <c r="N199" s="186"/>
      <c r="O199" s="186"/>
      <c r="P199" s="186"/>
      <c r="Q199" s="186"/>
      <c r="R199" s="186"/>
      <c r="S199" s="186"/>
      <c r="T199" s="186"/>
      <c r="U199" s="186"/>
      <c r="V199" s="186"/>
      <c r="W199" s="186"/>
      <c r="X199" s="186"/>
      <c r="Y199" s="186"/>
      <c r="Z199" s="186"/>
      <c r="AA199" s="186"/>
      <c r="AB199" s="186"/>
      <c r="AC199" s="186"/>
      <c r="AD199" s="186"/>
      <c r="AE199" s="186"/>
      <c r="AF199" s="186"/>
      <c r="AG199" s="186"/>
      <c r="AH199" s="186"/>
      <c r="AI199" s="186"/>
      <c r="AJ199" s="186"/>
      <c r="AK199" s="186"/>
      <c r="AL199" s="186"/>
      <c r="AM199" s="186"/>
      <c r="AN199" s="186"/>
      <c r="AO199" s="186"/>
      <c r="AP199" s="186"/>
      <c r="AQ199" s="186"/>
      <c r="AR199" s="186"/>
      <c r="AS199" s="186"/>
      <c r="AT199" s="186"/>
      <c r="AU199" s="186"/>
      <c r="AV199" s="186"/>
      <c r="AW199" s="186"/>
      <c r="AX199" s="186"/>
      <c r="AY199" s="186"/>
      <c r="AZ199" s="186"/>
      <c r="BA199" s="186"/>
      <c r="BB199" s="186"/>
      <c r="BC199" s="186"/>
      <c r="BD199" s="186"/>
      <c r="BE199" s="186"/>
      <c r="BF199" s="186"/>
      <c r="BG199" s="186"/>
      <c r="BH199" s="186"/>
      <c r="BI199" s="186"/>
      <c r="BJ199" s="186"/>
      <c r="BK199" s="186"/>
      <c r="BL199" s="186"/>
      <c r="BM199" s="186"/>
      <c r="BN199" s="186"/>
      <c r="BO199" s="186"/>
      <c r="BP199" s="186"/>
      <c r="BQ199" s="186"/>
      <c r="BR199" s="186"/>
      <c r="BS199" s="186"/>
      <c r="BT199" s="186"/>
      <c r="BU199" s="186"/>
      <c r="BV199" s="186"/>
      <c r="BW199" s="186"/>
      <c r="BX199" s="186"/>
      <c r="BY199" s="186"/>
      <c r="BZ199" s="186"/>
      <c r="CA199" s="186"/>
      <c r="CB199" s="186"/>
      <c r="CC199" s="186"/>
      <c r="CD199" s="186"/>
      <c r="CE199" s="186"/>
      <c r="CF199" s="186"/>
    </row>
    <row r="200" spans="1:84" x14ac:dyDescent="0.25">
      <c r="A200" s="186"/>
      <c r="B200" s="186"/>
      <c r="C200" s="186"/>
      <c r="D200" s="395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  <c r="R200" s="186"/>
      <c r="S200" s="186"/>
      <c r="T200" s="186"/>
      <c r="U200" s="186"/>
      <c r="V200" s="186"/>
      <c r="W200" s="186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186"/>
      <c r="AJ200" s="186"/>
      <c r="AK200" s="186"/>
      <c r="AL200" s="186"/>
      <c r="AM200" s="186"/>
      <c r="AN200" s="186"/>
      <c r="AO200" s="186"/>
      <c r="AP200" s="186"/>
      <c r="AQ200" s="186"/>
      <c r="AR200" s="186"/>
      <c r="AS200" s="186"/>
      <c r="AT200" s="186"/>
      <c r="AU200" s="186"/>
      <c r="AV200" s="186"/>
      <c r="AW200" s="186"/>
      <c r="AX200" s="186"/>
      <c r="AY200" s="186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186"/>
      <c r="BR200" s="186"/>
      <c r="BS200" s="186"/>
      <c r="BT200" s="186"/>
      <c r="BU200" s="186"/>
      <c r="BV200" s="186"/>
      <c r="BW200" s="186"/>
      <c r="BX200" s="186"/>
      <c r="BY200" s="186"/>
      <c r="BZ200" s="186"/>
      <c r="CA200" s="186"/>
      <c r="CB200" s="186"/>
      <c r="CC200" s="186"/>
      <c r="CD200" s="186"/>
      <c r="CE200" s="186"/>
      <c r="CF200" s="186"/>
    </row>
    <row r="201" spans="1:84" x14ac:dyDescent="0.25">
      <c r="A201" s="186"/>
      <c r="B201" s="186"/>
      <c r="C201" s="186"/>
      <c r="D201" s="395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/>
      <c r="P201" s="186"/>
      <c r="Q201" s="186"/>
      <c r="R201" s="186"/>
      <c r="S201" s="186"/>
      <c r="T201" s="186"/>
      <c r="U201" s="186"/>
      <c r="V201" s="186"/>
      <c r="W201" s="186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186"/>
      <c r="AJ201" s="186"/>
      <c r="AK201" s="186"/>
      <c r="AL201" s="186"/>
      <c r="AM201" s="186"/>
      <c r="AN201" s="186"/>
      <c r="AO201" s="186"/>
      <c r="AP201" s="186"/>
      <c r="AQ201" s="186"/>
      <c r="AR201" s="186"/>
      <c r="AS201" s="186"/>
      <c r="AT201" s="186"/>
      <c r="AU201" s="186"/>
      <c r="AV201" s="186"/>
      <c r="AW201" s="186"/>
      <c r="AX201" s="186"/>
      <c r="AY201" s="186"/>
      <c r="AZ201" s="186"/>
      <c r="BA201" s="186"/>
      <c r="BB201" s="186"/>
      <c r="BC201" s="186"/>
      <c r="BD201" s="186"/>
      <c r="BE201" s="186"/>
      <c r="BF201" s="186"/>
      <c r="BG201" s="186"/>
      <c r="BH201" s="186"/>
      <c r="BI201" s="186"/>
      <c r="BJ201" s="186"/>
      <c r="BK201" s="186"/>
      <c r="BL201" s="186"/>
      <c r="BM201" s="186"/>
      <c r="BN201" s="186"/>
      <c r="BO201" s="186"/>
      <c r="BP201" s="186"/>
      <c r="BQ201" s="186"/>
      <c r="BR201" s="186"/>
      <c r="BS201" s="186"/>
      <c r="BT201" s="186"/>
      <c r="BU201" s="186"/>
      <c r="BV201" s="186"/>
      <c r="BW201" s="186"/>
      <c r="BX201" s="186"/>
      <c r="BY201" s="186"/>
      <c r="BZ201" s="186"/>
      <c r="CA201" s="186"/>
      <c r="CB201" s="186"/>
      <c r="CC201" s="186"/>
      <c r="CD201" s="186"/>
      <c r="CE201" s="186"/>
      <c r="CF201" s="186"/>
    </row>
    <row r="202" spans="1:84" x14ac:dyDescent="0.25">
      <c r="A202" s="186"/>
      <c r="B202" s="186"/>
      <c r="C202" s="186"/>
      <c r="D202" s="395"/>
      <c r="E202" s="186"/>
      <c r="F202" s="186"/>
      <c r="G202" s="186"/>
      <c r="H202" s="186"/>
      <c r="I202" s="186"/>
      <c r="J202" s="186"/>
      <c r="K202" s="186"/>
      <c r="L202" s="186"/>
      <c r="M202" s="186"/>
      <c r="N202" s="186"/>
      <c r="O202" s="186"/>
      <c r="P202" s="186"/>
      <c r="Q202" s="186"/>
      <c r="R202" s="186"/>
      <c r="S202" s="186"/>
      <c r="T202" s="186"/>
      <c r="U202" s="186"/>
      <c r="V202" s="186"/>
      <c r="W202" s="186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186"/>
      <c r="AI202" s="186"/>
      <c r="AJ202" s="186"/>
      <c r="AK202" s="186"/>
      <c r="AL202" s="186"/>
      <c r="AM202" s="186"/>
      <c r="AN202" s="186"/>
      <c r="AO202" s="186"/>
      <c r="AP202" s="186"/>
      <c r="AQ202" s="186"/>
      <c r="AR202" s="186"/>
      <c r="AS202" s="186"/>
      <c r="AT202" s="186"/>
      <c r="AU202" s="186"/>
      <c r="AV202" s="186"/>
      <c r="AW202" s="186"/>
      <c r="AX202" s="186"/>
      <c r="AY202" s="186"/>
      <c r="AZ202" s="186"/>
      <c r="BA202" s="186"/>
      <c r="BB202" s="186"/>
      <c r="BC202" s="186"/>
      <c r="BD202" s="186"/>
      <c r="BE202" s="186"/>
      <c r="BF202" s="186"/>
      <c r="BG202" s="186"/>
      <c r="BH202" s="186"/>
      <c r="BI202" s="186"/>
      <c r="BJ202" s="186"/>
      <c r="BK202" s="186"/>
      <c r="BL202" s="186"/>
      <c r="BM202" s="186"/>
      <c r="BN202" s="186"/>
      <c r="BO202" s="186"/>
      <c r="BP202" s="186"/>
      <c r="BQ202" s="186"/>
      <c r="BR202" s="186"/>
      <c r="BS202" s="186"/>
      <c r="BT202" s="186"/>
      <c r="BU202" s="186"/>
      <c r="BV202" s="186"/>
      <c r="BW202" s="186"/>
      <c r="BX202" s="186"/>
      <c r="BY202" s="186"/>
      <c r="BZ202" s="186"/>
      <c r="CA202" s="186"/>
      <c r="CB202" s="186"/>
      <c r="CC202" s="186"/>
      <c r="CD202" s="186"/>
      <c r="CE202" s="186"/>
      <c r="CF202" s="186"/>
    </row>
    <row r="203" spans="1:84" x14ac:dyDescent="0.25">
      <c r="A203" s="186"/>
      <c r="B203" s="186"/>
      <c r="C203" s="186"/>
      <c r="D203" s="395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  <c r="R203" s="186"/>
      <c r="S203" s="186"/>
      <c r="T203" s="186"/>
      <c r="U203" s="186"/>
      <c r="V203" s="186"/>
      <c r="W203" s="186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186"/>
      <c r="AJ203" s="186"/>
      <c r="AK203" s="186"/>
      <c r="AL203" s="186"/>
      <c r="AM203" s="186"/>
      <c r="AN203" s="186"/>
      <c r="AO203" s="186"/>
      <c r="AP203" s="186"/>
      <c r="AQ203" s="186"/>
      <c r="AR203" s="186"/>
      <c r="AS203" s="186"/>
      <c r="AT203" s="186"/>
      <c r="AU203" s="186"/>
      <c r="AV203" s="186"/>
      <c r="AW203" s="186"/>
      <c r="AX203" s="186"/>
      <c r="AY203" s="186"/>
      <c r="AZ203" s="186"/>
      <c r="BA203" s="186"/>
      <c r="BB203" s="186"/>
      <c r="BC203" s="186"/>
      <c r="BD203" s="186"/>
      <c r="BE203" s="186"/>
      <c r="BF203" s="186"/>
      <c r="BG203" s="186"/>
      <c r="BH203" s="186"/>
      <c r="BI203" s="186"/>
      <c r="BJ203" s="186"/>
      <c r="BK203" s="186"/>
      <c r="BL203" s="186"/>
      <c r="BM203" s="186"/>
      <c r="BN203" s="186"/>
      <c r="BO203" s="186"/>
      <c r="BP203" s="186"/>
      <c r="BQ203" s="186"/>
      <c r="BR203" s="186"/>
      <c r="BS203" s="186"/>
      <c r="BT203" s="186"/>
      <c r="BU203" s="186"/>
      <c r="BV203" s="186"/>
      <c r="BW203" s="186"/>
      <c r="BX203" s="186"/>
      <c r="BY203" s="186"/>
      <c r="BZ203" s="186"/>
      <c r="CA203" s="186"/>
      <c r="CB203" s="186"/>
      <c r="CC203" s="186"/>
      <c r="CD203" s="186"/>
      <c r="CE203" s="186"/>
      <c r="CF203" s="186"/>
    </row>
    <row r="204" spans="1:84" x14ac:dyDescent="0.25">
      <c r="A204" s="186"/>
      <c r="B204" s="186"/>
      <c r="C204" s="186"/>
      <c r="D204" s="395"/>
      <c r="E204" s="186"/>
      <c r="F204" s="186"/>
      <c r="G204" s="186"/>
      <c r="H204" s="186"/>
      <c r="I204" s="186"/>
      <c r="J204" s="186"/>
      <c r="K204" s="186"/>
      <c r="L204" s="186"/>
      <c r="M204" s="186"/>
      <c r="N204" s="186"/>
      <c r="O204" s="186"/>
      <c r="P204" s="186"/>
      <c r="Q204" s="186"/>
      <c r="R204" s="186"/>
      <c r="S204" s="186"/>
      <c r="T204" s="186"/>
      <c r="U204" s="186"/>
      <c r="V204" s="186"/>
      <c r="W204" s="186"/>
      <c r="X204" s="186"/>
      <c r="Y204" s="186"/>
      <c r="Z204" s="186"/>
      <c r="AA204" s="186"/>
      <c r="AB204" s="186"/>
      <c r="AC204" s="186"/>
      <c r="AD204" s="186"/>
      <c r="AE204" s="186"/>
      <c r="AF204" s="186"/>
      <c r="AG204" s="186"/>
      <c r="AH204" s="186"/>
      <c r="AI204" s="186"/>
      <c r="AJ204" s="186"/>
      <c r="AK204" s="186"/>
      <c r="AL204" s="186"/>
      <c r="AM204" s="186"/>
      <c r="AN204" s="186"/>
      <c r="AO204" s="186"/>
      <c r="AP204" s="186"/>
      <c r="AQ204" s="186"/>
      <c r="AR204" s="186"/>
      <c r="AS204" s="186"/>
      <c r="AT204" s="186"/>
      <c r="AU204" s="186"/>
      <c r="AV204" s="186"/>
      <c r="AW204" s="186"/>
      <c r="AX204" s="186"/>
      <c r="AY204" s="186"/>
      <c r="AZ204" s="186"/>
      <c r="BA204" s="186"/>
      <c r="BB204" s="186"/>
      <c r="BC204" s="186"/>
      <c r="BD204" s="186"/>
      <c r="BE204" s="186"/>
      <c r="BF204" s="186"/>
      <c r="BG204" s="186"/>
      <c r="BH204" s="186"/>
      <c r="BI204" s="186"/>
      <c r="BJ204" s="186"/>
      <c r="BK204" s="186"/>
      <c r="BL204" s="186"/>
      <c r="BM204" s="186"/>
      <c r="BN204" s="186"/>
      <c r="BO204" s="186"/>
      <c r="BP204" s="186"/>
      <c r="BQ204" s="186"/>
      <c r="BR204" s="186"/>
      <c r="BS204" s="186"/>
      <c r="BT204" s="186"/>
      <c r="BU204" s="186"/>
      <c r="BV204" s="186"/>
      <c r="BW204" s="186"/>
      <c r="BX204" s="186"/>
      <c r="BY204" s="186"/>
      <c r="BZ204" s="186"/>
      <c r="CA204" s="186"/>
      <c r="CB204" s="186"/>
      <c r="CC204" s="186"/>
      <c r="CD204" s="186"/>
      <c r="CE204" s="186"/>
      <c r="CF204" s="186"/>
    </row>
    <row r="205" spans="1:84" x14ac:dyDescent="0.25">
      <c r="A205" s="186"/>
      <c r="B205" s="186"/>
      <c r="C205" s="186"/>
      <c r="D205" s="395"/>
      <c r="E205" s="186"/>
      <c r="F205" s="186"/>
      <c r="G205" s="186"/>
      <c r="H205" s="186"/>
      <c r="I205" s="186"/>
      <c r="J205" s="186"/>
      <c r="K205" s="186"/>
      <c r="L205" s="186"/>
      <c r="M205" s="186"/>
      <c r="N205" s="186"/>
      <c r="O205" s="186"/>
      <c r="P205" s="186"/>
      <c r="Q205" s="186"/>
      <c r="R205" s="186"/>
      <c r="S205" s="186"/>
      <c r="T205" s="186"/>
      <c r="U205" s="186"/>
      <c r="V205" s="186"/>
      <c r="W205" s="186"/>
      <c r="X205" s="186"/>
      <c r="Y205" s="186"/>
      <c r="Z205" s="186"/>
      <c r="AA205" s="186"/>
      <c r="AB205" s="186"/>
      <c r="AC205" s="186"/>
      <c r="AD205" s="186"/>
      <c r="AE205" s="186"/>
      <c r="AF205" s="186"/>
      <c r="AG205" s="186"/>
      <c r="AH205" s="186"/>
      <c r="AI205" s="186"/>
      <c r="AJ205" s="186"/>
      <c r="AK205" s="186"/>
      <c r="AL205" s="186"/>
      <c r="AM205" s="186"/>
      <c r="AN205" s="186"/>
      <c r="AO205" s="186"/>
      <c r="AP205" s="186"/>
      <c r="AQ205" s="186"/>
      <c r="AR205" s="186"/>
      <c r="AS205" s="186"/>
      <c r="AT205" s="186"/>
      <c r="AU205" s="186"/>
      <c r="AV205" s="186"/>
      <c r="AW205" s="186"/>
      <c r="AX205" s="186"/>
      <c r="AY205" s="186"/>
      <c r="AZ205" s="186"/>
      <c r="BA205" s="186"/>
      <c r="BB205" s="186"/>
      <c r="BC205" s="186"/>
      <c r="BD205" s="186"/>
      <c r="BE205" s="186"/>
      <c r="BF205" s="186"/>
      <c r="BG205" s="186"/>
      <c r="BH205" s="186"/>
      <c r="BI205" s="186"/>
      <c r="BJ205" s="186"/>
      <c r="BK205" s="186"/>
      <c r="BL205" s="186"/>
      <c r="BM205" s="186"/>
      <c r="BN205" s="186"/>
      <c r="BO205" s="186"/>
      <c r="BP205" s="186"/>
      <c r="BQ205" s="186"/>
      <c r="BR205" s="186"/>
      <c r="BS205" s="186"/>
      <c r="BT205" s="186"/>
      <c r="BU205" s="186"/>
      <c r="BV205" s="186"/>
      <c r="BW205" s="186"/>
      <c r="BX205" s="186"/>
      <c r="BY205" s="186"/>
      <c r="BZ205" s="186"/>
      <c r="CA205" s="186"/>
      <c r="CB205" s="186"/>
      <c r="CC205" s="186"/>
      <c r="CD205" s="186"/>
      <c r="CE205" s="186"/>
      <c r="CF205" s="186"/>
    </row>
    <row r="206" spans="1:84" x14ac:dyDescent="0.25">
      <c r="A206" s="186"/>
      <c r="B206" s="186"/>
      <c r="C206" s="186"/>
      <c r="D206" s="395"/>
      <c r="E206" s="186"/>
      <c r="F206" s="186"/>
      <c r="G206" s="186"/>
      <c r="H206" s="186"/>
      <c r="I206" s="186"/>
      <c r="J206" s="186"/>
      <c r="K206" s="186"/>
      <c r="L206" s="186"/>
      <c r="M206" s="186"/>
      <c r="N206" s="186"/>
      <c r="O206" s="186"/>
      <c r="P206" s="186"/>
      <c r="Q206" s="186"/>
      <c r="R206" s="186"/>
      <c r="S206" s="186"/>
      <c r="T206" s="186"/>
      <c r="U206" s="186"/>
      <c r="V206" s="186"/>
      <c r="W206" s="186"/>
      <c r="X206" s="186"/>
      <c r="Y206" s="186"/>
      <c r="Z206" s="186"/>
      <c r="AA206" s="186"/>
      <c r="AB206" s="186"/>
      <c r="AC206" s="186"/>
      <c r="AD206" s="186"/>
      <c r="AE206" s="186"/>
      <c r="AF206" s="186"/>
      <c r="AG206" s="186"/>
      <c r="AH206" s="186"/>
      <c r="AI206" s="186"/>
      <c r="AJ206" s="186"/>
      <c r="AK206" s="186"/>
      <c r="AL206" s="186"/>
      <c r="AM206" s="186"/>
      <c r="AN206" s="186"/>
      <c r="AO206" s="186"/>
      <c r="AP206" s="186"/>
      <c r="AQ206" s="186"/>
      <c r="AR206" s="186"/>
      <c r="AS206" s="186"/>
      <c r="AT206" s="186"/>
      <c r="AU206" s="186"/>
      <c r="AV206" s="186"/>
      <c r="AW206" s="186"/>
      <c r="AX206" s="186"/>
      <c r="AY206" s="186"/>
      <c r="AZ206" s="186"/>
      <c r="BA206" s="186"/>
      <c r="BB206" s="186"/>
      <c r="BC206" s="186"/>
      <c r="BD206" s="186"/>
      <c r="BE206" s="186"/>
      <c r="BF206" s="186"/>
      <c r="BG206" s="186"/>
      <c r="BH206" s="186"/>
      <c r="BI206" s="186"/>
      <c r="BJ206" s="186"/>
      <c r="BK206" s="186"/>
      <c r="BL206" s="186"/>
      <c r="BM206" s="186"/>
      <c r="BN206" s="186"/>
      <c r="BO206" s="186"/>
      <c r="BP206" s="186"/>
      <c r="BQ206" s="186"/>
      <c r="BR206" s="186"/>
      <c r="BS206" s="186"/>
      <c r="BT206" s="186"/>
      <c r="BU206" s="186"/>
      <c r="BV206" s="186"/>
      <c r="BW206" s="186"/>
      <c r="BX206" s="186"/>
      <c r="BY206" s="186"/>
      <c r="BZ206" s="186"/>
      <c r="CA206" s="186"/>
      <c r="CB206" s="186"/>
      <c r="CC206" s="186"/>
      <c r="CD206" s="186"/>
      <c r="CE206" s="186"/>
      <c r="CF206" s="186"/>
    </row>
    <row r="207" spans="1:84" x14ac:dyDescent="0.25">
      <c r="A207" s="186"/>
      <c r="B207" s="186"/>
      <c r="C207" s="186"/>
      <c r="D207" s="395"/>
      <c r="E207" s="186"/>
      <c r="F207" s="186"/>
      <c r="G207" s="186"/>
      <c r="H207" s="186"/>
      <c r="I207" s="186"/>
      <c r="J207" s="186"/>
      <c r="K207" s="186"/>
      <c r="L207" s="186"/>
      <c r="M207" s="186"/>
      <c r="N207" s="186"/>
      <c r="O207" s="186"/>
      <c r="P207" s="186"/>
      <c r="Q207" s="186"/>
      <c r="R207" s="186"/>
      <c r="S207" s="186"/>
      <c r="T207" s="186"/>
      <c r="U207" s="186"/>
      <c r="V207" s="186"/>
      <c r="W207" s="186"/>
      <c r="X207" s="186"/>
      <c r="Y207" s="186"/>
      <c r="Z207" s="186"/>
      <c r="AA207" s="186"/>
      <c r="AB207" s="186"/>
      <c r="AC207" s="186"/>
      <c r="AD207" s="186"/>
      <c r="AE207" s="186"/>
      <c r="AF207" s="186"/>
      <c r="AG207" s="186"/>
      <c r="AH207" s="186"/>
      <c r="AI207" s="186"/>
      <c r="AJ207" s="186"/>
      <c r="AK207" s="186"/>
      <c r="AL207" s="186"/>
      <c r="AM207" s="186"/>
      <c r="AN207" s="186"/>
      <c r="AO207" s="186"/>
      <c r="AP207" s="186"/>
      <c r="AQ207" s="186"/>
      <c r="AR207" s="186"/>
      <c r="AS207" s="186"/>
      <c r="AT207" s="186"/>
      <c r="AU207" s="186"/>
      <c r="AV207" s="186"/>
      <c r="AW207" s="186"/>
      <c r="AX207" s="186"/>
      <c r="AY207" s="186"/>
      <c r="AZ207" s="186"/>
      <c r="BA207" s="186"/>
      <c r="BB207" s="186"/>
      <c r="BC207" s="186"/>
      <c r="BD207" s="186"/>
      <c r="BE207" s="186"/>
      <c r="BF207" s="186"/>
      <c r="BG207" s="186"/>
      <c r="BH207" s="186"/>
      <c r="BI207" s="186"/>
      <c r="BJ207" s="186"/>
      <c r="BK207" s="186"/>
      <c r="BL207" s="186"/>
      <c r="BM207" s="186"/>
      <c r="BN207" s="186"/>
      <c r="BO207" s="186"/>
      <c r="BP207" s="186"/>
      <c r="BQ207" s="186"/>
      <c r="BR207" s="186"/>
      <c r="BS207" s="186"/>
      <c r="BT207" s="186"/>
      <c r="BU207" s="186"/>
      <c r="BV207" s="186"/>
      <c r="BW207" s="186"/>
      <c r="BX207" s="186"/>
      <c r="BY207" s="186"/>
      <c r="BZ207" s="186"/>
      <c r="CA207" s="186"/>
      <c r="CB207" s="186"/>
      <c r="CC207" s="186"/>
      <c r="CD207" s="186"/>
      <c r="CE207" s="186"/>
      <c r="CF207" s="186"/>
    </row>
    <row r="208" spans="1:84" x14ac:dyDescent="0.25">
      <c r="A208" s="186"/>
      <c r="B208" s="186"/>
      <c r="C208" s="186"/>
      <c r="D208" s="395"/>
      <c r="E208" s="186"/>
      <c r="F208" s="186"/>
      <c r="G208" s="186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  <c r="R208" s="186"/>
      <c r="S208" s="186"/>
      <c r="T208" s="186"/>
      <c r="U208" s="186"/>
      <c r="V208" s="186"/>
      <c r="W208" s="186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186"/>
      <c r="AI208" s="186"/>
      <c r="AJ208" s="186"/>
      <c r="AK208" s="186"/>
      <c r="AL208" s="186"/>
      <c r="AM208" s="186"/>
      <c r="AN208" s="186"/>
      <c r="AO208" s="186"/>
      <c r="AP208" s="186"/>
      <c r="AQ208" s="186"/>
      <c r="AR208" s="186"/>
      <c r="AS208" s="186"/>
      <c r="AT208" s="186"/>
      <c r="AU208" s="186"/>
      <c r="AV208" s="186"/>
      <c r="AW208" s="186"/>
      <c r="AX208" s="186"/>
      <c r="AY208" s="186"/>
      <c r="AZ208" s="186"/>
      <c r="BA208" s="186"/>
      <c r="BB208" s="186"/>
      <c r="BC208" s="186"/>
      <c r="BD208" s="186"/>
      <c r="BE208" s="186"/>
      <c r="BF208" s="186"/>
      <c r="BG208" s="186"/>
      <c r="BH208" s="186"/>
      <c r="BI208" s="186"/>
      <c r="BJ208" s="186"/>
      <c r="BK208" s="186"/>
      <c r="BL208" s="186"/>
      <c r="BM208" s="186"/>
      <c r="BN208" s="186"/>
      <c r="BO208" s="186"/>
      <c r="BP208" s="186"/>
      <c r="BQ208" s="186"/>
      <c r="BR208" s="186"/>
      <c r="BS208" s="186"/>
      <c r="BT208" s="186"/>
      <c r="BU208" s="186"/>
      <c r="BV208" s="186"/>
      <c r="BW208" s="186"/>
      <c r="BX208" s="186"/>
      <c r="BY208" s="186"/>
      <c r="BZ208" s="186"/>
      <c r="CA208" s="186"/>
      <c r="CB208" s="186"/>
      <c r="CC208" s="186"/>
      <c r="CD208" s="186"/>
      <c r="CE208" s="186"/>
      <c r="CF208" s="186"/>
    </row>
    <row r="209" spans="1:84" x14ac:dyDescent="0.25">
      <c r="A209" s="186"/>
      <c r="B209" s="186"/>
      <c r="C209" s="186"/>
      <c r="D209" s="395"/>
      <c r="E209" s="186"/>
      <c r="F209" s="186"/>
      <c r="G209" s="186"/>
      <c r="H209" s="186"/>
      <c r="I209" s="186"/>
      <c r="J209" s="186"/>
      <c r="K209" s="186"/>
      <c r="L209" s="186"/>
      <c r="M209" s="186"/>
      <c r="N209" s="186"/>
      <c r="O209" s="186"/>
      <c r="P209" s="186"/>
      <c r="Q209" s="186"/>
      <c r="R209" s="186"/>
      <c r="S209" s="186"/>
      <c r="T209" s="186"/>
      <c r="U209" s="186"/>
      <c r="V209" s="186"/>
      <c r="W209" s="186"/>
      <c r="X209" s="186"/>
      <c r="Y209" s="186"/>
      <c r="Z209" s="186"/>
      <c r="AA209" s="186"/>
      <c r="AB209" s="186"/>
      <c r="AC209" s="186"/>
      <c r="AD209" s="186"/>
      <c r="AE209" s="186"/>
      <c r="AF209" s="186"/>
      <c r="AG209" s="186"/>
      <c r="AH209" s="186"/>
      <c r="AI209" s="186"/>
      <c r="AJ209" s="186"/>
      <c r="AK209" s="186"/>
      <c r="AL209" s="186"/>
      <c r="AM209" s="186"/>
      <c r="AN209" s="186"/>
      <c r="AO209" s="186"/>
      <c r="AP209" s="186"/>
      <c r="AQ209" s="186"/>
      <c r="AR209" s="186"/>
      <c r="AS209" s="186"/>
      <c r="AT209" s="186"/>
      <c r="AU209" s="186"/>
      <c r="AV209" s="186"/>
      <c r="AW209" s="186"/>
      <c r="AX209" s="186"/>
      <c r="AY209" s="186"/>
      <c r="AZ209" s="186"/>
      <c r="BA209" s="186"/>
      <c r="BB209" s="186"/>
      <c r="BC209" s="186"/>
      <c r="BD209" s="186"/>
      <c r="BE209" s="186"/>
      <c r="BF209" s="186"/>
      <c r="BG209" s="186"/>
      <c r="BH209" s="186"/>
      <c r="BI209" s="186"/>
      <c r="BJ209" s="186"/>
      <c r="BK209" s="186"/>
      <c r="BL209" s="186"/>
      <c r="BM209" s="186"/>
      <c r="BN209" s="186"/>
      <c r="BO209" s="186"/>
      <c r="BP209" s="186"/>
      <c r="BQ209" s="186"/>
      <c r="BR209" s="186"/>
      <c r="BS209" s="186"/>
      <c r="BT209" s="186"/>
      <c r="BU209" s="186"/>
      <c r="BV209" s="186"/>
      <c r="BW209" s="186"/>
      <c r="BX209" s="186"/>
      <c r="BY209" s="186"/>
      <c r="BZ209" s="186"/>
      <c r="CA209" s="186"/>
      <c r="CB209" s="186"/>
      <c r="CC209" s="186"/>
      <c r="CD209" s="186"/>
      <c r="CE209" s="186"/>
      <c r="CF209" s="186"/>
    </row>
    <row r="210" spans="1:84" x14ac:dyDescent="0.25">
      <c r="A210" s="186"/>
      <c r="B210" s="186"/>
      <c r="C210" s="186"/>
      <c r="D210" s="395"/>
      <c r="E210" s="186"/>
      <c r="F210" s="186"/>
      <c r="G210" s="186"/>
      <c r="H210" s="186"/>
      <c r="I210" s="186"/>
      <c r="J210" s="186"/>
      <c r="K210" s="186"/>
      <c r="L210" s="186"/>
      <c r="M210" s="186"/>
      <c r="N210" s="186"/>
      <c r="O210" s="186"/>
      <c r="P210" s="186"/>
      <c r="Q210" s="186"/>
      <c r="R210" s="186"/>
      <c r="S210" s="186"/>
      <c r="T210" s="186"/>
      <c r="U210" s="186"/>
      <c r="V210" s="186"/>
      <c r="W210" s="186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186"/>
      <c r="AI210" s="186"/>
      <c r="AJ210" s="186"/>
      <c r="AK210" s="186"/>
      <c r="AL210" s="186"/>
      <c r="AM210" s="186"/>
      <c r="AN210" s="186"/>
      <c r="AO210" s="186"/>
      <c r="AP210" s="186"/>
      <c r="AQ210" s="186"/>
      <c r="AR210" s="186"/>
      <c r="AS210" s="186"/>
      <c r="AT210" s="186"/>
      <c r="AU210" s="186"/>
      <c r="AV210" s="186"/>
      <c r="AW210" s="186"/>
      <c r="AX210" s="186"/>
      <c r="AY210" s="186"/>
      <c r="AZ210" s="186"/>
      <c r="BA210" s="186"/>
      <c r="BB210" s="186"/>
      <c r="BC210" s="186"/>
      <c r="BD210" s="186"/>
      <c r="BE210" s="186"/>
      <c r="BF210" s="186"/>
      <c r="BG210" s="186"/>
      <c r="BH210" s="186"/>
      <c r="BI210" s="186"/>
      <c r="BJ210" s="186"/>
      <c r="BK210" s="186"/>
      <c r="BL210" s="186"/>
      <c r="BM210" s="186"/>
      <c r="BN210" s="186"/>
      <c r="BO210" s="186"/>
      <c r="BP210" s="186"/>
      <c r="BQ210" s="186"/>
      <c r="BR210" s="186"/>
      <c r="BS210" s="186"/>
      <c r="BT210" s="186"/>
      <c r="BU210" s="186"/>
      <c r="BV210" s="186"/>
      <c r="BW210" s="186"/>
      <c r="BX210" s="186"/>
      <c r="BY210" s="186"/>
      <c r="BZ210" s="186"/>
      <c r="CA210" s="186"/>
      <c r="CB210" s="186"/>
      <c r="CC210" s="186"/>
      <c r="CD210" s="186"/>
      <c r="CE210" s="186"/>
      <c r="CF210" s="186"/>
    </row>
    <row r="211" spans="1:84" x14ac:dyDescent="0.25">
      <c r="A211" s="186"/>
      <c r="B211" s="186"/>
      <c r="C211" s="186"/>
      <c r="D211" s="395"/>
      <c r="E211" s="186"/>
      <c r="F211" s="186"/>
      <c r="G211" s="186"/>
      <c r="H211" s="186"/>
      <c r="I211" s="186"/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86"/>
      <c r="AW211" s="186"/>
      <c r="AX211" s="186"/>
      <c r="AY211" s="186"/>
      <c r="AZ211" s="186"/>
      <c r="BA211" s="186"/>
      <c r="BB211" s="186"/>
      <c r="BC211" s="186"/>
      <c r="BD211" s="186"/>
      <c r="BE211" s="186"/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</row>
    <row r="212" spans="1:84" x14ac:dyDescent="0.25">
      <c r="A212" s="186"/>
      <c r="B212" s="186"/>
      <c r="C212" s="186"/>
      <c r="D212" s="395"/>
      <c r="E212" s="186"/>
      <c r="F212" s="186"/>
      <c r="G212" s="186"/>
      <c r="H212" s="186"/>
      <c r="I212" s="186"/>
      <c r="J212" s="186"/>
      <c r="K212" s="186"/>
      <c r="L212" s="186"/>
      <c r="M212" s="186"/>
      <c r="N212" s="186"/>
      <c r="O212" s="186"/>
      <c r="P212" s="186"/>
      <c r="Q212" s="186"/>
      <c r="R212" s="186"/>
      <c r="S212" s="186"/>
      <c r="T212" s="186"/>
      <c r="U212" s="186"/>
      <c r="V212" s="186"/>
      <c r="W212" s="186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186"/>
      <c r="AI212" s="186"/>
      <c r="AJ212" s="186"/>
      <c r="AK212" s="186"/>
      <c r="AL212" s="186"/>
      <c r="AM212" s="186"/>
      <c r="AN212" s="186"/>
      <c r="AO212" s="186"/>
      <c r="AP212" s="186"/>
      <c r="AQ212" s="186"/>
      <c r="AR212" s="186"/>
      <c r="AS212" s="186"/>
      <c r="AT212" s="186"/>
      <c r="AU212" s="186"/>
      <c r="AV212" s="186"/>
      <c r="AW212" s="186"/>
      <c r="AX212" s="186"/>
      <c r="AY212" s="186"/>
      <c r="AZ212" s="186"/>
      <c r="BA212" s="186"/>
      <c r="BB212" s="186"/>
      <c r="BC212" s="186"/>
      <c r="BD212" s="186"/>
      <c r="BE212" s="186"/>
      <c r="BF212" s="186"/>
      <c r="BG212" s="186"/>
      <c r="BH212" s="186"/>
      <c r="BI212" s="186"/>
      <c r="BJ212" s="186"/>
      <c r="BK212" s="186"/>
      <c r="BL212" s="186"/>
      <c r="BM212" s="186"/>
      <c r="BN212" s="186"/>
      <c r="BO212" s="186"/>
      <c r="BP212" s="186"/>
      <c r="BQ212" s="186"/>
      <c r="BR212" s="186"/>
      <c r="BS212" s="186"/>
      <c r="BT212" s="186"/>
      <c r="BU212" s="186"/>
      <c r="BV212" s="186"/>
      <c r="BW212" s="186"/>
      <c r="BX212" s="186"/>
      <c r="BY212" s="186"/>
      <c r="BZ212" s="186"/>
      <c r="CA212" s="186"/>
      <c r="CB212" s="186"/>
      <c r="CC212" s="186"/>
      <c r="CD212" s="186"/>
      <c r="CE212" s="186"/>
      <c r="CF212" s="186"/>
    </row>
    <row r="213" spans="1:84" x14ac:dyDescent="0.25">
      <c r="A213" s="186"/>
      <c r="B213" s="186"/>
      <c r="C213" s="186"/>
      <c r="D213" s="395"/>
      <c r="E213" s="186"/>
      <c r="F213" s="186"/>
      <c r="G213" s="186"/>
      <c r="H213" s="186"/>
      <c r="I213" s="186"/>
      <c r="J213" s="186"/>
      <c r="K213" s="186"/>
      <c r="L213" s="186"/>
      <c r="M213" s="186"/>
      <c r="N213" s="186"/>
      <c r="O213" s="186"/>
      <c r="P213" s="186"/>
      <c r="Q213" s="186"/>
      <c r="R213" s="186"/>
      <c r="S213" s="186"/>
      <c r="T213" s="186"/>
      <c r="U213" s="186"/>
      <c r="V213" s="186"/>
      <c r="W213" s="186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186"/>
      <c r="AI213" s="186"/>
      <c r="AJ213" s="186"/>
      <c r="AK213" s="186"/>
      <c r="AL213" s="186"/>
      <c r="AM213" s="186"/>
      <c r="AN213" s="186"/>
      <c r="AO213" s="186"/>
      <c r="AP213" s="186"/>
      <c r="AQ213" s="186"/>
      <c r="AR213" s="186"/>
      <c r="AS213" s="186"/>
      <c r="AT213" s="186"/>
      <c r="AU213" s="186"/>
      <c r="AV213" s="186"/>
      <c r="AW213" s="186"/>
      <c r="AX213" s="186"/>
      <c r="AY213" s="186"/>
      <c r="AZ213" s="186"/>
      <c r="BA213" s="186"/>
      <c r="BB213" s="186"/>
      <c r="BC213" s="186"/>
      <c r="BD213" s="186"/>
      <c r="BE213" s="186"/>
      <c r="BF213" s="186"/>
      <c r="BG213" s="186"/>
      <c r="BH213" s="186"/>
      <c r="BI213" s="186"/>
      <c r="BJ213" s="186"/>
      <c r="BK213" s="186"/>
      <c r="BL213" s="186"/>
      <c r="BM213" s="186"/>
      <c r="BN213" s="186"/>
      <c r="BO213" s="186"/>
      <c r="BP213" s="186"/>
      <c r="BQ213" s="186"/>
      <c r="BR213" s="186"/>
      <c r="BS213" s="186"/>
      <c r="BT213" s="186"/>
      <c r="BU213" s="186"/>
      <c r="BV213" s="186"/>
      <c r="BW213" s="186"/>
      <c r="BX213" s="186"/>
      <c r="BY213" s="186"/>
      <c r="BZ213" s="186"/>
      <c r="CA213" s="186"/>
      <c r="CB213" s="186"/>
      <c r="CC213" s="186"/>
      <c r="CD213" s="186"/>
      <c r="CE213" s="186"/>
      <c r="CF213" s="186"/>
    </row>
    <row r="214" spans="1:84" x14ac:dyDescent="0.25">
      <c r="A214" s="186"/>
      <c r="B214" s="186"/>
      <c r="C214" s="186"/>
      <c r="D214" s="395"/>
      <c r="E214" s="186"/>
      <c r="F214" s="186"/>
      <c r="G214" s="186"/>
      <c r="H214" s="186"/>
      <c r="I214" s="186"/>
      <c r="J214" s="186"/>
      <c r="K214" s="186"/>
      <c r="L214" s="186"/>
      <c r="M214" s="186"/>
      <c r="N214" s="186"/>
      <c r="O214" s="186"/>
      <c r="P214" s="186"/>
      <c r="Q214" s="186"/>
      <c r="R214" s="186"/>
      <c r="S214" s="186"/>
      <c r="T214" s="186"/>
      <c r="U214" s="186"/>
      <c r="V214" s="186"/>
      <c r="W214" s="186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186"/>
      <c r="AI214" s="186"/>
      <c r="AJ214" s="186"/>
      <c r="AK214" s="186"/>
      <c r="AL214" s="186"/>
      <c r="AM214" s="186"/>
      <c r="AN214" s="186"/>
      <c r="AO214" s="186"/>
      <c r="AP214" s="186"/>
      <c r="AQ214" s="186"/>
      <c r="AR214" s="186"/>
      <c r="AS214" s="186"/>
      <c r="AT214" s="186"/>
      <c r="AU214" s="186"/>
      <c r="AV214" s="186"/>
      <c r="AW214" s="186"/>
      <c r="AX214" s="186"/>
      <c r="AY214" s="186"/>
      <c r="AZ214" s="186"/>
      <c r="BA214" s="186"/>
      <c r="BB214" s="186"/>
      <c r="BC214" s="186"/>
      <c r="BD214" s="186"/>
      <c r="BE214" s="186"/>
      <c r="BF214" s="186"/>
      <c r="BG214" s="186"/>
      <c r="BH214" s="186"/>
      <c r="BI214" s="186"/>
      <c r="BJ214" s="186"/>
      <c r="BK214" s="186"/>
      <c r="BL214" s="186"/>
      <c r="BM214" s="186"/>
      <c r="BN214" s="186"/>
      <c r="BO214" s="186"/>
      <c r="BP214" s="186"/>
      <c r="BQ214" s="186"/>
      <c r="BR214" s="186"/>
      <c r="BS214" s="186"/>
      <c r="BT214" s="186"/>
      <c r="BU214" s="186"/>
      <c r="BV214" s="186"/>
      <c r="BW214" s="186"/>
      <c r="BX214" s="186"/>
      <c r="BY214" s="186"/>
      <c r="BZ214" s="186"/>
      <c r="CA214" s="186"/>
      <c r="CB214" s="186"/>
      <c r="CC214" s="186"/>
      <c r="CD214" s="186"/>
      <c r="CE214" s="186"/>
      <c r="CF214" s="186"/>
    </row>
    <row r="215" spans="1:84" x14ac:dyDescent="0.25">
      <c r="A215" s="186"/>
      <c r="B215" s="186"/>
      <c r="C215" s="186"/>
      <c r="D215" s="395"/>
      <c r="E215" s="186"/>
      <c r="F215" s="186"/>
      <c r="G215" s="186"/>
      <c r="H215" s="186"/>
      <c r="I215" s="186"/>
      <c r="J215" s="186"/>
      <c r="K215" s="186"/>
      <c r="L215" s="186"/>
      <c r="M215" s="186"/>
      <c r="N215" s="186"/>
      <c r="O215" s="186"/>
      <c r="P215" s="186"/>
      <c r="Q215" s="186"/>
      <c r="R215" s="186"/>
      <c r="S215" s="186"/>
      <c r="T215" s="186"/>
      <c r="U215" s="186"/>
      <c r="V215" s="186"/>
      <c r="W215" s="186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186"/>
      <c r="AI215" s="186"/>
      <c r="AJ215" s="186"/>
      <c r="AK215" s="186"/>
      <c r="AL215" s="186"/>
      <c r="AM215" s="186"/>
      <c r="AN215" s="186"/>
      <c r="AO215" s="186"/>
      <c r="AP215" s="186"/>
      <c r="AQ215" s="186"/>
      <c r="AR215" s="186"/>
      <c r="AS215" s="186"/>
      <c r="AT215" s="186"/>
      <c r="AU215" s="186"/>
      <c r="AV215" s="186"/>
      <c r="AW215" s="186"/>
      <c r="AX215" s="186"/>
      <c r="AY215" s="186"/>
      <c r="AZ215" s="186"/>
      <c r="BA215" s="186"/>
      <c r="BB215" s="186"/>
      <c r="BC215" s="186"/>
      <c r="BD215" s="186"/>
      <c r="BE215" s="186"/>
      <c r="BF215" s="186"/>
      <c r="BG215" s="186"/>
      <c r="BH215" s="186"/>
      <c r="BI215" s="186"/>
      <c r="BJ215" s="186"/>
      <c r="BK215" s="186"/>
      <c r="BL215" s="186"/>
      <c r="BM215" s="186"/>
      <c r="BN215" s="186"/>
      <c r="BO215" s="186"/>
      <c r="BP215" s="186"/>
      <c r="BQ215" s="186"/>
      <c r="BR215" s="186"/>
      <c r="BS215" s="186"/>
      <c r="BT215" s="186"/>
      <c r="BU215" s="186"/>
      <c r="BV215" s="186"/>
      <c r="BW215" s="186"/>
      <c r="BX215" s="186"/>
      <c r="BY215" s="186"/>
      <c r="BZ215" s="186"/>
      <c r="CA215" s="186"/>
      <c r="CB215" s="186"/>
      <c r="CC215" s="186"/>
      <c r="CD215" s="186"/>
      <c r="CE215" s="186"/>
      <c r="CF215" s="186"/>
    </row>
    <row r="216" spans="1:84" x14ac:dyDescent="0.25">
      <c r="A216" s="186"/>
      <c r="B216" s="186"/>
      <c r="C216" s="186"/>
      <c r="D216" s="395"/>
      <c r="E216" s="186"/>
      <c r="F216" s="186"/>
      <c r="G216" s="186"/>
      <c r="H216" s="186"/>
      <c r="I216" s="186"/>
      <c r="J216" s="186"/>
      <c r="K216" s="186"/>
      <c r="L216" s="186"/>
      <c r="M216" s="186"/>
      <c r="N216" s="186"/>
      <c r="O216" s="186"/>
      <c r="P216" s="186"/>
      <c r="Q216" s="186"/>
      <c r="R216" s="186"/>
      <c r="S216" s="186"/>
      <c r="T216" s="186"/>
      <c r="U216" s="186"/>
      <c r="V216" s="186"/>
      <c r="W216" s="186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186"/>
      <c r="AI216" s="186"/>
      <c r="AJ216" s="186"/>
      <c r="AK216" s="186"/>
      <c r="AL216" s="186"/>
      <c r="AM216" s="186"/>
      <c r="AN216" s="186"/>
      <c r="AO216" s="186"/>
      <c r="AP216" s="186"/>
      <c r="AQ216" s="186"/>
      <c r="AR216" s="186"/>
      <c r="AS216" s="186"/>
      <c r="AT216" s="186"/>
      <c r="AU216" s="186"/>
      <c r="AV216" s="186"/>
      <c r="AW216" s="186"/>
      <c r="AX216" s="186"/>
      <c r="AY216" s="186"/>
      <c r="AZ216" s="186"/>
      <c r="BA216" s="186"/>
      <c r="BB216" s="186"/>
      <c r="BC216" s="186"/>
      <c r="BD216" s="186"/>
      <c r="BE216" s="186"/>
      <c r="BF216" s="186"/>
      <c r="BG216" s="186"/>
      <c r="BH216" s="186"/>
      <c r="BI216" s="186"/>
      <c r="BJ216" s="186"/>
      <c r="BK216" s="186"/>
      <c r="BL216" s="186"/>
      <c r="BM216" s="186"/>
      <c r="BN216" s="186"/>
      <c r="BO216" s="186"/>
      <c r="BP216" s="186"/>
      <c r="BQ216" s="186"/>
      <c r="BR216" s="186"/>
      <c r="BS216" s="186"/>
      <c r="BT216" s="186"/>
      <c r="BU216" s="186"/>
      <c r="BV216" s="186"/>
      <c r="BW216" s="186"/>
      <c r="BX216" s="186"/>
      <c r="BY216" s="186"/>
      <c r="BZ216" s="186"/>
      <c r="CA216" s="186"/>
      <c r="CB216" s="186"/>
      <c r="CC216" s="186"/>
      <c r="CD216" s="186"/>
      <c r="CE216" s="186"/>
      <c r="CF216" s="186"/>
    </row>
    <row r="217" spans="1:84" x14ac:dyDescent="0.25">
      <c r="A217" s="186"/>
      <c r="B217" s="186"/>
      <c r="C217" s="186"/>
      <c r="D217" s="395"/>
      <c r="E217" s="186"/>
      <c r="F217" s="186"/>
      <c r="G217" s="186"/>
      <c r="H217" s="186"/>
      <c r="I217" s="186"/>
      <c r="J217" s="186"/>
      <c r="K217" s="186"/>
      <c r="L217" s="186"/>
      <c r="M217" s="186"/>
      <c r="N217" s="186"/>
      <c r="O217" s="186"/>
      <c r="P217" s="186"/>
      <c r="Q217" s="186"/>
      <c r="R217" s="186"/>
      <c r="S217" s="186"/>
      <c r="T217" s="186"/>
      <c r="U217" s="186"/>
      <c r="V217" s="186"/>
      <c r="W217" s="186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186"/>
      <c r="AI217" s="186"/>
      <c r="AJ217" s="186"/>
      <c r="AK217" s="186"/>
      <c r="AL217" s="186"/>
      <c r="AM217" s="186"/>
      <c r="AN217" s="186"/>
      <c r="AO217" s="186"/>
      <c r="AP217" s="186"/>
      <c r="AQ217" s="186"/>
      <c r="AR217" s="186"/>
      <c r="AS217" s="186"/>
      <c r="AT217" s="186"/>
      <c r="AU217" s="186"/>
      <c r="AV217" s="186"/>
      <c r="AW217" s="186"/>
      <c r="AX217" s="186"/>
      <c r="AY217" s="186"/>
      <c r="AZ217" s="186"/>
      <c r="BA217" s="186"/>
      <c r="BB217" s="186"/>
      <c r="BC217" s="186"/>
      <c r="BD217" s="186"/>
      <c r="BE217" s="186"/>
      <c r="BF217" s="186"/>
      <c r="BG217" s="186"/>
      <c r="BH217" s="186"/>
      <c r="BI217" s="186"/>
      <c r="BJ217" s="186"/>
      <c r="BK217" s="186"/>
      <c r="BL217" s="186"/>
      <c r="BM217" s="186"/>
      <c r="BN217" s="186"/>
      <c r="BO217" s="186"/>
      <c r="BP217" s="186"/>
      <c r="BQ217" s="186"/>
      <c r="BR217" s="186"/>
      <c r="BS217" s="186"/>
      <c r="BT217" s="186"/>
      <c r="BU217" s="186"/>
      <c r="BV217" s="186"/>
      <c r="BW217" s="186"/>
      <c r="BX217" s="186"/>
      <c r="BY217" s="186"/>
      <c r="BZ217" s="186"/>
      <c r="CA217" s="186"/>
      <c r="CB217" s="186"/>
      <c r="CC217" s="186"/>
      <c r="CD217" s="186"/>
      <c r="CE217" s="186"/>
      <c r="CF217" s="186"/>
    </row>
    <row r="218" spans="1:84" x14ac:dyDescent="0.25">
      <c r="A218" s="186"/>
      <c r="B218" s="186"/>
      <c r="C218" s="186"/>
      <c r="D218" s="395"/>
      <c r="E218" s="186"/>
      <c r="F218" s="186"/>
      <c r="G218" s="186"/>
      <c r="H218" s="186"/>
      <c r="I218" s="186"/>
      <c r="J218" s="186"/>
      <c r="K218" s="186"/>
      <c r="L218" s="186"/>
      <c r="M218" s="186"/>
      <c r="N218" s="186"/>
      <c r="O218" s="186"/>
      <c r="P218" s="186"/>
      <c r="Q218" s="186"/>
      <c r="R218" s="186"/>
      <c r="S218" s="186"/>
      <c r="T218" s="186"/>
      <c r="U218" s="186"/>
      <c r="V218" s="186"/>
      <c r="W218" s="186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186"/>
      <c r="AI218" s="186"/>
      <c r="AJ218" s="186"/>
      <c r="AK218" s="186"/>
      <c r="AL218" s="186"/>
      <c r="AM218" s="186"/>
      <c r="AN218" s="186"/>
      <c r="AO218" s="186"/>
      <c r="AP218" s="186"/>
      <c r="AQ218" s="186"/>
      <c r="AR218" s="186"/>
      <c r="AS218" s="186"/>
      <c r="AT218" s="186"/>
      <c r="AU218" s="186"/>
      <c r="AV218" s="186"/>
      <c r="AW218" s="186"/>
      <c r="AX218" s="186"/>
      <c r="AY218" s="186"/>
      <c r="AZ218" s="186"/>
      <c r="BA218" s="186"/>
      <c r="BB218" s="186"/>
      <c r="BC218" s="186"/>
      <c r="BD218" s="186"/>
      <c r="BE218" s="186"/>
      <c r="BF218" s="186"/>
      <c r="BG218" s="186"/>
      <c r="BH218" s="186"/>
      <c r="BI218" s="186"/>
      <c r="BJ218" s="186"/>
      <c r="BK218" s="186"/>
      <c r="BL218" s="186"/>
      <c r="BM218" s="186"/>
      <c r="BN218" s="186"/>
      <c r="BO218" s="186"/>
      <c r="BP218" s="186"/>
      <c r="BQ218" s="186"/>
      <c r="BR218" s="186"/>
      <c r="BS218" s="186"/>
      <c r="BT218" s="186"/>
      <c r="BU218" s="186"/>
      <c r="BV218" s="186"/>
      <c r="BW218" s="186"/>
      <c r="BX218" s="186"/>
      <c r="BY218" s="186"/>
      <c r="BZ218" s="186"/>
      <c r="CA218" s="186"/>
      <c r="CB218" s="186"/>
      <c r="CC218" s="186"/>
      <c r="CD218" s="186"/>
      <c r="CE218" s="186"/>
      <c r="CF218" s="186"/>
    </row>
    <row r="219" spans="1:84" x14ac:dyDescent="0.25">
      <c r="A219" s="186"/>
      <c r="B219" s="186"/>
      <c r="C219" s="186"/>
      <c r="D219" s="395"/>
      <c r="E219" s="186"/>
      <c r="F219" s="186"/>
      <c r="G219" s="186"/>
      <c r="H219" s="186"/>
      <c r="I219" s="186"/>
      <c r="J219" s="186"/>
      <c r="K219" s="186"/>
      <c r="L219" s="186"/>
      <c r="M219" s="186"/>
      <c r="N219" s="186"/>
      <c r="O219" s="186"/>
      <c r="P219" s="186"/>
      <c r="Q219" s="186"/>
      <c r="R219" s="186"/>
      <c r="S219" s="186"/>
      <c r="T219" s="186"/>
      <c r="U219" s="186"/>
      <c r="V219" s="186"/>
      <c r="W219" s="186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186"/>
      <c r="AI219" s="186"/>
      <c r="AJ219" s="186"/>
      <c r="AK219" s="186"/>
      <c r="AL219" s="186"/>
      <c r="AM219" s="186"/>
      <c r="AN219" s="186"/>
      <c r="AO219" s="186"/>
      <c r="AP219" s="186"/>
      <c r="AQ219" s="186"/>
      <c r="AR219" s="186"/>
      <c r="AS219" s="186"/>
      <c r="AT219" s="186"/>
      <c r="AU219" s="186"/>
      <c r="AV219" s="186"/>
      <c r="AW219" s="186"/>
      <c r="AX219" s="186"/>
      <c r="AY219" s="186"/>
      <c r="AZ219" s="186"/>
      <c r="BA219" s="186"/>
      <c r="BB219" s="186"/>
      <c r="BC219" s="186"/>
      <c r="BD219" s="186"/>
      <c r="BE219" s="186"/>
      <c r="BF219" s="186"/>
      <c r="BG219" s="186"/>
      <c r="BH219" s="186"/>
      <c r="BI219" s="186"/>
      <c r="BJ219" s="186"/>
      <c r="BK219" s="186"/>
      <c r="BL219" s="186"/>
      <c r="BM219" s="186"/>
      <c r="BN219" s="186"/>
      <c r="BO219" s="186"/>
      <c r="BP219" s="186"/>
      <c r="BQ219" s="186"/>
      <c r="BR219" s="186"/>
      <c r="BS219" s="186"/>
      <c r="BT219" s="186"/>
      <c r="BU219" s="186"/>
      <c r="BV219" s="186"/>
      <c r="BW219" s="186"/>
      <c r="BX219" s="186"/>
      <c r="BY219" s="186"/>
      <c r="BZ219" s="186"/>
      <c r="CA219" s="186"/>
      <c r="CB219" s="186"/>
      <c r="CC219" s="186"/>
      <c r="CD219" s="186"/>
      <c r="CE219" s="186"/>
      <c r="CF219" s="186"/>
    </row>
    <row r="220" spans="1:84" x14ac:dyDescent="0.25">
      <c r="A220" s="186"/>
      <c r="B220" s="186"/>
      <c r="C220" s="186"/>
      <c r="D220" s="395"/>
      <c r="E220" s="186"/>
      <c r="F220" s="186"/>
      <c r="G220" s="186"/>
      <c r="H220" s="186"/>
      <c r="I220" s="186"/>
      <c r="J220" s="186"/>
      <c r="K220" s="186"/>
      <c r="L220" s="186"/>
      <c r="M220" s="186"/>
      <c r="N220" s="186"/>
      <c r="O220" s="186"/>
      <c r="P220" s="186"/>
      <c r="Q220" s="186"/>
      <c r="R220" s="186"/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  <c r="AL220" s="186"/>
      <c r="AM220" s="186"/>
      <c r="AN220" s="186"/>
      <c r="AO220" s="186"/>
      <c r="AP220" s="186"/>
      <c r="AQ220" s="186"/>
      <c r="AR220" s="186"/>
      <c r="AS220" s="186"/>
      <c r="AT220" s="186"/>
      <c r="AU220" s="186"/>
      <c r="AV220" s="186"/>
      <c r="AW220" s="186"/>
      <c r="AX220" s="186"/>
      <c r="AY220" s="186"/>
      <c r="AZ220" s="186"/>
      <c r="BA220" s="186"/>
      <c r="BB220" s="186"/>
      <c r="BC220" s="186"/>
      <c r="BD220" s="186"/>
      <c r="BE220" s="186"/>
      <c r="BF220" s="186"/>
      <c r="BG220" s="186"/>
      <c r="BH220" s="186"/>
      <c r="BI220" s="186"/>
      <c r="BJ220" s="186"/>
      <c r="BK220" s="186"/>
      <c r="BL220" s="186"/>
      <c r="BM220" s="186"/>
      <c r="BN220" s="186"/>
      <c r="BO220" s="186"/>
      <c r="BP220" s="186"/>
      <c r="BQ220" s="186"/>
      <c r="BR220" s="186"/>
      <c r="BS220" s="186"/>
      <c r="BT220" s="186"/>
      <c r="BU220" s="186"/>
      <c r="BV220" s="186"/>
      <c r="BW220" s="186"/>
      <c r="BX220" s="186"/>
      <c r="BY220" s="186"/>
      <c r="BZ220" s="186"/>
      <c r="CA220" s="186"/>
      <c r="CB220" s="186"/>
      <c r="CC220" s="186"/>
      <c r="CD220" s="186"/>
      <c r="CE220" s="186"/>
      <c r="CF220" s="186"/>
    </row>
    <row r="221" spans="1:84" x14ac:dyDescent="0.25">
      <c r="A221" s="186"/>
      <c r="B221" s="186"/>
      <c r="C221" s="186"/>
      <c r="D221" s="395"/>
      <c r="E221" s="186"/>
      <c r="F221" s="186"/>
      <c r="G221" s="186"/>
      <c r="H221" s="186"/>
      <c r="I221" s="186"/>
      <c r="J221" s="186"/>
      <c r="K221" s="186"/>
      <c r="L221" s="186"/>
      <c r="M221" s="186"/>
      <c r="N221" s="186"/>
      <c r="O221" s="186"/>
      <c r="P221" s="186"/>
      <c r="Q221" s="186"/>
      <c r="R221" s="186"/>
      <c r="S221" s="186"/>
      <c r="T221" s="186"/>
      <c r="U221" s="186"/>
      <c r="V221" s="186"/>
      <c r="W221" s="186"/>
      <c r="X221" s="186"/>
      <c r="Y221" s="186"/>
      <c r="Z221" s="186"/>
      <c r="AA221" s="186"/>
      <c r="AB221" s="186"/>
      <c r="AC221" s="186"/>
      <c r="AD221" s="186"/>
      <c r="AE221" s="186"/>
      <c r="AF221" s="186"/>
      <c r="AG221" s="186"/>
      <c r="AH221" s="186"/>
      <c r="AI221" s="186"/>
      <c r="AJ221" s="186"/>
      <c r="AK221" s="186"/>
      <c r="AL221" s="186"/>
      <c r="AM221" s="186"/>
      <c r="AN221" s="186"/>
      <c r="AO221" s="186"/>
      <c r="AP221" s="186"/>
      <c r="AQ221" s="186"/>
      <c r="AR221" s="186"/>
      <c r="AS221" s="186"/>
      <c r="AT221" s="186"/>
      <c r="AU221" s="186"/>
      <c r="AV221" s="186"/>
      <c r="AW221" s="186"/>
      <c r="AX221" s="186"/>
      <c r="AY221" s="186"/>
      <c r="AZ221" s="186"/>
      <c r="BA221" s="186"/>
      <c r="BB221" s="186"/>
      <c r="BC221" s="186"/>
      <c r="BD221" s="186"/>
      <c r="BE221" s="186"/>
      <c r="BF221" s="186"/>
      <c r="BG221" s="186"/>
      <c r="BH221" s="186"/>
      <c r="BI221" s="186"/>
      <c r="BJ221" s="186"/>
      <c r="BK221" s="186"/>
      <c r="BL221" s="186"/>
      <c r="BM221" s="186"/>
      <c r="BN221" s="186"/>
      <c r="BO221" s="186"/>
      <c r="BP221" s="186"/>
      <c r="BQ221" s="186"/>
      <c r="BR221" s="186"/>
      <c r="BS221" s="186"/>
      <c r="BT221" s="186"/>
      <c r="BU221" s="186"/>
      <c r="BV221" s="186"/>
      <c r="BW221" s="186"/>
      <c r="BX221" s="186"/>
      <c r="BY221" s="186"/>
      <c r="BZ221" s="186"/>
      <c r="CA221" s="186"/>
      <c r="CB221" s="186"/>
      <c r="CC221" s="186"/>
      <c r="CD221" s="186"/>
      <c r="CE221" s="186"/>
      <c r="CF221" s="186"/>
    </row>
    <row r="222" spans="1:84" x14ac:dyDescent="0.25">
      <c r="A222" s="186"/>
      <c r="B222" s="186"/>
      <c r="C222" s="186"/>
      <c r="D222" s="395"/>
      <c r="E222" s="186"/>
      <c r="F222" s="186"/>
      <c r="G222" s="186"/>
      <c r="H222" s="186"/>
      <c r="I222" s="186"/>
      <c r="J222" s="186"/>
      <c r="K222" s="186"/>
      <c r="L222" s="186"/>
      <c r="M222" s="186"/>
      <c r="N222" s="186"/>
      <c r="O222" s="186"/>
      <c r="P222" s="186"/>
      <c r="Q222" s="186"/>
      <c r="R222" s="186"/>
      <c r="S222" s="186"/>
      <c r="T222" s="186"/>
      <c r="U222" s="186"/>
      <c r="V222" s="186"/>
      <c r="W222" s="186"/>
      <c r="X222" s="186"/>
      <c r="Y222" s="186"/>
      <c r="Z222" s="186"/>
      <c r="AA222" s="186"/>
      <c r="AB222" s="186"/>
      <c r="AC222" s="186"/>
      <c r="AD222" s="186"/>
      <c r="AE222" s="186"/>
      <c r="AF222" s="186"/>
      <c r="AG222" s="186"/>
      <c r="AH222" s="186"/>
      <c r="AI222" s="186"/>
      <c r="AJ222" s="186"/>
      <c r="AK222" s="186"/>
      <c r="AL222" s="186"/>
      <c r="AM222" s="186"/>
      <c r="AN222" s="186"/>
      <c r="AO222" s="186"/>
      <c r="AP222" s="186"/>
      <c r="AQ222" s="186"/>
      <c r="AR222" s="186"/>
      <c r="AS222" s="186"/>
      <c r="AT222" s="186"/>
      <c r="AU222" s="186"/>
      <c r="AV222" s="186"/>
      <c r="AW222" s="186"/>
      <c r="AX222" s="186"/>
      <c r="AY222" s="186"/>
      <c r="AZ222" s="186"/>
      <c r="BA222" s="186"/>
      <c r="BB222" s="186"/>
      <c r="BC222" s="186"/>
      <c r="BD222" s="186"/>
      <c r="BE222" s="186"/>
      <c r="BF222" s="186"/>
      <c r="BG222" s="186"/>
      <c r="BH222" s="186"/>
      <c r="BI222" s="186"/>
      <c r="BJ222" s="186"/>
      <c r="BK222" s="186"/>
      <c r="BL222" s="186"/>
      <c r="BM222" s="186"/>
      <c r="BN222" s="186"/>
      <c r="BO222" s="186"/>
      <c r="BP222" s="186"/>
      <c r="BQ222" s="186"/>
      <c r="BR222" s="186"/>
      <c r="BS222" s="186"/>
      <c r="BT222" s="186"/>
      <c r="BU222" s="186"/>
      <c r="BV222" s="186"/>
      <c r="BW222" s="186"/>
      <c r="BX222" s="186"/>
      <c r="BY222" s="186"/>
      <c r="BZ222" s="186"/>
      <c r="CA222" s="186"/>
      <c r="CB222" s="186"/>
      <c r="CC222" s="186"/>
      <c r="CD222" s="186"/>
      <c r="CE222" s="186"/>
      <c r="CF222" s="186"/>
    </row>
    <row r="223" spans="1:84" x14ac:dyDescent="0.25">
      <c r="A223" s="186"/>
      <c r="B223" s="186"/>
      <c r="C223" s="186"/>
      <c r="D223" s="395"/>
      <c r="E223" s="186"/>
      <c r="F223" s="186"/>
      <c r="G223" s="186"/>
      <c r="H223" s="186"/>
      <c r="I223" s="186"/>
      <c r="J223" s="186"/>
      <c r="K223" s="186"/>
      <c r="L223" s="186"/>
      <c r="M223" s="186"/>
      <c r="N223" s="186"/>
      <c r="O223" s="186"/>
      <c r="P223" s="186"/>
      <c r="Q223" s="186"/>
      <c r="R223" s="186"/>
      <c r="S223" s="186"/>
      <c r="T223" s="186"/>
      <c r="U223" s="186"/>
      <c r="V223" s="186"/>
      <c r="W223" s="186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86"/>
      <c r="AS223" s="186"/>
      <c r="AT223" s="186"/>
      <c r="AU223" s="186"/>
      <c r="AV223" s="186"/>
      <c r="AW223" s="186"/>
      <c r="AX223" s="186"/>
      <c r="AY223" s="186"/>
      <c r="AZ223" s="186"/>
      <c r="BA223" s="186"/>
      <c r="BB223" s="186"/>
      <c r="BC223" s="186"/>
      <c r="BD223" s="186"/>
      <c r="BE223" s="186"/>
      <c r="BF223" s="186"/>
      <c r="BG223" s="186"/>
      <c r="BH223" s="186"/>
      <c r="BI223" s="186"/>
      <c r="BJ223" s="186"/>
      <c r="BK223" s="186"/>
      <c r="BL223" s="186"/>
      <c r="BM223" s="186"/>
      <c r="BN223" s="186"/>
      <c r="BO223" s="186"/>
      <c r="BP223" s="186"/>
      <c r="BQ223" s="186"/>
      <c r="BR223" s="186"/>
      <c r="BS223" s="186"/>
      <c r="BT223" s="186"/>
      <c r="BU223" s="186"/>
      <c r="BV223" s="186"/>
      <c r="BW223" s="186"/>
      <c r="BX223" s="186"/>
      <c r="BY223" s="186"/>
      <c r="BZ223" s="186"/>
      <c r="CA223" s="186"/>
      <c r="CB223" s="186"/>
      <c r="CC223" s="186"/>
      <c r="CD223" s="186"/>
      <c r="CE223" s="186"/>
      <c r="CF223" s="186"/>
    </row>
    <row r="224" spans="1:84" x14ac:dyDescent="0.25">
      <c r="A224" s="186"/>
      <c r="B224" s="186"/>
      <c r="C224" s="186"/>
      <c r="D224" s="395"/>
      <c r="E224" s="186"/>
      <c r="F224" s="186"/>
      <c r="G224" s="186"/>
      <c r="H224" s="186"/>
      <c r="I224" s="186"/>
      <c r="J224" s="186"/>
      <c r="K224" s="186"/>
      <c r="L224" s="186"/>
      <c r="M224" s="186"/>
      <c r="N224" s="186"/>
      <c r="O224" s="186"/>
      <c r="P224" s="186"/>
      <c r="Q224" s="186"/>
      <c r="R224" s="186"/>
      <c r="S224" s="186"/>
      <c r="T224" s="186"/>
      <c r="U224" s="186"/>
      <c r="V224" s="186"/>
      <c r="W224" s="186"/>
      <c r="X224" s="186"/>
      <c r="Y224" s="186"/>
      <c r="Z224" s="186"/>
      <c r="AA224" s="186"/>
      <c r="AB224" s="186"/>
      <c r="AC224" s="186"/>
      <c r="AD224" s="186"/>
      <c r="AE224" s="186"/>
      <c r="AF224" s="186"/>
      <c r="AG224" s="186"/>
      <c r="AH224" s="186"/>
      <c r="AI224" s="186"/>
      <c r="AJ224" s="186"/>
      <c r="AK224" s="186"/>
      <c r="AL224" s="186"/>
      <c r="AM224" s="186"/>
      <c r="AN224" s="186"/>
      <c r="AO224" s="186"/>
      <c r="AP224" s="186"/>
      <c r="AQ224" s="186"/>
      <c r="AR224" s="186"/>
      <c r="AS224" s="186"/>
      <c r="AT224" s="186"/>
      <c r="AU224" s="186"/>
      <c r="AV224" s="186"/>
      <c r="AW224" s="186"/>
      <c r="AX224" s="186"/>
      <c r="AY224" s="186"/>
      <c r="AZ224" s="186"/>
      <c r="BA224" s="186"/>
      <c r="BB224" s="186"/>
      <c r="BC224" s="186"/>
      <c r="BD224" s="186"/>
      <c r="BE224" s="186"/>
      <c r="BF224" s="186"/>
      <c r="BG224" s="186"/>
      <c r="BH224" s="186"/>
      <c r="BI224" s="186"/>
      <c r="BJ224" s="186"/>
      <c r="BK224" s="186"/>
      <c r="BL224" s="186"/>
      <c r="BM224" s="186"/>
      <c r="BN224" s="186"/>
      <c r="BO224" s="186"/>
      <c r="BP224" s="186"/>
      <c r="BQ224" s="186"/>
      <c r="BR224" s="186"/>
      <c r="BS224" s="186"/>
      <c r="BT224" s="186"/>
      <c r="BU224" s="186"/>
      <c r="BV224" s="186"/>
      <c r="BW224" s="186"/>
      <c r="BX224" s="186"/>
      <c r="BY224" s="186"/>
      <c r="BZ224" s="186"/>
      <c r="CA224" s="186"/>
      <c r="CB224" s="186"/>
      <c r="CC224" s="186"/>
      <c r="CD224" s="186"/>
      <c r="CE224" s="186"/>
      <c r="CF224" s="186"/>
    </row>
    <row r="225" spans="1:84" x14ac:dyDescent="0.25">
      <c r="A225" s="186"/>
      <c r="B225" s="186"/>
      <c r="C225" s="186"/>
      <c r="D225" s="395"/>
      <c r="E225" s="186"/>
      <c r="F225" s="186"/>
      <c r="G225" s="186"/>
      <c r="H225" s="186"/>
      <c r="I225" s="186"/>
      <c r="J225" s="186"/>
      <c r="K225" s="186"/>
      <c r="L225" s="186"/>
      <c r="M225" s="186"/>
      <c r="N225" s="186"/>
      <c r="O225" s="186"/>
      <c r="P225" s="186"/>
      <c r="Q225" s="186"/>
      <c r="R225" s="186"/>
      <c r="S225" s="186"/>
      <c r="T225" s="186"/>
      <c r="U225" s="186"/>
      <c r="V225" s="186"/>
      <c r="W225" s="186"/>
      <c r="X225" s="186"/>
      <c r="Y225" s="186"/>
      <c r="Z225" s="186"/>
      <c r="AA225" s="186"/>
      <c r="AB225" s="186"/>
      <c r="AC225" s="186"/>
      <c r="AD225" s="186"/>
      <c r="AE225" s="186"/>
      <c r="AF225" s="186"/>
      <c r="AG225" s="186"/>
      <c r="AH225" s="186"/>
      <c r="AI225" s="186"/>
      <c r="AJ225" s="186"/>
      <c r="AK225" s="186"/>
      <c r="AL225" s="186"/>
      <c r="AM225" s="186"/>
      <c r="AN225" s="186"/>
      <c r="AO225" s="186"/>
      <c r="AP225" s="186"/>
      <c r="AQ225" s="186"/>
      <c r="AR225" s="186"/>
      <c r="AS225" s="186"/>
      <c r="AT225" s="186"/>
      <c r="AU225" s="186"/>
      <c r="AV225" s="186"/>
      <c r="AW225" s="186"/>
      <c r="AX225" s="186"/>
      <c r="AY225" s="186"/>
      <c r="AZ225" s="186"/>
      <c r="BA225" s="186"/>
      <c r="BB225" s="186"/>
      <c r="BC225" s="186"/>
      <c r="BD225" s="186"/>
      <c r="BE225" s="186"/>
      <c r="BF225" s="186"/>
      <c r="BG225" s="186"/>
      <c r="BH225" s="186"/>
      <c r="BI225" s="186"/>
      <c r="BJ225" s="186"/>
      <c r="BK225" s="186"/>
      <c r="BL225" s="186"/>
      <c r="BM225" s="186"/>
      <c r="BN225" s="186"/>
      <c r="BO225" s="186"/>
      <c r="BP225" s="186"/>
      <c r="BQ225" s="186"/>
      <c r="BR225" s="186"/>
      <c r="BS225" s="186"/>
      <c r="BT225" s="186"/>
      <c r="BU225" s="186"/>
      <c r="BV225" s="186"/>
      <c r="BW225" s="186"/>
      <c r="BX225" s="186"/>
      <c r="BY225" s="186"/>
      <c r="BZ225" s="186"/>
      <c r="CA225" s="186"/>
      <c r="CB225" s="186"/>
      <c r="CC225" s="186"/>
      <c r="CD225" s="186"/>
      <c r="CE225" s="186"/>
      <c r="CF225" s="186"/>
    </row>
    <row r="226" spans="1:84" x14ac:dyDescent="0.25">
      <c r="A226" s="186"/>
      <c r="B226" s="186"/>
      <c r="C226" s="186"/>
      <c r="D226" s="395"/>
      <c r="E226" s="186"/>
      <c r="F226" s="186"/>
      <c r="G226" s="186"/>
      <c r="H226" s="186"/>
      <c r="I226" s="186"/>
      <c r="J226" s="186"/>
      <c r="K226" s="186"/>
      <c r="L226" s="186"/>
      <c r="M226" s="186"/>
      <c r="N226" s="186"/>
      <c r="O226" s="186"/>
      <c r="P226" s="186"/>
      <c r="Q226" s="186"/>
      <c r="R226" s="186"/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186"/>
      <c r="AU226" s="186"/>
      <c r="AV226" s="186"/>
      <c r="AW226" s="186"/>
      <c r="AX226" s="186"/>
      <c r="AY226" s="186"/>
      <c r="AZ226" s="186"/>
      <c r="BA226" s="186"/>
      <c r="BB226" s="186"/>
      <c r="BC226" s="186"/>
      <c r="BD226" s="186"/>
      <c r="BE226" s="186"/>
      <c r="BF226" s="186"/>
      <c r="BG226" s="186"/>
      <c r="BH226" s="186"/>
      <c r="BI226" s="186"/>
      <c r="BJ226" s="186"/>
      <c r="BK226" s="186"/>
      <c r="BL226" s="186"/>
      <c r="BM226" s="186"/>
      <c r="BN226" s="186"/>
      <c r="BO226" s="186"/>
      <c r="BP226" s="186"/>
      <c r="BQ226" s="186"/>
      <c r="BR226" s="186"/>
      <c r="BS226" s="186"/>
      <c r="BT226" s="186"/>
      <c r="BU226" s="186"/>
      <c r="BV226" s="186"/>
      <c r="BW226" s="186"/>
      <c r="BX226" s="186"/>
      <c r="BY226" s="186"/>
      <c r="BZ226" s="186"/>
      <c r="CA226" s="186"/>
      <c r="CB226" s="186"/>
      <c r="CC226" s="186"/>
      <c r="CD226" s="186"/>
      <c r="CE226" s="186"/>
      <c r="CF226" s="186"/>
    </row>
    <row r="227" spans="1:84" x14ac:dyDescent="0.25">
      <c r="A227" s="186"/>
      <c r="B227" s="186"/>
      <c r="C227" s="186"/>
      <c r="D227" s="395"/>
      <c r="E227" s="186"/>
      <c r="F227" s="186"/>
      <c r="G227" s="186"/>
      <c r="H227" s="186"/>
      <c r="I227" s="186"/>
      <c r="J227" s="186"/>
      <c r="K227" s="186"/>
      <c r="L227" s="186"/>
      <c r="M227" s="186"/>
      <c r="N227" s="186"/>
      <c r="O227" s="186"/>
      <c r="P227" s="186"/>
      <c r="Q227" s="186"/>
      <c r="R227" s="186"/>
      <c r="S227" s="186"/>
      <c r="T227" s="186"/>
      <c r="U227" s="186"/>
      <c r="V227" s="186"/>
      <c r="W227" s="186"/>
      <c r="X227" s="186"/>
      <c r="Y227" s="186"/>
      <c r="Z227" s="186"/>
      <c r="AA227" s="186"/>
      <c r="AB227" s="186"/>
      <c r="AC227" s="186"/>
      <c r="AD227" s="186"/>
      <c r="AE227" s="186"/>
      <c r="AF227" s="186"/>
      <c r="AG227" s="186"/>
      <c r="AH227" s="186"/>
      <c r="AI227" s="186"/>
      <c r="AJ227" s="186"/>
      <c r="AK227" s="186"/>
      <c r="AL227" s="186"/>
      <c r="AM227" s="186"/>
      <c r="AN227" s="186"/>
      <c r="AO227" s="186"/>
      <c r="AP227" s="186"/>
      <c r="AQ227" s="186"/>
      <c r="AR227" s="186"/>
      <c r="AS227" s="186"/>
      <c r="AT227" s="186"/>
      <c r="AU227" s="186"/>
      <c r="AV227" s="186"/>
      <c r="AW227" s="186"/>
      <c r="AX227" s="186"/>
      <c r="AY227" s="186"/>
      <c r="AZ227" s="186"/>
      <c r="BA227" s="186"/>
      <c r="BB227" s="186"/>
      <c r="BC227" s="186"/>
      <c r="BD227" s="186"/>
      <c r="BE227" s="186"/>
      <c r="BF227" s="186"/>
      <c r="BG227" s="186"/>
      <c r="BH227" s="186"/>
      <c r="BI227" s="186"/>
      <c r="BJ227" s="186"/>
      <c r="BK227" s="186"/>
      <c r="BL227" s="186"/>
      <c r="BM227" s="186"/>
      <c r="BN227" s="186"/>
      <c r="BO227" s="186"/>
      <c r="BP227" s="186"/>
      <c r="BQ227" s="186"/>
      <c r="BR227" s="186"/>
      <c r="BS227" s="186"/>
      <c r="BT227" s="186"/>
      <c r="BU227" s="186"/>
      <c r="BV227" s="186"/>
      <c r="BW227" s="186"/>
      <c r="BX227" s="186"/>
      <c r="BY227" s="186"/>
      <c r="BZ227" s="186"/>
      <c r="CA227" s="186"/>
      <c r="CB227" s="186"/>
      <c r="CC227" s="186"/>
      <c r="CD227" s="186"/>
      <c r="CE227" s="186"/>
      <c r="CF227" s="186"/>
    </row>
    <row r="228" spans="1:84" x14ac:dyDescent="0.25">
      <c r="A228" s="186"/>
      <c r="B228" s="186"/>
      <c r="C228" s="186"/>
      <c r="D228" s="395"/>
      <c r="E228" s="186"/>
      <c r="F228" s="186"/>
      <c r="G228" s="186"/>
      <c r="H228" s="186"/>
      <c r="I228" s="186"/>
      <c r="J228" s="186"/>
      <c r="K228" s="186"/>
      <c r="L228" s="186"/>
      <c r="M228" s="186"/>
      <c r="N228" s="186"/>
      <c r="O228" s="186"/>
      <c r="P228" s="186"/>
      <c r="Q228" s="186"/>
      <c r="R228" s="186"/>
      <c r="S228" s="186"/>
      <c r="T228" s="186"/>
      <c r="U228" s="186"/>
      <c r="V228" s="186"/>
      <c r="W228" s="186"/>
      <c r="X228" s="186"/>
      <c r="Y228" s="186"/>
      <c r="Z228" s="186"/>
      <c r="AA228" s="186"/>
      <c r="AB228" s="186"/>
      <c r="AC228" s="186"/>
      <c r="AD228" s="186"/>
      <c r="AE228" s="186"/>
      <c r="AF228" s="186"/>
      <c r="AG228" s="186"/>
      <c r="AH228" s="186"/>
      <c r="AI228" s="186"/>
      <c r="AJ228" s="186"/>
      <c r="AK228" s="186"/>
      <c r="AL228" s="186"/>
      <c r="AM228" s="186"/>
      <c r="AN228" s="186"/>
      <c r="AO228" s="186"/>
      <c r="AP228" s="186"/>
      <c r="AQ228" s="186"/>
      <c r="AR228" s="186"/>
      <c r="AS228" s="186"/>
      <c r="AT228" s="186"/>
      <c r="AU228" s="186"/>
      <c r="AV228" s="186"/>
      <c r="AW228" s="186"/>
      <c r="AX228" s="186"/>
      <c r="AY228" s="186"/>
      <c r="AZ228" s="186"/>
      <c r="BA228" s="186"/>
      <c r="BB228" s="186"/>
      <c r="BC228" s="186"/>
      <c r="BD228" s="186"/>
      <c r="BE228" s="186"/>
      <c r="BF228" s="186"/>
      <c r="BG228" s="186"/>
      <c r="BH228" s="186"/>
      <c r="BI228" s="186"/>
      <c r="BJ228" s="186"/>
      <c r="BK228" s="186"/>
      <c r="BL228" s="186"/>
      <c r="BM228" s="186"/>
      <c r="BN228" s="186"/>
      <c r="BO228" s="186"/>
      <c r="BP228" s="186"/>
      <c r="BQ228" s="186"/>
      <c r="BR228" s="186"/>
      <c r="BS228" s="186"/>
      <c r="BT228" s="186"/>
      <c r="BU228" s="186"/>
      <c r="BV228" s="186"/>
      <c r="BW228" s="186"/>
      <c r="BX228" s="186"/>
      <c r="BY228" s="186"/>
      <c r="BZ228" s="186"/>
      <c r="CA228" s="186"/>
      <c r="CB228" s="186"/>
      <c r="CC228" s="186"/>
      <c r="CD228" s="186"/>
      <c r="CE228" s="186"/>
      <c r="CF228" s="186"/>
    </row>
    <row r="229" spans="1:84" x14ac:dyDescent="0.25">
      <c r="A229" s="186"/>
      <c r="B229" s="186"/>
      <c r="C229" s="186"/>
      <c r="D229" s="395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  <c r="R229" s="186"/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  <c r="AJ229" s="186"/>
      <c r="AK229" s="186"/>
      <c r="AL229" s="186"/>
      <c r="AM229" s="186"/>
      <c r="AN229" s="186"/>
      <c r="AO229" s="186"/>
      <c r="AP229" s="186"/>
      <c r="AQ229" s="186"/>
      <c r="AR229" s="186"/>
      <c r="AS229" s="186"/>
      <c r="AT229" s="186"/>
      <c r="AU229" s="186"/>
      <c r="AV229" s="186"/>
      <c r="AW229" s="186"/>
      <c r="AX229" s="186"/>
      <c r="AY229" s="186"/>
      <c r="AZ229" s="186"/>
      <c r="BA229" s="186"/>
      <c r="BB229" s="186"/>
      <c r="BC229" s="186"/>
      <c r="BD229" s="186"/>
      <c r="BE229" s="186"/>
      <c r="BF229" s="186"/>
      <c r="BG229" s="186"/>
      <c r="BH229" s="186"/>
      <c r="BI229" s="186"/>
      <c r="BJ229" s="186"/>
      <c r="BK229" s="186"/>
      <c r="BL229" s="186"/>
      <c r="BM229" s="186"/>
      <c r="BN229" s="186"/>
      <c r="BO229" s="186"/>
      <c r="BP229" s="186"/>
      <c r="BQ229" s="186"/>
      <c r="BR229" s="186"/>
      <c r="BS229" s="186"/>
      <c r="BT229" s="186"/>
      <c r="BU229" s="186"/>
      <c r="BV229" s="186"/>
      <c r="BW229" s="186"/>
      <c r="BX229" s="186"/>
      <c r="BY229" s="186"/>
      <c r="BZ229" s="186"/>
      <c r="CA229" s="186"/>
      <c r="CB229" s="186"/>
      <c r="CC229" s="186"/>
      <c r="CD229" s="186"/>
      <c r="CE229" s="186"/>
      <c r="CF229" s="186"/>
    </row>
    <row r="230" spans="1:84" x14ac:dyDescent="0.25">
      <c r="A230" s="186"/>
      <c r="B230" s="186"/>
      <c r="C230" s="186"/>
      <c r="D230" s="395"/>
      <c r="E230" s="186"/>
      <c r="F230" s="186"/>
      <c r="G230" s="186"/>
      <c r="H230" s="186"/>
      <c r="I230" s="186"/>
      <c r="J230" s="186"/>
      <c r="K230" s="186"/>
      <c r="L230" s="186"/>
      <c r="M230" s="186"/>
      <c r="N230" s="186"/>
      <c r="O230" s="186"/>
      <c r="P230" s="186"/>
      <c r="Q230" s="186"/>
      <c r="R230" s="186"/>
      <c r="S230" s="186"/>
      <c r="T230" s="186"/>
      <c r="U230" s="186"/>
      <c r="V230" s="186"/>
      <c r="W230" s="186"/>
      <c r="X230" s="186"/>
      <c r="Y230" s="186"/>
      <c r="Z230" s="186"/>
      <c r="AA230" s="186"/>
      <c r="AB230" s="186"/>
      <c r="AC230" s="186"/>
      <c r="AD230" s="186"/>
      <c r="AE230" s="186"/>
      <c r="AF230" s="186"/>
      <c r="AG230" s="186"/>
      <c r="AH230" s="186"/>
      <c r="AI230" s="186"/>
      <c r="AJ230" s="186"/>
      <c r="AK230" s="186"/>
      <c r="AL230" s="186"/>
      <c r="AM230" s="186"/>
      <c r="AN230" s="186"/>
      <c r="AO230" s="186"/>
      <c r="AP230" s="186"/>
      <c r="AQ230" s="186"/>
      <c r="AR230" s="186"/>
      <c r="AS230" s="186"/>
      <c r="AT230" s="186"/>
      <c r="AU230" s="186"/>
      <c r="AV230" s="186"/>
      <c r="AW230" s="186"/>
      <c r="AX230" s="186"/>
      <c r="AY230" s="186"/>
      <c r="AZ230" s="186"/>
      <c r="BA230" s="186"/>
      <c r="BB230" s="186"/>
      <c r="BC230" s="186"/>
      <c r="BD230" s="186"/>
      <c r="BE230" s="186"/>
      <c r="BF230" s="186"/>
      <c r="BG230" s="186"/>
      <c r="BH230" s="186"/>
      <c r="BI230" s="186"/>
      <c r="BJ230" s="186"/>
      <c r="BK230" s="186"/>
      <c r="BL230" s="186"/>
      <c r="BM230" s="186"/>
      <c r="BN230" s="186"/>
      <c r="BO230" s="186"/>
      <c r="BP230" s="186"/>
      <c r="BQ230" s="186"/>
      <c r="BR230" s="186"/>
      <c r="BS230" s="186"/>
      <c r="BT230" s="186"/>
      <c r="BU230" s="186"/>
      <c r="BV230" s="186"/>
      <c r="BW230" s="186"/>
      <c r="BX230" s="186"/>
      <c r="BY230" s="186"/>
      <c r="BZ230" s="186"/>
      <c r="CA230" s="186"/>
      <c r="CB230" s="186"/>
      <c r="CC230" s="186"/>
      <c r="CD230" s="186"/>
      <c r="CE230" s="186"/>
      <c r="CF230" s="186"/>
    </row>
    <row r="231" spans="1:84" x14ac:dyDescent="0.25">
      <c r="A231" s="186"/>
      <c r="B231" s="186"/>
      <c r="C231" s="186"/>
      <c r="D231" s="395"/>
      <c r="E231" s="186"/>
      <c r="F231" s="186"/>
      <c r="G231" s="186"/>
      <c r="H231" s="186"/>
      <c r="I231" s="186"/>
      <c r="J231" s="186"/>
      <c r="K231" s="186"/>
      <c r="L231" s="186"/>
      <c r="M231" s="186"/>
      <c r="N231" s="186"/>
      <c r="O231" s="186"/>
      <c r="P231" s="186"/>
      <c r="Q231" s="186"/>
      <c r="R231" s="186"/>
      <c r="S231" s="186"/>
      <c r="T231" s="186"/>
      <c r="U231" s="186"/>
      <c r="V231" s="186"/>
      <c r="W231" s="186"/>
      <c r="X231" s="186"/>
      <c r="Y231" s="186"/>
      <c r="Z231" s="186"/>
      <c r="AA231" s="186"/>
      <c r="AB231" s="186"/>
      <c r="AC231" s="186"/>
      <c r="AD231" s="186"/>
      <c r="AE231" s="186"/>
      <c r="AF231" s="186"/>
      <c r="AG231" s="186"/>
      <c r="AH231" s="186"/>
      <c r="AI231" s="186"/>
      <c r="AJ231" s="186"/>
      <c r="AK231" s="186"/>
      <c r="AL231" s="186"/>
      <c r="AM231" s="186"/>
      <c r="AN231" s="186"/>
      <c r="AO231" s="186"/>
      <c r="AP231" s="186"/>
      <c r="AQ231" s="186"/>
      <c r="AR231" s="186"/>
      <c r="AS231" s="186"/>
      <c r="AT231" s="186"/>
      <c r="AU231" s="186"/>
      <c r="AV231" s="186"/>
      <c r="AW231" s="186"/>
      <c r="AX231" s="186"/>
      <c r="AY231" s="186"/>
      <c r="AZ231" s="186"/>
      <c r="BA231" s="186"/>
      <c r="BB231" s="186"/>
      <c r="BC231" s="186"/>
      <c r="BD231" s="186"/>
      <c r="BE231" s="186"/>
      <c r="BF231" s="186"/>
      <c r="BG231" s="186"/>
      <c r="BH231" s="186"/>
      <c r="BI231" s="186"/>
      <c r="BJ231" s="186"/>
      <c r="BK231" s="186"/>
      <c r="BL231" s="186"/>
      <c r="BM231" s="186"/>
      <c r="BN231" s="186"/>
      <c r="BO231" s="186"/>
      <c r="BP231" s="186"/>
      <c r="BQ231" s="186"/>
      <c r="BR231" s="186"/>
      <c r="BS231" s="186"/>
      <c r="BT231" s="186"/>
      <c r="BU231" s="186"/>
      <c r="BV231" s="186"/>
      <c r="BW231" s="186"/>
      <c r="BX231" s="186"/>
      <c r="BY231" s="186"/>
      <c r="BZ231" s="186"/>
      <c r="CA231" s="186"/>
      <c r="CB231" s="186"/>
      <c r="CC231" s="186"/>
      <c r="CD231" s="186"/>
      <c r="CE231" s="186"/>
      <c r="CF231" s="186"/>
    </row>
    <row r="232" spans="1:84" x14ac:dyDescent="0.25">
      <c r="A232" s="186"/>
      <c r="B232" s="186"/>
      <c r="C232" s="186"/>
      <c r="D232" s="395"/>
      <c r="E232" s="186"/>
      <c r="F232" s="186"/>
      <c r="G232" s="186"/>
      <c r="H232" s="186"/>
      <c r="I232" s="186"/>
      <c r="J232" s="186"/>
      <c r="K232" s="186"/>
      <c r="L232" s="186"/>
      <c r="M232" s="186"/>
      <c r="N232" s="186"/>
      <c r="O232" s="186"/>
      <c r="P232" s="186"/>
      <c r="Q232" s="186"/>
      <c r="R232" s="186"/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/>
      <c r="AV232" s="186"/>
      <c r="AW232" s="186"/>
      <c r="AX232" s="186"/>
      <c r="AY232" s="186"/>
      <c r="AZ232" s="186"/>
      <c r="BA232" s="186"/>
      <c r="BB232" s="186"/>
      <c r="BC232" s="186"/>
      <c r="BD232" s="186"/>
      <c r="BE232" s="186"/>
      <c r="BF232" s="186"/>
      <c r="BG232" s="186"/>
      <c r="BH232" s="186"/>
      <c r="BI232" s="186"/>
      <c r="BJ232" s="186"/>
      <c r="BK232" s="186"/>
      <c r="BL232" s="186"/>
      <c r="BM232" s="186"/>
      <c r="BN232" s="186"/>
      <c r="BO232" s="186"/>
      <c r="BP232" s="186"/>
      <c r="BQ232" s="186"/>
      <c r="BR232" s="186"/>
      <c r="BS232" s="186"/>
      <c r="BT232" s="186"/>
      <c r="BU232" s="186"/>
      <c r="BV232" s="186"/>
      <c r="BW232" s="186"/>
      <c r="BX232" s="186"/>
      <c r="BY232" s="186"/>
      <c r="BZ232" s="186"/>
      <c r="CA232" s="186"/>
      <c r="CB232" s="186"/>
      <c r="CC232" s="186"/>
      <c r="CD232" s="186"/>
      <c r="CE232" s="186"/>
      <c r="CF232" s="186"/>
    </row>
    <row r="233" spans="1:84" x14ac:dyDescent="0.25">
      <c r="A233" s="186"/>
      <c r="B233" s="186"/>
      <c r="C233" s="186"/>
      <c r="D233" s="395"/>
      <c r="E233" s="186"/>
      <c r="F233" s="186"/>
      <c r="G233" s="186"/>
      <c r="H233" s="186"/>
      <c r="I233" s="186"/>
      <c r="J233" s="186"/>
      <c r="K233" s="186"/>
      <c r="L233" s="186"/>
      <c r="M233" s="186"/>
      <c r="N233" s="186"/>
      <c r="O233" s="186"/>
      <c r="P233" s="186"/>
      <c r="Q233" s="186"/>
      <c r="R233" s="186"/>
      <c r="S233" s="186"/>
      <c r="T233" s="186"/>
      <c r="U233" s="186"/>
      <c r="V233" s="186"/>
      <c r="W233" s="186"/>
      <c r="X233" s="186"/>
      <c r="Y233" s="186"/>
      <c r="Z233" s="186"/>
      <c r="AA233" s="186"/>
      <c r="AB233" s="186"/>
      <c r="AC233" s="186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</row>
    <row r="234" spans="1:84" x14ac:dyDescent="0.25">
      <c r="A234" s="186"/>
      <c r="B234" s="186"/>
      <c r="C234" s="186"/>
      <c r="D234" s="395"/>
      <c r="E234" s="186"/>
      <c r="F234" s="186"/>
      <c r="G234" s="186"/>
      <c r="H234" s="186"/>
      <c r="I234" s="186"/>
      <c r="J234" s="186"/>
      <c r="K234" s="186"/>
      <c r="L234" s="186"/>
      <c r="M234" s="186"/>
      <c r="N234" s="186"/>
      <c r="O234" s="186"/>
      <c r="P234" s="186"/>
      <c r="Q234" s="186"/>
      <c r="R234" s="186"/>
      <c r="S234" s="186"/>
      <c r="T234" s="186"/>
      <c r="U234" s="186"/>
      <c r="V234" s="186"/>
      <c r="W234" s="186"/>
      <c r="X234" s="186"/>
      <c r="Y234" s="186"/>
      <c r="Z234" s="186"/>
      <c r="AA234" s="186"/>
      <c r="AB234" s="186"/>
      <c r="AC234" s="186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</row>
    <row r="235" spans="1:84" x14ac:dyDescent="0.25">
      <c r="A235" s="186"/>
      <c r="B235" s="186"/>
      <c r="C235" s="186"/>
      <c r="D235" s="395"/>
      <c r="E235" s="186"/>
      <c r="F235" s="186"/>
      <c r="G235" s="186"/>
      <c r="H235" s="186"/>
      <c r="I235" s="186"/>
      <c r="J235" s="186"/>
      <c r="K235" s="186"/>
      <c r="L235" s="186"/>
      <c r="M235" s="186"/>
      <c r="N235" s="186"/>
      <c r="O235" s="186"/>
      <c r="P235" s="186"/>
      <c r="Q235" s="186"/>
      <c r="R235" s="186"/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</row>
    <row r="236" spans="1:84" x14ac:dyDescent="0.25">
      <c r="A236" s="186"/>
      <c r="B236" s="186"/>
      <c r="C236" s="186"/>
      <c r="D236" s="395"/>
      <c r="E236" s="186"/>
      <c r="F236" s="186"/>
      <c r="G236" s="186"/>
      <c r="H236" s="186"/>
      <c r="I236" s="186"/>
      <c r="J236" s="186"/>
      <c r="K236" s="186"/>
      <c r="L236" s="186"/>
      <c r="M236" s="186"/>
      <c r="N236" s="186"/>
      <c r="O236" s="186"/>
      <c r="P236" s="186"/>
      <c r="Q236" s="186"/>
      <c r="R236" s="186"/>
      <c r="S236" s="186"/>
      <c r="T236" s="186"/>
      <c r="U236" s="186"/>
      <c r="V236" s="186"/>
      <c r="W236" s="186"/>
      <c r="X236" s="186"/>
      <c r="Y236" s="186"/>
      <c r="Z236" s="186"/>
      <c r="AA236" s="186"/>
      <c r="AB236" s="186"/>
      <c r="AC236" s="186"/>
      <c r="AD236" s="186"/>
      <c r="AE236" s="186"/>
      <c r="AF236" s="186"/>
      <c r="AG236" s="186"/>
      <c r="AH236" s="186"/>
      <c r="AI236" s="186"/>
      <c r="AJ236" s="186"/>
      <c r="AK236" s="186"/>
      <c r="AL236" s="186"/>
      <c r="AM236" s="186"/>
      <c r="AN236" s="186"/>
      <c r="AO236" s="186"/>
      <c r="AP236" s="186"/>
      <c r="AQ236" s="186"/>
      <c r="AR236" s="186"/>
      <c r="AS236" s="186"/>
      <c r="AT236" s="186"/>
      <c r="AU236" s="186"/>
      <c r="AV236" s="186"/>
      <c r="AW236" s="186"/>
      <c r="AX236" s="186"/>
      <c r="AY236" s="186"/>
      <c r="AZ236" s="186"/>
      <c r="BA236" s="186"/>
      <c r="BB236" s="186"/>
      <c r="BC236" s="186"/>
      <c r="BD236" s="186"/>
      <c r="BE236" s="186"/>
      <c r="BF236" s="186"/>
      <c r="BG236" s="186"/>
      <c r="BH236" s="186"/>
      <c r="BI236" s="186"/>
      <c r="BJ236" s="186"/>
      <c r="BK236" s="186"/>
      <c r="BL236" s="186"/>
      <c r="BM236" s="186"/>
      <c r="BN236" s="186"/>
      <c r="BO236" s="186"/>
      <c r="BP236" s="186"/>
      <c r="BQ236" s="186"/>
      <c r="BR236" s="186"/>
      <c r="BS236" s="186"/>
      <c r="BT236" s="186"/>
      <c r="BU236" s="186"/>
      <c r="BV236" s="186"/>
      <c r="BW236" s="186"/>
      <c r="BX236" s="186"/>
      <c r="BY236" s="186"/>
      <c r="BZ236" s="186"/>
      <c r="CA236" s="186"/>
      <c r="CB236" s="186"/>
      <c r="CC236" s="186"/>
      <c r="CD236" s="186"/>
      <c r="CE236" s="186"/>
      <c r="CF236" s="186"/>
    </row>
    <row r="237" spans="1:84" x14ac:dyDescent="0.25">
      <c r="A237" s="186"/>
      <c r="B237" s="186"/>
      <c r="C237" s="186"/>
      <c r="D237" s="395"/>
      <c r="E237" s="186"/>
      <c r="F237" s="186"/>
      <c r="G237" s="186"/>
      <c r="H237" s="186"/>
      <c r="I237" s="186"/>
      <c r="J237" s="186"/>
      <c r="K237" s="186"/>
      <c r="L237" s="186"/>
      <c r="M237" s="186"/>
      <c r="N237" s="186"/>
      <c r="O237" s="186"/>
      <c r="P237" s="186"/>
      <c r="Q237" s="186"/>
      <c r="R237" s="186"/>
      <c r="S237" s="186"/>
      <c r="T237" s="186"/>
      <c r="U237" s="186"/>
      <c r="V237" s="186"/>
      <c r="W237" s="186"/>
      <c r="X237" s="186"/>
      <c r="Y237" s="186"/>
      <c r="Z237" s="186"/>
      <c r="AA237" s="186"/>
      <c r="AB237" s="186"/>
      <c r="AC237" s="186"/>
      <c r="AD237" s="186"/>
      <c r="AE237" s="186"/>
      <c r="AF237" s="186"/>
      <c r="AG237" s="186"/>
      <c r="AH237" s="186"/>
      <c r="AI237" s="186"/>
      <c r="AJ237" s="186"/>
      <c r="AK237" s="186"/>
      <c r="AL237" s="186"/>
      <c r="AM237" s="186"/>
      <c r="AN237" s="186"/>
      <c r="AO237" s="186"/>
      <c r="AP237" s="186"/>
      <c r="AQ237" s="186"/>
      <c r="AR237" s="186"/>
      <c r="AS237" s="186"/>
      <c r="AT237" s="186"/>
      <c r="AU237" s="186"/>
      <c r="AV237" s="186"/>
      <c r="AW237" s="186"/>
      <c r="AX237" s="186"/>
      <c r="AY237" s="186"/>
      <c r="AZ237" s="186"/>
      <c r="BA237" s="186"/>
      <c r="BB237" s="186"/>
      <c r="BC237" s="186"/>
      <c r="BD237" s="186"/>
      <c r="BE237" s="186"/>
      <c r="BF237" s="186"/>
      <c r="BG237" s="186"/>
      <c r="BH237" s="186"/>
      <c r="BI237" s="186"/>
      <c r="BJ237" s="186"/>
      <c r="BK237" s="186"/>
      <c r="BL237" s="186"/>
      <c r="BM237" s="186"/>
      <c r="BN237" s="186"/>
      <c r="BO237" s="186"/>
      <c r="BP237" s="186"/>
      <c r="BQ237" s="186"/>
      <c r="BR237" s="186"/>
      <c r="BS237" s="186"/>
      <c r="BT237" s="186"/>
      <c r="BU237" s="186"/>
      <c r="BV237" s="186"/>
      <c r="BW237" s="186"/>
      <c r="BX237" s="186"/>
      <c r="BY237" s="186"/>
      <c r="BZ237" s="186"/>
      <c r="CA237" s="186"/>
      <c r="CB237" s="186"/>
      <c r="CC237" s="186"/>
      <c r="CD237" s="186"/>
      <c r="CE237" s="186"/>
      <c r="CF237" s="186"/>
    </row>
    <row r="238" spans="1:84" x14ac:dyDescent="0.25">
      <c r="A238" s="186"/>
      <c r="B238" s="186"/>
      <c r="C238" s="186"/>
      <c r="D238" s="395"/>
      <c r="E238" s="186"/>
      <c r="F238" s="186"/>
      <c r="G238" s="186"/>
      <c r="H238" s="186"/>
      <c r="I238" s="186"/>
      <c r="J238" s="186"/>
      <c r="K238" s="186"/>
      <c r="L238" s="186"/>
      <c r="M238" s="186"/>
      <c r="N238" s="186"/>
      <c r="O238" s="186"/>
      <c r="P238" s="186"/>
      <c r="Q238" s="186"/>
      <c r="R238" s="186"/>
      <c r="S238" s="186"/>
      <c r="T238" s="186"/>
      <c r="U238" s="186"/>
      <c r="V238" s="186"/>
      <c r="W238" s="186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186"/>
      <c r="AI238" s="186"/>
      <c r="AJ238" s="186"/>
      <c r="AK238" s="186"/>
      <c r="AL238" s="186"/>
      <c r="AM238" s="186"/>
      <c r="AN238" s="186"/>
      <c r="AO238" s="186"/>
      <c r="AP238" s="186"/>
      <c r="AQ238" s="186"/>
      <c r="AR238" s="186"/>
      <c r="AS238" s="186"/>
      <c r="AT238" s="186"/>
      <c r="AU238" s="186"/>
      <c r="AV238" s="186"/>
      <c r="AW238" s="186"/>
      <c r="AX238" s="186"/>
      <c r="AY238" s="186"/>
      <c r="AZ238" s="186"/>
      <c r="BA238" s="186"/>
      <c r="BB238" s="186"/>
      <c r="BC238" s="186"/>
      <c r="BD238" s="186"/>
      <c r="BE238" s="186"/>
      <c r="BF238" s="186"/>
      <c r="BG238" s="186"/>
      <c r="BH238" s="186"/>
      <c r="BI238" s="186"/>
      <c r="BJ238" s="186"/>
      <c r="BK238" s="186"/>
      <c r="BL238" s="186"/>
      <c r="BM238" s="186"/>
      <c r="BN238" s="186"/>
      <c r="BO238" s="186"/>
      <c r="BP238" s="186"/>
      <c r="BQ238" s="186"/>
      <c r="BR238" s="186"/>
      <c r="BS238" s="186"/>
      <c r="BT238" s="186"/>
      <c r="BU238" s="186"/>
      <c r="BV238" s="186"/>
      <c r="BW238" s="186"/>
      <c r="BX238" s="186"/>
      <c r="BY238" s="186"/>
      <c r="BZ238" s="186"/>
      <c r="CA238" s="186"/>
      <c r="CB238" s="186"/>
      <c r="CC238" s="186"/>
      <c r="CD238" s="186"/>
      <c r="CE238" s="186"/>
      <c r="CF238" s="186"/>
    </row>
    <row r="239" spans="1:84" x14ac:dyDescent="0.25">
      <c r="A239" s="186"/>
      <c r="B239" s="186"/>
      <c r="C239" s="186"/>
      <c r="D239" s="395"/>
      <c r="E239" s="186"/>
      <c r="F239" s="186"/>
      <c r="G239" s="186"/>
      <c r="H239" s="186"/>
      <c r="I239" s="186"/>
      <c r="J239" s="186"/>
      <c r="K239" s="186"/>
      <c r="L239" s="186"/>
      <c r="M239" s="186"/>
      <c r="N239" s="186"/>
      <c r="O239" s="186"/>
      <c r="P239" s="186"/>
      <c r="Q239" s="186"/>
      <c r="R239" s="186"/>
      <c r="S239" s="186"/>
      <c r="T239" s="186"/>
      <c r="U239" s="186"/>
      <c r="V239" s="186"/>
      <c r="W239" s="186"/>
      <c r="X239" s="186"/>
      <c r="Y239" s="186"/>
      <c r="Z239" s="186"/>
      <c r="AA239" s="186"/>
      <c r="AB239" s="186"/>
      <c r="AC239" s="186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</row>
    <row r="240" spans="1:84" x14ac:dyDescent="0.25">
      <c r="A240" s="186"/>
      <c r="B240" s="186"/>
      <c r="C240" s="186"/>
      <c r="D240" s="395"/>
      <c r="E240" s="186"/>
      <c r="F240" s="186"/>
      <c r="G240" s="186"/>
      <c r="H240" s="186"/>
      <c r="I240" s="186"/>
      <c r="J240" s="186"/>
      <c r="K240" s="186"/>
      <c r="L240" s="186"/>
      <c r="M240" s="186"/>
      <c r="N240" s="186"/>
      <c r="O240" s="186"/>
      <c r="P240" s="186"/>
      <c r="Q240" s="186"/>
      <c r="R240" s="186"/>
      <c r="S240" s="186"/>
      <c r="T240" s="186"/>
      <c r="U240" s="186"/>
      <c r="V240" s="186"/>
      <c r="W240" s="186"/>
      <c r="X240" s="186"/>
      <c r="Y240" s="186"/>
      <c r="Z240" s="186"/>
      <c r="AA240" s="186"/>
      <c r="AB240" s="186"/>
      <c r="AC240" s="186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</row>
    <row r="241" spans="1:84" x14ac:dyDescent="0.25">
      <c r="A241" s="186"/>
      <c r="B241" s="186"/>
      <c r="C241" s="186"/>
      <c r="D241" s="395"/>
      <c r="E241" s="186"/>
      <c r="F241" s="186"/>
      <c r="G241" s="186"/>
      <c r="H241" s="186"/>
      <c r="I241" s="186"/>
      <c r="J241" s="186"/>
      <c r="K241" s="186"/>
      <c r="L241" s="186"/>
      <c r="M241" s="186"/>
      <c r="N241" s="186"/>
      <c r="O241" s="186"/>
      <c r="P241" s="186"/>
      <c r="Q241" s="186"/>
      <c r="R241" s="186"/>
      <c r="S241" s="186"/>
      <c r="T241" s="186"/>
      <c r="U241" s="186"/>
      <c r="V241" s="186"/>
      <c r="W241" s="186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</row>
    <row r="242" spans="1:84" x14ac:dyDescent="0.25">
      <c r="A242" s="186"/>
      <c r="B242" s="186"/>
      <c r="C242" s="186"/>
      <c r="D242" s="395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  <c r="R242" s="186"/>
      <c r="S242" s="186"/>
      <c r="T242" s="186"/>
      <c r="U242" s="186"/>
      <c r="V242" s="186"/>
      <c r="W242" s="186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186"/>
      <c r="AJ242" s="186"/>
      <c r="AK242" s="186"/>
      <c r="AL242" s="186"/>
      <c r="AM242" s="186"/>
      <c r="AN242" s="186"/>
      <c r="AO242" s="186"/>
      <c r="AP242" s="186"/>
      <c r="AQ242" s="186"/>
      <c r="AR242" s="186"/>
      <c r="AS242" s="186"/>
      <c r="AT242" s="186"/>
      <c r="AU242" s="186"/>
      <c r="AV242" s="186"/>
      <c r="AW242" s="186"/>
      <c r="AX242" s="186"/>
      <c r="AY242" s="186"/>
      <c r="AZ242" s="186"/>
      <c r="BA242" s="186"/>
      <c r="BB242" s="186"/>
      <c r="BC242" s="186"/>
      <c r="BD242" s="186"/>
      <c r="BE242" s="186"/>
      <c r="BF242" s="186"/>
      <c r="BG242" s="186"/>
      <c r="BH242" s="186"/>
      <c r="BI242" s="186"/>
      <c r="BJ242" s="186"/>
      <c r="BK242" s="186"/>
      <c r="BL242" s="186"/>
      <c r="BM242" s="186"/>
      <c r="BN242" s="186"/>
      <c r="BO242" s="186"/>
      <c r="BP242" s="186"/>
      <c r="BQ242" s="186"/>
      <c r="BR242" s="186"/>
      <c r="BS242" s="186"/>
      <c r="BT242" s="186"/>
      <c r="BU242" s="186"/>
      <c r="BV242" s="186"/>
      <c r="BW242" s="186"/>
      <c r="BX242" s="186"/>
      <c r="BY242" s="186"/>
      <c r="BZ242" s="186"/>
      <c r="CA242" s="186"/>
      <c r="CB242" s="186"/>
      <c r="CC242" s="186"/>
      <c r="CD242" s="186"/>
      <c r="CE242" s="186"/>
      <c r="CF242" s="186"/>
    </row>
    <row r="243" spans="1:84" x14ac:dyDescent="0.25">
      <c r="A243" s="186"/>
      <c r="B243" s="186"/>
      <c r="C243" s="186"/>
      <c r="D243" s="395"/>
      <c r="E243" s="186"/>
      <c r="F243" s="186"/>
      <c r="G243" s="186"/>
      <c r="H243" s="186"/>
      <c r="I243" s="186"/>
      <c r="J243" s="186"/>
      <c r="K243" s="186"/>
      <c r="L243" s="186"/>
      <c r="M243" s="186"/>
      <c r="N243" s="186"/>
      <c r="O243" s="186"/>
      <c r="P243" s="186"/>
      <c r="Q243" s="186"/>
      <c r="R243" s="186"/>
      <c r="S243" s="186"/>
      <c r="T243" s="186"/>
      <c r="U243" s="186"/>
      <c r="V243" s="186"/>
      <c r="W243" s="186"/>
      <c r="X243" s="186"/>
      <c r="Y243" s="186"/>
      <c r="Z243" s="186"/>
      <c r="AA243" s="186"/>
      <c r="AB243" s="186"/>
      <c r="AC243" s="186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</row>
    <row r="244" spans="1:84" x14ac:dyDescent="0.25">
      <c r="A244" s="186"/>
      <c r="B244" s="186"/>
      <c r="C244" s="186"/>
      <c r="D244" s="395"/>
      <c r="E244" s="186"/>
      <c r="F244" s="186"/>
      <c r="G244" s="186"/>
      <c r="H244" s="186"/>
      <c r="I244" s="186"/>
      <c r="J244" s="186"/>
      <c r="K244" s="186"/>
      <c r="L244" s="186"/>
      <c r="M244" s="186"/>
      <c r="N244" s="186"/>
      <c r="O244" s="186"/>
      <c r="P244" s="186"/>
      <c r="Q244" s="186"/>
      <c r="R244" s="186"/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</row>
    <row r="245" spans="1:84" x14ac:dyDescent="0.25">
      <c r="A245" s="186"/>
      <c r="B245" s="186"/>
      <c r="C245" s="186"/>
      <c r="D245" s="395"/>
      <c r="E245" s="186"/>
      <c r="F245" s="186"/>
      <c r="G245" s="186"/>
      <c r="H245" s="186"/>
      <c r="I245" s="186"/>
      <c r="J245" s="186"/>
      <c r="K245" s="186"/>
      <c r="L245" s="186"/>
      <c r="M245" s="186"/>
      <c r="N245" s="186"/>
      <c r="O245" s="186"/>
      <c r="P245" s="186"/>
      <c r="Q245" s="186"/>
      <c r="R245" s="186"/>
      <c r="S245" s="186"/>
      <c r="T245" s="186"/>
      <c r="U245" s="186"/>
      <c r="V245" s="186"/>
      <c r="W245" s="186"/>
      <c r="X245" s="186"/>
      <c r="Y245" s="186"/>
      <c r="Z245" s="186"/>
      <c r="AA245" s="186"/>
      <c r="AB245" s="186"/>
      <c r="AC245" s="186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</row>
    <row r="246" spans="1:84" x14ac:dyDescent="0.25">
      <c r="A246" s="186"/>
      <c r="B246" s="186"/>
      <c r="C246" s="186"/>
      <c r="D246" s="395"/>
      <c r="E246" s="186"/>
      <c r="F246" s="186"/>
      <c r="G246" s="186"/>
      <c r="H246" s="186"/>
      <c r="I246" s="186"/>
      <c r="J246" s="186"/>
      <c r="K246" s="186"/>
      <c r="L246" s="186"/>
      <c r="M246" s="186"/>
      <c r="N246" s="186"/>
      <c r="O246" s="186"/>
      <c r="P246" s="186"/>
      <c r="Q246" s="186"/>
      <c r="R246" s="186"/>
      <c r="S246" s="186"/>
      <c r="T246" s="186"/>
      <c r="U246" s="186"/>
      <c r="V246" s="186"/>
      <c r="W246" s="186"/>
      <c r="X246" s="186"/>
      <c r="Y246" s="186"/>
      <c r="Z246" s="186"/>
      <c r="AA246" s="186"/>
      <c r="AB246" s="186"/>
      <c r="AC246" s="186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</row>
    <row r="247" spans="1:84" x14ac:dyDescent="0.25">
      <c r="A247" s="186"/>
      <c r="B247" s="186"/>
      <c r="C247" s="186"/>
      <c r="D247" s="395"/>
      <c r="E247" s="186"/>
      <c r="F247" s="186"/>
      <c r="G247" s="186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  <c r="R247" s="186"/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</row>
    <row r="248" spans="1:84" x14ac:dyDescent="0.25">
      <c r="A248" s="186"/>
      <c r="B248" s="186"/>
      <c r="C248" s="186"/>
      <c r="D248" s="395"/>
      <c r="E248" s="186"/>
      <c r="F248" s="186"/>
      <c r="G248" s="186"/>
      <c r="H248" s="186"/>
      <c r="I248" s="186"/>
      <c r="J248" s="186"/>
      <c r="K248" s="186"/>
      <c r="L248" s="186"/>
      <c r="M248" s="186"/>
      <c r="N248" s="186"/>
      <c r="O248" s="186"/>
      <c r="P248" s="186"/>
      <c r="Q248" s="186"/>
      <c r="R248" s="186"/>
      <c r="S248" s="186"/>
      <c r="T248" s="186"/>
      <c r="U248" s="186"/>
      <c r="V248" s="186"/>
      <c r="W248" s="186"/>
      <c r="X248" s="186"/>
      <c r="Y248" s="186"/>
      <c r="Z248" s="186"/>
      <c r="AA248" s="186"/>
      <c r="AB248" s="186"/>
      <c r="AC248" s="186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</row>
    <row r="249" spans="1:84" x14ac:dyDescent="0.25">
      <c r="A249" s="186"/>
      <c r="B249" s="186"/>
      <c r="C249" s="186"/>
      <c r="D249" s="395"/>
      <c r="E249" s="186"/>
      <c r="F249" s="186"/>
      <c r="G249" s="186"/>
      <c r="H249" s="186"/>
      <c r="I249" s="186"/>
      <c r="J249" s="186"/>
      <c r="K249" s="186"/>
      <c r="L249" s="186"/>
      <c r="M249" s="186"/>
      <c r="N249" s="186"/>
      <c r="O249" s="186"/>
      <c r="P249" s="186"/>
      <c r="Q249" s="186"/>
      <c r="R249" s="186"/>
      <c r="S249" s="186"/>
      <c r="T249" s="186"/>
      <c r="U249" s="186"/>
      <c r="V249" s="186"/>
      <c r="W249" s="186"/>
      <c r="X249" s="186"/>
      <c r="Y249" s="186"/>
      <c r="Z249" s="186"/>
      <c r="AA249" s="186"/>
      <c r="AB249" s="186"/>
      <c r="AC249" s="186"/>
      <c r="AD249" s="186"/>
      <c r="AE249" s="186"/>
      <c r="AF249" s="186"/>
      <c r="AG249" s="186"/>
      <c r="AH249" s="186"/>
      <c r="AI249" s="186"/>
      <c r="AJ249" s="186"/>
      <c r="AK249" s="186"/>
      <c r="AL249" s="186"/>
      <c r="AM249" s="186"/>
      <c r="AN249" s="186"/>
      <c r="AO249" s="186"/>
      <c r="AP249" s="186"/>
      <c r="AQ249" s="186"/>
      <c r="AR249" s="186"/>
      <c r="AS249" s="186"/>
      <c r="AT249" s="186"/>
      <c r="AU249" s="186"/>
      <c r="AV249" s="186"/>
      <c r="AW249" s="186"/>
      <c r="AX249" s="186"/>
      <c r="AY249" s="186"/>
      <c r="AZ249" s="186"/>
      <c r="BA249" s="186"/>
      <c r="BB249" s="186"/>
      <c r="BC249" s="186"/>
      <c r="BD249" s="186"/>
      <c r="BE249" s="186"/>
      <c r="BF249" s="186"/>
      <c r="BG249" s="186"/>
      <c r="BH249" s="186"/>
      <c r="BI249" s="186"/>
      <c r="BJ249" s="186"/>
      <c r="BK249" s="186"/>
      <c r="BL249" s="186"/>
      <c r="BM249" s="186"/>
      <c r="BN249" s="186"/>
      <c r="BO249" s="186"/>
      <c r="BP249" s="186"/>
      <c r="BQ249" s="186"/>
      <c r="BR249" s="186"/>
      <c r="BS249" s="186"/>
      <c r="BT249" s="186"/>
      <c r="BU249" s="186"/>
      <c r="BV249" s="186"/>
      <c r="BW249" s="186"/>
      <c r="BX249" s="186"/>
      <c r="BY249" s="186"/>
      <c r="BZ249" s="186"/>
      <c r="CA249" s="186"/>
      <c r="CB249" s="186"/>
      <c r="CC249" s="186"/>
      <c r="CD249" s="186"/>
      <c r="CE249" s="186"/>
      <c r="CF249" s="186"/>
    </row>
    <row r="250" spans="1:84" x14ac:dyDescent="0.25">
      <c r="A250" s="186"/>
      <c r="B250" s="186"/>
      <c r="C250" s="186"/>
      <c r="D250" s="395"/>
      <c r="E250" s="186"/>
      <c r="F250" s="186"/>
      <c r="G250" s="186"/>
      <c r="H250" s="186"/>
      <c r="I250" s="186"/>
      <c r="J250" s="186"/>
      <c r="K250" s="186"/>
      <c r="L250" s="186"/>
      <c r="M250" s="186"/>
      <c r="N250" s="186"/>
      <c r="O250" s="186"/>
      <c r="P250" s="186"/>
      <c r="Q250" s="186"/>
      <c r="R250" s="186"/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</row>
    <row r="251" spans="1:84" x14ac:dyDescent="0.25">
      <c r="A251" s="186"/>
      <c r="B251" s="186"/>
      <c r="C251" s="186"/>
      <c r="D251" s="395"/>
      <c r="E251" s="186"/>
      <c r="F251" s="186"/>
      <c r="G251" s="186"/>
      <c r="H251" s="186"/>
      <c r="I251" s="186"/>
      <c r="J251" s="186"/>
      <c r="K251" s="186"/>
      <c r="L251" s="186"/>
      <c r="M251" s="186"/>
      <c r="N251" s="186"/>
      <c r="O251" s="186"/>
      <c r="P251" s="186"/>
      <c r="Q251" s="186"/>
      <c r="R251" s="186"/>
      <c r="S251" s="186"/>
      <c r="T251" s="186"/>
      <c r="U251" s="186"/>
      <c r="V251" s="186"/>
      <c r="W251" s="186"/>
      <c r="X251" s="186"/>
      <c r="Y251" s="186"/>
      <c r="Z251" s="186"/>
      <c r="AA251" s="186"/>
      <c r="AB251" s="186"/>
      <c r="AC251" s="186"/>
      <c r="AD251" s="186"/>
      <c r="AE251" s="186"/>
      <c r="AF251" s="186"/>
      <c r="AG251" s="186"/>
      <c r="AH251" s="186"/>
      <c r="AI251" s="186"/>
      <c r="AJ251" s="186"/>
      <c r="AK251" s="186"/>
      <c r="AL251" s="186"/>
      <c r="AM251" s="186"/>
      <c r="AN251" s="186"/>
      <c r="AO251" s="186"/>
      <c r="AP251" s="186"/>
      <c r="AQ251" s="186"/>
      <c r="AR251" s="186"/>
      <c r="AS251" s="186"/>
      <c r="AT251" s="186"/>
      <c r="AU251" s="186"/>
      <c r="AV251" s="186"/>
      <c r="AW251" s="186"/>
      <c r="AX251" s="186"/>
      <c r="AY251" s="186"/>
      <c r="AZ251" s="186"/>
      <c r="BA251" s="186"/>
      <c r="BB251" s="186"/>
      <c r="BC251" s="186"/>
      <c r="BD251" s="186"/>
      <c r="BE251" s="186"/>
      <c r="BF251" s="186"/>
      <c r="BG251" s="186"/>
      <c r="BH251" s="186"/>
      <c r="BI251" s="186"/>
      <c r="BJ251" s="186"/>
      <c r="BK251" s="186"/>
      <c r="BL251" s="186"/>
      <c r="BM251" s="186"/>
      <c r="BN251" s="186"/>
      <c r="BO251" s="186"/>
      <c r="BP251" s="186"/>
      <c r="BQ251" s="186"/>
      <c r="BR251" s="186"/>
      <c r="BS251" s="186"/>
      <c r="BT251" s="186"/>
      <c r="BU251" s="186"/>
      <c r="BV251" s="186"/>
      <c r="BW251" s="186"/>
      <c r="BX251" s="186"/>
      <c r="BY251" s="186"/>
      <c r="BZ251" s="186"/>
      <c r="CA251" s="186"/>
      <c r="CB251" s="186"/>
      <c r="CC251" s="186"/>
      <c r="CD251" s="186"/>
      <c r="CE251" s="186"/>
      <c r="CF251" s="186"/>
    </row>
    <row r="252" spans="1:84" x14ac:dyDescent="0.25">
      <c r="A252" s="186"/>
      <c r="B252" s="186"/>
      <c r="C252" s="186"/>
      <c r="D252" s="395"/>
      <c r="E252" s="186"/>
      <c r="F252" s="186"/>
      <c r="G252" s="186"/>
      <c r="H252" s="186"/>
      <c r="I252" s="186"/>
      <c r="J252" s="186"/>
      <c r="K252" s="186"/>
      <c r="L252" s="186"/>
      <c r="M252" s="186"/>
      <c r="N252" s="186"/>
      <c r="O252" s="186"/>
      <c r="P252" s="186"/>
      <c r="Q252" s="186"/>
      <c r="R252" s="186"/>
      <c r="S252" s="186"/>
      <c r="T252" s="186"/>
      <c r="U252" s="186"/>
      <c r="V252" s="186"/>
      <c r="W252" s="186"/>
      <c r="X252" s="186"/>
      <c r="Y252" s="186"/>
      <c r="Z252" s="186"/>
      <c r="AA252" s="186"/>
      <c r="AB252" s="186"/>
      <c r="AC252" s="186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</row>
    <row r="253" spans="1:84" x14ac:dyDescent="0.25">
      <c r="A253" s="186"/>
      <c r="B253" s="186"/>
      <c r="C253" s="186"/>
      <c r="D253" s="395"/>
      <c r="E253" s="186"/>
      <c r="F253" s="186"/>
      <c r="G253" s="186"/>
      <c r="H253" s="186"/>
      <c r="I253" s="186"/>
      <c r="J253" s="186"/>
      <c r="K253" s="186"/>
      <c r="L253" s="186"/>
      <c r="M253" s="186"/>
      <c r="N253" s="186"/>
      <c r="O253" s="186"/>
      <c r="P253" s="186"/>
      <c r="Q253" s="186"/>
      <c r="R253" s="186"/>
      <c r="S253" s="186"/>
      <c r="T253" s="186"/>
      <c r="U253" s="186"/>
      <c r="V253" s="186"/>
      <c r="W253" s="186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186"/>
      <c r="AJ253" s="186"/>
      <c r="AK253" s="186"/>
      <c r="AL253" s="186"/>
      <c r="AM253" s="186"/>
      <c r="AN253" s="186"/>
      <c r="AO253" s="186"/>
      <c r="AP253" s="186"/>
      <c r="AQ253" s="186"/>
      <c r="AR253" s="186"/>
      <c r="AS253" s="186"/>
      <c r="AT253" s="186"/>
      <c r="AU253" s="186"/>
      <c r="AV253" s="186"/>
      <c r="AW253" s="186"/>
      <c r="AX253" s="186"/>
      <c r="AY253" s="186"/>
      <c r="AZ253" s="186"/>
      <c r="BA253" s="186"/>
      <c r="BB253" s="186"/>
      <c r="BC253" s="186"/>
      <c r="BD253" s="186"/>
      <c r="BE253" s="186"/>
      <c r="BF253" s="186"/>
      <c r="BG253" s="186"/>
      <c r="BH253" s="186"/>
      <c r="BI253" s="186"/>
      <c r="BJ253" s="186"/>
      <c r="BK253" s="186"/>
      <c r="BL253" s="186"/>
      <c r="BM253" s="186"/>
      <c r="BN253" s="186"/>
      <c r="BO253" s="186"/>
      <c r="BP253" s="186"/>
      <c r="BQ253" s="186"/>
      <c r="BR253" s="186"/>
      <c r="BS253" s="186"/>
      <c r="BT253" s="186"/>
      <c r="BU253" s="186"/>
      <c r="BV253" s="186"/>
      <c r="BW253" s="186"/>
      <c r="BX253" s="186"/>
      <c r="BY253" s="186"/>
      <c r="BZ253" s="186"/>
      <c r="CA253" s="186"/>
      <c r="CB253" s="186"/>
      <c r="CC253" s="186"/>
      <c r="CD253" s="186"/>
      <c r="CE253" s="186"/>
      <c r="CF253" s="186"/>
    </row>
    <row r="254" spans="1:84" x14ac:dyDescent="0.25">
      <c r="A254" s="186"/>
      <c r="B254" s="186"/>
      <c r="C254" s="186"/>
      <c r="D254" s="395"/>
      <c r="E254" s="186"/>
      <c r="F254" s="186"/>
      <c r="G254" s="186"/>
      <c r="H254" s="186"/>
      <c r="I254" s="186"/>
      <c r="J254" s="186"/>
      <c r="K254" s="186"/>
      <c r="L254" s="186"/>
      <c r="M254" s="186"/>
      <c r="N254" s="186"/>
      <c r="O254" s="186"/>
      <c r="P254" s="186"/>
      <c r="Q254" s="186"/>
      <c r="R254" s="186"/>
      <c r="S254" s="186"/>
      <c r="T254" s="186"/>
      <c r="U254" s="186"/>
      <c r="V254" s="186"/>
      <c r="W254" s="186"/>
      <c r="X254" s="186"/>
      <c r="Y254" s="186"/>
      <c r="Z254" s="186"/>
      <c r="AA254" s="186"/>
      <c r="AB254" s="186"/>
      <c r="AC254" s="186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</row>
    <row r="255" spans="1:84" x14ac:dyDescent="0.25">
      <c r="A255" s="186"/>
      <c r="B255" s="186"/>
      <c r="C255" s="186"/>
      <c r="D255" s="395"/>
      <c r="E255" s="186"/>
      <c r="F255" s="186"/>
      <c r="G255" s="186"/>
      <c r="H255" s="186"/>
      <c r="I255" s="186"/>
      <c r="J255" s="186"/>
      <c r="K255" s="186"/>
      <c r="L255" s="186"/>
      <c r="M255" s="186"/>
      <c r="N255" s="186"/>
      <c r="O255" s="186"/>
      <c r="P255" s="186"/>
      <c r="Q255" s="186"/>
      <c r="R255" s="186"/>
      <c r="S255" s="186"/>
      <c r="T255" s="186"/>
      <c r="U255" s="186"/>
      <c r="V255" s="186"/>
      <c r="W255" s="186"/>
      <c r="X255" s="186"/>
      <c r="Y255" s="186"/>
      <c r="Z255" s="186"/>
      <c r="AA255" s="186"/>
      <c r="AB255" s="186"/>
      <c r="AC255" s="186"/>
      <c r="AD255" s="186"/>
      <c r="AE255" s="186"/>
      <c r="AF255" s="186"/>
      <c r="AG255" s="186"/>
      <c r="AH255" s="186"/>
      <c r="AI255" s="186"/>
      <c r="AJ255" s="186"/>
      <c r="AK255" s="186"/>
      <c r="AL255" s="186"/>
      <c r="AM255" s="186"/>
      <c r="AN255" s="186"/>
      <c r="AO255" s="186"/>
      <c r="AP255" s="186"/>
      <c r="AQ255" s="186"/>
      <c r="AR255" s="186"/>
      <c r="AS255" s="186"/>
      <c r="AT255" s="186"/>
      <c r="AU255" s="186"/>
      <c r="AV255" s="186"/>
      <c r="AW255" s="186"/>
      <c r="AX255" s="186"/>
      <c r="AY255" s="186"/>
      <c r="AZ255" s="186"/>
      <c r="BA255" s="186"/>
      <c r="BB255" s="186"/>
      <c r="BC255" s="186"/>
      <c r="BD255" s="186"/>
      <c r="BE255" s="186"/>
      <c r="BF255" s="186"/>
      <c r="BG255" s="186"/>
      <c r="BH255" s="186"/>
      <c r="BI255" s="186"/>
      <c r="BJ255" s="186"/>
      <c r="BK255" s="186"/>
      <c r="BL255" s="186"/>
      <c r="BM255" s="186"/>
      <c r="BN255" s="186"/>
      <c r="BO255" s="186"/>
      <c r="BP255" s="186"/>
      <c r="BQ255" s="186"/>
      <c r="BR255" s="186"/>
      <c r="BS255" s="186"/>
      <c r="BT255" s="186"/>
      <c r="BU255" s="186"/>
      <c r="BV255" s="186"/>
      <c r="BW255" s="186"/>
      <c r="BX255" s="186"/>
      <c r="BY255" s="186"/>
      <c r="BZ255" s="186"/>
      <c r="CA255" s="186"/>
      <c r="CB255" s="186"/>
      <c r="CC255" s="186"/>
      <c r="CD255" s="186"/>
      <c r="CE255" s="186"/>
      <c r="CF255" s="186"/>
    </row>
    <row r="256" spans="1:84" x14ac:dyDescent="0.25">
      <c r="A256" s="186"/>
      <c r="B256" s="186"/>
      <c r="C256" s="186"/>
      <c r="D256" s="395"/>
      <c r="E256" s="186"/>
      <c r="F256" s="186"/>
      <c r="G256" s="186"/>
      <c r="H256" s="186"/>
      <c r="I256" s="186"/>
      <c r="J256" s="186"/>
      <c r="K256" s="186"/>
      <c r="L256" s="186"/>
      <c r="M256" s="186"/>
      <c r="N256" s="186"/>
      <c r="O256" s="186"/>
      <c r="P256" s="186"/>
      <c r="Q256" s="186"/>
      <c r="R256" s="186"/>
      <c r="S256" s="186"/>
      <c r="T256" s="186"/>
      <c r="U256" s="186"/>
      <c r="V256" s="186"/>
      <c r="W256" s="186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186"/>
      <c r="AJ256" s="186"/>
      <c r="AK256" s="186"/>
      <c r="AL256" s="186"/>
      <c r="AM256" s="186"/>
      <c r="AN256" s="186"/>
      <c r="AO256" s="186"/>
      <c r="AP256" s="186"/>
      <c r="AQ256" s="186"/>
      <c r="AR256" s="186"/>
      <c r="AS256" s="186"/>
      <c r="AT256" s="186"/>
      <c r="AU256" s="186"/>
      <c r="AV256" s="186"/>
      <c r="AW256" s="186"/>
      <c r="AX256" s="186"/>
      <c r="AY256" s="186"/>
      <c r="AZ256" s="186"/>
      <c r="BA256" s="186"/>
      <c r="BB256" s="186"/>
      <c r="BC256" s="186"/>
      <c r="BD256" s="186"/>
      <c r="BE256" s="186"/>
      <c r="BF256" s="186"/>
      <c r="BG256" s="186"/>
      <c r="BH256" s="186"/>
      <c r="BI256" s="186"/>
      <c r="BJ256" s="186"/>
      <c r="BK256" s="186"/>
      <c r="BL256" s="186"/>
      <c r="BM256" s="186"/>
      <c r="BN256" s="186"/>
      <c r="BO256" s="186"/>
      <c r="BP256" s="186"/>
      <c r="BQ256" s="186"/>
      <c r="BR256" s="186"/>
      <c r="BS256" s="186"/>
      <c r="BT256" s="186"/>
      <c r="BU256" s="186"/>
      <c r="BV256" s="186"/>
      <c r="BW256" s="186"/>
      <c r="BX256" s="186"/>
      <c r="BY256" s="186"/>
      <c r="BZ256" s="186"/>
      <c r="CA256" s="186"/>
      <c r="CB256" s="186"/>
      <c r="CC256" s="186"/>
      <c r="CD256" s="186"/>
      <c r="CE256" s="186"/>
      <c r="CF256" s="186"/>
    </row>
    <row r="257" spans="1:84" x14ac:dyDescent="0.25">
      <c r="A257" s="186"/>
      <c r="B257" s="186"/>
      <c r="C257" s="186"/>
      <c r="D257" s="395"/>
      <c r="E257" s="186"/>
      <c r="F257" s="186"/>
      <c r="G257" s="186"/>
      <c r="H257" s="186"/>
      <c r="I257" s="186"/>
      <c r="J257" s="186"/>
      <c r="K257" s="186"/>
      <c r="L257" s="186"/>
      <c r="M257" s="186"/>
      <c r="N257" s="186"/>
      <c r="O257" s="186"/>
      <c r="P257" s="186"/>
      <c r="Q257" s="186"/>
      <c r="R257" s="186"/>
      <c r="S257" s="186"/>
      <c r="T257" s="186"/>
      <c r="U257" s="186"/>
      <c r="V257" s="186"/>
      <c r="W257" s="186"/>
      <c r="X257" s="186"/>
      <c r="Y257" s="186"/>
      <c r="Z257" s="186"/>
      <c r="AA257" s="186"/>
      <c r="AB257" s="186"/>
      <c r="AC257" s="186"/>
      <c r="AD257" s="186"/>
      <c r="AE257" s="186"/>
      <c r="AF257" s="186"/>
      <c r="AG257" s="186"/>
      <c r="AH257" s="186"/>
      <c r="AI257" s="186"/>
      <c r="AJ257" s="186"/>
      <c r="AK257" s="186"/>
      <c r="AL257" s="186"/>
      <c r="AM257" s="186"/>
      <c r="AN257" s="186"/>
      <c r="AO257" s="186"/>
      <c r="AP257" s="186"/>
      <c r="AQ257" s="186"/>
      <c r="AR257" s="186"/>
      <c r="AS257" s="186"/>
      <c r="AT257" s="186"/>
      <c r="AU257" s="186"/>
      <c r="AV257" s="186"/>
      <c r="AW257" s="186"/>
      <c r="AX257" s="186"/>
      <c r="AY257" s="186"/>
      <c r="AZ257" s="186"/>
      <c r="BA257" s="186"/>
      <c r="BB257" s="186"/>
      <c r="BC257" s="186"/>
      <c r="BD257" s="186"/>
      <c r="BE257" s="186"/>
      <c r="BF257" s="186"/>
      <c r="BG257" s="186"/>
      <c r="BH257" s="186"/>
      <c r="BI257" s="186"/>
      <c r="BJ257" s="186"/>
      <c r="BK257" s="186"/>
      <c r="BL257" s="186"/>
      <c r="BM257" s="186"/>
      <c r="BN257" s="186"/>
      <c r="BO257" s="186"/>
      <c r="BP257" s="186"/>
      <c r="BQ257" s="186"/>
      <c r="BR257" s="186"/>
      <c r="BS257" s="186"/>
      <c r="BT257" s="186"/>
      <c r="BU257" s="186"/>
      <c r="BV257" s="186"/>
      <c r="BW257" s="186"/>
      <c r="BX257" s="186"/>
      <c r="BY257" s="186"/>
      <c r="BZ257" s="186"/>
      <c r="CA257" s="186"/>
      <c r="CB257" s="186"/>
      <c r="CC257" s="186"/>
      <c r="CD257" s="186"/>
      <c r="CE257" s="186"/>
      <c r="CF257" s="186"/>
    </row>
    <row r="258" spans="1:84" x14ac:dyDescent="0.25">
      <c r="A258" s="186"/>
      <c r="B258" s="186"/>
      <c r="C258" s="186"/>
      <c r="D258" s="395"/>
      <c r="E258" s="186"/>
      <c r="F258" s="186"/>
      <c r="G258" s="186"/>
      <c r="H258" s="186"/>
      <c r="I258" s="186"/>
      <c r="J258" s="186"/>
      <c r="K258" s="186"/>
      <c r="L258" s="186"/>
      <c r="M258" s="186"/>
      <c r="N258" s="186"/>
      <c r="O258" s="186"/>
      <c r="P258" s="186"/>
      <c r="Q258" s="186"/>
      <c r="R258" s="186"/>
      <c r="S258" s="186"/>
      <c r="T258" s="186"/>
      <c r="U258" s="186"/>
      <c r="V258" s="186"/>
      <c r="W258" s="186"/>
      <c r="X258" s="186"/>
      <c r="Y258" s="186"/>
      <c r="Z258" s="186"/>
      <c r="AA258" s="186"/>
      <c r="AB258" s="186"/>
      <c r="AC258" s="186"/>
      <c r="AD258" s="186"/>
      <c r="AE258" s="186"/>
      <c r="AF258" s="186"/>
      <c r="AG258" s="186"/>
      <c r="AH258" s="186"/>
      <c r="AI258" s="186"/>
      <c r="AJ258" s="186"/>
      <c r="AK258" s="186"/>
      <c r="AL258" s="186"/>
      <c r="AM258" s="186"/>
      <c r="AN258" s="186"/>
      <c r="AO258" s="186"/>
      <c r="AP258" s="186"/>
      <c r="AQ258" s="186"/>
      <c r="AR258" s="186"/>
      <c r="AS258" s="186"/>
      <c r="AT258" s="186"/>
      <c r="AU258" s="186"/>
      <c r="AV258" s="186"/>
      <c r="AW258" s="186"/>
      <c r="AX258" s="186"/>
      <c r="AY258" s="186"/>
      <c r="AZ258" s="186"/>
      <c r="BA258" s="186"/>
      <c r="BB258" s="186"/>
      <c r="BC258" s="186"/>
      <c r="BD258" s="186"/>
      <c r="BE258" s="186"/>
      <c r="BF258" s="186"/>
      <c r="BG258" s="186"/>
      <c r="BH258" s="186"/>
      <c r="BI258" s="186"/>
      <c r="BJ258" s="186"/>
      <c r="BK258" s="186"/>
      <c r="BL258" s="186"/>
      <c r="BM258" s="186"/>
      <c r="BN258" s="186"/>
      <c r="BO258" s="186"/>
      <c r="BP258" s="186"/>
      <c r="BQ258" s="186"/>
      <c r="BR258" s="186"/>
      <c r="BS258" s="186"/>
      <c r="BT258" s="186"/>
      <c r="BU258" s="186"/>
      <c r="BV258" s="186"/>
      <c r="BW258" s="186"/>
      <c r="BX258" s="186"/>
      <c r="BY258" s="186"/>
      <c r="BZ258" s="186"/>
      <c r="CA258" s="186"/>
      <c r="CB258" s="186"/>
      <c r="CC258" s="186"/>
      <c r="CD258" s="186"/>
      <c r="CE258" s="186"/>
      <c r="CF258" s="186"/>
    </row>
    <row r="259" spans="1:84" x14ac:dyDescent="0.25">
      <c r="A259" s="186"/>
      <c r="B259" s="186"/>
      <c r="C259" s="186"/>
      <c r="D259" s="395"/>
      <c r="E259" s="186"/>
      <c r="F259" s="186"/>
      <c r="G259" s="186"/>
      <c r="H259" s="186"/>
      <c r="I259" s="186"/>
      <c r="J259" s="186"/>
      <c r="K259" s="186"/>
      <c r="L259" s="186"/>
      <c r="M259" s="186"/>
      <c r="N259" s="186"/>
      <c r="O259" s="186"/>
      <c r="P259" s="186"/>
      <c r="Q259" s="186"/>
      <c r="R259" s="186"/>
      <c r="S259" s="186"/>
      <c r="T259" s="186"/>
      <c r="U259" s="186"/>
      <c r="V259" s="186"/>
      <c r="W259" s="186"/>
      <c r="X259" s="186"/>
      <c r="Y259" s="186"/>
      <c r="Z259" s="186"/>
      <c r="AA259" s="186"/>
      <c r="AB259" s="186"/>
      <c r="AC259" s="186"/>
      <c r="AD259" s="186"/>
      <c r="AE259" s="186"/>
      <c r="AF259" s="186"/>
      <c r="AG259" s="186"/>
      <c r="AH259" s="186"/>
      <c r="AI259" s="186"/>
      <c r="AJ259" s="186"/>
      <c r="AK259" s="186"/>
      <c r="AL259" s="186"/>
      <c r="AM259" s="186"/>
      <c r="AN259" s="186"/>
      <c r="AO259" s="186"/>
      <c r="AP259" s="186"/>
      <c r="AQ259" s="186"/>
      <c r="AR259" s="186"/>
      <c r="AS259" s="186"/>
      <c r="AT259" s="186"/>
      <c r="AU259" s="186"/>
      <c r="AV259" s="186"/>
      <c r="AW259" s="186"/>
      <c r="AX259" s="186"/>
      <c r="AY259" s="186"/>
      <c r="AZ259" s="186"/>
      <c r="BA259" s="186"/>
      <c r="BB259" s="186"/>
      <c r="BC259" s="186"/>
      <c r="BD259" s="186"/>
      <c r="BE259" s="186"/>
      <c r="BF259" s="186"/>
      <c r="BG259" s="186"/>
      <c r="BH259" s="186"/>
      <c r="BI259" s="186"/>
      <c r="BJ259" s="186"/>
      <c r="BK259" s="186"/>
      <c r="BL259" s="186"/>
      <c r="BM259" s="186"/>
      <c r="BN259" s="186"/>
      <c r="BO259" s="186"/>
      <c r="BP259" s="186"/>
      <c r="BQ259" s="186"/>
      <c r="BR259" s="186"/>
      <c r="BS259" s="186"/>
      <c r="BT259" s="186"/>
      <c r="BU259" s="186"/>
      <c r="BV259" s="186"/>
      <c r="BW259" s="186"/>
      <c r="BX259" s="186"/>
      <c r="BY259" s="186"/>
      <c r="BZ259" s="186"/>
      <c r="CA259" s="186"/>
      <c r="CB259" s="186"/>
      <c r="CC259" s="186"/>
      <c r="CD259" s="186"/>
      <c r="CE259" s="186"/>
      <c r="CF259" s="186"/>
    </row>
    <row r="260" spans="1:84" x14ac:dyDescent="0.25">
      <c r="A260" s="186"/>
      <c r="B260" s="186"/>
      <c r="C260" s="186"/>
      <c r="D260" s="395"/>
      <c r="E260" s="186"/>
      <c r="F260" s="186"/>
      <c r="G260" s="186"/>
      <c r="H260" s="186"/>
      <c r="I260" s="186"/>
      <c r="J260" s="186"/>
      <c r="K260" s="186"/>
      <c r="L260" s="186"/>
      <c r="M260" s="186"/>
      <c r="N260" s="186"/>
      <c r="O260" s="186"/>
      <c r="P260" s="186"/>
      <c r="Q260" s="186"/>
      <c r="R260" s="186"/>
      <c r="S260" s="186"/>
      <c r="T260" s="186"/>
      <c r="U260" s="186"/>
      <c r="V260" s="186"/>
      <c r="W260" s="186"/>
      <c r="X260" s="186"/>
      <c r="Y260" s="186"/>
      <c r="Z260" s="186"/>
      <c r="AA260" s="186"/>
      <c r="AB260" s="186"/>
      <c r="AC260" s="186"/>
      <c r="AD260" s="186"/>
      <c r="AE260" s="186"/>
      <c r="AF260" s="186"/>
      <c r="AG260" s="186"/>
      <c r="AH260" s="186"/>
      <c r="AI260" s="186"/>
      <c r="AJ260" s="186"/>
      <c r="AK260" s="186"/>
      <c r="AL260" s="186"/>
      <c r="AM260" s="186"/>
      <c r="AN260" s="186"/>
      <c r="AO260" s="186"/>
      <c r="AP260" s="186"/>
      <c r="AQ260" s="186"/>
      <c r="AR260" s="186"/>
      <c r="AS260" s="186"/>
      <c r="AT260" s="186"/>
      <c r="AU260" s="186"/>
      <c r="AV260" s="186"/>
      <c r="AW260" s="186"/>
      <c r="AX260" s="186"/>
      <c r="AY260" s="186"/>
      <c r="AZ260" s="186"/>
      <c r="BA260" s="186"/>
      <c r="BB260" s="186"/>
      <c r="BC260" s="186"/>
      <c r="BD260" s="186"/>
      <c r="BE260" s="186"/>
      <c r="BF260" s="186"/>
      <c r="BG260" s="186"/>
      <c r="BH260" s="186"/>
      <c r="BI260" s="186"/>
      <c r="BJ260" s="186"/>
      <c r="BK260" s="186"/>
      <c r="BL260" s="186"/>
      <c r="BM260" s="186"/>
      <c r="BN260" s="186"/>
      <c r="BO260" s="186"/>
      <c r="BP260" s="186"/>
      <c r="BQ260" s="186"/>
      <c r="BR260" s="186"/>
      <c r="BS260" s="186"/>
      <c r="BT260" s="186"/>
      <c r="BU260" s="186"/>
      <c r="BV260" s="186"/>
      <c r="BW260" s="186"/>
      <c r="BX260" s="186"/>
      <c r="BY260" s="186"/>
      <c r="BZ260" s="186"/>
      <c r="CA260" s="186"/>
      <c r="CB260" s="186"/>
      <c r="CC260" s="186"/>
      <c r="CD260" s="186"/>
      <c r="CE260" s="186"/>
      <c r="CF260" s="186"/>
    </row>
    <row r="261" spans="1:84" x14ac:dyDescent="0.25">
      <c r="A261" s="186"/>
      <c r="B261" s="186"/>
      <c r="C261" s="186"/>
      <c r="D261" s="395"/>
      <c r="E261" s="186"/>
      <c r="F261" s="186"/>
      <c r="G261" s="186"/>
      <c r="H261" s="186"/>
      <c r="I261" s="186"/>
      <c r="J261" s="186"/>
      <c r="K261" s="186"/>
      <c r="L261" s="186"/>
      <c r="M261" s="186"/>
      <c r="N261" s="186"/>
      <c r="O261" s="186"/>
      <c r="P261" s="186"/>
      <c r="Q261" s="186"/>
      <c r="R261" s="186"/>
      <c r="S261" s="186"/>
      <c r="T261" s="186"/>
      <c r="U261" s="186"/>
      <c r="V261" s="186"/>
      <c r="W261" s="186"/>
      <c r="X261" s="186"/>
      <c r="Y261" s="186"/>
      <c r="Z261" s="186"/>
      <c r="AA261" s="186"/>
      <c r="AB261" s="186"/>
      <c r="AC261" s="186"/>
      <c r="AD261" s="186"/>
      <c r="AE261" s="186"/>
      <c r="AF261" s="186"/>
      <c r="AG261" s="186"/>
      <c r="AH261" s="186"/>
      <c r="AI261" s="186"/>
      <c r="AJ261" s="186"/>
      <c r="AK261" s="186"/>
      <c r="AL261" s="186"/>
      <c r="AM261" s="186"/>
      <c r="AN261" s="186"/>
      <c r="AO261" s="186"/>
      <c r="AP261" s="186"/>
      <c r="AQ261" s="186"/>
      <c r="AR261" s="186"/>
      <c r="AS261" s="186"/>
      <c r="AT261" s="186"/>
      <c r="AU261" s="186"/>
      <c r="AV261" s="186"/>
      <c r="AW261" s="186"/>
      <c r="AX261" s="186"/>
      <c r="AY261" s="186"/>
      <c r="AZ261" s="186"/>
      <c r="BA261" s="186"/>
      <c r="BB261" s="186"/>
      <c r="BC261" s="186"/>
      <c r="BD261" s="186"/>
      <c r="BE261" s="186"/>
      <c r="BF261" s="186"/>
      <c r="BG261" s="186"/>
      <c r="BH261" s="186"/>
      <c r="BI261" s="186"/>
      <c r="BJ261" s="186"/>
      <c r="BK261" s="186"/>
      <c r="BL261" s="186"/>
      <c r="BM261" s="186"/>
      <c r="BN261" s="186"/>
      <c r="BO261" s="186"/>
      <c r="BP261" s="186"/>
      <c r="BQ261" s="186"/>
      <c r="BR261" s="186"/>
      <c r="BS261" s="186"/>
      <c r="BT261" s="186"/>
      <c r="BU261" s="186"/>
      <c r="BV261" s="186"/>
      <c r="BW261" s="186"/>
      <c r="BX261" s="186"/>
      <c r="BY261" s="186"/>
      <c r="BZ261" s="186"/>
      <c r="CA261" s="186"/>
      <c r="CB261" s="186"/>
      <c r="CC261" s="186"/>
      <c r="CD261" s="186"/>
      <c r="CE261" s="186"/>
      <c r="CF261" s="186"/>
    </row>
    <row r="262" spans="1:84" x14ac:dyDescent="0.25">
      <c r="A262" s="186"/>
      <c r="B262" s="186"/>
      <c r="C262" s="186"/>
      <c r="D262" s="395"/>
      <c r="E262" s="186"/>
      <c r="F262" s="186"/>
      <c r="G262" s="186"/>
      <c r="H262" s="186"/>
      <c r="I262" s="186"/>
      <c r="J262" s="186"/>
      <c r="K262" s="186"/>
      <c r="L262" s="186"/>
      <c r="M262" s="186"/>
      <c r="N262" s="186"/>
      <c r="O262" s="186"/>
      <c r="P262" s="186"/>
      <c r="Q262" s="186"/>
      <c r="R262" s="186"/>
      <c r="S262" s="186"/>
      <c r="T262" s="186"/>
      <c r="U262" s="186"/>
      <c r="V262" s="186"/>
      <c r="W262" s="186"/>
      <c r="X262" s="186"/>
      <c r="Y262" s="186"/>
      <c r="Z262" s="186"/>
      <c r="AA262" s="186"/>
      <c r="AB262" s="186"/>
      <c r="AC262" s="186"/>
      <c r="AD262" s="186"/>
      <c r="AE262" s="186"/>
      <c r="AF262" s="186"/>
      <c r="AG262" s="186"/>
      <c r="AH262" s="186"/>
      <c r="AI262" s="186"/>
      <c r="AJ262" s="186"/>
      <c r="AK262" s="186"/>
      <c r="AL262" s="186"/>
      <c r="AM262" s="186"/>
      <c r="AN262" s="186"/>
      <c r="AO262" s="186"/>
      <c r="AP262" s="186"/>
      <c r="AQ262" s="186"/>
      <c r="AR262" s="186"/>
      <c r="AS262" s="186"/>
      <c r="AT262" s="186"/>
      <c r="AU262" s="186"/>
      <c r="AV262" s="186"/>
      <c r="AW262" s="186"/>
      <c r="AX262" s="186"/>
      <c r="AY262" s="186"/>
      <c r="AZ262" s="186"/>
      <c r="BA262" s="186"/>
      <c r="BB262" s="186"/>
      <c r="BC262" s="186"/>
      <c r="BD262" s="186"/>
      <c r="BE262" s="186"/>
      <c r="BF262" s="186"/>
      <c r="BG262" s="186"/>
      <c r="BH262" s="186"/>
      <c r="BI262" s="186"/>
      <c r="BJ262" s="186"/>
      <c r="BK262" s="186"/>
      <c r="BL262" s="186"/>
      <c r="BM262" s="186"/>
      <c r="BN262" s="186"/>
      <c r="BO262" s="186"/>
      <c r="BP262" s="186"/>
      <c r="BQ262" s="186"/>
      <c r="BR262" s="186"/>
      <c r="BS262" s="186"/>
      <c r="BT262" s="186"/>
      <c r="BU262" s="186"/>
      <c r="BV262" s="186"/>
      <c r="BW262" s="186"/>
      <c r="BX262" s="186"/>
      <c r="BY262" s="186"/>
      <c r="BZ262" s="186"/>
      <c r="CA262" s="186"/>
      <c r="CB262" s="186"/>
      <c r="CC262" s="186"/>
      <c r="CD262" s="186"/>
      <c r="CE262" s="186"/>
      <c r="CF262" s="186"/>
    </row>
    <row r="263" spans="1:84" x14ac:dyDescent="0.25">
      <c r="A263" s="186"/>
      <c r="B263" s="186"/>
      <c r="C263" s="186"/>
      <c r="D263" s="395"/>
      <c r="E263" s="186"/>
      <c r="F263" s="186"/>
      <c r="G263" s="186"/>
      <c r="H263" s="186"/>
      <c r="I263" s="186"/>
      <c r="J263" s="186"/>
      <c r="K263" s="186"/>
      <c r="L263" s="186"/>
      <c r="M263" s="186"/>
      <c r="N263" s="186"/>
      <c r="O263" s="186"/>
      <c r="P263" s="186"/>
      <c r="Q263" s="186"/>
      <c r="R263" s="186"/>
      <c r="S263" s="186"/>
      <c r="T263" s="186"/>
      <c r="U263" s="186"/>
      <c r="V263" s="186"/>
      <c r="W263" s="186"/>
      <c r="X263" s="186"/>
      <c r="Y263" s="186"/>
      <c r="Z263" s="186"/>
      <c r="AA263" s="186"/>
      <c r="AB263" s="186"/>
      <c r="AC263" s="186"/>
      <c r="AD263" s="186"/>
      <c r="AE263" s="186"/>
      <c r="AF263" s="186"/>
      <c r="AG263" s="186"/>
      <c r="AH263" s="186"/>
      <c r="AI263" s="186"/>
      <c r="AJ263" s="186"/>
      <c r="AK263" s="186"/>
      <c r="AL263" s="186"/>
      <c r="AM263" s="186"/>
      <c r="AN263" s="186"/>
      <c r="AO263" s="186"/>
      <c r="AP263" s="186"/>
      <c r="AQ263" s="186"/>
      <c r="AR263" s="186"/>
      <c r="AS263" s="186"/>
      <c r="AT263" s="186"/>
      <c r="AU263" s="186"/>
      <c r="AV263" s="186"/>
      <c r="AW263" s="186"/>
      <c r="AX263" s="186"/>
      <c r="AY263" s="186"/>
      <c r="AZ263" s="186"/>
      <c r="BA263" s="186"/>
      <c r="BB263" s="186"/>
      <c r="BC263" s="186"/>
      <c r="BD263" s="186"/>
      <c r="BE263" s="186"/>
      <c r="BF263" s="186"/>
      <c r="BG263" s="186"/>
      <c r="BH263" s="186"/>
      <c r="BI263" s="186"/>
      <c r="BJ263" s="186"/>
      <c r="BK263" s="186"/>
      <c r="BL263" s="186"/>
      <c r="BM263" s="186"/>
      <c r="BN263" s="186"/>
      <c r="BO263" s="186"/>
      <c r="BP263" s="186"/>
      <c r="BQ263" s="186"/>
      <c r="BR263" s="186"/>
      <c r="BS263" s="186"/>
      <c r="BT263" s="186"/>
      <c r="BU263" s="186"/>
      <c r="BV263" s="186"/>
      <c r="BW263" s="186"/>
      <c r="BX263" s="186"/>
      <c r="BY263" s="186"/>
      <c r="BZ263" s="186"/>
      <c r="CA263" s="186"/>
      <c r="CB263" s="186"/>
      <c r="CC263" s="186"/>
      <c r="CD263" s="186"/>
      <c r="CE263" s="186"/>
      <c r="CF263" s="186"/>
    </row>
    <row r="264" spans="1:84" x14ac:dyDescent="0.25">
      <c r="A264" s="186"/>
      <c r="B264" s="186"/>
      <c r="C264" s="186"/>
      <c r="D264" s="395"/>
      <c r="E264" s="186"/>
      <c r="F264" s="186"/>
      <c r="G264" s="186"/>
      <c r="H264" s="186"/>
      <c r="I264" s="186"/>
      <c r="J264" s="186"/>
      <c r="K264" s="186"/>
      <c r="L264" s="186"/>
      <c r="M264" s="186"/>
      <c r="N264" s="186"/>
      <c r="O264" s="186"/>
      <c r="P264" s="186"/>
      <c r="Q264" s="186"/>
      <c r="R264" s="186"/>
      <c r="S264" s="186"/>
      <c r="T264" s="186"/>
      <c r="U264" s="186"/>
      <c r="V264" s="186"/>
      <c r="W264" s="186"/>
      <c r="X264" s="186"/>
      <c r="Y264" s="186"/>
      <c r="Z264" s="186"/>
      <c r="AA264" s="186"/>
      <c r="AB264" s="186"/>
      <c r="AC264" s="186"/>
      <c r="AD264" s="186"/>
      <c r="AE264" s="186"/>
      <c r="AF264" s="186"/>
      <c r="AG264" s="186"/>
      <c r="AH264" s="186"/>
      <c r="AI264" s="186"/>
      <c r="AJ264" s="186"/>
      <c r="AK264" s="186"/>
      <c r="AL264" s="186"/>
      <c r="AM264" s="186"/>
      <c r="AN264" s="186"/>
      <c r="AO264" s="186"/>
      <c r="AP264" s="186"/>
      <c r="AQ264" s="186"/>
      <c r="AR264" s="186"/>
      <c r="AS264" s="186"/>
      <c r="AT264" s="186"/>
      <c r="AU264" s="186"/>
      <c r="AV264" s="186"/>
      <c r="AW264" s="186"/>
      <c r="AX264" s="186"/>
      <c r="AY264" s="186"/>
      <c r="AZ264" s="186"/>
      <c r="BA264" s="186"/>
      <c r="BB264" s="186"/>
      <c r="BC264" s="186"/>
      <c r="BD264" s="186"/>
      <c r="BE264" s="186"/>
      <c r="BF264" s="186"/>
      <c r="BG264" s="186"/>
      <c r="BH264" s="186"/>
      <c r="BI264" s="186"/>
      <c r="BJ264" s="186"/>
      <c r="BK264" s="186"/>
      <c r="BL264" s="186"/>
      <c r="BM264" s="186"/>
      <c r="BN264" s="186"/>
      <c r="BO264" s="186"/>
      <c r="BP264" s="186"/>
      <c r="BQ264" s="186"/>
      <c r="BR264" s="186"/>
      <c r="BS264" s="186"/>
      <c r="BT264" s="186"/>
      <c r="BU264" s="186"/>
      <c r="BV264" s="186"/>
      <c r="BW264" s="186"/>
      <c r="BX264" s="186"/>
      <c r="BY264" s="186"/>
      <c r="BZ264" s="186"/>
      <c r="CA264" s="186"/>
      <c r="CB264" s="186"/>
      <c r="CC264" s="186"/>
      <c r="CD264" s="186"/>
      <c r="CE264" s="186"/>
      <c r="CF264" s="186"/>
    </row>
    <row r="265" spans="1:84" x14ac:dyDescent="0.25">
      <c r="A265" s="186"/>
      <c r="B265" s="186"/>
      <c r="C265" s="186"/>
      <c r="D265" s="395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  <c r="R265" s="186"/>
      <c r="S265" s="186"/>
      <c r="T265" s="186"/>
      <c r="U265" s="186"/>
      <c r="V265" s="186"/>
      <c r="W265" s="186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186"/>
      <c r="AJ265" s="186"/>
      <c r="AK265" s="186"/>
      <c r="AL265" s="186"/>
      <c r="AM265" s="186"/>
      <c r="AN265" s="186"/>
      <c r="AO265" s="186"/>
      <c r="AP265" s="186"/>
      <c r="AQ265" s="186"/>
      <c r="AR265" s="186"/>
      <c r="AS265" s="186"/>
      <c r="AT265" s="186"/>
      <c r="AU265" s="186"/>
      <c r="AV265" s="186"/>
      <c r="AW265" s="186"/>
      <c r="AX265" s="186"/>
      <c r="AY265" s="186"/>
      <c r="AZ265" s="186"/>
      <c r="BA265" s="186"/>
      <c r="BB265" s="186"/>
      <c r="BC265" s="186"/>
      <c r="BD265" s="186"/>
      <c r="BE265" s="186"/>
      <c r="BF265" s="186"/>
      <c r="BG265" s="186"/>
      <c r="BH265" s="186"/>
      <c r="BI265" s="186"/>
      <c r="BJ265" s="186"/>
      <c r="BK265" s="186"/>
      <c r="BL265" s="186"/>
      <c r="BM265" s="186"/>
      <c r="BN265" s="186"/>
      <c r="BO265" s="186"/>
      <c r="BP265" s="186"/>
      <c r="BQ265" s="186"/>
      <c r="BR265" s="186"/>
      <c r="BS265" s="186"/>
      <c r="BT265" s="186"/>
      <c r="BU265" s="186"/>
      <c r="BV265" s="186"/>
      <c r="BW265" s="186"/>
      <c r="BX265" s="186"/>
      <c r="BY265" s="186"/>
      <c r="BZ265" s="186"/>
      <c r="CA265" s="186"/>
      <c r="CB265" s="186"/>
      <c r="CC265" s="186"/>
      <c r="CD265" s="186"/>
      <c r="CE265" s="186"/>
      <c r="CF265" s="186"/>
    </row>
    <row r="266" spans="1:84" x14ac:dyDescent="0.25">
      <c r="A266" s="186"/>
      <c r="B266" s="186"/>
      <c r="C266" s="186"/>
      <c r="D266" s="395"/>
      <c r="E266" s="186"/>
      <c r="F266" s="186"/>
      <c r="G266" s="186"/>
      <c r="H266" s="186"/>
      <c r="I266" s="186"/>
      <c r="J266" s="186"/>
      <c r="K266" s="186"/>
      <c r="L266" s="186"/>
      <c r="M266" s="186"/>
      <c r="N266" s="186"/>
      <c r="O266" s="186"/>
      <c r="P266" s="186"/>
      <c r="Q266" s="186"/>
      <c r="R266" s="186"/>
      <c r="S266" s="186"/>
      <c r="T266" s="186"/>
      <c r="U266" s="186"/>
      <c r="V266" s="186"/>
      <c r="W266" s="186"/>
      <c r="X266" s="186"/>
      <c r="Y266" s="186"/>
      <c r="Z266" s="186"/>
      <c r="AA266" s="186"/>
      <c r="AB266" s="186"/>
      <c r="AC266" s="186"/>
      <c r="AD266" s="186"/>
      <c r="AE266" s="186"/>
      <c r="AF266" s="186"/>
      <c r="AG266" s="186"/>
      <c r="AH266" s="186"/>
      <c r="AI266" s="186"/>
      <c r="AJ266" s="186"/>
      <c r="AK266" s="186"/>
      <c r="AL266" s="186"/>
      <c r="AM266" s="186"/>
      <c r="AN266" s="186"/>
      <c r="AO266" s="186"/>
      <c r="AP266" s="186"/>
      <c r="AQ266" s="186"/>
      <c r="AR266" s="186"/>
      <c r="AS266" s="186"/>
      <c r="AT266" s="186"/>
      <c r="AU266" s="186"/>
      <c r="AV266" s="186"/>
      <c r="AW266" s="186"/>
      <c r="AX266" s="186"/>
      <c r="AY266" s="186"/>
      <c r="AZ266" s="186"/>
      <c r="BA266" s="186"/>
      <c r="BB266" s="186"/>
      <c r="BC266" s="186"/>
      <c r="BD266" s="186"/>
      <c r="BE266" s="186"/>
      <c r="BF266" s="186"/>
      <c r="BG266" s="186"/>
      <c r="BH266" s="186"/>
      <c r="BI266" s="186"/>
      <c r="BJ266" s="186"/>
      <c r="BK266" s="186"/>
      <c r="BL266" s="186"/>
      <c r="BM266" s="186"/>
      <c r="BN266" s="186"/>
      <c r="BO266" s="186"/>
      <c r="BP266" s="186"/>
      <c r="BQ266" s="186"/>
      <c r="BR266" s="186"/>
      <c r="BS266" s="186"/>
      <c r="BT266" s="186"/>
      <c r="BU266" s="186"/>
      <c r="BV266" s="186"/>
      <c r="BW266" s="186"/>
      <c r="BX266" s="186"/>
      <c r="BY266" s="186"/>
      <c r="BZ266" s="186"/>
      <c r="CA266" s="186"/>
      <c r="CB266" s="186"/>
      <c r="CC266" s="186"/>
      <c r="CD266" s="186"/>
      <c r="CE266" s="186"/>
      <c r="CF266" s="186"/>
    </row>
    <row r="267" spans="1:84" x14ac:dyDescent="0.25">
      <c r="A267" s="186"/>
      <c r="B267" s="186"/>
      <c r="C267" s="186"/>
      <c r="D267" s="395"/>
      <c r="E267" s="186"/>
      <c r="F267" s="186"/>
      <c r="G267" s="186"/>
      <c r="H267" s="186"/>
      <c r="I267" s="186"/>
      <c r="J267" s="186"/>
      <c r="K267" s="186"/>
      <c r="L267" s="186"/>
      <c r="M267" s="186"/>
      <c r="N267" s="186"/>
      <c r="O267" s="186"/>
      <c r="P267" s="186"/>
      <c r="Q267" s="186"/>
      <c r="R267" s="186"/>
      <c r="S267" s="186"/>
      <c r="T267" s="186"/>
      <c r="U267" s="186"/>
      <c r="V267" s="186"/>
      <c r="W267" s="186"/>
      <c r="X267" s="186"/>
      <c r="Y267" s="186"/>
      <c r="Z267" s="186"/>
      <c r="AA267" s="186"/>
      <c r="AB267" s="186"/>
      <c r="AC267" s="186"/>
      <c r="AD267" s="186"/>
      <c r="AE267" s="186"/>
      <c r="AF267" s="186"/>
      <c r="AG267" s="186"/>
      <c r="AH267" s="186"/>
      <c r="AI267" s="186"/>
      <c r="AJ267" s="186"/>
      <c r="AK267" s="186"/>
      <c r="AL267" s="186"/>
      <c r="AM267" s="186"/>
      <c r="AN267" s="186"/>
      <c r="AO267" s="186"/>
      <c r="AP267" s="186"/>
      <c r="AQ267" s="186"/>
      <c r="AR267" s="186"/>
      <c r="AS267" s="186"/>
      <c r="AT267" s="186"/>
      <c r="AU267" s="186"/>
      <c r="AV267" s="186"/>
      <c r="AW267" s="186"/>
      <c r="AX267" s="186"/>
      <c r="AY267" s="186"/>
      <c r="AZ267" s="186"/>
      <c r="BA267" s="186"/>
      <c r="BB267" s="186"/>
      <c r="BC267" s="186"/>
      <c r="BD267" s="186"/>
      <c r="BE267" s="186"/>
      <c r="BF267" s="186"/>
      <c r="BG267" s="186"/>
      <c r="BH267" s="186"/>
      <c r="BI267" s="186"/>
      <c r="BJ267" s="186"/>
      <c r="BK267" s="186"/>
      <c r="BL267" s="186"/>
      <c r="BM267" s="186"/>
      <c r="BN267" s="186"/>
      <c r="BO267" s="186"/>
      <c r="BP267" s="186"/>
      <c r="BQ267" s="186"/>
      <c r="BR267" s="186"/>
      <c r="BS267" s="186"/>
      <c r="BT267" s="186"/>
      <c r="BU267" s="186"/>
      <c r="BV267" s="186"/>
      <c r="BW267" s="186"/>
      <c r="BX267" s="186"/>
      <c r="BY267" s="186"/>
      <c r="BZ267" s="186"/>
      <c r="CA267" s="186"/>
      <c r="CB267" s="186"/>
      <c r="CC267" s="186"/>
      <c r="CD267" s="186"/>
      <c r="CE267" s="186"/>
      <c r="CF267" s="186"/>
    </row>
    <row r="268" spans="1:84" x14ac:dyDescent="0.25">
      <c r="A268" s="186"/>
      <c r="B268" s="186"/>
      <c r="C268" s="186"/>
      <c r="D268" s="395"/>
      <c r="E268" s="186"/>
      <c r="F268" s="186"/>
      <c r="G268" s="186"/>
      <c r="H268" s="186"/>
      <c r="I268" s="186"/>
      <c r="J268" s="186"/>
      <c r="K268" s="186"/>
      <c r="L268" s="186"/>
      <c r="M268" s="186"/>
      <c r="N268" s="186"/>
      <c r="O268" s="186"/>
      <c r="P268" s="186"/>
      <c r="Q268" s="186"/>
      <c r="R268" s="186"/>
      <c r="S268" s="186"/>
      <c r="T268" s="186"/>
      <c r="U268" s="186"/>
      <c r="V268" s="186"/>
      <c r="W268" s="186"/>
      <c r="X268" s="186"/>
      <c r="Y268" s="186"/>
      <c r="Z268" s="186"/>
      <c r="AA268" s="186"/>
      <c r="AB268" s="186"/>
      <c r="AC268" s="186"/>
      <c r="AD268" s="186"/>
      <c r="AE268" s="186"/>
      <c r="AF268" s="186"/>
      <c r="AG268" s="186"/>
      <c r="AH268" s="186"/>
      <c r="AI268" s="186"/>
      <c r="AJ268" s="186"/>
      <c r="AK268" s="186"/>
      <c r="AL268" s="186"/>
      <c r="AM268" s="186"/>
      <c r="AN268" s="186"/>
      <c r="AO268" s="186"/>
      <c r="AP268" s="186"/>
      <c r="AQ268" s="186"/>
      <c r="AR268" s="186"/>
      <c r="AS268" s="186"/>
      <c r="AT268" s="186"/>
      <c r="AU268" s="186"/>
      <c r="AV268" s="186"/>
      <c r="AW268" s="186"/>
      <c r="AX268" s="186"/>
      <c r="AY268" s="186"/>
      <c r="AZ268" s="186"/>
      <c r="BA268" s="186"/>
      <c r="BB268" s="186"/>
      <c r="BC268" s="186"/>
      <c r="BD268" s="186"/>
      <c r="BE268" s="186"/>
      <c r="BF268" s="186"/>
      <c r="BG268" s="186"/>
      <c r="BH268" s="186"/>
      <c r="BI268" s="186"/>
      <c r="BJ268" s="186"/>
      <c r="BK268" s="186"/>
      <c r="BL268" s="186"/>
      <c r="BM268" s="186"/>
      <c r="BN268" s="186"/>
      <c r="BO268" s="186"/>
      <c r="BP268" s="186"/>
      <c r="BQ268" s="186"/>
      <c r="BR268" s="186"/>
      <c r="BS268" s="186"/>
      <c r="BT268" s="186"/>
      <c r="BU268" s="186"/>
      <c r="BV268" s="186"/>
      <c r="BW268" s="186"/>
      <c r="BX268" s="186"/>
      <c r="BY268" s="186"/>
      <c r="BZ268" s="186"/>
      <c r="CA268" s="186"/>
      <c r="CB268" s="186"/>
      <c r="CC268" s="186"/>
      <c r="CD268" s="186"/>
      <c r="CE268" s="186"/>
      <c r="CF268" s="186"/>
    </row>
    <row r="269" spans="1:84" x14ac:dyDescent="0.25">
      <c r="A269" s="186"/>
      <c r="B269" s="186"/>
      <c r="C269" s="186"/>
      <c r="D269" s="395"/>
      <c r="E269" s="186"/>
      <c r="F269" s="186"/>
      <c r="G269" s="186"/>
      <c r="H269" s="186"/>
      <c r="I269" s="186"/>
      <c r="J269" s="186"/>
      <c r="K269" s="186"/>
      <c r="L269" s="186"/>
      <c r="M269" s="186"/>
      <c r="N269" s="186"/>
      <c r="O269" s="186"/>
      <c r="P269" s="186"/>
      <c r="Q269" s="186"/>
      <c r="R269" s="186"/>
      <c r="S269" s="186"/>
      <c r="T269" s="186"/>
      <c r="U269" s="186"/>
      <c r="V269" s="186"/>
      <c r="W269" s="186"/>
      <c r="X269" s="186"/>
      <c r="Y269" s="186"/>
      <c r="Z269" s="186"/>
      <c r="AA269" s="186"/>
      <c r="AB269" s="186"/>
      <c r="AC269" s="186"/>
      <c r="AD269" s="186"/>
      <c r="AE269" s="186"/>
      <c r="AF269" s="186"/>
      <c r="AG269" s="186"/>
      <c r="AH269" s="186"/>
      <c r="AI269" s="186"/>
      <c r="AJ269" s="186"/>
      <c r="AK269" s="186"/>
      <c r="AL269" s="186"/>
      <c r="AM269" s="186"/>
      <c r="AN269" s="186"/>
      <c r="AO269" s="186"/>
      <c r="AP269" s="186"/>
      <c r="AQ269" s="186"/>
      <c r="AR269" s="186"/>
      <c r="AS269" s="186"/>
      <c r="AT269" s="186"/>
      <c r="AU269" s="186"/>
      <c r="AV269" s="186"/>
      <c r="AW269" s="186"/>
      <c r="AX269" s="186"/>
      <c r="AY269" s="186"/>
      <c r="AZ269" s="186"/>
      <c r="BA269" s="186"/>
      <c r="BB269" s="186"/>
      <c r="BC269" s="186"/>
      <c r="BD269" s="186"/>
      <c r="BE269" s="186"/>
      <c r="BF269" s="186"/>
      <c r="BG269" s="186"/>
      <c r="BH269" s="186"/>
      <c r="BI269" s="186"/>
      <c r="BJ269" s="186"/>
      <c r="BK269" s="186"/>
      <c r="BL269" s="186"/>
      <c r="BM269" s="186"/>
      <c r="BN269" s="186"/>
      <c r="BO269" s="186"/>
      <c r="BP269" s="186"/>
      <c r="BQ269" s="186"/>
      <c r="BR269" s="186"/>
      <c r="BS269" s="186"/>
      <c r="BT269" s="186"/>
      <c r="BU269" s="186"/>
      <c r="BV269" s="186"/>
      <c r="BW269" s="186"/>
      <c r="BX269" s="186"/>
      <c r="BY269" s="186"/>
      <c r="BZ269" s="186"/>
      <c r="CA269" s="186"/>
      <c r="CB269" s="186"/>
      <c r="CC269" s="186"/>
      <c r="CD269" s="186"/>
      <c r="CE269" s="186"/>
      <c r="CF269" s="186"/>
    </row>
    <row r="270" spans="1:84" x14ac:dyDescent="0.25">
      <c r="A270" s="186"/>
      <c r="B270" s="186"/>
      <c r="C270" s="186"/>
      <c r="D270" s="395"/>
      <c r="E270" s="186"/>
      <c r="F270" s="186"/>
      <c r="G270" s="186"/>
      <c r="H270" s="186"/>
      <c r="I270" s="186"/>
      <c r="J270" s="186"/>
      <c r="K270" s="186"/>
      <c r="L270" s="186"/>
      <c r="M270" s="186"/>
      <c r="N270" s="186"/>
      <c r="O270" s="186"/>
      <c r="P270" s="186"/>
      <c r="Q270" s="186"/>
      <c r="R270" s="186"/>
      <c r="S270" s="186"/>
      <c r="T270" s="186"/>
      <c r="U270" s="186"/>
      <c r="V270" s="186"/>
      <c r="W270" s="186"/>
      <c r="X270" s="186"/>
      <c r="Y270" s="186"/>
      <c r="Z270" s="186"/>
      <c r="AA270" s="186"/>
      <c r="AB270" s="186"/>
      <c r="AC270" s="186"/>
      <c r="AD270" s="186"/>
      <c r="AE270" s="186"/>
      <c r="AF270" s="186"/>
      <c r="AG270" s="186"/>
      <c r="AH270" s="186"/>
      <c r="AI270" s="186"/>
      <c r="AJ270" s="186"/>
      <c r="AK270" s="186"/>
      <c r="AL270" s="186"/>
      <c r="AM270" s="186"/>
      <c r="AN270" s="186"/>
      <c r="AO270" s="186"/>
      <c r="AP270" s="186"/>
      <c r="AQ270" s="186"/>
      <c r="AR270" s="186"/>
      <c r="AS270" s="186"/>
      <c r="AT270" s="186"/>
      <c r="AU270" s="186"/>
      <c r="AV270" s="186"/>
      <c r="AW270" s="186"/>
      <c r="AX270" s="186"/>
      <c r="AY270" s="186"/>
      <c r="AZ270" s="186"/>
      <c r="BA270" s="186"/>
      <c r="BB270" s="186"/>
      <c r="BC270" s="186"/>
      <c r="BD270" s="186"/>
      <c r="BE270" s="186"/>
      <c r="BF270" s="186"/>
      <c r="BG270" s="186"/>
      <c r="BH270" s="186"/>
      <c r="BI270" s="186"/>
      <c r="BJ270" s="186"/>
      <c r="BK270" s="186"/>
      <c r="BL270" s="186"/>
      <c r="BM270" s="186"/>
      <c r="BN270" s="186"/>
      <c r="BO270" s="186"/>
      <c r="BP270" s="186"/>
      <c r="BQ270" s="186"/>
      <c r="BR270" s="186"/>
      <c r="BS270" s="186"/>
      <c r="BT270" s="186"/>
      <c r="BU270" s="186"/>
      <c r="BV270" s="186"/>
      <c r="BW270" s="186"/>
      <c r="BX270" s="186"/>
      <c r="BY270" s="186"/>
      <c r="BZ270" s="186"/>
      <c r="CA270" s="186"/>
      <c r="CB270" s="186"/>
      <c r="CC270" s="186"/>
      <c r="CD270" s="186"/>
      <c r="CE270" s="186"/>
      <c r="CF270" s="186"/>
    </row>
    <row r="271" spans="1:84" x14ac:dyDescent="0.25">
      <c r="A271" s="186"/>
      <c r="B271" s="186"/>
      <c r="C271" s="186"/>
      <c r="D271" s="395"/>
      <c r="E271" s="186"/>
      <c r="F271" s="186"/>
      <c r="G271" s="186"/>
      <c r="H271" s="186"/>
      <c r="I271" s="186"/>
      <c r="J271" s="186"/>
      <c r="K271" s="186"/>
      <c r="L271" s="186"/>
      <c r="M271" s="186"/>
      <c r="N271" s="186"/>
      <c r="O271" s="186"/>
      <c r="P271" s="186"/>
      <c r="Q271" s="186"/>
      <c r="R271" s="186"/>
      <c r="S271" s="186"/>
      <c r="T271" s="186"/>
      <c r="U271" s="186"/>
      <c r="V271" s="186"/>
      <c r="W271" s="186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186"/>
      <c r="AI271" s="186"/>
      <c r="AJ271" s="186"/>
      <c r="AK271" s="186"/>
      <c r="AL271" s="186"/>
      <c r="AM271" s="186"/>
      <c r="AN271" s="186"/>
      <c r="AO271" s="186"/>
      <c r="AP271" s="186"/>
      <c r="AQ271" s="186"/>
      <c r="AR271" s="186"/>
      <c r="AS271" s="186"/>
      <c r="AT271" s="186"/>
      <c r="AU271" s="186"/>
      <c r="AV271" s="186"/>
      <c r="AW271" s="186"/>
      <c r="AX271" s="186"/>
      <c r="AY271" s="186"/>
      <c r="AZ271" s="186"/>
      <c r="BA271" s="186"/>
      <c r="BB271" s="186"/>
      <c r="BC271" s="186"/>
      <c r="BD271" s="186"/>
      <c r="BE271" s="186"/>
      <c r="BF271" s="186"/>
      <c r="BG271" s="186"/>
      <c r="BH271" s="186"/>
      <c r="BI271" s="186"/>
      <c r="BJ271" s="186"/>
      <c r="BK271" s="186"/>
      <c r="BL271" s="186"/>
      <c r="BM271" s="186"/>
      <c r="BN271" s="186"/>
      <c r="BO271" s="186"/>
      <c r="BP271" s="186"/>
      <c r="BQ271" s="186"/>
      <c r="BR271" s="186"/>
      <c r="BS271" s="186"/>
      <c r="BT271" s="186"/>
      <c r="BU271" s="186"/>
      <c r="BV271" s="186"/>
      <c r="BW271" s="186"/>
      <c r="BX271" s="186"/>
      <c r="BY271" s="186"/>
      <c r="BZ271" s="186"/>
      <c r="CA271" s="186"/>
      <c r="CB271" s="186"/>
      <c r="CC271" s="186"/>
      <c r="CD271" s="186"/>
      <c r="CE271" s="186"/>
      <c r="CF271" s="186"/>
    </row>
    <row r="272" spans="1:84" x14ac:dyDescent="0.25">
      <c r="A272" s="186"/>
      <c r="B272" s="186"/>
      <c r="C272" s="186"/>
      <c r="D272" s="395"/>
      <c r="E272" s="186"/>
      <c r="F272" s="186"/>
      <c r="G272" s="186"/>
      <c r="H272" s="186"/>
      <c r="I272" s="186"/>
      <c r="J272" s="186"/>
      <c r="K272" s="186"/>
      <c r="L272" s="186"/>
      <c r="M272" s="186"/>
      <c r="N272" s="186"/>
      <c r="O272" s="186"/>
      <c r="P272" s="186"/>
      <c r="Q272" s="186"/>
      <c r="R272" s="186"/>
      <c r="S272" s="186"/>
      <c r="T272" s="186"/>
      <c r="U272" s="186"/>
      <c r="V272" s="186"/>
      <c r="W272" s="186"/>
      <c r="X272" s="186"/>
      <c r="Y272" s="186"/>
      <c r="Z272" s="186"/>
      <c r="AA272" s="186"/>
      <c r="AB272" s="186"/>
      <c r="AC272" s="186"/>
      <c r="AD272" s="186"/>
      <c r="AE272" s="186"/>
      <c r="AF272" s="186"/>
      <c r="AG272" s="186"/>
      <c r="AH272" s="186"/>
      <c r="AI272" s="186"/>
      <c r="AJ272" s="186"/>
      <c r="AK272" s="186"/>
      <c r="AL272" s="186"/>
      <c r="AM272" s="186"/>
      <c r="AN272" s="186"/>
      <c r="AO272" s="186"/>
      <c r="AP272" s="186"/>
      <c r="AQ272" s="186"/>
      <c r="AR272" s="186"/>
      <c r="AS272" s="186"/>
      <c r="AT272" s="186"/>
      <c r="AU272" s="186"/>
      <c r="AV272" s="186"/>
      <c r="AW272" s="186"/>
      <c r="AX272" s="186"/>
      <c r="AY272" s="186"/>
      <c r="AZ272" s="186"/>
      <c r="BA272" s="186"/>
      <c r="BB272" s="186"/>
      <c r="BC272" s="186"/>
      <c r="BD272" s="186"/>
      <c r="BE272" s="186"/>
      <c r="BF272" s="186"/>
      <c r="BG272" s="186"/>
      <c r="BH272" s="186"/>
      <c r="BI272" s="186"/>
      <c r="BJ272" s="186"/>
      <c r="BK272" s="186"/>
      <c r="BL272" s="186"/>
      <c r="BM272" s="186"/>
      <c r="BN272" s="186"/>
      <c r="BO272" s="186"/>
      <c r="BP272" s="186"/>
      <c r="BQ272" s="186"/>
      <c r="BR272" s="186"/>
      <c r="BS272" s="186"/>
      <c r="BT272" s="186"/>
      <c r="BU272" s="186"/>
      <c r="BV272" s="186"/>
      <c r="BW272" s="186"/>
      <c r="BX272" s="186"/>
      <c r="BY272" s="186"/>
      <c r="BZ272" s="186"/>
      <c r="CA272" s="186"/>
      <c r="CB272" s="186"/>
      <c r="CC272" s="186"/>
      <c r="CD272" s="186"/>
      <c r="CE272" s="186"/>
      <c r="CF272" s="186"/>
    </row>
    <row r="273" spans="1:84" x14ac:dyDescent="0.25">
      <c r="A273" s="186"/>
      <c r="B273" s="186"/>
      <c r="C273" s="186"/>
      <c r="D273" s="395"/>
      <c r="E273" s="186"/>
      <c r="F273" s="186"/>
      <c r="G273" s="186"/>
      <c r="H273" s="186"/>
      <c r="I273" s="186"/>
      <c r="J273" s="186"/>
      <c r="K273" s="186"/>
      <c r="L273" s="186"/>
      <c r="M273" s="186"/>
      <c r="N273" s="186"/>
      <c r="O273" s="186"/>
      <c r="P273" s="186"/>
      <c r="Q273" s="186"/>
      <c r="R273" s="186"/>
      <c r="S273" s="186"/>
      <c r="T273" s="186"/>
      <c r="U273" s="186"/>
      <c r="V273" s="186"/>
      <c r="W273" s="186"/>
      <c r="X273" s="186"/>
      <c r="Y273" s="186"/>
      <c r="Z273" s="186"/>
      <c r="AA273" s="186"/>
      <c r="AB273" s="186"/>
      <c r="AC273" s="186"/>
      <c r="AD273" s="186"/>
      <c r="AE273" s="186"/>
      <c r="AF273" s="186"/>
      <c r="AG273" s="186"/>
      <c r="AH273" s="186"/>
      <c r="AI273" s="186"/>
      <c r="AJ273" s="186"/>
      <c r="AK273" s="186"/>
      <c r="AL273" s="186"/>
      <c r="AM273" s="186"/>
      <c r="AN273" s="186"/>
      <c r="AO273" s="186"/>
      <c r="AP273" s="186"/>
      <c r="AQ273" s="186"/>
      <c r="AR273" s="186"/>
      <c r="AS273" s="186"/>
      <c r="AT273" s="186"/>
      <c r="AU273" s="186"/>
      <c r="AV273" s="186"/>
      <c r="AW273" s="186"/>
      <c r="AX273" s="186"/>
      <c r="AY273" s="186"/>
      <c r="AZ273" s="186"/>
      <c r="BA273" s="186"/>
      <c r="BB273" s="186"/>
      <c r="BC273" s="186"/>
      <c r="BD273" s="186"/>
      <c r="BE273" s="186"/>
      <c r="BF273" s="186"/>
      <c r="BG273" s="186"/>
      <c r="BH273" s="186"/>
      <c r="BI273" s="186"/>
      <c r="BJ273" s="186"/>
      <c r="BK273" s="186"/>
      <c r="BL273" s="186"/>
      <c r="BM273" s="186"/>
      <c r="BN273" s="186"/>
      <c r="BO273" s="186"/>
      <c r="BP273" s="186"/>
      <c r="BQ273" s="186"/>
      <c r="BR273" s="186"/>
      <c r="BS273" s="186"/>
      <c r="BT273" s="186"/>
      <c r="BU273" s="186"/>
      <c r="BV273" s="186"/>
      <c r="BW273" s="186"/>
      <c r="BX273" s="186"/>
      <c r="BY273" s="186"/>
      <c r="BZ273" s="186"/>
      <c r="CA273" s="186"/>
      <c r="CB273" s="186"/>
      <c r="CC273" s="186"/>
      <c r="CD273" s="186"/>
      <c r="CE273" s="186"/>
      <c r="CF273" s="186"/>
    </row>
    <row r="274" spans="1:84" x14ac:dyDescent="0.25">
      <c r="A274" s="186"/>
      <c r="B274" s="186"/>
      <c r="C274" s="186"/>
      <c r="D274" s="395"/>
      <c r="E274" s="186"/>
      <c r="F274" s="186"/>
      <c r="G274" s="186"/>
      <c r="H274" s="186"/>
      <c r="I274" s="186"/>
      <c r="J274" s="186"/>
      <c r="K274" s="186"/>
      <c r="L274" s="186"/>
      <c r="M274" s="186"/>
      <c r="N274" s="186"/>
      <c r="O274" s="186"/>
      <c r="P274" s="186"/>
      <c r="Q274" s="186"/>
      <c r="R274" s="186"/>
      <c r="S274" s="186"/>
      <c r="T274" s="186"/>
      <c r="U274" s="186"/>
      <c r="V274" s="186"/>
      <c r="W274" s="186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186"/>
      <c r="AJ274" s="186"/>
      <c r="AK274" s="186"/>
      <c r="AL274" s="186"/>
      <c r="AM274" s="186"/>
      <c r="AN274" s="186"/>
      <c r="AO274" s="186"/>
      <c r="AP274" s="186"/>
      <c r="AQ274" s="186"/>
      <c r="AR274" s="186"/>
      <c r="AS274" s="186"/>
      <c r="AT274" s="186"/>
      <c r="AU274" s="186"/>
      <c r="AV274" s="186"/>
      <c r="AW274" s="186"/>
      <c r="AX274" s="186"/>
      <c r="AY274" s="186"/>
      <c r="AZ274" s="186"/>
      <c r="BA274" s="186"/>
      <c r="BB274" s="186"/>
      <c r="BC274" s="186"/>
      <c r="BD274" s="186"/>
      <c r="BE274" s="186"/>
      <c r="BF274" s="186"/>
      <c r="BG274" s="186"/>
      <c r="BH274" s="186"/>
      <c r="BI274" s="186"/>
      <c r="BJ274" s="186"/>
      <c r="BK274" s="186"/>
      <c r="BL274" s="186"/>
      <c r="BM274" s="186"/>
      <c r="BN274" s="186"/>
      <c r="BO274" s="186"/>
      <c r="BP274" s="186"/>
      <c r="BQ274" s="186"/>
      <c r="BR274" s="186"/>
      <c r="BS274" s="186"/>
      <c r="BT274" s="186"/>
      <c r="BU274" s="186"/>
      <c r="BV274" s="186"/>
      <c r="BW274" s="186"/>
      <c r="BX274" s="186"/>
      <c r="BY274" s="186"/>
      <c r="BZ274" s="186"/>
      <c r="CA274" s="186"/>
      <c r="CB274" s="186"/>
      <c r="CC274" s="186"/>
      <c r="CD274" s="186"/>
      <c r="CE274" s="186"/>
      <c r="CF274" s="186"/>
    </row>
    <row r="275" spans="1:84" x14ac:dyDescent="0.25">
      <c r="A275" s="186"/>
      <c r="B275" s="186"/>
      <c r="C275" s="186"/>
      <c r="D275" s="395"/>
      <c r="E275" s="186"/>
      <c r="F275" s="186"/>
      <c r="G275" s="186"/>
      <c r="H275" s="186"/>
      <c r="I275" s="186"/>
      <c r="J275" s="186"/>
      <c r="K275" s="186"/>
      <c r="L275" s="186"/>
      <c r="M275" s="186"/>
      <c r="N275" s="186"/>
      <c r="O275" s="186"/>
      <c r="P275" s="186"/>
      <c r="Q275" s="186"/>
      <c r="R275" s="186"/>
      <c r="S275" s="186"/>
      <c r="T275" s="186"/>
      <c r="U275" s="186"/>
      <c r="V275" s="186"/>
      <c r="W275" s="186"/>
      <c r="X275" s="186"/>
      <c r="Y275" s="186"/>
      <c r="Z275" s="186"/>
      <c r="AA275" s="186"/>
      <c r="AB275" s="186"/>
      <c r="AC275" s="186"/>
      <c r="AD275" s="186"/>
      <c r="AE275" s="186"/>
      <c r="AF275" s="186"/>
      <c r="AG275" s="186"/>
      <c r="AH275" s="186"/>
      <c r="AI275" s="186"/>
      <c r="AJ275" s="186"/>
      <c r="AK275" s="186"/>
      <c r="AL275" s="186"/>
      <c r="AM275" s="186"/>
      <c r="AN275" s="186"/>
      <c r="AO275" s="186"/>
      <c r="AP275" s="186"/>
      <c r="AQ275" s="186"/>
      <c r="AR275" s="186"/>
      <c r="AS275" s="186"/>
      <c r="AT275" s="186"/>
      <c r="AU275" s="186"/>
      <c r="AV275" s="186"/>
      <c r="AW275" s="186"/>
      <c r="AX275" s="186"/>
      <c r="AY275" s="186"/>
      <c r="AZ275" s="186"/>
      <c r="BA275" s="186"/>
      <c r="BB275" s="186"/>
      <c r="BC275" s="186"/>
      <c r="BD275" s="186"/>
      <c r="BE275" s="186"/>
      <c r="BF275" s="186"/>
      <c r="BG275" s="186"/>
      <c r="BH275" s="186"/>
      <c r="BI275" s="186"/>
      <c r="BJ275" s="186"/>
      <c r="BK275" s="186"/>
      <c r="BL275" s="186"/>
      <c r="BM275" s="186"/>
      <c r="BN275" s="186"/>
      <c r="BO275" s="186"/>
      <c r="BP275" s="186"/>
      <c r="BQ275" s="186"/>
      <c r="BR275" s="186"/>
      <c r="BS275" s="186"/>
      <c r="BT275" s="186"/>
      <c r="BU275" s="186"/>
      <c r="BV275" s="186"/>
      <c r="BW275" s="186"/>
      <c r="BX275" s="186"/>
      <c r="BY275" s="186"/>
      <c r="BZ275" s="186"/>
      <c r="CA275" s="186"/>
      <c r="CB275" s="186"/>
      <c r="CC275" s="186"/>
      <c r="CD275" s="186"/>
      <c r="CE275" s="186"/>
      <c r="CF275" s="186"/>
    </row>
    <row r="276" spans="1:84" x14ac:dyDescent="0.25">
      <c r="A276" s="186"/>
      <c r="B276" s="186"/>
      <c r="C276" s="186"/>
      <c r="D276" s="395"/>
      <c r="E276" s="186"/>
      <c r="F276" s="186"/>
      <c r="G276" s="186"/>
      <c r="H276" s="186"/>
      <c r="I276" s="186"/>
      <c r="J276" s="186"/>
      <c r="K276" s="186"/>
      <c r="L276" s="186"/>
      <c r="M276" s="186"/>
      <c r="N276" s="186"/>
      <c r="O276" s="186"/>
      <c r="P276" s="186"/>
      <c r="Q276" s="186"/>
      <c r="R276" s="186"/>
      <c r="S276" s="186"/>
      <c r="T276" s="186"/>
      <c r="U276" s="186"/>
      <c r="V276" s="186"/>
      <c r="W276" s="186"/>
      <c r="X276" s="186"/>
      <c r="Y276" s="186"/>
      <c r="Z276" s="186"/>
      <c r="AA276" s="186"/>
      <c r="AB276" s="186"/>
      <c r="AC276" s="186"/>
      <c r="AD276" s="186"/>
      <c r="AE276" s="186"/>
      <c r="AF276" s="186"/>
      <c r="AG276" s="186"/>
      <c r="AH276" s="186"/>
      <c r="AI276" s="186"/>
      <c r="AJ276" s="186"/>
      <c r="AK276" s="186"/>
      <c r="AL276" s="186"/>
      <c r="AM276" s="186"/>
      <c r="AN276" s="186"/>
      <c r="AO276" s="186"/>
      <c r="AP276" s="186"/>
      <c r="AQ276" s="186"/>
      <c r="AR276" s="186"/>
      <c r="AS276" s="186"/>
      <c r="AT276" s="186"/>
      <c r="AU276" s="186"/>
      <c r="AV276" s="186"/>
      <c r="AW276" s="186"/>
      <c r="AX276" s="186"/>
      <c r="AY276" s="186"/>
      <c r="AZ276" s="186"/>
      <c r="BA276" s="186"/>
      <c r="BB276" s="186"/>
      <c r="BC276" s="186"/>
      <c r="BD276" s="186"/>
      <c r="BE276" s="186"/>
      <c r="BF276" s="186"/>
      <c r="BG276" s="186"/>
      <c r="BH276" s="186"/>
      <c r="BI276" s="186"/>
      <c r="BJ276" s="186"/>
      <c r="BK276" s="186"/>
      <c r="BL276" s="186"/>
      <c r="BM276" s="186"/>
      <c r="BN276" s="186"/>
      <c r="BO276" s="186"/>
      <c r="BP276" s="186"/>
      <c r="BQ276" s="186"/>
      <c r="BR276" s="186"/>
      <c r="BS276" s="186"/>
      <c r="BT276" s="186"/>
      <c r="BU276" s="186"/>
      <c r="BV276" s="186"/>
      <c r="BW276" s="186"/>
      <c r="BX276" s="186"/>
      <c r="BY276" s="186"/>
      <c r="BZ276" s="186"/>
      <c r="CA276" s="186"/>
      <c r="CB276" s="186"/>
      <c r="CC276" s="186"/>
      <c r="CD276" s="186"/>
      <c r="CE276" s="186"/>
      <c r="CF276" s="186"/>
    </row>
    <row r="277" spans="1:84" x14ac:dyDescent="0.25">
      <c r="A277" s="186"/>
      <c r="B277" s="186"/>
      <c r="C277" s="186"/>
      <c r="D277" s="395"/>
      <c r="E277" s="186"/>
      <c r="F277" s="186"/>
      <c r="G277" s="186"/>
      <c r="H277" s="186"/>
      <c r="I277" s="186"/>
      <c r="J277" s="186"/>
      <c r="K277" s="186"/>
      <c r="L277" s="186"/>
      <c r="M277" s="186"/>
      <c r="N277" s="186"/>
      <c r="O277" s="186"/>
      <c r="P277" s="186"/>
      <c r="Q277" s="186"/>
      <c r="R277" s="186"/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/>
      <c r="AL277" s="186"/>
      <c r="AM277" s="186"/>
      <c r="AN277" s="186"/>
      <c r="AO277" s="186"/>
      <c r="AP277" s="186"/>
      <c r="AQ277" s="186"/>
      <c r="AR277" s="186"/>
      <c r="AS277" s="186"/>
      <c r="AT277" s="186"/>
      <c r="AU277" s="186"/>
      <c r="AV277" s="186"/>
      <c r="AW277" s="186"/>
      <c r="AX277" s="186"/>
      <c r="AY277" s="186"/>
      <c r="AZ277" s="186"/>
      <c r="BA277" s="186"/>
      <c r="BB277" s="186"/>
      <c r="BC277" s="186"/>
      <c r="BD277" s="186"/>
      <c r="BE277" s="186"/>
      <c r="BF277" s="186"/>
      <c r="BG277" s="186"/>
      <c r="BH277" s="186"/>
      <c r="BI277" s="186"/>
      <c r="BJ277" s="186"/>
      <c r="BK277" s="186"/>
      <c r="BL277" s="186"/>
      <c r="BM277" s="186"/>
      <c r="BN277" s="186"/>
      <c r="BO277" s="186"/>
      <c r="BP277" s="186"/>
      <c r="BQ277" s="186"/>
      <c r="BR277" s="186"/>
      <c r="BS277" s="186"/>
      <c r="BT277" s="186"/>
      <c r="BU277" s="186"/>
      <c r="BV277" s="186"/>
      <c r="BW277" s="186"/>
      <c r="BX277" s="186"/>
      <c r="BY277" s="186"/>
      <c r="BZ277" s="186"/>
      <c r="CA277" s="186"/>
      <c r="CB277" s="186"/>
      <c r="CC277" s="186"/>
      <c r="CD277" s="186"/>
      <c r="CE277" s="186"/>
      <c r="CF277" s="186"/>
    </row>
    <row r="278" spans="1:84" x14ac:dyDescent="0.25">
      <c r="A278" s="186"/>
      <c r="B278" s="186"/>
      <c r="C278" s="186"/>
      <c r="D278" s="395"/>
      <c r="E278" s="186"/>
      <c r="F278" s="186"/>
      <c r="G278" s="186"/>
      <c r="H278" s="186"/>
      <c r="I278" s="186"/>
      <c r="J278" s="186"/>
      <c r="K278" s="186"/>
      <c r="L278" s="186"/>
      <c r="M278" s="186"/>
      <c r="N278" s="186"/>
      <c r="O278" s="186"/>
      <c r="P278" s="186"/>
      <c r="Q278" s="186"/>
      <c r="R278" s="186"/>
      <c r="S278" s="186"/>
      <c r="T278" s="186"/>
      <c r="U278" s="186"/>
      <c r="V278" s="186"/>
      <c r="W278" s="186"/>
      <c r="X278" s="186"/>
      <c r="Y278" s="186"/>
      <c r="Z278" s="186"/>
      <c r="AA278" s="186"/>
      <c r="AB278" s="186"/>
      <c r="AC278" s="186"/>
      <c r="AD278" s="186"/>
      <c r="AE278" s="186"/>
      <c r="AF278" s="186"/>
      <c r="AG278" s="186"/>
      <c r="AH278" s="186"/>
      <c r="AI278" s="186"/>
      <c r="AJ278" s="186"/>
      <c r="AK278" s="186"/>
      <c r="AL278" s="186"/>
      <c r="AM278" s="186"/>
      <c r="AN278" s="186"/>
      <c r="AO278" s="186"/>
      <c r="AP278" s="186"/>
      <c r="AQ278" s="186"/>
      <c r="AR278" s="186"/>
      <c r="AS278" s="186"/>
      <c r="AT278" s="186"/>
      <c r="AU278" s="186"/>
      <c r="AV278" s="186"/>
      <c r="AW278" s="186"/>
      <c r="AX278" s="186"/>
      <c r="AY278" s="186"/>
      <c r="AZ278" s="186"/>
      <c r="BA278" s="186"/>
      <c r="BB278" s="186"/>
      <c r="BC278" s="186"/>
      <c r="BD278" s="186"/>
      <c r="BE278" s="186"/>
      <c r="BF278" s="186"/>
      <c r="BG278" s="186"/>
      <c r="BH278" s="186"/>
      <c r="BI278" s="186"/>
      <c r="BJ278" s="186"/>
      <c r="BK278" s="186"/>
      <c r="BL278" s="186"/>
      <c r="BM278" s="186"/>
      <c r="BN278" s="186"/>
      <c r="BO278" s="186"/>
      <c r="BP278" s="186"/>
      <c r="BQ278" s="186"/>
      <c r="BR278" s="186"/>
      <c r="BS278" s="186"/>
      <c r="BT278" s="186"/>
      <c r="BU278" s="186"/>
      <c r="BV278" s="186"/>
      <c r="BW278" s="186"/>
      <c r="BX278" s="186"/>
      <c r="BY278" s="186"/>
      <c r="BZ278" s="186"/>
      <c r="CA278" s="186"/>
      <c r="CB278" s="186"/>
      <c r="CC278" s="186"/>
      <c r="CD278" s="186"/>
      <c r="CE278" s="186"/>
      <c r="CF278" s="186"/>
    </row>
    <row r="279" spans="1:84" x14ac:dyDescent="0.25">
      <c r="A279" s="186"/>
      <c r="B279" s="186"/>
      <c r="C279" s="186"/>
      <c r="D279" s="395"/>
      <c r="E279" s="186"/>
      <c r="F279" s="186"/>
      <c r="G279" s="186"/>
      <c r="H279" s="186"/>
      <c r="I279" s="186"/>
      <c r="J279" s="186"/>
      <c r="K279" s="186"/>
      <c r="L279" s="186"/>
      <c r="M279" s="186"/>
      <c r="N279" s="186"/>
      <c r="O279" s="186"/>
      <c r="P279" s="186"/>
      <c r="Q279" s="186"/>
      <c r="R279" s="186"/>
      <c r="S279" s="186"/>
      <c r="T279" s="186"/>
      <c r="U279" s="186"/>
      <c r="V279" s="186"/>
      <c r="W279" s="186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186"/>
      <c r="AI279" s="186"/>
      <c r="AJ279" s="186"/>
      <c r="AK279" s="186"/>
      <c r="AL279" s="186"/>
      <c r="AM279" s="186"/>
      <c r="AN279" s="186"/>
      <c r="AO279" s="186"/>
      <c r="AP279" s="186"/>
      <c r="AQ279" s="186"/>
      <c r="AR279" s="186"/>
      <c r="AS279" s="186"/>
      <c r="AT279" s="186"/>
      <c r="AU279" s="186"/>
      <c r="AV279" s="186"/>
      <c r="AW279" s="186"/>
      <c r="AX279" s="186"/>
      <c r="AY279" s="186"/>
      <c r="AZ279" s="186"/>
      <c r="BA279" s="186"/>
      <c r="BB279" s="186"/>
      <c r="BC279" s="186"/>
      <c r="BD279" s="186"/>
      <c r="BE279" s="186"/>
      <c r="BF279" s="186"/>
      <c r="BG279" s="186"/>
      <c r="BH279" s="186"/>
      <c r="BI279" s="186"/>
      <c r="BJ279" s="186"/>
      <c r="BK279" s="186"/>
      <c r="BL279" s="186"/>
      <c r="BM279" s="186"/>
      <c r="BN279" s="186"/>
      <c r="BO279" s="186"/>
      <c r="BP279" s="186"/>
      <c r="BQ279" s="186"/>
      <c r="BR279" s="186"/>
      <c r="BS279" s="186"/>
      <c r="BT279" s="186"/>
      <c r="BU279" s="186"/>
      <c r="BV279" s="186"/>
      <c r="BW279" s="186"/>
      <c r="BX279" s="186"/>
      <c r="BY279" s="186"/>
      <c r="BZ279" s="186"/>
      <c r="CA279" s="186"/>
      <c r="CB279" s="186"/>
      <c r="CC279" s="186"/>
      <c r="CD279" s="186"/>
      <c r="CE279" s="186"/>
      <c r="CF279" s="186"/>
    </row>
    <row r="280" spans="1:84" x14ac:dyDescent="0.25">
      <c r="A280" s="186"/>
      <c r="B280" s="186"/>
      <c r="C280" s="186"/>
      <c r="D280" s="395"/>
      <c r="E280" s="186"/>
      <c r="F280" s="186"/>
      <c r="G280" s="186"/>
      <c r="H280" s="186"/>
      <c r="I280" s="186"/>
      <c r="J280" s="186"/>
      <c r="K280" s="186"/>
      <c r="L280" s="186"/>
      <c r="M280" s="186"/>
      <c r="N280" s="186"/>
      <c r="O280" s="186"/>
      <c r="P280" s="186"/>
      <c r="Q280" s="186"/>
      <c r="R280" s="186"/>
      <c r="S280" s="186"/>
      <c r="T280" s="186"/>
      <c r="U280" s="186"/>
      <c r="V280" s="186"/>
      <c r="W280" s="186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186"/>
      <c r="AJ280" s="186"/>
      <c r="AK280" s="186"/>
      <c r="AL280" s="186"/>
      <c r="AM280" s="186"/>
      <c r="AN280" s="186"/>
      <c r="AO280" s="186"/>
      <c r="AP280" s="186"/>
      <c r="AQ280" s="186"/>
      <c r="AR280" s="186"/>
      <c r="AS280" s="186"/>
      <c r="AT280" s="186"/>
      <c r="AU280" s="186"/>
      <c r="AV280" s="186"/>
      <c r="AW280" s="186"/>
      <c r="AX280" s="186"/>
      <c r="AY280" s="186"/>
      <c r="AZ280" s="186"/>
      <c r="BA280" s="186"/>
      <c r="BB280" s="186"/>
      <c r="BC280" s="186"/>
      <c r="BD280" s="186"/>
      <c r="BE280" s="186"/>
      <c r="BF280" s="186"/>
      <c r="BG280" s="186"/>
      <c r="BH280" s="186"/>
      <c r="BI280" s="186"/>
      <c r="BJ280" s="186"/>
      <c r="BK280" s="186"/>
      <c r="BL280" s="186"/>
      <c r="BM280" s="186"/>
      <c r="BN280" s="186"/>
      <c r="BO280" s="186"/>
      <c r="BP280" s="186"/>
      <c r="BQ280" s="186"/>
      <c r="BR280" s="186"/>
      <c r="BS280" s="186"/>
      <c r="BT280" s="186"/>
      <c r="BU280" s="186"/>
      <c r="BV280" s="186"/>
      <c r="BW280" s="186"/>
      <c r="BX280" s="186"/>
      <c r="BY280" s="186"/>
      <c r="BZ280" s="186"/>
      <c r="CA280" s="186"/>
      <c r="CB280" s="186"/>
      <c r="CC280" s="186"/>
      <c r="CD280" s="186"/>
      <c r="CE280" s="186"/>
      <c r="CF280" s="186"/>
    </row>
    <row r="281" spans="1:84" x14ac:dyDescent="0.25">
      <c r="A281" s="186"/>
      <c r="B281" s="186"/>
      <c r="C281" s="186"/>
      <c r="D281" s="395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  <c r="R281" s="186"/>
      <c r="S281" s="186"/>
      <c r="T281" s="186"/>
      <c r="U281" s="186"/>
      <c r="V281" s="186"/>
      <c r="W281" s="186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186"/>
      <c r="AJ281" s="186"/>
      <c r="AK281" s="186"/>
      <c r="AL281" s="186"/>
      <c r="AM281" s="186"/>
      <c r="AN281" s="186"/>
      <c r="AO281" s="186"/>
      <c r="AP281" s="186"/>
      <c r="AQ281" s="186"/>
      <c r="AR281" s="186"/>
      <c r="AS281" s="186"/>
      <c r="AT281" s="186"/>
      <c r="AU281" s="186"/>
      <c r="AV281" s="186"/>
      <c r="AW281" s="186"/>
      <c r="AX281" s="186"/>
      <c r="AY281" s="186"/>
      <c r="AZ281" s="186"/>
      <c r="BA281" s="186"/>
      <c r="BB281" s="186"/>
      <c r="BC281" s="186"/>
      <c r="BD281" s="186"/>
      <c r="BE281" s="186"/>
      <c r="BF281" s="186"/>
      <c r="BG281" s="186"/>
      <c r="BH281" s="186"/>
      <c r="BI281" s="186"/>
      <c r="BJ281" s="186"/>
      <c r="BK281" s="186"/>
      <c r="BL281" s="186"/>
      <c r="BM281" s="186"/>
      <c r="BN281" s="186"/>
      <c r="BO281" s="186"/>
      <c r="BP281" s="186"/>
      <c r="BQ281" s="186"/>
      <c r="BR281" s="186"/>
      <c r="BS281" s="186"/>
      <c r="BT281" s="186"/>
      <c r="BU281" s="186"/>
      <c r="BV281" s="186"/>
      <c r="BW281" s="186"/>
      <c r="BX281" s="186"/>
      <c r="BY281" s="186"/>
      <c r="BZ281" s="186"/>
      <c r="CA281" s="186"/>
      <c r="CB281" s="186"/>
      <c r="CC281" s="186"/>
      <c r="CD281" s="186"/>
      <c r="CE281" s="186"/>
      <c r="CF281" s="186"/>
    </row>
    <row r="282" spans="1:84" x14ac:dyDescent="0.25">
      <c r="A282" s="186"/>
      <c r="B282" s="186"/>
      <c r="C282" s="186"/>
      <c r="D282" s="395"/>
      <c r="E282" s="186"/>
      <c r="F282" s="186"/>
      <c r="G282" s="186"/>
      <c r="H282" s="186"/>
      <c r="I282" s="186"/>
      <c r="J282" s="186"/>
      <c r="K282" s="186"/>
      <c r="L282" s="186"/>
      <c r="M282" s="186"/>
      <c r="N282" s="186"/>
      <c r="O282" s="186"/>
      <c r="P282" s="186"/>
      <c r="Q282" s="186"/>
      <c r="R282" s="186"/>
      <c r="S282" s="186"/>
      <c r="T282" s="186"/>
      <c r="U282" s="186"/>
      <c r="V282" s="186"/>
      <c r="W282" s="186"/>
      <c r="X282" s="186"/>
      <c r="Y282" s="186"/>
      <c r="Z282" s="186"/>
      <c r="AA282" s="186"/>
      <c r="AB282" s="186"/>
      <c r="AC282" s="186"/>
      <c r="AD282" s="186"/>
      <c r="AE282" s="186"/>
      <c r="AF282" s="186"/>
      <c r="AG282" s="186"/>
      <c r="AH282" s="186"/>
      <c r="AI282" s="186"/>
      <c r="AJ282" s="186"/>
      <c r="AK282" s="186"/>
      <c r="AL282" s="186"/>
      <c r="AM282" s="186"/>
      <c r="AN282" s="186"/>
      <c r="AO282" s="186"/>
      <c r="AP282" s="186"/>
      <c r="AQ282" s="186"/>
      <c r="AR282" s="186"/>
      <c r="AS282" s="186"/>
      <c r="AT282" s="186"/>
      <c r="AU282" s="186"/>
      <c r="AV282" s="186"/>
      <c r="AW282" s="186"/>
      <c r="AX282" s="186"/>
      <c r="AY282" s="186"/>
      <c r="AZ282" s="186"/>
      <c r="BA282" s="186"/>
      <c r="BB282" s="186"/>
      <c r="BC282" s="186"/>
      <c r="BD282" s="186"/>
      <c r="BE282" s="186"/>
      <c r="BF282" s="186"/>
      <c r="BG282" s="186"/>
      <c r="BH282" s="186"/>
      <c r="BI282" s="186"/>
      <c r="BJ282" s="186"/>
      <c r="BK282" s="186"/>
      <c r="BL282" s="186"/>
      <c r="BM282" s="186"/>
      <c r="BN282" s="186"/>
      <c r="BO282" s="186"/>
      <c r="BP282" s="186"/>
      <c r="BQ282" s="186"/>
      <c r="BR282" s="186"/>
      <c r="BS282" s="186"/>
      <c r="BT282" s="186"/>
      <c r="BU282" s="186"/>
      <c r="BV282" s="186"/>
      <c r="BW282" s="186"/>
      <c r="BX282" s="186"/>
      <c r="BY282" s="186"/>
      <c r="BZ282" s="186"/>
      <c r="CA282" s="186"/>
      <c r="CB282" s="186"/>
      <c r="CC282" s="186"/>
      <c r="CD282" s="186"/>
      <c r="CE282" s="186"/>
      <c r="CF282" s="186"/>
    </row>
    <row r="283" spans="1:84" x14ac:dyDescent="0.25">
      <c r="A283" s="186"/>
      <c r="B283" s="186"/>
      <c r="C283" s="186"/>
      <c r="D283" s="286"/>
      <c r="E283" s="186"/>
      <c r="F283" s="186"/>
      <c r="G283" s="186"/>
      <c r="H283" s="186"/>
      <c r="I283" s="186"/>
      <c r="J283" s="186"/>
      <c r="K283" s="186"/>
      <c r="L283" s="186"/>
      <c r="M283" s="186"/>
      <c r="N283" s="186"/>
      <c r="O283" s="186"/>
      <c r="P283" s="186"/>
      <c r="Q283" s="186"/>
      <c r="R283" s="186"/>
      <c r="S283" s="186"/>
      <c r="T283" s="186"/>
      <c r="U283" s="186"/>
      <c r="V283" s="186"/>
      <c r="W283" s="186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186"/>
      <c r="AJ283" s="186"/>
      <c r="AK283" s="186"/>
      <c r="AL283" s="186"/>
      <c r="AM283" s="186"/>
      <c r="AN283" s="186"/>
      <c r="AO283" s="186"/>
      <c r="AP283" s="186"/>
      <c r="AQ283" s="186"/>
      <c r="AR283" s="186"/>
      <c r="AS283" s="186"/>
      <c r="AT283" s="186"/>
      <c r="AU283" s="186"/>
      <c r="AV283" s="186"/>
      <c r="AW283" s="186"/>
      <c r="AX283" s="186"/>
      <c r="AY283" s="186"/>
      <c r="AZ283" s="186"/>
      <c r="BA283" s="186"/>
      <c r="BB283" s="186"/>
      <c r="BC283" s="186"/>
      <c r="BD283" s="186"/>
      <c r="BE283" s="186"/>
      <c r="BF283" s="186"/>
      <c r="BG283" s="186"/>
      <c r="BH283" s="186"/>
      <c r="BI283" s="186"/>
      <c r="BJ283" s="186"/>
      <c r="BK283" s="186"/>
      <c r="BL283" s="186"/>
      <c r="BM283" s="186"/>
      <c r="BN283" s="186"/>
      <c r="BO283" s="186"/>
      <c r="BP283" s="186"/>
      <c r="BQ283" s="186"/>
      <c r="BR283" s="186"/>
      <c r="BS283" s="186"/>
      <c r="BT283" s="186"/>
      <c r="BU283" s="186"/>
      <c r="BV283" s="186"/>
      <c r="BW283" s="186"/>
      <c r="BX283" s="186"/>
      <c r="BY283" s="186"/>
      <c r="BZ283" s="186"/>
      <c r="CA283" s="186"/>
      <c r="CB283" s="186"/>
      <c r="CC283" s="186"/>
      <c r="CD283" s="186"/>
      <c r="CE283" s="186"/>
      <c r="CF283" s="186"/>
    </row>
    <row r="284" spans="1:84" x14ac:dyDescent="0.25">
      <c r="A284" s="186"/>
      <c r="B284" s="186"/>
      <c r="C284" s="186"/>
      <c r="D284" s="286"/>
      <c r="E284" s="186"/>
      <c r="F284" s="186"/>
      <c r="G284" s="186"/>
      <c r="H284" s="186"/>
      <c r="I284" s="186"/>
      <c r="J284" s="186"/>
      <c r="K284" s="186"/>
      <c r="L284" s="186"/>
      <c r="M284" s="186"/>
      <c r="N284" s="186"/>
      <c r="O284" s="186"/>
      <c r="P284" s="186"/>
      <c r="Q284" s="186"/>
      <c r="R284" s="186"/>
      <c r="S284" s="186"/>
      <c r="T284" s="186"/>
      <c r="U284" s="186"/>
      <c r="V284" s="186"/>
      <c r="W284" s="186"/>
      <c r="X284" s="186"/>
      <c r="Y284" s="186"/>
      <c r="Z284" s="186"/>
      <c r="AA284" s="186"/>
      <c r="AB284" s="186"/>
      <c r="AC284" s="186"/>
      <c r="AD284" s="186"/>
      <c r="AE284" s="186"/>
      <c r="AF284" s="186"/>
      <c r="AG284" s="186"/>
      <c r="AH284" s="186"/>
      <c r="AI284" s="186"/>
      <c r="AJ284" s="186"/>
      <c r="AK284" s="186"/>
      <c r="AL284" s="186"/>
      <c r="AM284" s="186"/>
      <c r="AN284" s="186"/>
      <c r="AO284" s="186"/>
      <c r="AP284" s="186"/>
      <c r="AQ284" s="186"/>
      <c r="AR284" s="186"/>
      <c r="AS284" s="186"/>
      <c r="AT284" s="186"/>
      <c r="AU284" s="186"/>
      <c r="AV284" s="186"/>
      <c r="AW284" s="186"/>
      <c r="AX284" s="186"/>
      <c r="AY284" s="186"/>
      <c r="AZ284" s="186"/>
      <c r="BA284" s="186"/>
      <c r="BB284" s="186"/>
      <c r="BC284" s="186"/>
      <c r="BD284" s="186"/>
      <c r="BE284" s="186"/>
      <c r="BF284" s="186"/>
      <c r="BG284" s="186"/>
      <c r="BH284" s="186"/>
      <c r="BI284" s="186"/>
      <c r="BJ284" s="186"/>
      <c r="BK284" s="186"/>
      <c r="BL284" s="186"/>
      <c r="BM284" s="186"/>
      <c r="BN284" s="186"/>
      <c r="BO284" s="186"/>
      <c r="BP284" s="186"/>
      <c r="BQ284" s="186"/>
      <c r="BR284" s="186"/>
      <c r="BS284" s="186"/>
      <c r="BT284" s="186"/>
      <c r="BU284" s="186"/>
      <c r="BV284" s="186"/>
      <c r="BW284" s="186"/>
      <c r="BX284" s="186"/>
      <c r="BY284" s="186"/>
      <c r="BZ284" s="186"/>
      <c r="CA284" s="186"/>
      <c r="CB284" s="186"/>
      <c r="CC284" s="186"/>
      <c r="CD284" s="186"/>
      <c r="CE284" s="186"/>
      <c r="CF284" s="186"/>
    </row>
    <row r="285" spans="1:84" x14ac:dyDescent="0.25">
      <c r="A285" s="186"/>
      <c r="B285" s="186"/>
      <c r="C285" s="186"/>
      <c r="D285" s="286"/>
      <c r="E285" s="186"/>
      <c r="F285" s="186"/>
      <c r="G285" s="186"/>
      <c r="H285" s="186"/>
      <c r="I285" s="186"/>
      <c r="J285" s="186"/>
      <c r="K285" s="186"/>
      <c r="L285" s="186"/>
      <c r="M285" s="186"/>
      <c r="N285" s="186"/>
      <c r="O285" s="186"/>
      <c r="P285" s="186"/>
      <c r="Q285" s="186"/>
      <c r="R285" s="186"/>
      <c r="S285" s="186"/>
      <c r="T285" s="186"/>
      <c r="U285" s="186"/>
      <c r="V285" s="186"/>
      <c r="W285" s="186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186"/>
      <c r="AI285" s="186"/>
      <c r="AJ285" s="186"/>
      <c r="AK285" s="186"/>
      <c r="AL285" s="186"/>
      <c r="AM285" s="186"/>
      <c r="AN285" s="186"/>
      <c r="AO285" s="186"/>
      <c r="AP285" s="186"/>
      <c r="AQ285" s="186"/>
      <c r="AR285" s="186"/>
      <c r="AS285" s="186"/>
      <c r="AT285" s="186"/>
      <c r="AU285" s="186"/>
      <c r="AV285" s="186"/>
      <c r="AW285" s="186"/>
      <c r="AX285" s="186"/>
      <c r="AY285" s="186"/>
      <c r="AZ285" s="186"/>
      <c r="BA285" s="186"/>
      <c r="BB285" s="186"/>
      <c r="BC285" s="186"/>
      <c r="BD285" s="186"/>
      <c r="BE285" s="186"/>
      <c r="BF285" s="186"/>
      <c r="BG285" s="186"/>
      <c r="BH285" s="186"/>
      <c r="BI285" s="186"/>
      <c r="BJ285" s="186"/>
      <c r="BK285" s="186"/>
      <c r="BL285" s="186"/>
      <c r="BM285" s="186"/>
      <c r="BN285" s="186"/>
      <c r="BO285" s="186"/>
      <c r="BP285" s="186"/>
      <c r="BQ285" s="186"/>
      <c r="BR285" s="186"/>
      <c r="BS285" s="186"/>
      <c r="BT285" s="186"/>
      <c r="BU285" s="186"/>
      <c r="BV285" s="186"/>
      <c r="BW285" s="186"/>
      <c r="BX285" s="186"/>
      <c r="BY285" s="186"/>
      <c r="BZ285" s="186"/>
      <c r="CA285" s="186"/>
      <c r="CB285" s="186"/>
      <c r="CC285" s="186"/>
      <c r="CD285" s="186"/>
      <c r="CE285" s="186"/>
      <c r="CF285" s="186"/>
    </row>
    <row r="286" spans="1:84" x14ac:dyDescent="0.25">
      <c r="A286" s="186"/>
      <c r="B286" s="186"/>
      <c r="C286" s="186"/>
      <c r="D286" s="286"/>
      <c r="E286" s="186"/>
      <c r="F286" s="186"/>
      <c r="G286" s="186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  <c r="R286" s="186"/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186"/>
      <c r="AJ286" s="186"/>
      <c r="AK286" s="186"/>
      <c r="AL286" s="186"/>
      <c r="AM286" s="186"/>
      <c r="AN286" s="186"/>
      <c r="AO286" s="186"/>
      <c r="AP286" s="186"/>
      <c r="AQ286" s="186"/>
      <c r="AR286" s="186"/>
      <c r="AS286" s="186"/>
      <c r="AT286" s="186"/>
      <c r="AU286" s="186"/>
      <c r="AV286" s="186"/>
      <c r="AW286" s="186"/>
      <c r="AX286" s="186"/>
      <c r="AY286" s="186"/>
      <c r="AZ286" s="186"/>
      <c r="BA286" s="186"/>
      <c r="BB286" s="186"/>
      <c r="BC286" s="186"/>
      <c r="BD286" s="186"/>
      <c r="BE286" s="186"/>
      <c r="BF286" s="186"/>
      <c r="BG286" s="186"/>
      <c r="BH286" s="186"/>
      <c r="BI286" s="186"/>
      <c r="BJ286" s="186"/>
      <c r="BK286" s="186"/>
      <c r="BL286" s="186"/>
      <c r="BM286" s="186"/>
      <c r="BN286" s="186"/>
      <c r="BO286" s="186"/>
      <c r="BP286" s="186"/>
      <c r="BQ286" s="186"/>
      <c r="BR286" s="186"/>
      <c r="BS286" s="186"/>
      <c r="BT286" s="186"/>
      <c r="BU286" s="186"/>
      <c r="BV286" s="186"/>
      <c r="BW286" s="186"/>
      <c r="BX286" s="186"/>
      <c r="BY286" s="186"/>
      <c r="BZ286" s="186"/>
      <c r="CA286" s="186"/>
      <c r="CB286" s="186"/>
      <c r="CC286" s="186"/>
      <c r="CD286" s="186"/>
      <c r="CE286" s="186"/>
      <c r="CF286" s="186"/>
    </row>
    <row r="287" spans="1:84" x14ac:dyDescent="0.25">
      <c r="A287" s="186"/>
      <c r="B287" s="186"/>
      <c r="C287" s="186"/>
      <c r="D287" s="286"/>
      <c r="E287" s="186"/>
      <c r="F287" s="186"/>
      <c r="G287" s="186"/>
      <c r="H287" s="186"/>
      <c r="I287" s="186"/>
      <c r="J287" s="186"/>
      <c r="K287" s="186"/>
      <c r="L287" s="186"/>
      <c r="M287" s="186"/>
      <c r="N287" s="186"/>
      <c r="O287" s="186"/>
      <c r="P287" s="186"/>
      <c r="Q287" s="186"/>
      <c r="R287" s="186"/>
      <c r="S287" s="186"/>
      <c r="T287" s="186"/>
      <c r="U287" s="186"/>
      <c r="V287" s="186"/>
      <c r="W287" s="186"/>
      <c r="X287" s="186"/>
      <c r="Y287" s="186"/>
      <c r="Z287" s="186"/>
      <c r="AA287" s="186"/>
      <c r="AB287" s="186"/>
      <c r="AC287" s="186"/>
      <c r="AD287" s="186"/>
      <c r="AE287" s="186"/>
      <c r="AF287" s="186"/>
      <c r="AG287" s="186"/>
      <c r="AH287" s="186"/>
      <c r="AI287" s="186"/>
      <c r="AJ287" s="186"/>
      <c r="AK287" s="186"/>
      <c r="AL287" s="186"/>
      <c r="AM287" s="186"/>
      <c r="AN287" s="186"/>
      <c r="AO287" s="186"/>
      <c r="AP287" s="186"/>
      <c r="AQ287" s="186"/>
      <c r="AR287" s="186"/>
      <c r="AS287" s="186"/>
      <c r="AT287" s="186"/>
      <c r="AU287" s="186"/>
      <c r="AV287" s="186"/>
      <c r="AW287" s="186"/>
      <c r="AX287" s="186"/>
      <c r="AY287" s="186"/>
      <c r="AZ287" s="186"/>
      <c r="BA287" s="186"/>
      <c r="BB287" s="186"/>
      <c r="BC287" s="186"/>
      <c r="BD287" s="186"/>
      <c r="BE287" s="186"/>
      <c r="BF287" s="186"/>
      <c r="BG287" s="186"/>
      <c r="BH287" s="186"/>
      <c r="BI287" s="186"/>
      <c r="BJ287" s="186"/>
      <c r="BK287" s="186"/>
      <c r="BL287" s="186"/>
      <c r="BM287" s="186"/>
      <c r="BN287" s="186"/>
      <c r="BO287" s="186"/>
      <c r="BP287" s="186"/>
      <c r="BQ287" s="186"/>
      <c r="BR287" s="186"/>
      <c r="BS287" s="186"/>
      <c r="BT287" s="186"/>
      <c r="BU287" s="186"/>
      <c r="BV287" s="186"/>
      <c r="BW287" s="186"/>
      <c r="BX287" s="186"/>
      <c r="BY287" s="186"/>
      <c r="BZ287" s="186"/>
      <c r="CA287" s="186"/>
      <c r="CB287" s="186"/>
      <c r="CC287" s="186"/>
      <c r="CD287" s="186"/>
      <c r="CE287" s="186"/>
      <c r="CF287" s="186"/>
    </row>
    <row r="288" spans="1:84" x14ac:dyDescent="0.25">
      <c r="A288" s="186"/>
      <c r="B288" s="186"/>
      <c r="C288" s="186"/>
      <c r="D288" s="286"/>
      <c r="E288" s="186"/>
      <c r="F288" s="186"/>
      <c r="G288" s="186"/>
      <c r="H288" s="186"/>
      <c r="I288" s="186"/>
      <c r="J288" s="186"/>
      <c r="K288" s="186"/>
      <c r="L288" s="186"/>
      <c r="M288" s="186"/>
      <c r="N288" s="186"/>
      <c r="O288" s="186"/>
      <c r="P288" s="186"/>
      <c r="Q288" s="186"/>
      <c r="R288" s="186"/>
      <c r="S288" s="186"/>
      <c r="T288" s="186"/>
      <c r="U288" s="186"/>
      <c r="V288" s="186"/>
      <c r="W288" s="186"/>
      <c r="X288" s="186"/>
      <c r="Y288" s="186"/>
      <c r="Z288" s="186"/>
      <c r="AA288" s="186"/>
      <c r="AB288" s="186"/>
      <c r="AC288" s="186"/>
      <c r="AD288" s="186"/>
      <c r="AE288" s="186"/>
      <c r="AF288" s="186"/>
      <c r="AG288" s="186"/>
      <c r="AH288" s="186"/>
      <c r="AI288" s="186"/>
      <c r="AJ288" s="186"/>
      <c r="AK288" s="186"/>
      <c r="AL288" s="186"/>
      <c r="AM288" s="186"/>
      <c r="AN288" s="186"/>
      <c r="AO288" s="186"/>
      <c r="AP288" s="186"/>
      <c r="AQ288" s="186"/>
      <c r="AR288" s="186"/>
      <c r="AS288" s="186"/>
      <c r="AT288" s="186"/>
      <c r="AU288" s="186"/>
      <c r="AV288" s="186"/>
      <c r="AW288" s="186"/>
      <c r="AX288" s="186"/>
      <c r="AY288" s="186"/>
      <c r="AZ288" s="186"/>
      <c r="BA288" s="186"/>
      <c r="BB288" s="186"/>
      <c r="BC288" s="186"/>
      <c r="BD288" s="186"/>
      <c r="BE288" s="186"/>
      <c r="BF288" s="186"/>
      <c r="BG288" s="186"/>
      <c r="BH288" s="186"/>
      <c r="BI288" s="186"/>
      <c r="BJ288" s="186"/>
      <c r="BK288" s="186"/>
      <c r="BL288" s="186"/>
      <c r="BM288" s="186"/>
      <c r="BN288" s="186"/>
      <c r="BO288" s="186"/>
      <c r="BP288" s="186"/>
      <c r="BQ288" s="186"/>
      <c r="BR288" s="186"/>
      <c r="BS288" s="186"/>
      <c r="BT288" s="186"/>
      <c r="BU288" s="186"/>
      <c r="BV288" s="186"/>
      <c r="BW288" s="186"/>
      <c r="BX288" s="186"/>
      <c r="BY288" s="186"/>
      <c r="BZ288" s="186"/>
      <c r="CA288" s="186"/>
      <c r="CB288" s="186"/>
      <c r="CC288" s="186"/>
      <c r="CD288" s="186"/>
      <c r="CE288" s="186"/>
      <c r="CF288" s="186"/>
    </row>
    <row r="289" spans="1:84" x14ac:dyDescent="0.25">
      <c r="A289" s="186"/>
      <c r="B289" s="186"/>
      <c r="C289" s="186"/>
      <c r="D289" s="286"/>
      <c r="E289" s="186"/>
      <c r="F289" s="186"/>
      <c r="G289" s="186"/>
      <c r="H289" s="186"/>
      <c r="I289" s="186"/>
      <c r="J289" s="186"/>
      <c r="K289" s="186"/>
      <c r="L289" s="186"/>
      <c r="M289" s="186"/>
      <c r="N289" s="186"/>
      <c r="O289" s="186"/>
      <c r="P289" s="186"/>
      <c r="Q289" s="186"/>
      <c r="R289" s="186"/>
      <c r="S289" s="186"/>
      <c r="T289" s="186"/>
      <c r="U289" s="186"/>
      <c r="V289" s="186"/>
      <c r="W289" s="186"/>
      <c r="X289" s="186"/>
      <c r="Y289" s="186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186"/>
      <c r="AJ289" s="186"/>
      <c r="AK289" s="186"/>
      <c r="AL289" s="186"/>
      <c r="AM289" s="186"/>
      <c r="AN289" s="186"/>
      <c r="AO289" s="186"/>
      <c r="AP289" s="186"/>
      <c r="AQ289" s="186"/>
      <c r="AR289" s="186"/>
      <c r="AS289" s="186"/>
      <c r="AT289" s="186"/>
      <c r="AU289" s="186"/>
      <c r="AV289" s="186"/>
      <c r="AW289" s="186"/>
      <c r="AX289" s="186"/>
      <c r="AY289" s="186"/>
      <c r="AZ289" s="186"/>
      <c r="BA289" s="186"/>
      <c r="BB289" s="186"/>
      <c r="BC289" s="186"/>
      <c r="BD289" s="186"/>
      <c r="BE289" s="186"/>
      <c r="BF289" s="186"/>
      <c r="BG289" s="186"/>
      <c r="BH289" s="186"/>
      <c r="BI289" s="186"/>
      <c r="BJ289" s="186"/>
      <c r="BK289" s="186"/>
      <c r="BL289" s="186"/>
      <c r="BM289" s="186"/>
      <c r="BN289" s="186"/>
      <c r="BO289" s="186"/>
      <c r="BP289" s="186"/>
      <c r="BQ289" s="186"/>
      <c r="BR289" s="186"/>
      <c r="BS289" s="186"/>
      <c r="BT289" s="186"/>
      <c r="BU289" s="186"/>
      <c r="BV289" s="186"/>
      <c r="BW289" s="186"/>
      <c r="BX289" s="186"/>
      <c r="BY289" s="186"/>
      <c r="BZ289" s="186"/>
      <c r="CA289" s="186"/>
      <c r="CB289" s="186"/>
      <c r="CC289" s="186"/>
      <c r="CD289" s="186"/>
      <c r="CE289" s="186"/>
      <c r="CF289" s="186"/>
    </row>
    <row r="290" spans="1:84" x14ac:dyDescent="0.25">
      <c r="A290" s="186"/>
      <c r="B290" s="186"/>
      <c r="C290" s="186"/>
      <c r="D290" s="286"/>
      <c r="E290" s="186"/>
      <c r="F290" s="186"/>
      <c r="G290" s="186"/>
      <c r="H290" s="186"/>
      <c r="I290" s="186"/>
      <c r="J290" s="186"/>
      <c r="K290" s="186"/>
      <c r="L290" s="186"/>
      <c r="M290" s="186"/>
      <c r="N290" s="186"/>
      <c r="O290" s="186"/>
      <c r="P290" s="186"/>
      <c r="Q290" s="186"/>
      <c r="R290" s="186"/>
      <c r="S290" s="186"/>
      <c r="T290" s="186"/>
      <c r="U290" s="186"/>
      <c r="V290" s="186"/>
      <c r="W290" s="186"/>
      <c r="X290" s="186"/>
      <c r="Y290" s="186"/>
      <c r="Z290" s="186"/>
      <c r="AA290" s="186"/>
      <c r="AB290" s="186"/>
      <c r="AC290" s="186"/>
      <c r="AD290" s="186"/>
      <c r="AE290" s="186"/>
      <c r="AF290" s="186"/>
      <c r="AG290" s="186"/>
      <c r="AH290" s="186"/>
      <c r="AI290" s="186"/>
      <c r="AJ290" s="186"/>
      <c r="AK290" s="186"/>
      <c r="AL290" s="186"/>
      <c r="AM290" s="186"/>
      <c r="AN290" s="186"/>
      <c r="AO290" s="186"/>
      <c r="AP290" s="186"/>
      <c r="AQ290" s="186"/>
      <c r="AR290" s="186"/>
      <c r="AS290" s="186"/>
      <c r="AT290" s="186"/>
      <c r="AU290" s="186"/>
      <c r="AV290" s="186"/>
      <c r="AW290" s="186"/>
      <c r="AX290" s="186"/>
      <c r="AY290" s="186"/>
      <c r="AZ290" s="186"/>
      <c r="BA290" s="186"/>
      <c r="BB290" s="186"/>
      <c r="BC290" s="186"/>
      <c r="BD290" s="186"/>
      <c r="BE290" s="186"/>
      <c r="BF290" s="186"/>
      <c r="BG290" s="186"/>
      <c r="BH290" s="186"/>
      <c r="BI290" s="186"/>
      <c r="BJ290" s="186"/>
      <c r="BK290" s="186"/>
      <c r="BL290" s="186"/>
      <c r="BM290" s="186"/>
      <c r="BN290" s="186"/>
      <c r="BO290" s="186"/>
      <c r="BP290" s="186"/>
      <c r="BQ290" s="186"/>
      <c r="BR290" s="186"/>
      <c r="BS290" s="186"/>
      <c r="BT290" s="186"/>
      <c r="BU290" s="186"/>
      <c r="BV290" s="186"/>
      <c r="BW290" s="186"/>
      <c r="BX290" s="186"/>
      <c r="BY290" s="186"/>
      <c r="BZ290" s="186"/>
      <c r="CA290" s="186"/>
      <c r="CB290" s="186"/>
      <c r="CC290" s="186"/>
      <c r="CD290" s="186"/>
      <c r="CE290" s="186"/>
      <c r="CF290" s="186"/>
    </row>
    <row r="291" spans="1:84" x14ac:dyDescent="0.25">
      <c r="A291" s="186"/>
      <c r="B291" s="186"/>
      <c r="C291" s="186"/>
      <c r="D291" s="286"/>
      <c r="E291" s="186"/>
      <c r="F291" s="186"/>
      <c r="G291" s="186"/>
      <c r="H291" s="186"/>
      <c r="I291" s="186"/>
      <c r="J291" s="186"/>
      <c r="K291" s="186"/>
      <c r="L291" s="186"/>
      <c r="M291" s="186"/>
      <c r="N291" s="186"/>
      <c r="O291" s="186"/>
      <c r="P291" s="186"/>
      <c r="Q291" s="186"/>
      <c r="R291" s="186"/>
      <c r="S291" s="186"/>
      <c r="T291" s="186"/>
      <c r="U291" s="186"/>
      <c r="V291" s="186"/>
      <c r="W291" s="186"/>
      <c r="X291" s="186"/>
      <c r="Y291" s="186"/>
      <c r="Z291" s="186"/>
      <c r="AA291" s="186"/>
      <c r="AB291" s="186"/>
      <c r="AC291" s="186"/>
      <c r="AD291" s="186"/>
      <c r="AE291" s="186"/>
      <c r="AF291" s="186"/>
      <c r="AG291" s="186"/>
      <c r="AH291" s="186"/>
      <c r="AI291" s="186"/>
      <c r="AJ291" s="186"/>
      <c r="AK291" s="186"/>
      <c r="AL291" s="186"/>
      <c r="AM291" s="186"/>
      <c r="AN291" s="186"/>
      <c r="AO291" s="186"/>
      <c r="AP291" s="186"/>
      <c r="AQ291" s="186"/>
      <c r="AR291" s="186"/>
      <c r="AS291" s="186"/>
      <c r="AT291" s="186"/>
      <c r="AU291" s="186"/>
      <c r="AV291" s="186"/>
      <c r="AW291" s="186"/>
      <c r="AX291" s="186"/>
      <c r="AY291" s="186"/>
      <c r="AZ291" s="186"/>
      <c r="BA291" s="186"/>
      <c r="BB291" s="186"/>
      <c r="BC291" s="186"/>
      <c r="BD291" s="186"/>
      <c r="BE291" s="186"/>
      <c r="BF291" s="186"/>
      <c r="BG291" s="186"/>
      <c r="BH291" s="186"/>
      <c r="BI291" s="186"/>
      <c r="BJ291" s="186"/>
      <c r="BK291" s="186"/>
      <c r="BL291" s="186"/>
      <c r="BM291" s="186"/>
      <c r="BN291" s="186"/>
      <c r="BO291" s="186"/>
      <c r="BP291" s="186"/>
      <c r="BQ291" s="186"/>
      <c r="BR291" s="186"/>
      <c r="BS291" s="186"/>
      <c r="BT291" s="186"/>
      <c r="BU291" s="186"/>
      <c r="BV291" s="186"/>
      <c r="BW291" s="186"/>
      <c r="BX291" s="186"/>
      <c r="BY291" s="186"/>
      <c r="BZ291" s="186"/>
      <c r="CA291" s="186"/>
      <c r="CB291" s="186"/>
      <c r="CC291" s="186"/>
      <c r="CD291" s="186"/>
      <c r="CE291" s="186"/>
      <c r="CF291" s="186"/>
    </row>
    <row r="292" spans="1:84" x14ac:dyDescent="0.25">
      <c r="A292" s="186"/>
      <c r="B292" s="186"/>
      <c r="C292" s="186"/>
      <c r="D292" s="286"/>
      <c r="E292" s="186"/>
      <c r="F292" s="186"/>
      <c r="G292" s="186"/>
      <c r="H292" s="186"/>
      <c r="I292" s="186"/>
      <c r="J292" s="186"/>
      <c r="K292" s="186"/>
      <c r="L292" s="186"/>
      <c r="M292" s="186"/>
      <c r="N292" s="186"/>
      <c r="O292" s="186"/>
      <c r="P292" s="186"/>
      <c r="Q292" s="186"/>
      <c r="R292" s="186"/>
      <c r="S292" s="186"/>
      <c r="T292" s="186"/>
      <c r="U292" s="186"/>
      <c r="V292" s="186"/>
      <c r="W292" s="186"/>
      <c r="X292" s="186"/>
      <c r="Y292" s="186"/>
      <c r="Z292" s="186"/>
      <c r="AA292" s="186"/>
      <c r="AB292" s="186"/>
      <c r="AC292" s="186"/>
      <c r="AD292" s="186"/>
      <c r="AE292" s="186"/>
      <c r="AF292" s="186"/>
      <c r="AG292" s="186"/>
      <c r="AH292" s="186"/>
      <c r="AI292" s="186"/>
      <c r="AJ292" s="186"/>
      <c r="AK292" s="186"/>
      <c r="AL292" s="186"/>
      <c r="AM292" s="186"/>
      <c r="AN292" s="186"/>
      <c r="AO292" s="186"/>
      <c r="AP292" s="186"/>
      <c r="AQ292" s="186"/>
      <c r="AR292" s="186"/>
      <c r="AS292" s="186"/>
      <c r="AT292" s="186"/>
      <c r="AU292" s="186"/>
      <c r="AV292" s="186"/>
      <c r="AW292" s="186"/>
      <c r="AX292" s="186"/>
      <c r="AY292" s="186"/>
      <c r="AZ292" s="186"/>
      <c r="BA292" s="186"/>
      <c r="BB292" s="186"/>
      <c r="BC292" s="186"/>
      <c r="BD292" s="186"/>
      <c r="BE292" s="186"/>
      <c r="BF292" s="186"/>
      <c r="BG292" s="186"/>
      <c r="BH292" s="186"/>
      <c r="BI292" s="186"/>
      <c r="BJ292" s="186"/>
      <c r="BK292" s="186"/>
      <c r="BL292" s="186"/>
      <c r="BM292" s="186"/>
      <c r="BN292" s="186"/>
      <c r="BO292" s="186"/>
      <c r="BP292" s="186"/>
      <c r="BQ292" s="186"/>
      <c r="BR292" s="186"/>
      <c r="BS292" s="186"/>
      <c r="BT292" s="186"/>
      <c r="BU292" s="186"/>
      <c r="BV292" s="186"/>
      <c r="BW292" s="186"/>
      <c r="BX292" s="186"/>
      <c r="BY292" s="186"/>
      <c r="BZ292" s="186"/>
      <c r="CA292" s="186"/>
      <c r="CB292" s="186"/>
      <c r="CC292" s="186"/>
      <c r="CD292" s="186"/>
      <c r="CE292" s="186"/>
      <c r="CF292" s="186"/>
    </row>
    <row r="293" spans="1:84" x14ac:dyDescent="0.25">
      <c r="A293" s="186"/>
      <c r="B293" s="186"/>
      <c r="C293" s="186"/>
      <c r="D293" s="286"/>
      <c r="E293" s="186"/>
      <c r="F293" s="186"/>
      <c r="G293" s="186"/>
      <c r="H293" s="186"/>
      <c r="I293" s="186"/>
      <c r="J293" s="186"/>
      <c r="K293" s="186"/>
      <c r="L293" s="186"/>
      <c r="M293" s="186"/>
      <c r="N293" s="186"/>
      <c r="O293" s="186"/>
      <c r="P293" s="186"/>
      <c r="Q293" s="186"/>
      <c r="R293" s="186"/>
      <c r="S293" s="186"/>
      <c r="T293" s="186"/>
      <c r="U293" s="186"/>
      <c r="V293" s="186"/>
      <c r="W293" s="186"/>
      <c r="X293" s="186"/>
      <c r="Y293" s="186"/>
      <c r="Z293" s="186"/>
      <c r="AA293" s="186"/>
      <c r="AB293" s="186"/>
      <c r="AC293" s="186"/>
      <c r="AD293" s="186"/>
      <c r="AE293" s="186"/>
      <c r="AF293" s="186"/>
      <c r="AG293" s="186"/>
      <c r="AH293" s="186"/>
      <c r="AI293" s="186"/>
      <c r="AJ293" s="186"/>
      <c r="AK293" s="186"/>
      <c r="AL293" s="186"/>
      <c r="AM293" s="186"/>
      <c r="AN293" s="186"/>
      <c r="AO293" s="186"/>
      <c r="AP293" s="186"/>
      <c r="AQ293" s="186"/>
      <c r="AR293" s="186"/>
      <c r="AS293" s="186"/>
      <c r="AT293" s="186"/>
      <c r="AU293" s="186"/>
      <c r="AV293" s="186"/>
      <c r="AW293" s="186"/>
      <c r="AX293" s="186"/>
      <c r="AY293" s="186"/>
      <c r="AZ293" s="186"/>
      <c r="BA293" s="186"/>
      <c r="BB293" s="186"/>
      <c r="BC293" s="186"/>
      <c r="BD293" s="186"/>
      <c r="BE293" s="186"/>
      <c r="BF293" s="186"/>
      <c r="BG293" s="186"/>
      <c r="BH293" s="186"/>
      <c r="BI293" s="186"/>
      <c r="BJ293" s="186"/>
      <c r="BK293" s="186"/>
      <c r="BL293" s="186"/>
      <c r="BM293" s="186"/>
      <c r="BN293" s="186"/>
      <c r="BO293" s="186"/>
      <c r="BP293" s="186"/>
      <c r="BQ293" s="186"/>
      <c r="BR293" s="186"/>
      <c r="BS293" s="186"/>
      <c r="BT293" s="186"/>
      <c r="BU293" s="186"/>
      <c r="BV293" s="186"/>
      <c r="BW293" s="186"/>
      <c r="BX293" s="186"/>
      <c r="BY293" s="186"/>
      <c r="BZ293" s="186"/>
      <c r="CA293" s="186"/>
      <c r="CB293" s="186"/>
      <c r="CC293" s="186"/>
      <c r="CD293" s="186"/>
      <c r="CE293" s="186"/>
      <c r="CF293" s="186"/>
    </row>
    <row r="294" spans="1:84" x14ac:dyDescent="0.25">
      <c r="A294" s="186"/>
      <c r="B294" s="186"/>
      <c r="C294" s="186"/>
      <c r="D294" s="286"/>
      <c r="E294" s="186"/>
      <c r="F294" s="186"/>
      <c r="G294" s="186"/>
      <c r="H294" s="186"/>
      <c r="I294" s="186"/>
      <c r="J294" s="186"/>
      <c r="K294" s="186"/>
      <c r="L294" s="186"/>
      <c r="M294" s="186"/>
      <c r="N294" s="186"/>
      <c r="O294" s="186"/>
      <c r="P294" s="186"/>
      <c r="Q294" s="186"/>
      <c r="R294" s="186"/>
      <c r="S294" s="186"/>
      <c r="T294" s="186"/>
      <c r="U294" s="186"/>
      <c r="V294" s="186"/>
      <c r="W294" s="186"/>
      <c r="X294" s="186"/>
      <c r="Y294" s="186"/>
      <c r="Z294" s="186"/>
      <c r="AA294" s="186"/>
      <c r="AB294" s="186"/>
      <c r="AC294" s="186"/>
      <c r="AD294" s="186"/>
      <c r="AE294" s="186"/>
      <c r="AF294" s="186"/>
      <c r="AG294" s="186"/>
      <c r="AH294" s="186"/>
      <c r="AI294" s="186"/>
      <c r="AJ294" s="186"/>
      <c r="AK294" s="186"/>
      <c r="AL294" s="186"/>
      <c r="AM294" s="186"/>
      <c r="AN294" s="186"/>
      <c r="AO294" s="186"/>
      <c r="AP294" s="186"/>
      <c r="AQ294" s="186"/>
      <c r="AR294" s="186"/>
      <c r="AS294" s="186"/>
      <c r="AT294" s="186"/>
      <c r="AU294" s="186"/>
      <c r="AV294" s="186"/>
      <c r="AW294" s="186"/>
      <c r="AX294" s="186"/>
      <c r="AY294" s="186"/>
      <c r="AZ294" s="186"/>
      <c r="BA294" s="186"/>
      <c r="BB294" s="186"/>
      <c r="BC294" s="186"/>
      <c r="BD294" s="186"/>
      <c r="BE294" s="186"/>
      <c r="BF294" s="186"/>
      <c r="BG294" s="186"/>
      <c r="BH294" s="186"/>
      <c r="BI294" s="186"/>
      <c r="BJ294" s="186"/>
      <c r="BK294" s="186"/>
      <c r="BL294" s="186"/>
      <c r="BM294" s="186"/>
      <c r="BN294" s="186"/>
      <c r="BO294" s="186"/>
      <c r="BP294" s="186"/>
      <c r="BQ294" s="186"/>
      <c r="BR294" s="186"/>
      <c r="BS294" s="186"/>
      <c r="BT294" s="186"/>
      <c r="BU294" s="186"/>
      <c r="BV294" s="186"/>
      <c r="BW294" s="186"/>
      <c r="BX294" s="186"/>
      <c r="BY294" s="186"/>
      <c r="BZ294" s="186"/>
      <c r="CA294" s="186"/>
      <c r="CB294" s="186"/>
      <c r="CC294" s="186"/>
      <c r="CD294" s="186"/>
      <c r="CE294" s="186"/>
      <c r="CF294" s="186"/>
    </row>
    <row r="295" spans="1:84" x14ac:dyDescent="0.25">
      <c r="A295" s="186"/>
      <c r="B295" s="186"/>
      <c r="C295" s="186"/>
      <c r="D295" s="286"/>
      <c r="E295" s="186"/>
      <c r="F295" s="186"/>
      <c r="G295" s="186"/>
      <c r="H295" s="186"/>
      <c r="I295" s="186"/>
      <c r="J295" s="186"/>
      <c r="K295" s="186"/>
      <c r="L295" s="186"/>
      <c r="M295" s="186"/>
      <c r="N295" s="186"/>
      <c r="O295" s="186"/>
      <c r="P295" s="186"/>
      <c r="Q295" s="186"/>
      <c r="R295" s="186"/>
      <c r="S295" s="186"/>
      <c r="T295" s="186"/>
      <c r="U295" s="186"/>
      <c r="V295" s="186"/>
      <c r="W295" s="186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186"/>
      <c r="AJ295" s="186"/>
      <c r="AK295" s="186"/>
      <c r="AL295" s="186"/>
      <c r="AM295" s="186"/>
      <c r="AN295" s="186"/>
      <c r="AO295" s="186"/>
      <c r="AP295" s="186"/>
      <c r="AQ295" s="186"/>
      <c r="AR295" s="186"/>
      <c r="AS295" s="186"/>
      <c r="AT295" s="186"/>
      <c r="AU295" s="186"/>
      <c r="AV295" s="186"/>
      <c r="AW295" s="186"/>
      <c r="AX295" s="186"/>
      <c r="AY295" s="186"/>
      <c r="AZ295" s="186"/>
      <c r="BA295" s="186"/>
      <c r="BB295" s="186"/>
      <c r="BC295" s="186"/>
      <c r="BD295" s="186"/>
      <c r="BE295" s="186"/>
      <c r="BF295" s="186"/>
      <c r="BG295" s="186"/>
      <c r="BH295" s="186"/>
      <c r="BI295" s="186"/>
      <c r="BJ295" s="186"/>
      <c r="BK295" s="186"/>
      <c r="BL295" s="186"/>
      <c r="BM295" s="186"/>
      <c r="BN295" s="186"/>
      <c r="BO295" s="186"/>
      <c r="BP295" s="186"/>
      <c r="BQ295" s="186"/>
      <c r="BR295" s="186"/>
      <c r="BS295" s="186"/>
      <c r="BT295" s="186"/>
      <c r="BU295" s="186"/>
      <c r="BV295" s="186"/>
      <c r="BW295" s="186"/>
      <c r="BX295" s="186"/>
      <c r="BY295" s="186"/>
      <c r="BZ295" s="186"/>
      <c r="CA295" s="186"/>
      <c r="CB295" s="186"/>
      <c r="CC295" s="186"/>
      <c r="CD295" s="186"/>
      <c r="CE295" s="186"/>
      <c r="CF295" s="186"/>
    </row>
    <row r="296" spans="1:84" x14ac:dyDescent="0.25">
      <c r="A296" s="186"/>
      <c r="B296" s="186"/>
      <c r="C296" s="186"/>
      <c r="D296" s="286"/>
      <c r="E296" s="186"/>
      <c r="F296" s="186"/>
      <c r="G296" s="186"/>
      <c r="H296" s="186"/>
      <c r="I296" s="186"/>
      <c r="J296" s="186"/>
      <c r="K296" s="186"/>
      <c r="L296" s="186"/>
      <c r="M296" s="186"/>
      <c r="N296" s="186"/>
      <c r="O296" s="186"/>
      <c r="P296" s="186"/>
      <c r="Q296" s="186"/>
      <c r="R296" s="186"/>
      <c r="S296" s="186"/>
      <c r="T296" s="186"/>
      <c r="U296" s="186"/>
      <c r="V296" s="186"/>
      <c r="W296" s="186"/>
      <c r="X296" s="186"/>
      <c r="Y296" s="186"/>
      <c r="Z296" s="186"/>
      <c r="AA296" s="186"/>
      <c r="AB296" s="186"/>
      <c r="AC296" s="186"/>
      <c r="AD296" s="186"/>
      <c r="AE296" s="186"/>
      <c r="AF296" s="186"/>
      <c r="AG296" s="186"/>
      <c r="AH296" s="186"/>
      <c r="AI296" s="186"/>
      <c r="AJ296" s="186"/>
      <c r="AK296" s="186"/>
      <c r="AL296" s="186"/>
      <c r="AM296" s="186"/>
      <c r="AN296" s="186"/>
      <c r="AO296" s="186"/>
      <c r="AP296" s="186"/>
      <c r="AQ296" s="186"/>
      <c r="AR296" s="186"/>
      <c r="AS296" s="186"/>
      <c r="AT296" s="186"/>
      <c r="AU296" s="186"/>
      <c r="AV296" s="186"/>
      <c r="AW296" s="186"/>
      <c r="AX296" s="186"/>
      <c r="AY296" s="186"/>
      <c r="AZ296" s="186"/>
      <c r="BA296" s="186"/>
      <c r="BB296" s="186"/>
      <c r="BC296" s="186"/>
      <c r="BD296" s="186"/>
      <c r="BE296" s="186"/>
      <c r="BF296" s="186"/>
      <c r="BG296" s="186"/>
      <c r="BH296" s="186"/>
      <c r="BI296" s="186"/>
      <c r="BJ296" s="186"/>
      <c r="BK296" s="186"/>
      <c r="BL296" s="186"/>
      <c r="BM296" s="186"/>
      <c r="BN296" s="186"/>
      <c r="BO296" s="186"/>
      <c r="BP296" s="186"/>
      <c r="BQ296" s="186"/>
      <c r="BR296" s="186"/>
      <c r="BS296" s="186"/>
      <c r="BT296" s="186"/>
      <c r="BU296" s="186"/>
      <c r="BV296" s="186"/>
      <c r="BW296" s="186"/>
      <c r="BX296" s="186"/>
      <c r="BY296" s="186"/>
      <c r="BZ296" s="186"/>
      <c r="CA296" s="186"/>
      <c r="CB296" s="186"/>
      <c r="CC296" s="186"/>
      <c r="CD296" s="186"/>
      <c r="CE296" s="186"/>
      <c r="CF296" s="186"/>
    </row>
    <row r="297" spans="1:84" x14ac:dyDescent="0.25">
      <c r="A297" s="186"/>
      <c r="B297" s="186"/>
      <c r="C297" s="186"/>
      <c r="D297" s="286"/>
      <c r="E297" s="186"/>
      <c r="F297" s="186"/>
      <c r="G297" s="186"/>
      <c r="H297" s="186"/>
      <c r="I297" s="186"/>
      <c r="J297" s="186"/>
      <c r="K297" s="186"/>
      <c r="L297" s="186"/>
      <c r="M297" s="186"/>
      <c r="N297" s="186"/>
      <c r="O297" s="186"/>
      <c r="P297" s="186"/>
      <c r="Q297" s="186"/>
      <c r="R297" s="186"/>
      <c r="S297" s="186"/>
      <c r="T297" s="186"/>
      <c r="U297" s="186"/>
      <c r="V297" s="186"/>
      <c r="W297" s="186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186"/>
      <c r="AI297" s="186"/>
      <c r="AJ297" s="186"/>
      <c r="AK297" s="186"/>
      <c r="AL297" s="186"/>
      <c r="AM297" s="186"/>
      <c r="AN297" s="186"/>
      <c r="AO297" s="186"/>
      <c r="AP297" s="186"/>
      <c r="AQ297" s="186"/>
      <c r="AR297" s="186"/>
      <c r="AS297" s="186"/>
      <c r="AT297" s="186"/>
      <c r="AU297" s="186"/>
      <c r="AV297" s="186"/>
      <c r="AW297" s="186"/>
      <c r="AX297" s="186"/>
      <c r="AY297" s="186"/>
      <c r="AZ297" s="186"/>
      <c r="BA297" s="186"/>
      <c r="BB297" s="186"/>
      <c r="BC297" s="186"/>
      <c r="BD297" s="186"/>
      <c r="BE297" s="186"/>
      <c r="BF297" s="186"/>
      <c r="BG297" s="186"/>
      <c r="BH297" s="186"/>
      <c r="BI297" s="186"/>
      <c r="BJ297" s="186"/>
      <c r="BK297" s="186"/>
      <c r="BL297" s="186"/>
      <c r="BM297" s="186"/>
      <c r="BN297" s="186"/>
      <c r="BO297" s="186"/>
      <c r="BP297" s="186"/>
      <c r="BQ297" s="186"/>
      <c r="BR297" s="186"/>
      <c r="BS297" s="186"/>
      <c r="BT297" s="186"/>
      <c r="BU297" s="186"/>
      <c r="BV297" s="186"/>
      <c r="BW297" s="186"/>
      <c r="BX297" s="186"/>
      <c r="BY297" s="186"/>
      <c r="BZ297" s="186"/>
      <c r="CA297" s="186"/>
      <c r="CB297" s="186"/>
      <c r="CC297" s="186"/>
      <c r="CD297" s="186"/>
      <c r="CE297" s="186"/>
      <c r="CF297" s="186"/>
    </row>
    <row r="298" spans="1:84" x14ac:dyDescent="0.25">
      <c r="A298" s="186"/>
      <c r="B298" s="186"/>
      <c r="C298" s="186"/>
      <c r="D298" s="286"/>
      <c r="E298" s="186"/>
      <c r="F298" s="186"/>
      <c r="G298" s="186"/>
      <c r="H298" s="186"/>
      <c r="I298" s="186"/>
      <c r="J298" s="186"/>
      <c r="K298" s="186"/>
      <c r="L298" s="186"/>
      <c r="M298" s="186"/>
      <c r="N298" s="186"/>
      <c r="O298" s="186"/>
      <c r="P298" s="186"/>
      <c r="Q298" s="186"/>
      <c r="R298" s="186"/>
      <c r="S298" s="186"/>
      <c r="T298" s="186"/>
      <c r="U298" s="186"/>
      <c r="V298" s="186"/>
      <c r="W298" s="186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186"/>
      <c r="AJ298" s="186"/>
      <c r="AK298" s="186"/>
      <c r="AL298" s="186"/>
      <c r="AM298" s="186"/>
      <c r="AN298" s="186"/>
      <c r="AO298" s="186"/>
      <c r="AP298" s="186"/>
      <c r="AQ298" s="186"/>
      <c r="AR298" s="186"/>
      <c r="AS298" s="186"/>
      <c r="AT298" s="186"/>
      <c r="AU298" s="186"/>
      <c r="AV298" s="186"/>
      <c r="AW298" s="186"/>
      <c r="AX298" s="186"/>
      <c r="AY298" s="186"/>
      <c r="AZ298" s="186"/>
      <c r="BA298" s="186"/>
      <c r="BB298" s="186"/>
      <c r="BC298" s="186"/>
      <c r="BD298" s="186"/>
      <c r="BE298" s="186"/>
      <c r="BF298" s="186"/>
      <c r="BG298" s="186"/>
      <c r="BH298" s="186"/>
      <c r="BI298" s="186"/>
      <c r="BJ298" s="186"/>
      <c r="BK298" s="186"/>
      <c r="BL298" s="186"/>
      <c r="BM298" s="186"/>
      <c r="BN298" s="186"/>
      <c r="BO298" s="186"/>
      <c r="BP298" s="186"/>
      <c r="BQ298" s="186"/>
      <c r="BR298" s="186"/>
      <c r="BS298" s="186"/>
      <c r="BT298" s="186"/>
      <c r="BU298" s="186"/>
      <c r="BV298" s="186"/>
      <c r="BW298" s="186"/>
      <c r="BX298" s="186"/>
      <c r="BY298" s="186"/>
      <c r="BZ298" s="186"/>
      <c r="CA298" s="186"/>
      <c r="CB298" s="186"/>
      <c r="CC298" s="186"/>
      <c r="CD298" s="186"/>
      <c r="CE298" s="186"/>
      <c r="CF298" s="186"/>
    </row>
    <row r="299" spans="1:84" x14ac:dyDescent="0.25">
      <c r="A299" s="186"/>
      <c r="B299" s="186"/>
      <c r="C299" s="186"/>
      <c r="D299" s="286"/>
      <c r="E299" s="186"/>
      <c r="F299" s="186"/>
      <c r="G299" s="186"/>
      <c r="H299" s="186"/>
      <c r="I299" s="186"/>
      <c r="J299" s="186"/>
      <c r="K299" s="186"/>
      <c r="L299" s="186"/>
      <c r="M299" s="186"/>
      <c r="N299" s="186"/>
      <c r="O299" s="186"/>
      <c r="P299" s="186"/>
      <c r="Q299" s="186"/>
      <c r="R299" s="186"/>
      <c r="S299" s="186"/>
      <c r="T299" s="186"/>
      <c r="U299" s="186"/>
      <c r="V299" s="186"/>
      <c r="W299" s="186"/>
      <c r="X299" s="186"/>
      <c r="Y299" s="186"/>
      <c r="Z299" s="186"/>
      <c r="AA299" s="186"/>
      <c r="AB299" s="186"/>
      <c r="AC299" s="186"/>
      <c r="AD299" s="186"/>
      <c r="AE299" s="186"/>
      <c r="AF299" s="186"/>
      <c r="AG299" s="186"/>
      <c r="AH299" s="186"/>
      <c r="AI299" s="186"/>
      <c r="AJ299" s="186"/>
      <c r="AK299" s="186"/>
      <c r="AL299" s="186"/>
      <c r="AM299" s="186"/>
      <c r="AN299" s="186"/>
      <c r="AO299" s="186"/>
      <c r="AP299" s="186"/>
      <c r="AQ299" s="186"/>
      <c r="AR299" s="186"/>
      <c r="AS299" s="186"/>
      <c r="AT299" s="186"/>
      <c r="AU299" s="186"/>
      <c r="AV299" s="186"/>
      <c r="AW299" s="186"/>
      <c r="AX299" s="186"/>
      <c r="AY299" s="186"/>
      <c r="AZ299" s="186"/>
      <c r="BA299" s="186"/>
      <c r="BB299" s="186"/>
      <c r="BC299" s="186"/>
      <c r="BD299" s="186"/>
      <c r="BE299" s="186"/>
      <c r="BF299" s="186"/>
      <c r="BG299" s="186"/>
      <c r="BH299" s="186"/>
      <c r="BI299" s="186"/>
      <c r="BJ299" s="186"/>
      <c r="BK299" s="186"/>
      <c r="BL299" s="186"/>
      <c r="BM299" s="186"/>
      <c r="BN299" s="186"/>
      <c r="BO299" s="186"/>
      <c r="BP299" s="186"/>
      <c r="BQ299" s="186"/>
      <c r="BR299" s="186"/>
      <c r="BS299" s="186"/>
      <c r="BT299" s="186"/>
      <c r="BU299" s="186"/>
      <c r="BV299" s="186"/>
      <c r="BW299" s="186"/>
      <c r="BX299" s="186"/>
      <c r="BY299" s="186"/>
      <c r="BZ299" s="186"/>
      <c r="CA299" s="186"/>
      <c r="CB299" s="186"/>
      <c r="CC299" s="186"/>
      <c r="CD299" s="186"/>
      <c r="CE299" s="186"/>
      <c r="CF299" s="186"/>
    </row>
    <row r="300" spans="1:84" x14ac:dyDescent="0.25">
      <c r="A300" s="186"/>
      <c r="B300" s="186"/>
      <c r="C300" s="186"/>
      <c r="D300" s="286"/>
      <c r="E300" s="186"/>
      <c r="F300" s="186"/>
      <c r="G300" s="186"/>
      <c r="H300" s="186"/>
      <c r="I300" s="186"/>
      <c r="J300" s="186"/>
      <c r="K300" s="186"/>
      <c r="L300" s="186"/>
      <c r="M300" s="186"/>
      <c r="N300" s="186"/>
      <c r="O300" s="186"/>
      <c r="P300" s="186"/>
      <c r="Q300" s="186"/>
      <c r="R300" s="186"/>
      <c r="S300" s="186"/>
      <c r="T300" s="186"/>
      <c r="U300" s="186"/>
      <c r="V300" s="186"/>
      <c r="W300" s="186"/>
      <c r="X300" s="186"/>
      <c r="Y300" s="186"/>
      <c r="Z300" s="186"/>
      <c r="AA300" s="186"/>
      <c r="AB300" s="186"/>
      <c r="AC300" s="186"/>
      <c r="AD300" s="186"/>
      <c r="AE300" s="186"/>
      <c r="AF300" s="186"/>
      <c r="AG300" s="186"/>
      <c r="AH300" s="186"/>
      <c r="AI300" s="186"/>
      <c r="AJ300" s="186"/>
      <c r="AK300" s="186"/>
      <c r="AL300" s="186"/>
      <c r="AM300" s="186"/>
      <c r="AN300" s="186"/>
      <c r="AO300" s="186"/>
      <c r="AP300" s="186"/>
      <c r="AQ300" s="186"/>
      <c r="AR300" s="186"/>
      <c r="AS300" s="186"/>
      <c r="AT300" s="186"/>
      <c r="AU300" s="186"/>
      <c r="AV300" s="186"/>
      <c r="AW300" s="186"/>
      <c r="AX300" s="186"/>
      <c r="AY300" s="186"/>
      <c r="AZ300" s="186"/>
      <c r="BA300" s="186"/>
      <c r="BB300" s="186"/>
      <c r="BC300" s="186"/>
      <c r="BD300" s="186"/>
      <c r="BE300" s="186"/>
      <c r="BF300" s="186"/>
      <c r="BG300" s="186"/>
      <c r="BH300" s="186"/>
      <c r="BI300" s="186"/>
      <c r="BJ300" s="186"/>
      <c r="BK300" s="186"/>
      <c r="BL300" s="186"/>
      <c r="BM300" s="186"/>
      <c r="BN300" s="186"/>
      <c r="BO300" s="186"/>
      <c r="BP300" s="186"/>
      <c r="BQ300" s="186"/>
      <c r="BR300" s="186"/>
      <c r="BS300" s="186"/>
      <c r="BT300" s="186"/>
      <c r="BU300" s="186"/>
      <c r="BV300" s="186"/>
      <c r="BW300" s="186"/>
      <c r="BX300" s="186"/>
      <c r="BY300" s="186"/>
      <c r="BZ300" s="186"/>
      <c r="CA300" s="186"/>
      <c r="CB300" s="186"/>
      <c r="CC300" s="186"/>
      <c r="CD300" s="186"/>
      <c r="CE300" s="186"/>
      <c r="CF300" s="186"/>
    </row>
    <row r="301" spans="1:84" x14ac:dyDescent="0.25">
      <c r="A301" s="186"/>
      <c r="B301" s="186"/>
      <c r="C301" s="186"/>
      <c r="D301" s="286"/>
      <c r="E301" s="186"/>
      <c r="F301" s="186"/>
      <c r="G301" s="186"/>
      <c r="H301" s="186"/>
      <c r="I301" s="186"/>
      <c r="J301" s="186"/>
      <c r="K301" s="186"/>
      <c r="L301" s="186"/>
      <c r="M301" s="186"/>
      <c r="N301" s="186"/>
      <c r="O301" s="186"/>
      <c r="P301" s="186"/>
      <c r="Q301" s="186"/>
      <c r="R301" s="186"/>
      <c r="S301" s="186"/>
      <c r="T301" s="186"/>
      <c r="U301" s="186"/>
      <c r="V301" s="186"/>
      <c r="W301" s="186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186"/>
      <c r="AJ301" s="186"/>
      <c r="AK301" s="186"/>
      <c r="AL301" s="186"/>
      <c r="AM301" s="186"/>
      <c r="AN301" s="186"/>
      <c r="AO301" s="186"/>
      <c r="AP301" s="186"/>
      <c r="AQ301" s="186"/>
      <c r="AR301" s="186"/>
      <c r="AS301" s="186"/>
      <c r="AT301" s="186"/>
      <c r="AU301" s="186"/>
      <c r="AV301" s="186"/>
      <c r="AW301" s="186"/>
      <c r="AX301" s="186"/>
      <c r="AY301" s="186"/>
      <c r="AZ301" s="186"/>
      <c r="BA301" s="186"/>
      <c r="BB301" s="186"/>
      <c r="BC301" s="186"/>
      <c r="BD301" s="186"/>
      <c r="BE301" s="186"/>
      <c r="BF301" s="186"/>
      <c r="BG301" s="186"/>
      <c r="BH301" s="186"/>
      <c r="BI301" s="186"/>
      <c r="BJ301" s="186"/>
      <c r="BK301" s="186"/>
      <c r="BL301" s="186"/>
      <c r="BM301" s="186"/>
      <c r="BN301" s="186"/>
      <c r="BO301" s="186"/>
      <c r="BP301" s="186"/>
      <c r="BQ301" s="186"/>
      <c r="BR301" s="186"/>
      <c r="BS301" s="186"/>
      <c r="BT301" s="186"/>
      <c r="BU301" s="186"/>
      <c r="BV301" s="186"/>
      <c r="BW301" s="186"/>
      <c r="BX301" s="186"/>
      <c r="BY301" s="186"/>
      <c r="BZ301" s="186"/>
      <c r="CA301" s="186"/>
      <c r="CB301" s="186"/>
      <c r="CC301" s="186"/>
      <c r="CD301" s="186"/>
      <c r="CE301" s="186"/>
      <c r="CF301" s="186"/>
    </row>
    <row r="302" spans="1:84" x14ac:dyDescent="0.25">
      <c r="A302" s="186"/>
      <c r="B302" s="186"/>
      <c r="C302" s="186"/>
      <c r="D302" s="286"/>
      <c r="E302" s="186"/>
      <c r="F302" s="186"/>
      <c r="G302" s="186"/>
      <c r="H302" s="186"/>
      <c r="I302" s="186"/>
      <c r="J302" s="186"/>
      <c r="K302" s="186"/>
      <c r="L302" s="186"/>
      <c r="M302" s="186"/>
      <c r="N302" s="186"/>
      <c r="O302" s="186"/>
      <c r="P302" s="186"/>
      <c r="Q302" s="186"/>
      <c r="R302" s="186"/>
      <c r="S302" s="186"/>
      <c r="T302" s="186"/>
      <c r="U302" s="186"/>
      <c r="V302" s="186"/>
      <c r="W302" s="186"/>
      <c r="X302" s="186"/>
      <c r="Y302" s="186"/>
      <c r="Z302" s="186"/>
      <c r="AA302" s="186"/>
      <c r="AB302" s="186"/>
      <c r="AC302" s="186"/>
      <c r="AD302" s="186"/>
      <c r="AE302" s="186"/>
      <c r="AF302" s="186"/>
      <c r="AG302" s="186"/>
      <c r="AH302" s="186"/>
      <c r="AI302" s="186"/>
      <c r="AJ302" s="186"/>
      <c r="AK302" s="186"/>
      <c r="AL302" s="186"/>
      <c r="AM302" s="186"/>
      <c r="AN302" s="186"/>
      <c r="AO302" s="186"/>
      <c r="AP302" s="186"/>
      <c r="AQ302" s="186"/>
      <c r="AR302" s="186"/>
      <c r="AS302" s="186"/>
      <c r="AT302" s="186"/>
      <c r="AU302" s="186"/>
      <c r="AV302" s="186"/>
      <c r="AW302" s="186"/>
      <c r="AX302" s="186"/>
      <c r="AY302" s="186"/>
      <c r="AZ302" s="186"/>
      <c r="BA302" s="186"/>
      <c r="BB302" s="186"/>
      <c r="BC302" s="186"/>
      <c r="BD302" s="186"/>
      <c r="BE302" s="186"/>
      <c r="BF302" s="186"/>
      <c r="BG302" s="186"/>
      <c r="BH302" s="186"/>
      <c r="BI302" s="186"/>
      <c r="BJ302" s="186"/>
      <c r="BK302" s="186"/>
      <c r="BL302" s="186"/>
      <c r="BM302" s="186"/>
      <c r="BN302" s="186"/>
      <c r="BO302" s="186"/>
      <c r="BP302" s="186"/>
      <c r="BQ302" s="186"/>
      <c r="BR302" s="186"/>
      <c r="BS302" s="186"/>
      <c r="BT302" s="186"/>
      <c r="BU302" s="186"/>
      <c r="BV302" s="186"/>
      <c r="BW302" s="186"/>
      <c r="BX302" s="186"/>
      <c r="BY302" s="186"/>
      <c r="BZ302" s="186"/>
      <c r="CA302" s="186"/>
      <c r="CB302" s="186"/>
      <c r="CC302" s="186"/>
      <c r="CD302" s="186"/>
      <c r="CE302" s="186"/>
      <c r="CF302" s="186"/>
    </row>
    <row r="303" spans="1:84" x14ac:dyDescent="0.25">
      <c r="A303" s="186"/>
      <c r="B303" s="186"/>
      <c r="C303" s="186"/>
      <c r="D303" s="286"/>
      <c r="E303" s="186"/>
      <c r="F303" s="186"/>
      <c r="G303" s="186"/>
      <c r="H303" s="186"/>
      <c r="I303" s="186"/>
      <c r="J303" s="186"/>
      <c r="K303" s="186"/>
      <c r="L303" s="186"/>
      <c r="M303" s="186"/>
      <c r="N303" s="186"/>
      <c r="O303" s="186"/>
      <c r="P303" s="186"/>
      <c r="Q303" s="186"/>
      <c r="R303" s="186"/>
      <c r="S303" s="186"/>
      <c r="T303" s="186"/>
      <c r="U303" s="186"/>
      <c r="V303" s="186"/>
      <c r="W303" s="186"/>
      <c r="X303" s="186"/>
      <c r="Y303" s="186"/>
      <c r="Z303" s="186"/>
      <c r="AA303" s="186"/>
      <c r="AB303" s="186"/>
      <c r="AC303" s="186"/>
      <c r="AD303" s="186"/>
      <c r="AE303" s="186"/>
      <c r="AF303" s="186"/>
      <c r="AG303" s="186"/>
      <c r="AH303" s="186"/>
      <c r="AI303" s="186"/>
      <c r="AJ303" s="186"/>
      <c r="AK303" s="186"/>
      <c r="AL303" s="186"/>
      <c r="AM303" s="186"/>
      <c r="AN303" s="186"/>
      <c r="AO303" s="186"/>
      <c r="AP303" s="186"/>
      <c r="AQ303" s="186"/>
      <c r="AR303" s="186"/>
      <c r="AS303" s="186"/>
      <c r="AT303" s="186"/>
      <c r="AU303" s="186"/>
      <c r="AV303" s="186"/>
      <c r="AW303" s="186"/>
      <c r="AX303" s="186"/>
      <c r="AY303" s="186"/>
      <c r="AZ303" s="186"/>
      <c r="BA303" s="186"/>
      <c r="BB303" s="186"/>
      <c r="BC303" s="186"/>
      <c r="BD303" s="186"/>
      <c r="BE303" s="186"/>
      <c r="BF303" s="186"/>
      <c r="BG303" s="186"/>
      <c r="BH303" s="186"/>
      <c r="BI303" s="186"/>
      <c r="BJ303" s="186"/>
      <c r="BK303" s="186"/>
      <c r="BL303" s="186"/>
      <c r="BM303" s="186"/>
      <c r="BN303" s="186"/>
      <c r="BO303" s="186"/>
      <c r="BP303" s="186"/>
      <c r="BQ303" s="186"/>
      <c r="BR303" s="186"/>
      <c r="BS303" s="186"/>
      <c r="BT303" s="186"/>
      <c r="BU303" s="186"/>
      <c r="BV303" s="186"/>
      <c r="BW303" s="186"/>
      <c r="BX303" s="186"/>
      <c r="BY303" s="186"/>
      <c r="BZ303" s="186"/>
      <c r="CA303" s="186"/>
      <c r="CB303" s="186"/>
      <c r="CC303" s="186"/>
      <c r="CD303" s="186"/>
      <c r="CE303" s="186"/>
      <c r="CF303" s="186"/>
    </row>
    <row r="304" spans="1:84" x14ac:dyDescent="0.25">
      <c r="A304" s="186"/>
      <c r="B304" s="186"/>
      <c r="C304" s="186"/>
      <c r="D304" s="2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  <c r="R304" s="186"/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  <c r="AJ304" s="186"/>
      <c r="AK304" s="186"/>
      <c r="AL304" s="186"/>
      <c r="AM304" s="186"/>
      <c r="AN304" s="186"/>
      <c r="AO304" s="186"/>
      <c r="AP304" s="186"/>
      <c r="AQ304" s="186"/>
      <c r="AR304" s="186"/>
      <c r="AS304" s="186"/>
      <c r="AT304" s="186"/>
      <c r="AU304" s="186"/>
      <c r="AV304" s="186"/>
      <c r="AW304" s="186"/>
      <c r="AX304" s="186"/>
      <c r="AY304" s="186"/>
      <c r="AZ304" s="186"/>
      <c r="BA304" s="186"/>
      <c r="BB304" s="186"/>
      <c r="BC304" s="186"/>
      <c r="BD304" s="186"/>
      <c r="BE304" s="186"/>
      <c r="BF304" s="186"/>
      <c r="BG304" s="186"/>
      <c r="BH304" s="186"/>
      <c r="BI304" s="186"/>
      <c r="BJ304" s="186"/>
      <c r="BK304" s="186"/>
      <c r="BL304" s="186"/>
      <c r="BM304" s="186"/>
      <c r="BN304" s="186"/>
      <c r="BO304" s="186"/>
      <c r="BP304" s="186"/>
      <c r="BQ304" s="186"/>
      <c r="BR304" s="186"/>
      <c r="BS304" s="186"/>
      <c r="BT304" s="186"/>
      <c r="BU304" s="186"/>
      <c r="BV304" s="186"/>
      <c r="BW304" s="186"/>
      <c r="BX304" s="186"/>
      <c r="BY304" s="186"/>
      <c r="BZ304" s="186"/>
      <c r="CA304" s="186"/>
      <c r="CB304" s="186"/>
      <c r="CC304" s="186"/>
      <c r="CD304" s="186"/>
      <c r="CE304" s="186"/>
      <c r="CF304" s="186"/>
    </row>
    <row r="305" spans="1:84" x14ac:dyDescent="0.25">
      <c r="A305" s="186"/>
      <c r="B305" s="186"/>
      <c r="C305" s="186"/>
      <c r="D305" s="286"/>
      <c r="E305" s="186"/>
      <c r="F305" s="186"/>
      <c r="G305" s="186"/>
      <c r="H305" s="186"/>
      <c r="I305" s="186"/>
      <c r="J305" s="186"/>
      <c r="K305" s="186"/>
      <c r="L305" s="186"/>
      <c r="M305" s="186"/>
      <c r="N305" s="186"/>
      <c r="O305" s="186"/>
      <c r="P305" s="186"/>
      <c r="Q305" s="186"/>
      <c r="R305" s="186"/>
      <c r="S305" s="186"/>
      <c r="T305" s="186"/>
      <c r="U305" s="186"/>
      <c r="V305" s="186"/>
      <c r="W305" s="186"/>
      <c r="X305" s="186"/>
      <c r="Y305" s="186"/>
      <c r="Z305" s="186"/>
      <c r="AA305" s="186"/>
      <c r="AB305" s="186"/>
      <c r="AC305" s="186"/>
      <c r="AD305" s="186"/>
      <c r="AE305" s="186"/>
      <c r="AF305" s="186"/>
      <c r="AG305" s="186"/>
      <c r="AH305" s="186"/>
      <c r="AI305" s="186"/>
      <c r="AJ305" s="186"/>
      <c r="AK305" s="186"/>
      <c r="AL305" s="186"/>
      <c r="AM305" s="186"/>
      <c r="AN305" s="186"/>
      <c r="AO305" s="186"/>
      <c r="AP305" s="186"/>
      <c r="AQ305" s="186"/>
      <c r="AR305" s="186"/>
      <c r="AS305" s="186"/>
      <c r="AT305" s="186"/>
      <c r="AU305" s="186"/>
      <c r="AV305" s="186"/>
      <c r="AW305" s="186"/>
      <c r="AX305" s="186"/>
      <c r="AY305" s="186"/>
      <c r="AZ305" s="186"/>
      <c r="BA305" s="186"/>
      <c r="BB305" s="186"/>
      <c r="BC305" s="186"/>
      <c r="BD305" s="186"/>
      <c r="BE305" s="186"/>
      <c r="BF305" s="186"/>
      <c r="BG305" s="186"/>
      <c r="BH305" s="186"/>
      <c r="BI305" s="186"/>
      <c r="BJ305" s="186"/>
      <c r="BK305" s="186"/>
      <c r="BL305" s="186"/>
      <c r="BM305" s="186"/>
      <c r="BN305" s="186"/>
      <c r="BO305" s="186"/>
      <c r="BP305" s="186"/>
      <c r="BQ305" s="186"/>
      <c r="BR305" s="186"/>
      <c r="BS305" s="186"/>
      <c r="BT305" s="186"/>
      <c r="BU305" s="186"/>
      <c r="BV305" s="186"/>
      <c r="BW305" s="186"/>
      <c r="BX305" s="186"/>
      <c r="BY305" s="186"/>
      <c r="BZ305" s="186"/>
      <c r="CA305" s="186"/>
      <c r="CB305" s="186"/>
      <c r="CC305" s="186"/>
      <c r="CD305" s="186"/>
      <c r="CE305" s="186"/>
      <c r="CF305" s="186"/>
    </row>
    <row r="306" spans="1:84" x14ac:dyDescent="0.25">
      <c r="A306" s="186"/>
      <c r="B306" s="186"/>
      <c r="C306" s="186"/>
      <c r="D306" s="286"/>
      <c r="E306" s="186"/>
      <c r="F306" s="186"/>
      <c r="G306" s="186"/>
      <c r="H306" s="186"/>
      <c r="I306" s="186"/>
      <c r="J306" s="186"/>
      <c r="K306" s="186"/>
      <c r="L306" s="186"/>
      <c r="M306" s="186"/>
      <c r="N306" s="186"/>
      <c r="O306" s="186"/>
      <c r="P306" s="186"/>
      <c r="Q306" s="186"/>
      <c r="R306" s="186"/>
      <c r="S306" s="186"/>
      <c r="T306" s="186"/>
      <c r="U306" s="186"/>
      <c r="V306" s="186"/>
      <c r="W306" s="186"/>
      <c r="X306" s="186"/>
      <c r="Y306" s="186"/>
      <c r="Z306" s="186"/>
      <c r="AA306" s="186"/>
      <c r="AB306" s="186"/>
      <c r="AC306" s="186"/>
      <c r="AD306" s="186"/>
      <c r="AE306" s="186"/>
      <c r="AF306" s="186"/>
      <c r="AG306" s="186"/>
      <c r="AH306" s="186"/>
      <c r="AI306" s="186"/>
      <c r="AJ306" s="186"/>
      <c r="AK306" s="186"/>
      <c r="AL306" s="186"/>
      <c r="AM306" s="186"/>
      <c r="AN306" s="186"/>
      <c r="AO306" s="186"/>
      <c r="AP306" s="186"/>
      <c r="AQ306" s="186"/>
      <c r="AR306" s="186"/>
      <c r="AS306" s="186"/>
      <c r="AT306" s="186"/>
      <c r="AU306" s="186"/>
      <c r="AV306" s="186"/>
      <c r="AW306" s="186"/>
      <c r="AX306" s="186"/>
      <c r="AY306" s="186"/>
      <c r="AZ306" s="186"/>
      <c r="BA306" s="186"/>
      <c r="BB306" s="186"/>
      <c r="BC306" s="186"/>
      <c r="BD306" s="186"/>
      <c r="BE306" s="186"/>
      <c r="BF306" s="186"/>
      <c r="BG306" s="186"/>
      <c r="BH306" s="186"/>
      <c r="BI306" s="186"/>
      <c r="BJ306" s="186"/>
      <c r="BK306" s="186"/>
      <c r="BL306" s="186"/>
      <c r="BM306" s="186"/>
      <c r="BN306" s="186"/>
      <c r="BO306" s="186"/>
      <c r="BP306" s="186"/>
      <c r="BQ306" s="186"/>
      <c r="BR306" s="186"/>
      <c r="BS306" s="186"/>
      <c r="BT306" s="186"/>
      <c r="BU306" s="186"/>
      <c r="BV306" s="186"/>
      <c r="BW306" s="186"/>
      <c r="BX306" s="186"/>
      <c r="BY306" s="186"/>
      <c r="BZ306" s="186"/>
      <c r="CA306" s="186"/>
      <c r="CB306" s="186"/>
      <c r="CC306" s="186"/>
      <c r="CD306" s="186"/>
      <c r="CE306" s="186"/>
      <c r="CF306" s="186"/>
    </row>
    <row r="307" spans="1:84" x14ac:dyDescent="0.25">
      <c r="A307" s="186"/>
      <c r="B307" s="186"/>
      <c r="C307" s="186"/>
      <c r="D307" s="286"/>
      <c r="E307" s="186"/>
      <c r="F307" s="186"/>
      <c r="G307" s="186"/>
      <c r="H307" s="186"/>
      <c r="I307" s="186"/>
      <c r="J307" s="186"/>
      <c r="K307" s="186"/>
      <c r="L307" s="186"/>
      <c r="M307" s="186"/>
      <c r="N307" s="186"/>
      <c r="O307" s="186"/>
      <c r="P307" s="186"/>
      <c r="Q307" s="186"/>
      <c r="R307" s="186"/>
      <c r="S307" s="186"/>
      <c r="T307" s="186"/>
      <c r="U307" s="186"/>
      <c r="V307" s="186"/>
      <c r="W307" s="186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186"/>
      <c r="AJ307" s="186"/>
      <c r="AK307" s="186"/>
      <c r="AL307" s="186"/>
      <c r="AM307" s="186"/>
      <c r="AN307" s="186"/>
      <c r="AO307" s="186"/>
      <c r="AP307" s="186"/>
      <c r="AQ307" s="186"/>
      <c r="AR307" s="186"/>
      <c r="AS307" s="186"/>
      <c r="AT307" s="186"/>
      <c r="AU307" s="186"/>
      <c r="AV307" s="186"/>
      <c r="AW307" s="186"/>
      <c r="AX307" s="186"/>
      <c r="AY307" s="186"/>
      <c r="AZ307" s="186"/>
      <c r="BA307" s="186"/>
      <c r="BB307" s="186"/>
      <c r="BC307" s="186"/>
      <c r="BD307" s="186"/>
      <c r="BE307" s="186"/>
      <c r="BF307" s="186"/>
      <c r="BG307" s="186"/>
      <c r="BH307" s="186"/>
      <c r="BI307" s="186"/>
      <c r="BJ307" s="186"/>
      <c r="BK307" s="186"/>
      <c r="BL307" s="186"/>
      <c r="BM307" s="186"/>
      <c r="BN307" s="186"/>
      <c r="BO307" s="186"/>
      <c r="BP307" s="186"/>
      <c r="BQ307" s="186"/>
      <c r="BR307" s="186"/>
      <c r="BS307" s="186"/>
      <c r="BT307" s="186"/>
      <c r="BU307" s="186"/>
      <c r="BV307" s="186"/>
      <c r="BW307" s="186"/>
      <c r="BX307" s="186"/>
      <c r="BY307" s="186"/>
      <c r="BZ307" s="186"/>
      <c r="CA307" s="186"/>
      <c r="CB307" s="186"/>
      <c r="CC307" s="186"/>
      <c r="CD307" s="186"/>
      <c r="CE307" s="186"/>
      <c r="CF307" s="186"/>
    </row>
    <row r="308" spans="1:84" x14ac:dyDescent="0.25">
      <c r="A308" s="186"/>
      <c r="B308" s="186"/>
      <c r="C308" s="186"/>
      <c r="D308" s="286"/>
      <c r="E308" s="186"/>
      <c r="F308" s="186"/>
      <c r="G308" s="186"/>
      <c r="H308" s="186"/>
      <c r="I308" s="186"/>
      <c r="J308" s="186"/>
      <c r="K308" s="186"/>
      <c r="L308" s="186"/>
      <c r="M308" s="186"/>
      <c r="N308" s="186"/>
      <c r="O308" s="186"/>
      <c r="P308" s="186"/>
      <c r="Q308" s="186"/>
      <c r="R308" s="186"/>
      <c r="S308" s="186"/>
      <c r="T308" s="186"/>
      <c r="U308" s="186"/>
      <c r="V308" s="186"/>
      <c r="W308" s="186"/>
      <c r="X308" s="186"/>
      <c r="Y308" s="186"/>
      <c r="Z308" s="186"/>
      <c r="AA308" s="186"/>
      <c r="AB308" s="186"/>
      <c r="AC308" s="186"/>
      <c r="AD308" s="186"/>
      <c r="AE308" s="186"/>
      <c r="AF308" s="186"/>
      <c r="AG308" s="186"/>
      <c r="AH308" s="186"/>
      <c r="AI308" s="186"/>
      <c r="AJ308" s="186"/>
      <c r="AK308" s="186"/>
      <c r="AL308" s="186"/>
      <c r="AM308" s="186"/>
      <c r="AN308" s="186"/>
      <c r="AO308" s="186"/>
      <c r="AP308" s="186"/>
      <c r="AQ308" s="186"/>
      <c r="AR308" s="186"/>
      <c r="AS308" s="186"/>
      <c r="AT308" s="186"/>
      <c r="AU308" s="186"/>
      <c r="AV308" s="186"/>
      <c r="AW308" s="186"/>
      <c r="AX308" s="186"/>
      <c r="AY308" s="186"/>
      <c r="AZ308" s="186"/>
      <c r="BA308" s="186"/>
      <c r="BB308" s="186"/>
      <c r="BC308" s="186"/>
      <c r="BD308" s="186"/>
      <c r="BE308" s="186"/>
      <c r="BF308" s="186"/>
      <c r="BG308" s="186"/>
      <c r="BH308" s="186"/>
      <c r="BI308" s="186"/>
      <c r="BJ308" s="186"/>
      <c r="BK308" s="186"/>
      <c r="BL308" s="186"/>
      <c r="BM308" s="186"/>
      <c r="BN308" s="186"/>
      <c r="BO308" s="186"/>
      <c r="BP308" s="186"/>
      <c r="BQ308" s="186"/>
      <c r="BR308" s="186"/>
      <c r="BS308" s="186"/>
      <c r="BT308" s="186"/>
      <c r="BU308" s="186"/>
      <c r="BV308" s="186"/>
      <c r="BW308" s="186"/>
      <c r="BX308" s="186"/>
      <c r="BY308" s="186"/>
      <c r="BZ308" s="186"/>
      <c r="CA308" s="186"/>
      <c r="CB308" s="186"/>
      <c r="CC308" s="186"/>
      <c r="CD308" s="186"/>
      <c r="CE308" s="186"/>
      <c r="CF308" s="186"/>
    </row>
    <row r="309" spans="1:84" x14ac:dyDescent="0.25">
      <c r="A309" s="186"/>
      <c r="B309" s="186"/>
      <c r="C309" s="186"/>
      <c r="D309" s="286"/>
      <c r="E309" s="186"/>
      <c r="F309" s="186"/>
      <c r="G309" s="186"/>
      <c r="H309" s="186"/>
      <c r="I309" s="186"/>
      <c r="J309" s="186"/>
      <c r="K309" s="186"/>
      <c r="L309" s="186"/>
      <c r="M309" s="186"/>
      <c r="N309" s="186"/>
      <c r="O309" s="186"/>
      <c r="P309" s="186"/>
      <c r="Q309" s="186"/>
      <c r="R309" s="186"/>
      <c r="S309" s="186"/>
      <c r="T309" s="186"/>
      <c r="U309" s="186"/>
      <c r="V309" s="186"/>
      <c r="W309" s="186"/>
      <c r="X309" s="186"/>
      <c r="Y309" s="186"/>
      <c r="Z309" s="186"/>
      <c r="AA309" s="186"/>
      <c r="AB309" s="186"/>
      <c r="AC309" s="186"/>
      <c r="AD309" s="186"/>
      <c r="AE309" s="186"/>
      <c r="AF309" s="186"/>
      <c r="AG309" s="186"/>
      <c r="AH309" s="186"/>
      <c r="AI309" s="186"/>
      <c r="AJ309" s="186"/>
      <c r="AK309" s="186"/>
      <c r="AL309" s="186"/>
      <c r="AM309" s="186"/>
      <c r="AN309" s="186"/>
      <c r="AO309" s="186"/>
      <c r="AP309" s="186"/>
      <c r="AQ309" s="186"/>
      <c r="AR309" s="186"/>
      <c r="AS309" s="186"/>
      <c r="AT309" s="186"/>
      <c r="AU309" s="186"/>
      <c r="AV309" s="186"/>
      <c r="AW309" s="186"/>
      <c r="AX309" s="186"/>
      <c r="AY309" s="186"/>
      <c r="AZ309" s="186"/>
      <c r="BA309" s="186"/>
      <c r="BB309" s="186"/>
      <c r="BC309" s="186"/>
      <c r="BD309" s="186"/>
      <c r="BE309" s="186"/>
      <c r="BF309" s="186"/>
      <c r="BG309" s="186"/>
      <c r="BH309" s="186"/>
      <c r="BI309" s="186"/>
      <c r="BJ309" s="186"/>
      <c r="BK309" s="186"/>
      <c r="BL309" s="186"/>
      <c r="BM309" s="186"/>
      <c r="BN309" s="186"/>
      <c r="BO309" s="186"/>
      <c r="BP309" s="186"/>
      <c r="BQ309" s="186"/>
      <c r="BR309" s="186"/>
      <c r="BS309" s="186"/>
      <c r="BT309" s="186"/>
      <c r="BU309" s="186"/>
      <c r="BV309" s="186"/>
      <c r="BW309" s="186"/>
      <c r="BX309" s="186"/>
      <c r="BY309" s="186"/>
      <c r="BZ309" s="186"/>
      <c r="CA309" s="186"/>
      <c r="CB309" s="186"/>
      <c r="CC309" s="186"/>
      <c r="CD309" s="186"/>
      <c r="CE309" s="186"/>
      <c r="CF309" s="186"/>
    </row>
    <row r="310" spans="1:84" x14ac:dyDescent="0.25">
      <c r="A310" s="186"/>
      <c r="B310" s="186"/>
      <c r="C310" s="186"/>
      <c r="D310" s="286"/>
      <c r="E310" s="186"/>
      <c r="F310" s="186"/>
      <c r="G310" s="186"/>
      <c r="H310" s="186"/>
      <c r="I310" s="186"/>
      <c r="J310" s="186"/>
      <c r="K310" s="186"/>
      <c r="L310" s="186"/>
      <c r="M310" s="186"/>
      <c r="N310" s="186"/>
      <c r="O310" s="186"/>
      <c r="P310" s="186"/>
      <c r="Q310" s="186"/>
      <c r="R310" s="186"/>
      <c r="S310" s="186"/>
      <c r="T310" s="186"/>
      <c r="U310" s="186"/>
      <c r="V310" s="186"/>
      <c r="W310" s="186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186"/>
      <c r="AJ310" s="186"/>
      <c r="AK310" s="186"/>
      <c r="AL310" s="186"/>
      <c r="AM310" s="186"/>
      <c r="AN310" s="186"/>
      <c r="AO310" s="186"/>
      <c r="AP310" s="186"/>
      <c r="AQ310" s="186"/>
      <c r="AR310" s="186"/>
      <c r="AS310" s="186"/>
      <c r="AT310" s="186"/>
      <c r="AU310" s="186"/>
      <c r="AV310" s="186"/>
      <c r="AW310" s="186"/>
      <c r="AX310" s="186"/>
      <c r="AY310" s="186"/>
      <c r="AZ310" s="186"/>
      <c r="BA310" s="186"/>
      <c r="BB310" s="186"/>
      <c r="BC310" s="186"/>
      <c r="BD310" s="186"/>
      <c r="BE310" s="186"/>
      <c r="BF310" s="186"/>
      <c r="BG310" s="186"/>
      <c r="BH310" s="186"/>
      <c r="BI310" s="186"/>
      <c r="BJ310" s="186"/>
      <c r="BK310" s="186"/>
      <c r="BL310" s="186"/>
      <c r="BM310" s="186"/>
      <c r="BN310" s="186"/>
      <c r="BO310" s="186"/>
      <c r="BP310" s="186"/>
      <c r="BQ310" s="186"/>
      <c r="BR310" s="186"/>
      <c r="BS310" s="186"/>
      <c r="BT310" s="186"/>
      <c r="BU310" s="186"/>
      <c r="BV310" s="186"/>
      <c r="BW310" s="186"/>
      <c r="BX310" s="186"/>
      <c r="BY310" s="186"/>
      <c r="BZ310" s="186"/>
      <c r="CA310" s="186"/>
      <c r="CB310" s="186"/>
      <c r="CC310" s="186"/>
      <c r="CD310" s="186"/>
      <c r="CE310" s="186"/>
      <c r="CF310" s="186"/>
    </row>
    <row r="311" spans="1:84" x14ac:dyDescent="0.25">
      <c r="A311" s="186"/>
      <c r="B311" s="186"/>
      <c r="C311" s="186"/>
      <c r="D311" s="286"/>
      <c r="E311" s="186"/>
      <c r="F311" s="186"/>
      <c r="G311" s="186"/>
      <c r="H311" s="186"/>
      <c r="I311" s="186"/>
      <c r="J311" s="186"/>
      <c r="K311" s="186"/>
      <c r="L311" s="186"/>
      <c r="M311" s="186"/>
      <c r="N311" s="186"/>
      <c r="O311" s="186"/>
      <c r="P311" s="186"/>
      <c r="Q311" s="186"/>
      <c r="R311" s="186"/>
      <c r="S311" s="186"/>
      <c r="T311" s="186"/>
      <c r="U311" s="186"/>
      <c r="V311" s="186"/>
      <c r="W311" s="186"/>
      <c r="X311" s="186"/>
      <c r="Y311" s="186"/>
      <c r="Z311" s="186"/>
      <c r="AA311" s="186"/>
      <c r="AB311" s="186"/>
      <c r="AC311" s="186"/>
      <c r="AD311" s="186"/>
      <c r="AE311" s="186"/>
      <c r="AF311" s="186"/>
      <c r="AG311" s="186"/>
      <c r="AH311" s="186"/>
      <c r="AI311" s="186"/>
      <c r="AJ311" s="186"/>
      <c r="AK311" s="186"/>
      <c r="AL311" s="186"/>
      <c r="AM311" s="186"/>
      <c r="AN311" s="186"/>
      <c r="AO311" s="186"/>
      <c r="AP311" s="186"/>
      <c r="AQ311" s="186"/>
      <c r="AR311" s="186"/>
      <c r="AS311" s="186"/>
      <c r="AT311" s="186"/>
      <c r="AU311" s="186"/>
      <c r="AV311" s="186"/>
      <c r="AW311" s="186"/>
      <c r="AX311" s="186"/>
      <c r="AY311" s="186"/>
      <c r="AZ311" s="186"/>
      <c r="BA311" s="186"/>
      <c r="BB311" s="186"/>
      <c r="BC311" s="186"/>
      <c r="BD311" s="186"/>
      <c r="BE311" s="186"/>
      <c r="BF311" s="186"/>
      <c r="BG311" s="186"/>
      <c r="BH311" s="186"/>
      <c r="BI311" s="186"/>
      <c r="BJ311" s="186"/>
      <c r="BK311" s="186"/>
      <c r="BL311" s="186"/>
      <c r="BM311" s="186"/>
      <c r="BN311" s="186"/>
      <c r="BO311" s="186"/>
      <c r="BP311" s="186"/>
      <c r="BQ311" s="186"/>
      <c r="BR311" s="186"/>
      <c r="BS311" s="186"/>
      <c r="BT311" s="186"/>
      <c r="BU311" s="186"/>
      <c r="BV311" s="186"/>
      <c r="BW311" s="186"/>
      <c r="BX311" s="186"/>
      <c r="BY311" s="186"/>
      <c r="BZ311" s="186"/>
      <c r="CA311" s="186"/>
      <c r="CB311" s="186"/>
      <c r="CC311" s="186"/>
      <c r="CD311" s="186"/>
      <c r="CE311" s="186"/>
      <c r="CF311" s="186"/>
    </row>
    <row r="312" spans="1:84" x14ac:dyDescent="0.25">
      <c r="A312" s="186"/>
      <c r="B312" s="186"/>
      <c r="C312" s="186"/>
      <c r="D312" s="286"/>
      <c r="E312" s="186"/>
      <c r="F312" s="186"/>
      <c r="G312" s="186"/>
      <c r="H312" s="186"/>
      <c r="I312" s="186"/>
      <c r="J312" s="186"/>
      <c r="K312" s="186"/>
      <c r="L312" s="186"/>
      <c r="M312" s="186"/>
      <c r="N312" s="186"/>
      <c r="O312" s="186"/>
      <c r="P312" s="186"/>
      <c r="Q312" s="186"/>
      <c r="R312" s="186"/>
      <c r="S312" s="186"/>
      <c r="T312" s="186"/>
      <c r="U312" s="186"/>
      <c r="V312" s="186"/>
      <c r="W312" s="186"/>
      <c r="X312" s="186"/>
      <c r="Y312" s="186"/>
      <c r="Z312" s="186"/>
      <c r="AA312" s="186"/>
      <c r="AB312" s="186"/>
      <c r="AC312" s="186"/>
      <c r="AD312" s="186"/>
      <c r="AE312" s="186"/>
      <c r="AF312" s="186"/>
      <c r="AG312" s="186"/>
      <c r="AH312" s="186"/>
      <c r="AI312" s="186"/>
      <c r="AJ312" s="186"/>
      <c r="AK312" s="186"/>
      <c r="AL312" s="186"/>
      <c r="AM312" s="186"/>
      <c r="AN312" s="186"/>
      <c r="AO312" s="186"/>
      <c r="AP312" s="186"/>
      <c r="AQ312" s="186"/>
      <c r="AR312" s="186"/>
      <c r="AS312" s="186"/>
      <c r="AT312" s="186"/>
      <c r="AU312" s="186"/>
      <c r="AV312" s="186"/>
      <c r="AW312" s="186"/>
      <c r="AX312" s="186"/>
      <c r="AY312" s="186"/>
      <c r="AZ312" s="186"/>
      <c r="BA312" s="186"/>
      <c r="BB312" s="186"/>
      <c r="BC312" s="186"/>
      <c r="BD312" s="186"/>
      <c r="BE312" s="186"/>
      <c r="BF312" s="186"/>
      <c r="BG312" s="186"/>
      <c r="BH312" s="186"/>
      <c r="BI312" s="186"/>
      <c r="BJ312" s="186"/>
      <c r="BK312" s="186"/>
      <c r="BL312" s="186"/>
      <c r="BM312" s="186"/>
      <c r="BN312" s="186"/>
      <c r="BO312" s="186"/>
      <c r="BP312" s="186"/>
      <c r="BQ312" s="186"/>
      <c r="BR312" s="186"/>
      <c r="BS312" s="186"/>
      <c r="BT312" s="186"/>
      <c r="BU312" s="186"/>
      <c r="BV312" s="186"/>
      <c r="BW312" s="186"/>
      <c r="BX312" s="186"/>
      <c r="BY312" s="186"/>
      <c r="BZ312" s="186"/>
      <c r="CA312" s="186"/>
      <c r="CB312" s="186"/>
      <c r="CC312" s="186"/>
      <c r="CD312" s="186"/>
      <c r="CE312" s="186"/>
      <c r="CF312" s="186"/>
    </row>
    <row r="313" spans="1:84" x14ac:dyDescent="0.25">
      <c r="A313" s="186"/>
      <c r="B313" s="186"/>
      <c r="C313" s="186"/>
      <c r="D313" s="286"/>
      <c r="E313" s="186"/>
      <c r="F313" s="186"/>
      <c r="G313" s="186"/>
      <c r="H313" s="186"/>
      <c r="I313" s="186"/>
      <c r="J313" s="186"/>
      <c r="K313" s="186"/>
      <c r="L313" s="186"/>
      <c r="M313" s="186"/>
      <c r="N313" s="186"/>
      <c r="O313" s="186"/>
      <c r="P313" s="186"/>
      <c r="Q313" s="186"/>
      <c r="R313" s="186"/>
      <c r="S313" s="186"/>
      <c r="T313" s="186"/>
      <c r="U313" s="186"/>
      <c r="V313" s="186"/>
      <c r="W313" s="186"/>
      <c r="X313" s="186"/>
      <c r="Y313" s="186"/>
      <c r="Z313" s="186"/>
      <c r="AA313" s="186"/>
      <c r="AB313" s="186"/>
      <c r="AC313" s="186"/>
      <c r="AD313" s="186"/>
      <c r="AE313" s="186"/>
      <c r="AF313" s="186"/>
      <c r="AG313" s="186"/>
      <c r="AH313" s="186"/>
      <c r="AI313" s="186"/>
      <c r="AJ313" s="186"/>
      <c r="AK313" s="186"/>
      <c r="AL313" s="186"/>
      <c r="AM313" s="186"/>
      <c r="AN313" s="186"/>
      <c r="AO313" s="186"/>
      <c r="AP313" s="186"/>
      <c r="AQ313" s="186"/>
      <c r="AR313" s="186"/>
      <c r="AS313" s="186"/>
      <c r="AT313" s="186"/>
      <c r="AU313" s="186"/>
      <c r="AV313" s="186"/>
      <c r="AW313" s="186"/>
      <c r="AX313" s="186"/>
      <c r="AY313" s="186"/>
      <c r="AZ313" s="186"/>
      <c r="BA313" s="186"/>
      <c r="BB313" s="186"/>
      <c r="BC313" s="186"/>
      <c r="BD313" s="186"/>
      <c r="BE313" s="186"/>
      <c r="BF313" s="186"/>
      <c r="BG313" s="186"/>
      <c r="BH313" s="186"/>
      <c r="BI313" s="186"/>
      <c r="BJ313" s="186"/>
      <c r="BK313" s="186"/>
      <c r="BL313" s="186"/>
      <c r="BM313" s="186"/>
      <c r="BN313" s="186"/>
      <c r="BO313" s="186"/>
      <c r="BP313" s="186"/>
      <c r="BQ313" s="186"/>
      <c r="BR313" s="186"/>
      <c r="BS313" s="186"/>
      <c r="BT313" s="186"/>
      <c r="BU313" s="186"/>
      <c r="BV313" s="186"/>
      <c r="BW313" s="186"/>
      <c r="BX313" s="186"/>
      <c r="BY313" s="186"/>
      <c r="BZ313" s="186"/>
      <c r="CA313" s="186"/>
      <c r="CB313" s="186"/>
      <c r="CC313" s="186"/>
      <c r="CD313" s="186"/>
      <c r="CE313" s="186"/>
      <c r="CF313" s="186"/>
    </row>
    <row r="314" spans="1:84" x14ac:dyDescent="0.25">
      <c r="A314" s="186"/>
      <c r="B314" s="186"/>
      <c r="C314" s="186"/>
      <c r="D314" s="286"/>
      <c r="E314" s="186"/>
      <c r="F314" s="186"/>
      <c r="G314" s="186"/>
      <c r="H314" s="186"/>
      <c r="I314" s="186"/>
      <c r="J314" s="186"/>
      <c r="K314" s="186"/>
      <c r="L314" s="186"/>
      <c r="M314" s="186"/>
      <c r="N314" s="186"/>
      <c r="O314" s="186"/>
      <c r="P314" s="186"/>
      <c r="Q314" s="186"/>
      <c r="R314" s="186"/>
      <c r="S314" s="186"/>
      <c r="T314" s="186"/>
      <c r="U314" s="186"/>
      <c r="V314" s="186"/>
      <c r="W314" s="186"/>
      <c r="X314" s="186"/>
      <c r="Y314" s="186"/>
      <c r="Z314" s="186"/>
      <c r="AA314" s="186"/>
      <c r="AB314" s="186"/>
      <c r="AC314" s="186"/>
      <c r="AD314" s="186"/>
      <c r="AE314" s="186"/>
      <c r="AF314" s="186"/>
      <c r="AG314" s="186"/>
      <c r="AH314" s="186"/>
      <c r="AI314" s="186"/>
      <c r="AJ314" s="186"/>
      <c r="AK314" s="186"/>
      <c r="AL314" s="186"/>
      <c r="AM314" s="186"/>
      <c r="AN314" s="186"/>
      <c r="AO314" s="186"/>
      <c r="AP314" s="186"/>
      <c r="AQ314" s="186"/>
      <c r="AR314" s="186"/>
      <c r="AS314" s="186"/>
      <c r="AT314" s="186"/>
      <c r="AU314" s="186"/>
      <c r="AV314" s="186"/>
      <c r="AW314" s="186"/>
      <c r="AX314" s="186"/>
      <c r="AY314" s="186"/>
      <c r="AZ314" s="186"/>
      <c r="BA314" s="186"/>
      <c r="BB314" s="186"/>
      <c r="BC314" s="186"/>
      <c r="BD314" s="186"/>
      <c r="BE314" s="186"/>
      <c r="BF314" s="186"/>
      <c r="BG314" s="186"/>
      <c r="BH314" s="186"/>
      <c r="BI314" s="186"/>
      <c r="BJ314" s="186"/>
      <c r="BK314" s="186"/>
      <c r="BL314" s="186"/>
      <c r="BM314" s="186"/>
      <c r="BN314" s="186"/>
      <c r="BO314" s="186"/>
      <c r="BP314" s="186"/>
      <c r="BQ314" s="186"/>
      <c r="BR314" s="186"/>
      <c r="BS314" s="186"/>
      <c r="BT314" s="186"/>
      <c r="BU314" s="186"/>
      <c r="BV314" s="186"/>
      <c r="BW314" s="186"/>
      <c r="BX314" s="186"/>
      <c r="BY314" s="186"/>
      <c r="BZ314" s="186"/>
      <c r="CA314" s="186"/>
      <c r="CB314" s="186"/>
      <c r="CC314" s="186"/>
      <c r="CD314" s="186"/>
      <c r="CE314" s="186"/>
      <c r="CF314" s="186"/>
    </row>
    <row r="315" spans="1:84" x14ac:dyDescent="0.25">
      <c r="A315" s="186"/>
      <c r="B315" s="186"/>
      <c r="C315" s="186"/>
      <c r="D315" s="286"/>
      <c r="E315" s="186"/>
      <c r="F315" s="186"/>
      <c r="G315" s="186"/>
      <c r="H315" s="186"/>
      <c r="I315" s="186"/>
      <c r="J315" s="186"/>
      <c r="K315" s="186"/>
      <c r="L315" s="186"/>
      <c r="M315" s="186"/>
      <c r="N315" s="186"/>
      <c r="O315" s="186"/>
      <c r="P315" s="186"/>
      <c r="Q315" s="186"/>
      <c r="R315" s="186"/>
      <c r="S315" s="186"/>
      <c r="T315" s="186"/>
      <c r="U315" s="186"/>
      <c r="V315" s="186"/>
      <c r="W315" s="186"/>
      <c r="X315" s="186"/>
      <c r="Y315" s="186"/>
      <c r="Z315" s="186"/>
      <c r="AA315" s="186"/>
      <c r="AB315" s="186"/>
      <c r="AC315" s="186"/>
      <c r="AD315" s="186"/>
      <c r="AE315" s="186"/>
      <c r="AF315" s="186"/>
      <c r="AG315" s="186"/>
      <c r="AH315" s="186"/>
      <c r="AI315" s="186"/>
      <c r="AJ315" s="186"/>
      <c r="AK315" s="186"/>
      <c r="AL315" s="186"/>
      <c r="AM315" s="186"/>
      <c r="AN315" s="186"/>
      <c r="AO315" s="186"/>
      <c r="AP315" s="186"/>
      <c r="AQ315" s="186"/>
      <c r="AR315" s="186"/>
      <c r="AS315" s="186"/>
      <c r="AT315" s="186"/>
      <c r="AU315" s="186"/>
      <c r="AV315" s="186"/>
      <c r="AW315" s="186"/>
      <c r="AX315" s="186"/>
      <c r="AY315" s="186"/>
      <c r="AZ315" s="186"/>
      <c r="BA315" s="186"/>
      <c r="BB315" s="186"/>
      <c r="BC315" s="186"/>
      <c r="BD315" s="186"/>
      <c r="BE315" s="186"/>
      <c r="BF315" s="186"/>
      <c r="BG315" s="186"/>
      <c r="BH315" s="186"/>
      <c r="BI315" s="186"/>
      <c r="BJ315" s="186"/>
      <c r="BK315" s="186"/>
      <c r="BL315" s="186"/>
      <c r="BM315" s="186"/>
      <c r="BN315" s="186"/>
      <c r="BO315" s="186"/>
      <c r="BP315" s="186"/>
      <c r="BQ315" s="186"/>
      <c r="BR315" s="186"/>
      <c r="BS315" s="186"/>
      <c r="BT315" s="186"/>
      <c r="BU315" s="186"/>
      <c r="BV315" s="186"/>
      <c r="BW315" s="186"/>
      <c r="BX315" s="186"/>
      <c r="BY315" s="186"/>
      <c r="BZ315" s="186"/>
      <c r="CA315" s="186"/>
      <c r="CB315" s="186"/>
      <c r="CC315" s="186"/>
      <c r="CD315" s="186"/>
      <c r="CE315" s="186"/>
      <c r="CF315" s="186"/>
    </row>
    <row r="316" spans="1:84" x14ac:dyDescent="0.25">
      <c r="A316" s="186"/>
      <c r="B316" s="186"/>
      <c r="C316" s="186"/>
      <c r="D316" s="286"/>
      <c r="E316" s="186"/>
      <c r="F316" s="186"/>
      <c r="G316" s="186"/>
      <c r="H316" s="186"/>
      <c r="I316" s="186"/>
      <c r="J316" s="186"/>
      <c r="K316" s="186"/>
      <c r="L316" s="186"/>
      <c r="M316" s="186"/>
      <c r="N316" s="186"/>
      <c r="O316" s="186"/>
      <c r="P316" s="186"/>
      <c r="Q316" s="186"/>
      <c r="R316" s="186"/>
      <c r="S316" s="186"/>
      <c r="T316" s="186"/>
      <c r="U316" s="186"/>
      <c r="V316" s="186"/>
      <c r="W316" s="186"/>
      <c r="X316" s="186"/>
      <c r="Y316" s="186"/>
      <c r="Z316" s="186"/>
      <c r="AA316" s="186"/>
      <c r="AB316" s="186"/>
      <c r="AC316" s="186"/>
      <c r="AD316" s="186"/>
      <c r="AE316" s="186"/>
      <c r="AF316" s="186"/>
      <c r="AG316" s="186"/>
      <c r="AH316" s="186"/>
      <c r="AI316" s="186"/>
      <c r="AJ316" s="186"/>
      <c r="AK316" s="186"/>
      <c r="AL316" s="186"/>
      <c r="AM316" s="186"/>
      <c r="AN316" s="186"/>
      <c r="AO316" s="186"/>
      <c r="AP316" s="186"/>
      <c r="AQ316" s="186"/>
      <c r="AR316" s="186"/>
      <c r="AS316" s="186"/>
      <c r="AT316" s="186"/>
      <c r="AU316" s="186"/>
      <c r="AV316" s="186"/>
      <c r="AW316" s="186"/>
      <c r="AX316" s="186"/>
      <c r="AY316" s="186"/>
      <c r="AZ316" s="186"/>
      <c r="BA316" s="186"/>
      <c r="BB316" s="186"/>
      <c r="BC316" s="186"/>
      <c r="BD316" s="186"/>
      <c r="BE316" s="186"/>
      <c r="BF316" s="186"/>
      <c r="BG316" s="186"/>
      <c r="BH316" s="186"/>
      <c r="BI316" s="186"/>
      <c r="BJ316" s="186"/>
      <c r="BK316" s="186"/>
      <c r="BL316" s="186"/>
      <c r="BM316" s="186"/>
      <c r="BN316" s="186"/>
      <c r="BO316" s="186"/>
      <c r="BP316" s="186"/>
      <c r="BQ316" s="186"/>
      <c r="BR316" s="186"/>
      <c r="BS316" s="186"/>
      <c r="BT316" s="186"/>
      <c r="BU316" s="186"/>
      <c r="BV316" s="186"/>
      <c r="BW316" s="186"/>
      <c r="BX316" s="186"/>
      <c r="BY316" s="186"/>
      <c r="BZ316" s="186"/>
      <c r="CA316" s="186"/>
      <c r="CB316" s="186"/>
      <c r="CC316" s="186"/>
      <c r="CD316" s="186"/>
      <c r="CE316" s="186"/>
      <c r="CF316" s="186"/>
    </row>
    <row r="317" spans="1:84" x14ac:dyDescent="0.25">
      <c r="A317" s="186"/>
      <c r="B317" s="186"/>
      <c r="C317" s="186"/>
      <c r="D317" s="286"/>
      <c r="E317" s="186"/>
      <c r="F317" s="186"/>
      <c r="G317" s="186"/>
      <c r="H317" s="186"/>
      <c r="I317" s="186"/>
      <c r="J317" s="186"/>
      <c r="K317" s="186"/>
      <c r="L317" s="186"/>
      <c r="M317" s="186"/>
      <c r="N317" s="186"/>
      <c r="O317" s="186"/>
      <c r="P317" s="186"/>
      <c r="Q317" s="186"/>
      <c r="R317" s="186"/>
      <c r="S317" s="186"/>
      <c r="T317" s="186"/>
      <c r="U317" s="186"/>
      <c r="V317" s="186"/>
      <c r="W317" s="186"/>
      <c r="X317" s="186"/>
      <c r="Y317" s="186"/>
      <c r="Z317" s="186"/>
      <c r="AA317" s="186"/>
      <c r="AB317" s="186"/>
      <c r="AC317" s="186"/>
      <c r="AD317" s="186"/>
      <c r="AE317" s="186"/>
      <c r="AF317" s="186"/>
      <c r="AG317" s="186"/>
      <c r="AH317" s="186"/>
      <c r="AI317" s="186"/>
      <c r="AJ317" s="186"/>
      <c r="AK317" s="186"/>
      <c r="AL317" s="186"/>
      <c r="AM317" s="186"/>
      <c r="AN317" s="186"/>
      <c r="AO317" s="186"/>
      <c r="AP317" s="186"/>
      <c r="AQ317" s="186"/>
      <c r="AR317" s="186"/>
      <c r="AS317" s="186"/>
      <c r="AT317" s="186"/>
      <c r="AU317" s="186"/>
      <c r="AV317" s="186"/>
      <c r="AW317" s="186"/>
      <c r="AX317" s="186"/>
      <c r="AY317" s="186"/>
      <c r="AZ317" s="186"/>
      <c r="BA317" s="186"/>
      <c r="BB317" s="186"/>
      <c r="BC317" s="186"/>
      <c r="BD317" s="186"/>
      <c r="BE317" s="186"/>
      <c r="BF317" s="186"/>
      <c r="BG317" s="186"/>
      <c r="BH317" s="186"/>
      <c r="BI317" s="186"/>
      <c r="BJ317" s="186"/>
      <c r="BK317" s="186"/>
      <c r="BL317" s="186"/>
      <c r="BM317" s="186"/>
      <c r="BN317" s="186"/>
      <c r="BO317" s="186"/>
      <c r="BP317" s="186"/>
      <c r="BQ317" s="186"/>
      <c r="BR317" s="186"/>
      <c r="BS317" s="186"/>
      <c r="BT317" s="186"/>
      <c r="BU317" s="186"/>
      <c r="BV317" s="186"/>
      <c r="BW317" s="186"/>
      <c r="BX317" s="186"/>
      <c r="BY317" s="186"/>
      <c r="BZ317" s="186"/>
      <c r="CA317" s="186"/>
      <c r="CB317" s="186"/>
      <c r="CC317" s="186"/>
      <c r="CD317" s="186"/>
      <c r="CE317" s="186"/>
      <c r="CF317" s="186"/>
    </row>
    <row r="318" spans="1:84" x14ac:dyDescent="0.25">
      <c r="A318" s="186"/>
      <c r="B318" s="186"/>
      <c r="C318" s="186"/>
      <c r="D318" s="286"/>
      <c r="E318" s="186"/>
      <c r="F318" s="186"/>
      <c r="G318" s="186"/>
      <c r="H318" s="186"/>
      <c r="I318" s="186"/>
      <c r="J318" s="186"/>
      <c r="K318" s="186"/>
      <c r="L318" s="186"/>
      <c r="M318" s="186"/>
      <c r="N318" s="186"/>
      <c r="O318" s="186"/>
      <c r="P318" s="186"/>
      <c r="Q318" s="186"/>
      <c r="R318" s="186"/>
      <c r="S318" s="186"/>
      <c r="T318" s="186"/>
      <c r="U318" s="186"/>
      <c r="V318" s="186"/>
      <c r="W318" s="186"/>
      <c r="X318" s="186"/>
      <c r="Y318" s="186"/>
      <c r="Z318" s="186"/>
      <c r="AA318" s="186"/>
      <c r="AB318" s="186"/>
      <c r="AC318" s="186"/>
      <c r="AD318" s="186"/>
      <c r="AE318" s="186"/>
      <c r="AF318" s="186"/>
      <c r="AG318" s="186"/>
      <c r="AH318" s="186"/>
      <c r="AI318" s="186"/>
      <c r="AJ318" s="186"/>
      <c r="AK318" s="186"/>
      <c r="AL318" s="186"/>
      <c r="AM318" s="186"/>
      <c r="AN318" s="186"/>
      <c r="AO318" s="186"/>
      <c r="AP318" s="186"/>
      <c r="AQ318" s="186"/>
      <c r="AR318" s="186"/>
      <c r="AS318" s="186"/>
      <c r="AT318" s="186"/>
      <c r="AU318" s="186"/>
      <c r="AV318" s="186"/>
      <c r="AW318" s="186"/>
      <c r="AX318" s="186"/>
      <c r="AY318" s="186"/>
      <c r="AZ318" s="186"/>
      <c r="BA318" s="186"/>
      <c r="BB318" s="186"/>
      <c r="BC318" s="186"/>
      <c r="BD318" s="186"/>
      <c r="BE318" s="186"/>
      <c r="BF318" s="186"/>
      <c r="BG318" s="186"/>
      <c r="BH318" s="186"/>
      <c r="BI318" s="186"/>
      <c r="BJ318" s="186"/>
      <c r="BK318" s="186"/>
      <c r="BL318" s="186"/>
      <c r="BM318" s="186"/>
      <c r="BN318" s="186"/>
      <c r="BO318" s="186"/>
      <c r="BP318" s="186"/>
      <c r="BQ318" s="186"/>
      <c r="BR318" s="186"/>
      <c r="BS318" s="186"/>
      <c r="BT318" s="186"/>
      <c r="BU318" s="186"/>
      <c r="BV318" s="186"/>
      <c r="BW318" s="186"/>
      <c r="BX318" s="186"/>
      <c r="BY318" s="186"/>
      <c r="BZ318" s="186"/>
      <c r="CA318" s="186"/>
      <c r="CB318" s="186"/>
      <c r="CC318" s="186"/>
      <c r="CD318" s="186"/>
      <c r="CE318" s="186"/>
      <c r="CF318" s="186"/>
    </row>
    <row r="319" spans="1:84" x14ac:dyDescent="0.25">
      <c r="A319" s="186"/>
      <c r="B319" s="186"/>
      <c r="C319" s="186"/>
      <c r="D319" s="286"/>
      <c r="E319" s="186"/>
      <c r="F319" s="186"/>
      <c r="G319" s="186"/>
      <c r="H319" s="186"/>
      <c r="I319" s="186"/>
      <c r="J319" s="186"/>
      <c r="K319" s="186"/>
      <c r="L319" s="186"/>
      <c r="M319" s="186"/>
      <c r="N319" s="186"/>
      <c r="O319" s="186"/>
      <c r="P319" s="186"/>
      <c r="Q319" s="186"/>
      <c r="R319" s="186"/>
      <c r="S319" s="186"/>
      <c r="T319" s="186"/>
      <c r="U319" s="186"/>
      <c r="V319" s="186"/>
      <c r="W319" s="186"/>
      <c r="X319" s="186"/>
      <c r="Y319" s="186"/>
      <c r="Z319" s="186"/>
      <c r="AA319" s="186"/>
      <c r="AB319" s="186"/>
      <c r="AC319" s="186"/>
      <c r="AD319" s="186"/>
      <c r="AE319" s="186"/>
      <c r="AF319" s="186"/>
      <c r="AG319" s="186"/>
      <c r="AH319" s="186"/>
      <c r="AI319" s="186"/>
      <c r="AJ319" s="186"/>
      <c r="AK319" s="186"/>
      <c r="AL319" s="186"/>
      <c r="AM319" s="186"/>
      <c r="AN319" s="186"/>
      <c r="AO319" s="186"/>
      <c r="AP319" s="186"/>
      <c r="AQ319" s="186"/>
      <c r="AR319" s="186"/>
      <c r="AS319" s="186"/>
      <c r="AT319" s="186"/>
      <c r="AU319" s="186"/>
      <c r="AV319" s="186"/>
      <c r="AW319" s="186"/>
      <c r="AX319" s="186"/>
      <c r="AY319" s="186"/>
      <c r="AZ319" s="186"/>
      <c r="BA319" s="186"/>
      <c r="BB319" s="186"/>
      <c r="BC319" s="186"/>
      <c r="BD319" s="186"/>
      <c r="BE319" s="186"/>
      <c r="BF319" s="186"/>
      <c r="BG319" s="186"/>
      <c r="BH319" s="186"/>
      <c r="BI319" s="186"/>
      <c r="BJ319" s="186"/>
      <c r="BK319" s="186"/>
      <c r="BL319" s="186"/>
      <c r="BM319" s="186"/>
      <c r="BN319" s="186"/>
      <c r="BO319" s="186"/>
      <c r="BP319" s="186"/>
      <c r="BQ319" s="186"/>
      <c r="BR319" s="186"/>
      <c r="BS319" s="186"/>
      <c r="BT319" s="186"/>
      <c r="BU319" s="186"/>
      <c r="BV319" s="186"/>
      <c r="BW319" s="186"/>
      <c r="BX319" s="186"/>
      <c r="BY319" s="186"/>
      <c r="BZ319" s="186"/>
      <c r="CA319" s="186"/>
      <c r="CB319" s="186"/>
      <c r="CC319" s="186"/>
      <c r="CD319" s="186"/>
      <c r="CE319" s="186"/>
      <c r="CF319" s="186"/>
    </row>
    <row r="320" spans="1:84" s="29" customFormat="1" ht="14.25" x14ac:dyDescent="0.2"/>
    <row r="321" s="29" customFormat="1" ht="14.25" x14ac:dyDescent="0.2"/>
    <row r="322" s="29" customFormat="1" ht="14.25" x14ac:dyDescent="0.2"/>
    <row r="323" s="29" customFormat="1" ht="14.25" x14ac:dyDescent="0.2"/>
    <row r="324" s="29" customFormat="1" ht="14.25" x14ac:dyDescent="0.2"/>
    <row r="325" s="29" customFormat="1" ht="14.25" x14ac:dyDescent="0.2"/>
    <row r="326" s="29" customFormat="1" ht="14.25" x14ac:dyDescent="0.2"/>
    <row r="327" s="29" customFormat="1" ht="14.25" x14ac:dyDescent="0.2"/>
    <row r="328" s="29" customFormat="1" ht="14.25" x14ac:dyDescent="0.2"/>
    <row r="329" s="29" customFormat="1" ht="14.25" x14ac:dyDescent="0.2"/>
    <row r="330" s="29" customFormat="1" ht="14.25" x14ac:dyDescent="0.2"/>
    <row r="331" s="29" customFormat="1" ht="14.25" x14ac:dyDescent="0.2"/>
    <row r="332" s="29" customFormat="1" ht="14.25" x14ac:dyDescent="0.2"/>
    <row r="333" s="29" customFormat="1" ht="14.25" x14ac:dyDescent="0.2"/>
    <row r="334" s="29" customFormat="1" ht="14.25" x14ac:dyDescent="0.2"/>
    <row r="335" s="29" customFormat="1" ht="14.25" x14ac:dyDescent="0.2"/>
    <row r="336" s="29" customFormat="1" ht="14.25" x14ac:dyDescent="0.2"/>
    <row r="337" s="29" customFormat="1" ht="14.25" x14ac:dyDescent="0.2"/>
    <row r="338" s="29" customFormat="1" ht="14.25" x14ac:dyDescent="0.2"/>
    <row r="339" s="29" customFormat="1" ht="14.25" x14ac:dyDescent="0.2"/>
    <row r="340" s="29" customFormat="1" ht="14.25" x14ac:dyDescent="0.2"/>
    <row r="341" s="29" customFormat="1" ht="14.25" x14ac:dyDescent="0.2"/>
    <row r="342" s="29" customFormat="1" ht="14.25" x14ac:dyDescent="0.2"/>
    <row r="343" s="29" customFormat="1" ht="14.25" x14ac:dyDescent="0.2"/>
    <row r="344" s="29" customFormat="1" ht="14.25" x14ac:dyDescent="0.2"/>
    <row r="345" s="29" customFormat="1" ht="14.25" x14ac:dyDescent="0.2"/>
    <row r="346" s="29" customFormat="1" ht="14.25" x14ac:dyDescent="0.2"/>
    <row r="347" s="29" customFormat="1" ht="14.25" x14ac:dyDescent="0.2"/>
    <row r="348" s="29" customFormat="1" ht="14.25" x14ac:dyDescent="0.2"/>
    <row r="349" s="29" customFormat="1" ht="14.25" x14ac:dyDescent="0.2"/>
    <row r="350" s="29" customFormat="1" ht="14.25" x14ac:dyDescent="0.2"/>
    <row r="351" s="29" customFormat="1" ht="14.25" x14ac:dyDescent="0.2"/>
    <row r="352" s="29" customFormat="1" ht="14.25" x14ac:dyDescent="0.2"/>
    <row r="353" s="29" customFormat="1" ht="14.25" x14ac:dyDescent="0.2"/>
    <row r="354" s="29" customFormat="1" ht="14.25" x14ac:dyDescent="0.2"/>
    <row r="355" s="29" customFormat="1" ht="14.25" x14ac:dyDescent="0.2"/>
    <row r="356" s="29" customFormat="1" ht="14.25" x14ac:dyDescent="0.2"/>
    <row r="357" s="29" customFormat="1" ht="14.25" x14ac:dyDescent="0.2"/>
    <row r="358" s="29" customFormat="1" ht="14.25" x14ac:dyDescent="0.2"/>
    <row r="359" s="29" customFormat="1" ht="14.25" x14ac:dyDescent="0.2"/>
    <row r="360" s="29" customFormat="1" ht="14.25" x14ac:dyDescent="0.2"/>
    <row r="361" s="29" customFormat="1" ht="14.25" x14ac:dyDescent="0.2"/>
    <row r="362" s="29" customFormat="1" ht="14.25" x14ac:dyDescent="0.2"/>
    <row r="363" s="29" customFormat="1" ht="14.25" x14ac:dyDescent="0.2"/>
    <row r="364" s="29" customFormat="1" ht="14.25" x14ac:dyDescent="0.2"/>
    <row r="365" s="29" customFormat="1" ht="14.25" x14ac:dyDescent="0.2"/>
    <row r="366" s="29" customFormat="1" ht="14.25" x14ac:dyDescent="0.2"/>
    <row r="367" s="29" customFormat="1" ht="14.25" x14ac:dyDescent="0.2"/>
    <row r="368" s="29" customFormat="1" ht="14.25" x14ac:dyDescent="0.2"/>
    <row r="369" s="29" customFormat="1" ht="14.25" x14ac:dyDescent="0.2"/>
    <row r="370" s="29" customFormat="1" ht="14.25" x14ac:dyDescent="0.2"/>
    <row r="371" s="29" customFormat="1" ht="14.25" x14ac:dyDescent="0.2"/>
    <row r="372" s="29" customFormat="1" ht="14.25" x14ac:dyDescent="0.2"/>
    <row r="373" s="29" customFormat="1" ht="14.25" x14ac:dyDescent="0.2"/>
    <row r="374" s="29" customFormat="1" ht="14.25" x14ac:dyDescent="0.2"/>
    <row r="375" s="29" customFormat="1" ht="14.25" x14ac:dyDescent="0.2"/>
    <row r="376" s="29" customFormat="1" ht="14.25" x14ac:dyDescent="0.2"/>
    <row r="377" s="29" customFormat="1" ht="14.25" x14ac:dyDescent="0.2"/>
    <row r="378" s="29" customFormat="1" ht="14.25" x14ac:dyDescent="0.2"/>
    <row r="379" s="29" customFormat="1" ht="14.25" x14ac:dyDescent="0.2"/>
    <row r="380" s="29" customFormat="1" ht="14.25" x14ac:dyDescent="0.2"/>
    <row r="381" s="29" customFormat="1" ht="14.25" x14ac:dyDescent="0.2"/>
    <row r="382" s="29" customFormat="1" ht="14.25" x14ac:dyDescent="0.2"/>
    <row r="383" s="29" customFormat="1" ht="14.25" x14ac:dyDescent="0.2"/>
    <row r="384" s="29" customFormat="1" ht="14.25" x14ac:dyDescent="0.2"/>
    <row r="385" s="29" customFormat="1" ht="14.25" x14ac:dyDescent="0.2"/>
    <row r="386" s="29" customFormat="1" ht="14.25" x14ac:dyDescent="0.2"/>
    <row r="387" s="29" customFormat="1" ht="14.25" x14ac:dyDescent="0.2"/>
    <row r="388" s="29" customFormat="1" ht="14.25" x14ac:dyDescent="0.2"/>
    <row r="389" s="29" customFormat="1" ht="14.25" x14ac:dyDescent="0.2"/>
    <row r="390" s="29" customFormat="1" ht="14.25" x14ac:dyDescent="0.2"/>
    <row r="391" s="29" customFormat="1" ht="14.25" x14ac:dyDescent="0.2"/>
    <row r="392" s="29" customFormat="1" ht="14.25" x14ac:dyDescent="0.2"/>
    <row r="393" s="29" customFormat="1" ht="14.25" x14ac:dyDescent="0.2"/>
    <row r="394" s="29" customFormat="1" ht="14.25" x14ac:dyDescent="0.2"/>
    <row r="395" s="29" customFormat="1" ht="14.25" x14ac:dyDescent="0.2"/>
    <row r="396" s="29" customFormat="1" ht="14.25" x14ac:dyDescent="0.2"/>
    <row r="397" s="29" customFormat="1" ht="14.25" x14ac:dyDescent="0.2"/>
    <row r="398" s="29" customFormat="1" ht="14.25" x14ac:dyDescent="0.2"/>
    <row r="399" s="29" customFormat="1" ht="14.25" x14ac:dyDescent="0.2"/>
    <row r="400" s="29" customFormat="1" ht="14.25" x14ac:dyDescent="0.2"/>
    <row r="401" s="29" customFormat="1" ht="14.25" x14ac:dyDescent="0.2"/>
    <row r="402" s="29" customFormat="1" ht="14.25" x14ac:dyDescent="0.2"/>
    <row r="403" s="29" customFormat="1" ht="14.25" x14ac:dyDescent="0.2"/>
    <row r="404" s="29" customFormat="1" ht="14.25" x14ac:dyDescent="0.2"/>
    <row r="405" s="29" customFormat="1" ht="14.25" x14ac:dyDescent="0.2"/>
    <row r="406" s="29" customFormat="1" ht="14.25" x14ac:dyDescent="0.2"/>
    <row r="407" s="29" customFormat="1" ht="14.25" x14ac:dyDescent="0.2"/>
    <row r="408" s="29" customFormat="1" ht="14.25" x14ac:dyDescent="0.2"/>
    <row r="409" s="29" customFormat="1" ht="14.25" x14ac:dyDescent="0.2"/>
    <row r="410" s="29" customFormat="1" ht="14.25" x14ac:dyDescent="0.2"/>
    <row r="411" s="29" customFormat="1" ht="14.25" x14ac:dyDescent="0.2"/>
    <row r="412" s="29" customFormat="1" ht="14.25" x14ac:dyDescent="0.2"/>
    <row r="413" s="29" customFormat="1" ht="14.25" x14ac:dyDescent="0.2"/>
    <row r="414" s="29" customFormat="1" ht="14.25" x14ac:dyDescent="0.2"/>
    <row r="415" s="29" customFormat="1" ht="14.25" x14ac:dyDescent="0.2"/>
    <row r="416" s="29" customFormat="1" ht="14.25" x14ac:dyDescent="0.2"/>
    <row r="417" s="29" customFormat="1" ht="14.25" x14ac:dyDescent="0.2"/>
    <row r="418" s="29" customFormat="1" ht="14.25" x14ac:dyDescent="0.2"/>
    <row r="419" s="29" customFormat="1" ht="14.25" x14ac:dyDescent="0.2"/>
    <row r="420" s="29" customFormat="1" ht="14.25" x14ac:dyDescent="0.2"/>
    <row r="421" s="29" customFormat="1" ht="14.25" x14ac:dyDescent="0.2"/>
    <row r="422" s="29" customFormat="1" ht="14.25" x14ac:dyDescent="0.2"/>
    <row r="423" s="29" customFormat="1" ht="14.25" x14ac:dyDescent="0.2"/>
    <row r="424" s="29" customFormat="1" ht="14.25" x14ac:dyDescent="0.2"/>
    <row r="425" s="29" customFormat="1" ht="14.25" x14ac:dyDescent="0.2"/>
    <row r="426" s="29" customFormat="1" ht="14.25" x14ac:dyDescent="0.2"/>
    <row r="427" s="29" customFormat="1" ht="14.25" x14ac:dyDescent="0.2"/>
    <row r="428" s="29" customFormat="1" ht="14.25" x14ac:dyDescent="0.2"/>
    <row r="429" s="29" customFormat="1" ht="14.25" x14ac:dyDescent="0.2"/>
    <row r="430" s="29" customFormat="1" ht="14.25" x14ac:dyDescent="0.2"/>
    <row r="431" s="29" customFormat="1" ht="14.25" x14ac:dyDescent="0.2"/>
    <row r="432" s="29" customFormat="1" ht="14.25" x14ac:dyDescent="0.2"/>
    <row r="433" s="29" customFormat="1" ht="14.25" x14ac:dyDescent="0.2"/>
    <row r="434" s="29" customFormat="1" ht="14.25" x14ac:dyDescent="0.2"/>
    <row r="435" s="29" customFormat="1" ht="14.25" x14ac:dyDescent="0.2"/>
    <row r="436" s="29" customFormat="1" ht="14.25" x14ac:dyDescent="0.2"/>
    <row r="437" s="29" customFormat="1" ht="14.25" x14ac:dyDescent="0.2"/>
    <row r="438" s="29" customFormat="1" ht="14.25" x14ac:dyDescent="0.2"/>
    <row r="439" s="29" customFormat="1" ht="14.25" x14ac:dyDescent="0.2"/>
    <row r="440" s="29" customFormat="1" ht="14.25" x14ac:dyDescent="0.2"/>
    <row r="441" s="29" customFormat="1" ht="14.25" x14ac:dyDescent="0.2"/>
    <row r="442" s="29" customFormat="1" ht="14.25" x14ac:dyDescent="0.2"/>
    <row r="443" s="29" customFormat="1" ht="14.25" x14ac:dyDescent="0.2"/>
    <row r="444" s="29" customFormat="1" ht="14.25" x14ac:dyDescent="0.2"/>
    <row r="445" s="29" customFormat="1" ht="14.25" x14ac:dyDescent="0.2"/>
    <row r="446" s="29" customFormat="1" ht="14.25" x14ac:dyDescent="0.2"/>
    <row r="447" s="29" customFormat="1" ht="14.25" x14ac:dyDescent="0.2"/>
    <row r="448" s="29" customFormat="1" ht="14.25" x14ac:dyDescent="0.2"/>
    <row r="449" s="29" customFormat="1" ht="14.25" x14ac:dyDescent="0.2"/>
    <row r="450" s="29" customFormat="1" ht="14.25" x14ac:dyDescent="0.2"/>
    <row r="451" s="29" customFormat="1" ht="14.25" x14ac:dyDescent="0.2"/>
    <row r="452" s="29" customFormat="1" ht="14.25" x14ac:dyDescent="0.2"/>
    <row r="453" s="29" customFormat="1" ht="14.25" x14ac:dyDescent="0.2"/>
    <row r="454" s="29" customFormat="1" ht="14.25" x14ac:dyDescent="0.2"/>
    <row r="455" s="29" customFormat="1" ht="14.25" x14ac:dyDescent="0.2"/>
    <row r="456" s="29" customFormat="1" ht="14.25" x14ac:dyDescent="0.2"/>
    <row r="457" s="29" customFormat="1" ht="14.25" x14ac:dyDescent="0.2"/>
    <row r="458" s="29" customFormat="1" ht="14.25" x14ac:dyDescent="0.2"/>
    <row r="459" s="29" customFormat="1" ht="14.25" x14ac:dyDescent="0.2"/>
    <row r="460" s="29" customFormat="1" ht="14.25" x14ac:dyDescent="0.2"/>
    <row r="461" s="29" customFormat="1" ht="14.25" x14ac:dyDescent="0.2"/>
    <row r="462" s="29" customFormat="1" ht="14.25" x14ac:dyDescent="0.2"/>
    <row r="463" s="29" customFormat="1" ht="14.25" x14ac:dyDescent="0.2"/>
    <row r="464" s="29" customFormat="1" ht="14.25" x14ac:dyDescent="0.2"/>
    <row r="465" s="29" customFormat="1" ht="14.25" x14ac:dyDescent="0.2"/>
    <row r="466" s="29" customFormat="1" ht="14.25" x14ac:dyDescent="0.2"/>
    <row r="467" s="29" customFormat="1" ht="14.25" x14ac:dyDescent="0.2"/>
    <row r="468" s="29" customFormat="1" ht="14.25" x14ac:dyDescent="0.2"/>
    <row r="469" s="29" customFormat="1" ht="14.25" x14ac:dyDescent="0.2"/>
    <row r="470" s="29" customFormat="1" ht="14.25" x14ac:dyDescent="0.2"/>
    <row r="471" s="29" customFormat="1" ht="14.25" x14ac:dyDescent="0.2"/>
    <row r="472" s="29" customFormat="1" ht="14.25" x14ac:dyDescent="0.2"/>
    <row r="473" s="29" customFormat="1" ht="14.25" x14ac:dyDescent="0.2"/>
    <row r="474" s="29" customFormat="1" ht="14.25" x14ac:dyDescent="0.2"/>
    <row r="475" s="29" customFormat="1" ht="14.25" x14ac:dyDescent="0.2"/>
    <row r="476" s="29" customFormat="1" ht="14.25" x14ac:dyDescent="0.2"/>
    <row r="477" s="29" customFormat="1" ht="14.25" x14ac:dyDescent="0.2"/>
    <row r="478" s="29" customFormat="1" ht="14.25" x14ac:dyDescent="0.2"/>
    <row r="479" s="29" customFormat="1" ht="14.25" x14ac:dyDescent="0.2"/>
    <row r="480" s="29" customFormat="1" ht="14.25" x14ac:dyDescent="0.2"/>
    <row r="481" s="29" customFormat="1" ht="14.25" x14ac:dyDescent="0.2"/>
    <row r="482" s="29" customFormat="1" ht="14.25" x14ac:dyDescent="0.2"/>
    <row r="483" s="29" customFormat="1" ht="14.25" x14ac:dyDescent="0.2"/>
    <row r="484" s="29" customFormat="1" ht="14.25" x14ac:dyDescent="0.2"/>
    <row r="485" s="29" customFormat="1" ht="14.25" x14ac:dyDescent="0.2"/>
    <row r="486" s="29" customFormat="1" ht="14.25" x14ac:dyDescent="0.2"/>
    <row r="487" s="29" customFormat="1" ht="14.25" x14ac:dyDescent="0.2"/>
    <row r="488" s="29" customFormat="1" ht="14.25" x14ac:dyDescent="0.2"/>
    <row r="489" s="29" customFormat="1" ht="14.25" x14ac:dyDescent="0.2"/>
    <row r="490" s="29" customFormat="1" ht="14.25" x14ac:dyDescent="0.2"/>
    <row r="491" s="29" customFormat="1" ht="14.25" x14ac:dyDescent="0.2"/>
    <row r="492" s="29" customFormat="1" ht="14.25" x14ac:dyDescent="0.2"/>
    <row r="493" s="29" customFormat="1" ht="14.25" x14ac:dyDescent="0.2"/>
    <row r="494" s="29" customFormat="1" ht="14.25" x14ac:dyDescent="0.2"/>
    <row r="495" s="29" customFormat="1" ht="14.25" x14ac:dyDescent="0.2"/>
    <row r="496" s="29" customFormat="1" ht="14.25" x14ac:dyDescent="0.2"/>
    <row r="497" s="29" customFormat="1" ht="14.25" x14ac:dyDescent="0.2"/>
    <row r="498" s="29" customFormat="1" ht="14.25" x14ac:dyDescent="0.2"/>
    <row r="499" s="29" customFormat="1" ht="14.25" x14ac:dyDescent="0.2"/>
    <row r="500" s="29" customFormat="1" ht="14.25" x14ac:dyDescent="0.2"/>
    <row r="501" s="29" customFormat="1" ht="14.25" x14ac:dyDescent="0.2"/>
    <row r="502" s="29" customFormat="1" ht="14.25" x14ac:dyDescent="0.2"/>
    <row r="503" s="29" customFormat="1" ht="14.25" x14ac:dyDescent="0.2"/>
    <row r="504" s="29" customFormat="1" ht="14.25" x14ac:dyDescent="0.2"/>
    <row r="505" s="29" customFormat="1" ht="14.25" x14ac:dyDescent="0.2"/>
    <row r="506" s="29" customFormat="1" ht="14.25" x14ac:dyDescent="0.2"/>
    <row r="507" s="29" customFormat="1" ht="14.25" x14ac:dyDescent="0.2"/>
    <row r="508" s="29" customFormat="1" ht="14.25" x14ac:dyDescent="0.2"/>
    <row r="509" s="29" customFormat="1" ht="14.25" x14ac:dyDescent="0.2"/>
    <row r="510" s="29" customFormat="1" ht="14.25" x14ac:dyDescent="0.2"/>
    <row r="511" s="29" customFormat="1" ht="14.25" x14ac:dyDescent="0.2"/>
    <row r="512" s="29" customFormat="1" ht="14.25" x14ac:dyDescent="0.2"/>
    <row r="513" s="29" customFormat="1" ht="14.25" x14ac:dyDescent="0.2"/>
    <row r="514" s="29" customFormat="1" ht="14.25" x14ac:dyDescent="0.2"/>
    <row r="515" s="29" customFormat="1" ht="14.25" x14ac:dyDescent="0.2"/>
    <row r="516" s="29" customFormat="1" ht="14.25" x14ac:dyDescent="0.2"/>
    <row r="517" s="29" customFormat="1" ht="14.25" x14ac:dyDescent="0.2"/>
    <row r="518" s="29" customFormat="1" ht="14.25" x14ac:dyDescent="0.2"/>
    <row r="519" s="29" customFormat="1" ht="14.25" x14ac:dyDescent="0.2"/>
    <row r="520" s="29" customFormat="1" ht="14.25" x14ac:dyDescent="0.2"/>
    <row r="521" s="29" customFormat="1" ht="14.25" x14ac:dyDescent="0.2"/>
    <row r="522" s="29" customFormat="1" ht="14.25" x14ac:dyDescent="0.2"/>
    <row r="523" s="29" customFormat="1" ht="14.25" x14ac:dyDescent="0.2"/>
    <row r="524" s="29" customFormat="1" ht="14.25" x14ac:dyDescent="0.2"/>
    <row r="525" s="29" customFormat="1" ht="14.25" x14ac:dyDescent="0.2"/>
    <row r="526" s="29" customFormat="1" ht="14.25" x14ac:dyDescent="0.2"/>
    <row r="527" s="29" customFormat="1" ht="14.25" x14ac:dyDescent="0.2"/>
    <row r="528" s="29" customFormat="1" ht="14.25" x14ac:dyDescent="0.2"/>
    <row r="529" s="29" customFormat="1" ht="14.25" x14ac:dyDescent="0.2"/>
    <row r="530" s="29" customFormat="1" ht="14.25" x14ac:dyDescent="0.2"/>
    <row r="531" s="29" customFormat="1" ht="14.25" x14ac:dyDescent="0.2"/>
    <row r="532" s="29" customFormat="1" ht="14.25" x14ac:dyDescent="0.2"/>
    <row r="533" s="29" customFormat="1" ht="14.25" x14ac:dyDescent="0.2"/>
    <row r="534" s="29" customFormat="1" ht="14.25" x14ac:dyDescent="0.2"/>
    <row r="535" s="29" customFormat="1" ht="14.25" x14ac:dyDescent="0.2"/>
    <row r="536" s="29" customFormat="1" ht="14.25" x14ac:dyDescent="0.2"/>
    <row r="537" s="29" customFormat="1" ht="14.25" x14ac:dyDescent="0.2"/>
    <row r="538" s="29" customFormat="1" ht="14.25" x14ac:dyDescent="0.2"/>
    <row r="539" s="29" customFormat="1" ht="14.25" x14ac:dyDescent="0.2"/>
    <row r="540" s="29" customFormat="1" ht="14.25" x14ac:dyDescent="0.2"/>
    <row r="541" s="29" customFormat="1" ht="14.25" x14ac:dyDescent="0.2"/>
    <row r="542" s="29" customFormat="1" ht="14.25" x14ac:dyDescent="0.2"/>
    <row r="543" s="29" customFormat="1" ht="14.25" x14ac:dyDescent="0.2"/>
    <row r="544" s="29" customFormat="1" ht="14.25" x14ac:dyDescent="0.2"/>
    <row r="545" s="29" customFormat="1" ht="14.25" x14ac:dyDescent="0.2"/>
    <row r="546" s="29" customFormat="1" ht="14.25" x14ac:dyDescent="0.2"/>
    <row r="547" s="29" customFormat="1" ht="14.25" x14ac:dyDescent="0.2"/>
    <row r="548" s="29" customFormat="1" ht="14.25" x14ac:dyDescent="0.2"/>
    <row r="549" s="29" customFormat="1" ht="14.25" x14ac:dyDescent="0.2"/>
    <row r="550" s="29" customFormat="1" ht="14.25" x14ac:dyDescent="0.2"/>
    <row r="551" s="29" customFormat="1" ht="14.25" x14ac:dyDescent="0.2"/>
    <row r="552" s="29" customFormat="1" ht="14.25" x14ac:dyDescent="0.2"/>
    <row r="553" s="29" customFormat="1" ht="14.25" x14ac:dyDescent="0.2"/>
    <row r="554" s="29" customFormat="1" ht="14.25" x14ac:dyDescent="0.2"/>
    <row r="555" s="29" customFormat="1" ht="14.25" x14ac:dyDescent="0.2"/>
    <row r="556" s="29" customFormat="1" ht="14.25" x14ac:dyDescent="0.2"/>
    <row r="557" s="29" customFormat="1" ht="14.25" x14ac:dyDescent="0.2"/>
    <row r="558" s="29" customFormat="1" ht="14.25" x14ac:dyDescent="0.2"/>
    <row r="559" s="29" customFormat="1" ht="14.25" x14ac:dyDescent="0.2"/>
    <row r="560" s="29" customFormat="1" ht="14.25" x14ac:dyDescent="0.2"/>
    <row r="561" s="29" customFormat="1" ht="14.25" x14ac:dyDescent="0.2"/>
    <row r="562" s="29" customFormat="1" ht="14.25" x14ac:dyDescent="0.2"/>
    <row r="563" s="29" customFormat="1" ht="14.25" x14ac:dyDescent="0.2"/>
    <row r="564" s="29" customFormat="1" ht="14.25" x14ac:dyDescent="0.2"/>
    <row r="565" s="29" customFormat="1" ht="14.25" x14ac:dyDescent="0.2"/>
    <row r="566" s="29" customFormat="1" ht="14.25" x14ac:dyDescent="0.2"/>
    <row r="567" s="29" customFormat="1" ht="14.25" x14ac:dyDescent="0.2"/>
    <row r="568" s="29" customFormat="1" ht="14.25" x14ac:dyDescent="0.2"/>
    <row r="569" s="29" customFormat="1" ht="14.25" x14ac:dyDescent="0.2"/>
    <row r="570" s="29" customFormat="1" ht="14.25" x14ac:dyDescent="0.2"/>
    <row r="571" s="29" customFormat="1" ht="14.25" x14ac:dyDescent="0.2"/>
    <row r="572" s="29" customFormat="1" ht="14.25" x14ac:dyDescent="0.2"/>
    <row r="573" s="29" customFormat="1" ht="14.25" x14ac:dyDescent="0.2"/>
    <row r="574" s="29" customFormat="1" ht="14.25" x14ac:dyDescent="0.2"/>
    <row r="575" s="29" customFormat="1" ht="14.25" x14ac:dyDescent="0.2"/>
    <row r="576" s="29" customFormat="1" ht="14.25" x14ac:dyDescent="0.2"/>
    <row r="577" s="29" customFormat="1" ht="14.25" x14ac:dyDescent="0.2"/>
    <row r="578" s="29" customFormat="1" ht="14.25" x14ac:dyDescent="0.2"/>
    <row r="579" s="29" customFormat="1" ht="14.25" x14ac:dyDescent="0.2"/>
    <row r="580" s="29" customFormat="1" ht="14.25" x14ac:dyDescent="0.2"/>
    <row r="581" s="29" customFormat="1" ht="14.25" x14ac:dyDescent="0.2"/>
    <row r="582" s="29" customFormat="1" ht="14.25" x14ac:dyDescent="0.2"/>
    <row r="583" s="29" customFormat="1" ht="14.25" x14ac:dyDescent="0.2"/>
    <row r="584" s="29" customFormat="1" ht="14.25" x14ac:dyDescent="0.2"/>
    <row r="585" s="29" customFormat="1" ht="14.25" x14ac:dyDescent="0.2"/>
    <row r="586" s="29" customFormat="1" ht="14.25" x14ac:dyDescent="0.2"/>
    <row r="587" s="29" customFormat="1" ht="14.25" x14ac:dyDescent="0.2"/>
    <row r="588" s="29" customFormat="1" ht="14.25" x14ac:dyDescent="0.2"/>
    <row r="589" s="29" customFormat="1" ht="14.25" x14ac:dyDescent="0.2"/>
    <row r="590" s="29" customFormat="1" ht="14.25" x14ac:dyDescent="0.2"/>
    <row r="591" s="29" customFormat="1" ht="14.25" x14ac:dyDescent="0.2"/>
    <row r="592" s="29" customFormat="1" ht="14.25" x14ac:dyDescent="0.2"/>
    <row r="593" s="29" customFormat="1" ht="14.25" x14ac:dyDescent="0.2"/>
    <row r="594" s="29" customFormat="1" ht="14.25" x14ac:dyDescent="0.2"/>
    <row r="595" s="29" customFormat="1" ht="14.25" x14ac:dyDescent="0.2"/>
    <row r="596" s="29" customFormat="1" ht="14.25" x14ac:dyDescent="0.2"/>
    <row r="597" s="29" customFormat="1" ht="14.25" x14ac:dyDescent="0.2"/>
    <row r="598" s="29" customFormat="1" ht="14.25" x14ac:dyDescent="0.2"/>
    <row r="599" s="29" customFormat="1" ht="14.25" x14ac:dyDescent="0.2"/>
    <row r="600" s="29" customFormat="1" ht="14.25" x14ac:dyDescent="0.2"/>
    <row r="601" s="29" customFormat="1" ht="14.25" x14ac:dyDescent="0.2"/>
    <row r="602" s="29" customFormat="1" ht="14.25" x14ac:dyDescent="0.2"/>
    <row r="603" s="29" customFormat="1" ht="14.25" x14ac:dyDescent="0.2"/>
    <row r="604" s="29" customFormat="1" ht="14.25" x14ac:dyDescent="0.2"/>
    <row r="605" s="29" customFormat="1" ht="14.25" x14ac:dyDescent="0.2"/>
    <row r="606" s="29" customFormat="1" ht="14.25" x14ac:dyDescent="0.2"/>
    <row r="607" s="29" customFormat="1" ht="14.25" x14ac:dyDescent="0.2"/>
    <row r="608" s="29" customFormat="1" ht="14.25" x14ac:dyDescent="0.2"/>
    <row r="609" s="29" customFormat="1" ht="14.25" x14ac:dyDescent="0.2"/>
    <row r="610" s="29" customFormat="1" ht="14.25" x14ac:dyDescent="0.2"/>
    <row r="611" s="29" customFormat="1" ht="14.25" x14ac:dyDescent="0.2"/>
    <row r="612" s="29" customFormat="1" ht="14.25" x14ac:dyDescent="0.2"/>
    <row r="613" s="29" customFormat="1" ht="14.25" x14ac:dyDescent="0.2"/>
    <row r="614" s="29" customFormat="1" ht="14.25" x14ac:dyDescent="0.2"/>
    <row r="615" s="29" customFormat="1" ht="14.25" x14ac:dyDescent="0.2"/>
    <row r="616" s="29" customFormat="1" ht="14.25" x14ac:dyDescent="0.2"/>
    <row r="617" s="29" customFormat="1" ht="14.25" x14ac:dyDescent="0.2"/>
    <row r="618" s="29" customFormat="1" ht="14.25" x14ac:dyDescent="0.2"/>
    <row r="619" s="29" customFormat="1" ht="14.25" x14ac:dyDescent="0.2"/>
    <row r="620" s="29" customFormat="1" ht="14.25" x14ac:dyDescent="0.2"/>
    <row r="621" s="29" customFormat="1" ht="14.25" x14ac:dyDescent="0.2"/>
    <row r="622" s="29" customFormat="1" ht="14.25" x14ac:dyDescent="0.2"/>
    <row r="623" s="29" customFormat="1" ht="14.25" x14ac:dyDescent="0.2"/>
    <row r="624" s="29" customFormat="1" ht="14.25" x14ac:dyDescent="0.2"/>
    <row r="625" s="29" customFormat="1" ht="14.25" x14ac:dyDescent="0.2"/>
    <row r="626" s="29" customFormat="1" ht="14.25" x14ac:dyDescent="0.2"/>
    <row r="627" s="29" customFormat="1" ht="14.25" x14ac:dyDescent="0.2"/>
    <row r="628" s="29" customFormat="1" ht="14.25" x14ac:dyDescent="0.2"/>
    <row r="629" s="29" customFormat="1" ht="14.25" x14ac:dyDescent="0.2"/>
    <row r="630" s="29" customFormat="1" ht="14.25" x14ac:dyDescent="0.2"/>
    <row r="631" s="29" customFormat="1" ht="14.25" x14ac:dyDescent="0.2"/>
    <row r="632" s="29" customFormat="1" ht="14.25" x14ac:dyDescent="0.2"/>
    <row r="633" s="29" customFormat="1" ht="14.25" x14ac:dyDescent="0.2"/>
    <row r="634" s="29" customFormat="1" ht="14.25" x14ac:dyDescent="0.2"/>
    <row r="635" s="29" customFormat="1" ht="14.25" x14ac:dyDescent="0.2"/>
    <row r="636" s="29" customFormat="1" ht="14.25" x14ac:dyDescent="0.2"/>
    <row r="637" s="29" customFormat="1" ht="14.25" x14ac:dyDescent="0.2"/>
    <row r="638" s="29" customFormat="1" ht="14.25" x14ac:dyDescent="0.2"/>
    <row r="639" s="29" customFormat="1" ht="14.25" x14ac:dyDescent="0.2"/>
    <row r="640" s="29" customFormat="1" ht="14.25" x14ac:dyDescent="0.2"/>
    <row r="641" s="29" customFormat="1" ht="14.25" x14ac:dyDescent="0.2"/>
    <row r="642" s="29" customFormat="1" ht="14.25" x14ac:dyDescent="0.2"/>
    <row r="643" s="29" customFormat="1" ht="14.25" x14ac:dyDescent="0.2"/>
    <row r="644" s="29" customFormat="1" ht="14.25" x14ac:dyDescent="0.2"/>
    <row r="645" s="29" customFormat="1" ht="14.25" x14ac:dyDescent="0.2"/>
    <row r="646" s="29" customFormat="1" ht="14.25" x14ac:dyDescent="0.2"/>
    <row r="647" s="29" customFormat="1" ht="14.25" x14ac:dyDescent="0.2"/>
    <row r="648" s="29" customFormat="1" ht="14.25" x14ac:dyDescent="0.2"/>
    <row r="649" s="29" customFormat="1" ht="14.25" x14ac:dyDescent="0.2"/>
    <row r="650" s="29" customFormat="1" ht="14.25" x14ac:dyDescent="0.2"/>
    <row r="651" s="29" customFormat="1" ht="14.25" x14ac:dyDescent="0.2"/>
    <row r="652" s="29" customFormat="1" ht="14.25" x14ac:dyDescent="0.2"/>
    <row r="653" s="29" customFormat="1" ht="14.25" x14ac:dyDescent="0.2"/>
    <row r="654" s="29" customFormat="1" ht="14.25" x14ac:dyDescent="0.2"/>
    <row r="655" s="29" customFormat="1" ht="14.25" x14ac:dyDescent="0.2"/>
    <row r="656" s="29" customFormat="1" ht="14.25" x14ac:dyDescent="0.2"/>
    <row r="657" s="29" customFormat="1" ht="14.25" x14ac:dyDescent="0.2"/>
    <row r="658" s="29" customFormat="1" ht="14.25" x14ac:dyDescent="0.2"/>
    <row r="659" s="29" customFormat="1" ht="14.25" x14ac:dyDescent="0.2"/>
    <row r="660" s="29" customFormat="1" ht="14.25" x14ac:dyDescent="0.2"/>
    <row r="661" s="29" customFormat="1" ht="14.25" x14ac:dyDescent="0.2"/>
    <row r="662" s="29" customFormat="1" ht="14.25" x14ac:dyDescent="0.2"/>
    <row r="663" s="29" customFormat="1" ht="14.25" x14ac:dyDescent="0.2"/>
    <row r="664" s="29" customFormat="1" ht="14.25" x14ac:dyDescent="0.2"/>
    <row r="665" s="29" customFormat="1" ht="14.25" x14ac:dyDescent="0.2"/>
    <row r="666" s="29" customFormat="1" ht="14.25" x14ac:dyDescent="0.2"/>
    <row r="667" s="29" customFormat="1" ht="14.25" x14ac:dyDescent="0.2"/>
    <row r="668" s="29" customFormat="1" ht="14.25" x14ac:dyDescent="0.2"/>
    <row r="669" s="29" customFormat="1" ht="14.25" x14ac:dyDescent="0.2"/>
    <row r="670" s="29" customFormat="1" ht="14.25" x14ac:dyDescent="0.2"/>
    <row r="671" s="29" customFormat="1" ht="14.25" x14ac:dyDescent="0.2"/>
    <row r="672" s="29" customFormat="1" ht="14.25" x14ac:dyDescent="0.2"/>
    <row r="673" s="29" customFormat="1" ht="14.25" x14ac:dyDescent="0.2"/>
    <row r="674" s="29" customFormat="1" ht="14.25" x14ac:dyDescent="0.2"/>
    <row r="675" s="29" customFormat="1" ht="14.25" x14ac:dyDescent="0.2"/>
    <row r="676" s="29" customFormat="1" ht="14.25" x14ac:dyDescent="0.2"/>
    <row r="677" s="29" customFormat="1" ht="14.25" x14ac:dyDescent="0.2"/>
    <row r="678" s="29" customFormat="1" ht="14.25" x14ac:dyDescent="0.2"/>
    <row r="679" s="29" customFormat="1" ht="14.25" x14ac:dyDescent="0.2"/>
    <row r="680" s="29" customFormat="1" ht="14.25" x14ac:dyDescent="0.2"/>
    <row r="681" s="29" customFormat="1" ht="14.25" x14ac:dyDescent="0.2"/>
    <row r="682" s="29" customFormat="1" ht="14.25" x14ac:dyDescent="0.2"/>
    <row r="683" s="29" customFormat="1" ht="14.25" x14ac:dyDescent="0.2"/>
    <row r="684" s="29" customFormat="1" ht="14.25" x14ac:dyDescent="0.2"/>
    <row r="685" s="29" customFormat="1" ht="14.25" x14ac:dyDescent="0.2"/>
    <row r="686" s="29" customFormat="1" ht="14.25" x14ac:dyDescent="0.2"/>
    <row r="687" s="29" customFormat="1" ht="14.25" x14ac:dyDescent="0.2"/>
    <row r="688" s="29" customFormat="1" ht="14.25" x14ac:dyDescent="0.2"/>
    <row r="689" s="29" customFormat="1" ht="14.25" x14ac:dyDescent="0.2"/>
    <row r="690" s="29" customFormat="1" ht="14.25" x14ac:dyDescent="0.2"/>
    <row r="691" s="29" customFormat="1" ht="14.25" x14ac:dyDescent="0.2"/>
    <row r="692" s="29" customFormat="1" ht="14.25" x14ac:dyDescent="0.2"/>
    <row r="693" s="29" customFormat="1" ht="14.25" x14ac:dyDescent="0.2"/>
    <row r="694" s="29" customFormat="1" ht="14.25" x14ac:dyDescent="0.2"/>
    <row r="695" s="29" customFormat="1" ht="14.25" x14ac:dyDescent="0.2"/>
    <row r="696" s="29" customFormat="1" ht="14.25" x14ac:dyDescent="0.2"/>
    <row r="697" s="29" customFormat="1" ht="14.25" x14ac:dyDescent="0.2"/>
    <row r="698" s="29" customFormat="1" ht="14.25" x14ac:dyDescent="0.2"/>
    <row r="699" s="29" customFormat="1" ht="14.25" x14ac:dyDescent="0.2"/>
    <row r="700" s="29" customFormat="1" ht="14.25" x14ac:dyDescent="0.2"/>
    <row r="701" s="29" customFormat="1" ht="14.25" x14ac:dyDescent="0.2"/>
    <row r="702" s="29" customFormat="1" ht="14.25" x14ac:dyDescent="0.2"/>
    <row r="703" s="29" customFormat="1" ht="14.25" x14ac:dyDescent="0.2"/>
    <row r="704" s="29" customFormat="1" ht="14.25" x14ac:dyDescent="0.2"/>
    <row r="705" s="29" customFormat="1" ht="14.25" x14ac:dyDescent="0.2"/>
    <row r="706" s="29" customFormat="1" ht="14.25" x14ac:dyDescent="0.2"/>
    <row r="707" s="29" customFormat="1" ht="14.25" x14ac:dyDescent="0.2"/>
    <row r="708" s="29" customFormat="1" ht="14.25" x14ac:dyDescent="0.2"/>
    <row r="709" s="29" customFormat="1" ht="14.25" x14ac:dyDescent="0.2"/>
    <row r="710" s="29" customFormat="1" ht="14.25" x14ac:dyDescent="0.2"/>
    <row r="711" s="29" customFormat="1" ht="14.25" x14ac:dyDescent="0.2"/>
    <row r="712" s="29" customFormat="1" ht="14.25" x14ac:dyDescent="0.2"/>
    <row r="713" s="29" customFormat="1" ht="14.25" x14ac:dyDescent="0.2"/>
    <row r="714" s="29" customFormat="1" ht="14.25" x14ac:dyDescent="0.2"/>
    <row r="715" s="29" customFormat="1" ht="14.25" x14ac:dyDescent="0.2"/>
    <row r="716" s="29" customFormat="1" ht="14.25" x14ac:dyDescent="0.2"/>
    <row r="717" s="29" customFormat="1" ht="14.25" x14ac:dyDescent="0.2"/>
    <row r="718" s="29" customFormat="1" ht="14.25" x14ac:dyDescent="0.2"/>
    <row r="719" s="29" customFormat="1" ht="14.25" x14ac:dyDescent="0.2"/>
    <row r="720" s="29" customFormat="1" ht="14.25" x14ac:dyDescent="0.2"/>
    <row r="721" s="29" customFormat="1" ht="14.25" x14ac:dyDescent="0.2"/>
    <row r="722" s="29" customFormat="1" ht="14.25" x14ac:dyDescent="0.2"/>
    <row r="723" s="29" customFormat="1" ht="14.25" x14ac:dyDescent="0.2"/>
    <row r="724" s="29" customFormat="1" ht="14.25" x14ac:dyDescent="0.2"/>
    <row r="725" s="29" customFormat="1" ht="14.25" x14ac:dyDescent="0.2"/>
    <row r="726" s="29" customFormat="1" ht="14.25" x14ac:dyDescent="0.2"/>
    <row r="727" s="29" customFormat="1" ht="14.25" x14ac:dyDescent="0.2"/>
    <row r="728" s="29" customFormat="1" ht="14.25" x14ac:dyDescent="0.2"/>
    <row r="729" s="29" customFormat="1" ht="14.25" x14ac:dyDescent="0.2"/>
    <row r="730" s="29" customFormat="1" ht="14.25" x14ac:dyDescent="0.2"/>
    <row r="731" s="29" customFormat="1" ht="14.25" x14ac:dyDescent="0.2"/>
    <row r="732" s="29" customFormat="1" ht="14.25" x14ac:dyDescent="0.2"/>
    <row r="733" s="29" customFormat="1" ht="14.25" x14ac:dyDescent="0.2"/>
    <row r="734" s="29" customFormat="1" ht="14.25" x14ac:dyDescent="0.2"/>
    <row r="735" s="29" customFormat="1" ht="14.25" x14ac:dyDescent="0.2"/>
    <row r="736" s="29" customFormat="1" ht="14.25" x14ac:dyDescent="0.2"/>
    <row r="737" s="29" customFormat="1" ht="14.25" x14ac:dyDescent="0.2"/>
    <row r="738" s="29" customFormat="1" ht="14.25" x14ac:dyDescent="0.2"/>
    <row r="739" s="29" customFormat="1" ht="14.25" x14ac:dyDescent="0.2"/>
    <row r="740" s="29" customFormat="1" ht="14.25" x14ac:dyDescent="0.2"/>
    <row r="741" s="29" customFormat="1" ht="14.25" x14ac:dyDescent="0.2"/>
    <row r="742" s="29" customFormat="1" ht="14.25" x14ac:dyDescent="0.2"/>
    <row r="743" s="29" customFormat="1" ht="14.25" x14ac:dyDescent="0.2"/>
    <row r="744" s="29" customFormat="1" ht="14.25" x14ac:dyDescent="0.2"/>
    <row r="745" s="29" customFormat="1" ht="14.25" x14ac:dyDescent="0.2"/>
    <row r="746" s="29" customFormat="1" ht="14.25" x14ac:dyDescent="0.2"/>
    <row r="747" s="29" customFormat="1" ht="14.25" x14ac:dyDescent="0.2"/>
    <row r="748" s="29" customFormat="1" ht="14.25" x14ac:dyDescent="0.2"/>
    <row r="749" s="29" customFormat="1" ht="14.25" x14ac:dyDescent="0.2"/>
    <row r="750" s="29" customFormat="1" ht="14.25" x14ac:dyDescent="0.2"/>
    <row r="751" s="29" customFormat="1" ht="14.25" x14ac:dyDescent="0.2"/>
    <row r="752" s="29" customFormat="1" ht="14.25" x14ac:dyDescent="0.2"/>
    <row r="753" s="29" customFormat="1" ht="14.25" x14ac:dyDescent="0.2"/>
    <row r="754" s="29" customFormat="1" ht="14.25" x14ac:dyDescent="0.2"/>
    <row r="755" s="29" customFormat="1" ht="14.25" x14ac:dyDescent="0.2"/>
    <row r="756" s="29" customFormat="1" ht="14.25" x14ac:dyDescent="0.2"/>
    <row r="757" s="29" customFormat="1" ht="14.25" x14ac:dyDescent="0.2"/>
    <row r="758" s="29" customFormat="1" ht="14.25" x14ac:dyDescent="0.2"/>
    <row r="759" s="29" customFormat="1" ht="14.25" x14ac:dyDescent="0.2"/>
    <row r="760" s="29" customFormat="1" ht="14.25" x14ac:dyDescent="0.2"/>
    <row r="761" s="29" customFormat="1" ht="14.25" x14ac:dyDescent="0.2"/>
    <row r="762" s="29" customFormat="1" ht="14.25" x14ac:dyDescent="0.2"/>
    <row r="763" s="29" customFormat="1" ht="14.25" x14ac:dyDescent="0.2"/>
    <row r="764" s="29" customFormat="1" ht="14.25" x14ac:dyDescent="0.2"/>
    <row r="765" s="29" customFormat="1" ht="14.25" x14ac:dyDescent="0.2"/>
    <row r="766" s="29" customFormat="1" ht="14.25" x14ac:dyDescent="0.2"/>
    <row r="767" s="29" customFormat="1" ht="14.25" x14ac:dyDescent="0.2"/>
    <row r="768" s="29" customFormat="1" ht="14.25" x14ac:dyDescent="0.2"/>
    <row r="769" s="29" customFormat="1" ht="14.25" x14ac:dyDescent="0.2"/>
    <row r="770" s="29" customFormat="1" ht="14.25" x14ac:dyDescent="0.2"/>
    <row r="771" s="29" customFormat="1" ht="14.25" x14ac:dyDescent="0.2"/>
    <row r="772" s="29" customFormat="1" ht="14.25" x14ac:dyDescent="0.2"/>
    <row r="773" s="29" customFormat="1" ht="14.25" x14ac:dyDescent="0.2"/>
    <row r="774" s="29" customFormat="1" ht="14.25" x14ac:dyDescent="0.2"/>
    <row r="775" s="29" customFormat="1" ht="14.25" x14ac:dyDescent="0.2"/>
    <row r="776" s="29" customFormat="1" ht="14.25" x14ac:dyDescent="0.2"/>
    <row r="777" s="29" customFormat="1" ht="14.25" x14ac:dyDescent="0.2"/>
    <row r="778" s="29" customFormat="1" ht="14.25" x14ac:dyDescent="0.2"/>
    <row r="779" s="29" customFormat="1" ht="14.25" x14ac:dyDescent="0.2"/>
    <row r="780" s="29" customFormat="1" ht="14.25" x14ac:dyDescent="0.2"/>
    <row r="781" s="29" customFormat="1" ht="14.25" x14ac:dyDescent="0.2"/>
    <row r="782" s="29" customFormat="1" ht="14.25" x14ac:dyDescent="0.2"/>
    <row r="783" s="29" customFormat="1" ht="14.25" x14ac:dyDescent="0.2"/>
    <row r="784" s="29" customFormat="1" ht="14.25" x14ac:dyDescent="0.2"/>
    <row r="785" s="29" customFormat="1" ht="14.25" x14ac:dyDescent="0.2"/>
    <row r="786" s="29" customFormat="1" ht="14.25" x14ac:dyDescent="0.2"/>
    <row r="787" s="29" customFormat="1" ht="14.25" x14ac:dyDescent="0.2"/>
    <row r="788" s="29" customFormat="1" ht="14.25" x14ac:dyDescent="0.2"/>
    <row r="789" s="29" customFormat="1" ht="14.25" x14ac:dyDescent="0.2"/>
    <row r="790" s="29" customFormat="1" ht="14.25" x14ac:dyDescent="0.2"/>
    <row r="791" s="29" customFormat="1" ht="14.25" x14ac:dyDescent="0.2"/>
    <row r="792" s="29" customFormat="1" ht="14.25" x14ac:dyDescent="0.2"/>
    <row r="793" s="29" customFormat="1" ht="14.25" x14ac:dyDescent="0.2"/>
    <row r="794" s="29" customFormat="1" ht="14.25" x14ac:dyDescent="0.2"/>
    <row r="795" s="29" customFormat="1" ht="14.25" x14ac:dyDescent="0.2"/>
    <row r="796" s="29" customFormat="1" ht="14.25" x14ac:dyDescent="0.2"/>
    <row r="797" s="29" customFormat="1" ht="14.25" x14ac:dyDescent="0.2"/>
    <row r="798" s="29" customFormat="1" ht="14.25" x14ac:dyDescent="0.2"/>
    <row r="799" s="29" customFormat="1" ht="14.25" x14ac:dyDescent="0.2"/>
    <row r="800" s="29" customFormat="1" ht="14.25" x14ac:dyDescent="0.2"/>
    <row r="801" s="29" customFormat="1" ht="14.25" x14ac:dyDescent="0.2"/>
    <row r="802" s="29" customFormat="1" ht="14.25" x14ac:dyDescent="0.2"/>
    <row r="803" s="29" customFormat="1" ht="14.25" x14ac:dyDescent="0.2"/>
    <row r="804" s="29" customFormat="1" ht="14.25" x14ac:dyDescent="0.2"/>
    <row r="805" s="29" customFormat="1" ht="14.25" x14ac:dyDescent="0.2"/>
    <row r="806" s="29" customFormat="1" ht="14.25" x14ac:dyDescent="0.2"/>
    <row r="807" s="29" customFormat="1" ht="14.25" x14ac:dyDescent="0.2"/>
    <row r="808" s="29" customFormat="1" ht="14.25" x14ac:dyDescent="0.2"/>
    <row r="809" s="29" customFormat="1" ht="14.25" x14ac:dyDescent="0.2"/>
    <row r="810" s="29" customFormat="1" ht="14.25" x14ac:dyDescent="0.2"/>
    <row r="811" s="29" customFormat="1" ht="14.25" x14ac:dyDescent="0.2"/>
    <row r="812" s="29" customFormat="1" ht="14.25" x14ac:dyDescent="0.2"/>
    <row r="813" s="29" customFormat="1" ht="14.25" x14ac:dyDescent="0.2"/>
    <row r="814" s="29" customFormat="1" ht="14.25" x14ac:dyDescent="0.2"/>
    <row r="815" s="29" customFormat="1" ht="14.25" x14ac:dyDescent="0.2"/>
    <row r="816" s="29" customFormat="1" ht="14.25" x14ac:dyDescent="0.2"/>
    <row r="817" s="29" customFormat="1" ht="14.25" x14ac:dyDescent="0.2"/>
    <row r="818" s="29" customFormat="1" ht="14.25" x14ac:dyDescent="0.2"/>
    <row r="819" s="29" customFormat="1" ht="14.25" x14ac:dyDescent="0.2"/>
    <row r="820" s="29" customFormat="1" ht="14.25" x14ac:dyDescent="0.2"/>
    <row r="821" s="29" customFormat="1" ht="14.25" x14ac:dyDescent="0.2"/>
    <row r="822" s="29" customFormat="1" ht="14.25" x14ac:dyDescent="0.2"/>
    <row r="823" s="29" customFormat="1" ht="14.25" x14ac:dyDescent="0.2"/>
    <row r="824" s="29" customFormat="1" ht="14.25" x14ac:dyDescent="0.2"/>
    <row r="825" s="29" customFormat="1" ht="14.25" x14ac:dyDescent="0.2"/>
    <row r="826" s="29" customFormat="1" ht="14.25" x14ac:dyDescent="0.2"/>
    <row r="827" s="29" customFormat="1" ht="14.25" x14ac:dyDescent="0.2"/>
    <row r="828" s="29" customFormat="1" ht="14.25" x14ac:dyDescent="0.2"/>
    <row r="829" s="29" customFormat="1" ht="14.25" x14ac:dyDescent="0.2"/>
    <row r="830" s="29" customFormat="1" ht="14.25" x14ac:dyDescent="0.2"/>
    <row r="831" s="29" customFormat="1" ht="14.25" x14ac:dyDescent="0.2"/>
    <row r="832" s="29" customFormat="1" ht="14.25" x14ac:dyDescent="0.2"/>
    <row r="833" s="29" customFormat="1" ht="14.25" x14ac:dyDescent="0.2"/>
    <row r="834" s="29" customFormat="1" ht="14.25" x14ac:dyDescent="0.2"/>
    <row r="835" s="29" customFormat="1" ht="14.25" x14ac:dyDescent="0.2"/>
    <row r="836" s="29" customFormat="1" ht="14.25" x14ac:dyDescent="0.2"/>
    <row r="837" s="29" customFormat="1" ht="14.25" x14ac:dyDescent="0.2"/>
    <row r="838" s="29" customFormat="1" ht="14.25" x14ac:dyDescent="0.2"/>
    <row r="839" s="29" customFormat="1" ht="14.25" x14ac:dyDescent="0.2"/>
    <row r="840" s="29" customFormat="1" ht="14.25" x14ac:dyDescent="0.2"/>
    <row r="841" s="29" customFormat="1" ht="14.25" x14ac:dyDescent="0.2"/>
    <row r="842" s="29" customFormat="1" ht="14.25" x14ac:dyDescent="0.2"/>
    <row r="843" s="29" customFormat="1" ht="14.25" x14ac:dyDescent="0.2"/>
    <row r="844" s="29" customFormat="1" ht="14.25" x14ac:dyDescent="0.2"/>
    <row r="845" s="29" customFormat="1" ht="14.25" x14ac:dyDescent="0.2"/>
    <row r="846" s="29" customFormat="1" ht="14.25" x14ac:dyDescent="0.2"/>
    <row r="847" s="29" customFormat="1" ht="14.25" x14ac:dyDescent="0.2"/>
    <row r="848" s="29" customFormat="1" ht="14.25" x14ac:dyDescent="0.2"/>
    <row r="849" s="29" customFormat="1" ht="14.25" x14ac:dyDescent="0.2"/>
    <row r="850" s="29" customFormat="1" ht="14.25" x14ac:dyDescent="0.2"/>
    <row r="851" s="29" customFormat="1" ht="14.25" x14ac:dyDescent="0.2"/>
    <row r="852" s="29" customFormat="1" ht="14.25" x14ac:dyDescent="0.2"/>
    <row r="853" s="29" customFormat="1" ht="14.25" x14ac:dyDescent="0.2"/>
    <row r="854" s="29" customFormat="1" ht="14.25" x14ac:dyDescent="0.2"/>
    <row r="855" s="29" customFormat="1" ht="14.25" x14ac:dyDescent="0.2"/>
    <row r="856" s="29" customFormat="1" ht="14.25" x14ac:dyDescent="0.2"/>
    <row r="857" s="29" customFormat="1" ht="14.25" x14ac:dyDescent="0.2"/>
    <row r="858" s="29" customFormat="1" ht="14.25" x14ac:dyDescent="0.2"/>
    <row r="859" s="29" customFormat="1" ht="14.25" x14ac:dyDescent="0.2"/>
    <row r="860" s="29" customFormat="1" ht="14.25" x14ac:dyDescent="0.2"/>
    <row r="861" s="29" customFormat="1" ht="14.25" x14ac:dyDescent="0.2"/>
    <row r="862" s="29" customFormat="1" ht="14.25" x14ac:dyDescent="0.2"/>
    <row r="863" s="29" customFormat="1" ht="14.25" x14ac:dyDescent="0.2"/>
    <row r="864" s="29" customFormat="1" ht="14.25" x14ac:dyDescent="0.2"/>
    <row r="865" s="29" customFormat="1" ht="14.25" x14ac:dyDescent="0.2"/>
    <row r="866" s="29" customFormat="1" ht="14.25" x14ac:dyDescent="0.2"/>
    <row r="867" s="29" customFormat="1" ht="14.25" x14ac:dyDescent="0.2"/>
    <row r="868" s="29" customFormat="1" ht="14.25" x14ac:dyDescent="0.2"/>
    <row r="869" s="29" customFormat="1" ht="14.25" x14ac:dyDescent="0.2"/>
    <row r="870" s="29" customFormat="1" ht="14.25" x14ac:dyDescent="0.2"/>
    <row r="871" s="29" customFormat="1" ht="14.25" x14ac:dyDescent="0.2"/>
    <row r="872" s="29" customFormat="1" ht="14.25" x14ac:dyDescent="0.2"/>
    <row r="873" s="29" customFormat="1" ht="14.25" x14ac:dyDescent="0.2"/>
    <row r="874" s="29" customFormat="1" ht="14.25" x14ac:dyDescent="0.2"/>
    <row r="875" s="29" customFormat="1" ht="14.25" x14ac:dyDescent="0.2"/>
    <row r="876" s="29" customFormat="1" ht="14.25" x14ac:dyDescent="0.2"/>
    <row r="877" s="29" customFormat="1" ht="14.25" x14ac:dyDescent="0.2"/>
    <row r="878" s="29" customFormat="1" ht="14.25" x14ac:dyDescent="0.2"/>
    <row r="879" s="29" customFormat="1" ht="14.25" x14ac:dyDescent="0.2"/>
    <row r="880" s="29" customFormat="1" ht="14.25" x14ac:dyDescent="0.2"/>
    <row r="881" s="29" customFormat="1" ht="14.25" x14ac:dyDescent="0.2"/>
    <row r="882" s="29" customFormat="1" ht="14.25" x14ac:dyDescent="0.2"/>
    <row r="883" s="29" customFormat="1" ht="14.25" x14ac:dyDescent="0.2"/>
    <row r="884" s="29" customFormat="1" ht="14.25" x14ac:dyDescent="0.2"/>
    <row r="885" s="29" customFormat="1" ht="14.25" x14ac:dyDescent="0.2"/>
    <row r="886" s="29" customFormat="1" ht="14.25" x14ac:dyDescent="0.2"/>
    <row r="887" s="29" customFormat="1" ht="14.25" x14ac:dyDescent="0.2"/>
    <row r="888" s="29" customFormat="1" ht="14.25" x14ac:dyDescent="0.2"/>
    <row r="889" s="29" customFormat="1" ht="14.25" x14ac:dyDescent="0.2"/>
    <row r="890" s="29" customFormat="1" ht="14.25" x14ac:dyDescent="0.2"/>
    <row r="891" s="29" customFormat="1" ht="14.25" x14ac:dyDescent="0.2"/>
    <row r="892" s="29" customFormat="1" ht="14.25" x14ac:dyDescent="0.2"/>
    <row r="893" s="29" customFormat="1" ht="14.25" x14ac:dyDescent="0.2"/>
    <row r="894" s="29" customFormat="1" ht="14.25" x14ac:dyDescent="0.2"/>
    <row r="895" s="29" customFormat="1" ht="14.25" x14ac:dyDescent="0.2"/>
    <row r="896" s="29" customFormat="1" ht="14.25" x14ac:dyDescent="0.2"/>
    <row r="897" s="29" customFormat="1" ht="14.25" x14ac:dyDescent="0.2"/>
    <row r="898" s="29" customFormat="1" ht="14.25" x14ac:dyDescent="0.2"/>
    <row r="899" s="29" customFormat="1" ht="14.25" x14ac:dyDescent="0.2"/>
    <row r="900" s="29" customFormat="1" ht="14.25" x14ac:dyDescent="0.2"/>
    <row r="901" s="29" customFormat="1" ht="14.25" x14ac:dyDescent="0.2"/>
    <row r="902" s="29" customFormat="1" ht="14.25" x14ac:dyDescent="0.2"/>
    <row r="903" s="29" customFormat="1" ht="14.25" x14ac:dyDescent="0.2"/>
    <row r="904" s="29" customFormat="1" ht="14.25" x14ac:dyDescent="0.2"/>
    <row r="905" s="29" customFormat="1" ht="14.25" x14ac:dyDescent="0.2"/>
    <row r="906" s="29" customFormat="1" ht="14.25" x14ac:dyDescent="0.2"/>
    <row r="907" s="29" customFormat="1" ht="14.25" x14ac:dyDescent="0.2"/>
    <row r="908" s="29" customFormat="1" ht="14.25" x14ac:dyDescent="0.2"/>
    <row r="909" s="29" customFormat="1" ht="14.25" x14ac:dyDescent="0.2"/>
    <row r="910" s="29" customFormat="1" ht="14.25" x14ac:dyDescent="0.2"/>
    <row r="911" s="29" customFormat="1" ht="14.25" x14ac:dyDescent="0.2"/>
    <row r="912" s="29" customFormat="1" ht="14.25" x14ac:dyDescent="0.2"/>
    <row r="913" s="29" customFormat="1" ht="14.25" x14ac:dyDescent="0.2"/>
    <row r="914" s="29" customFormat="1" ht="14.25" x14ac:dyDescent="0.2"/>
    <row r="915" s="29" customFormat="1" ht="14.25" x14ac:dyDescent="0.2"/>
    <row r="916" s="29" customFormat="1" ht="14.25" x14ac:dyDescent="0.2"/>
    <row r="917" s="29" customFormat="1" ht="14.25" x14ac:dyDescent="0.2"/>
    <row r="918" s="29" customFormat="1" ht="14.25" x14ac:dyDescent="0.2"/>
    <row r="919" s="29" customFormat="1" ht="14.25" x14ac:dyDescent="0.2"/>
    <row r="920" s="29" customFormat="1" ht="14.25" x14ac:dyDescent="0.2"/>
    <row r="921" s="29" customFormat="1" ht="14.25" x14ac:dyDescent="0.2"/>
    <row r="922" s="29" customFormat="1" ht="14.25" x14ac:dyDescent="0.2"/>
    <row r="923" s="29" customFormat="1" ht="14.25" x14ac:dyDescent="0.2"/>
    <row r="924" s="29" customFormat="1" ht="14.25" x14ac:dyDescent="0.2"/>
    <row r="925" s="29" customFormat="1" ht="14.25" x14ac:dyDescent="0.2"/>
    <row r="926" s="29" customFormat="1" ht="14.25" x14ac:dyDescent="0.2"/>
    <row r="927" s="29" customFormat="1" ht="14.25" x14ac:dyDescent="0.2"/>
    <row r="928" s="29" customFormat="1" ht="14.25" x14ac:dyDescent="0.2"/>
    <row r="929" s="29" customFormat="1" ht="14.25" x14ac:dyDescent="0.2"/>
    <row r="930" s="29" customFormat="1" ht="14.25" x14ac:dyDescent="0.2"/>
    <row r="931" s="29" customFormat="1" ht="14.25" x14ac:dyDescent="0.2"/>
    <row r="932" s="29" customFormat="1" ht="14.25" x14ac:dyDescent="0.2"/>
    <row r="933" s="29" customFormat="1" ht="14.25" x14ac:dyDescent="0.2"/>
    <row r="934" s="29" customFormat="1" ht="14.25" x14ac:dyDescent="0.2"/>
    <row r="935" s="29" customFormat="1" ht="14.25" x14ac:dyDescent="0.2"/>
    <row r="936" s="29" customFormat="1" ht="14.25" x14ac:dyDescent="0.2"/>
    <row r="937" s="29" customFormat="1" ht="14.25" x14ac:dyDescent="0.2"/>
    <row r="938" s="29" customFormat="1" ht="14.25" x14ac:dyDescent="0.2"/>
    <row r="939" s="29" customFormat="1" ht="14.25" x14ac:dyDescent="0.2"/>
    <row r="940" s="29" customFormat="1" ht="14.25" x14ac:dyDescent="0.2"/>
    <row r="941" s="29" customFormat="1" ht="14.25" x14ac:dyDescent="0.2"/>
    <row r="942" s="29" customFormat="1" ht="14.25" x14ac:dyDescent="0.2"/>
    <row r="943" s="29" customFormat="1" ht="14.25" x14ac:dyDescent="0.2"/>
    <row r="944" s="29" customFormat="1" ht="14.25" x14ac:dyDescent="0.2"/>
    <row r="945" s="29" customFormat="1" ht="14.25" x14ac:dyDescent="0.2"/>
    <row r="946" s="29" customFormat="1" ht="14.25" x14ac:dyDescent="0.2"/>
    <row r="947" s="29" customFormat="1" ht="14.25" x14ac:dyDescent="0.2"/>
    <row r="948" s="29" customFormat="1" ht="14.25" x14ac:dyDescent="0.2"/>
    <row r="949" s="29" customFormat="1" ht="14.25" x14ac:dyDescent="0.2"/>
    <row r="950" s="29" customFormat="1" ht="14.25" x14ac:dyDescent="0.2"/>
    <row r="951" s="29" customFormat="1" ht="14.25" x14ac:dyDescent="0.2"/>
    <row r="952" s="29" customFormat="1" ht="14.25" x14ac:dyDescent="0.2"/>
    <row r="953" s="29" customFormat="1" ht="14.25" x14ac:dyDescent="0.2"/>
    <row r="954" s="29" customFormat="1" ht="14.25" x14ac:dyDescent="0.2"/>
    <row r="955" s="29" customFormat="1" ht="14.25" x14ac:dyDescent="0.2"/>
    <row r="956" s="29" customFormat="1" ht="14.25" x14ac:dyDescent="0.2"/>
    <row r="957" s="29" customFormat="1" ht="14.25" x14ac:dyDescent="0.2"/>
    <row r="958" s="29" customFormat="1" ht="14.25" x14ac:dyDescent="0.2"/>
    <row r="959" s="29" customFormat="1" ht="14.25" x14ac:dyDescent="0.2"/>
    <row r="960" s="29" customFormat="1" ht="14.25" x14ac:dyDescent="0.2"/>
    <row r="961" s="29" customFormat="1" ht="14.25" x14ac:dyDescent="0.2"/>
    <row r="962" s="29" customFormat="1" ht="14.25" x14ac:dyDescent="0.2"/>
    <row r="963" s="29" customFormat="1" ht="14.25" x14ac:dyDescent="0.2"/>
    <row r="964" s="29" customFormat="1" ht="14.25" x14ac:dyDescent="0.2"/>
    <row r="965" s="29" customFormat="1" ht="14.25" x14ac:dyDescent="0.2"/>
    <row r="966" s="29" customFormat="1" ht="14.25" x14ac:dyDescent="0.2"/>
    <row r="967" s="29" customFormat="1" ht="14.25" x14ac:dyDescent="0.2"/>
    <row r="968" s="29" customFormat="1" ht="14.25" x14ac:dyDescent="0.2"/>
    <row r="969" s="29" customFormat="1" ht="14.25" x14ac:dyDescent="0.2"/>
    <row r="970" s="29" customFormat="1" ht="14.25" x14ac:dyDescent="0.2"/>
    <row r="971" s="29" customFormat="1" ht="14.25" x14ac:dyDescent="0.2"/>
    <row r="972" s="29" customFormat="1" ht="14.25" x14ac:dyDescent="0.2"/>
    <row r="973" s="29" customFormat="1" ht="14.25" x14ac:dyDescent="0.2"/>
    <row r="974" s="29" customFormat="1" ht="14.25" x14ac:dyDescent="0.2"/>
    <row r="975" s="29" customFormat="1" ht="14.25" x14ac:dyDescent="0.2"/>
    <row r="976" s="29" customFormat="1" ht="14.25" x14ac:dyDescent="0.2"/>
    <row r="977" s="29" customFormat="1" ht="14.25" x14ac:dyDescent="0.2"/>
    <row r="978" s="29" customFormat="1" ht="14.25" x14ac:dyDescent="0.2"/>
    <row r="979" s="29" customFormat="1" ht="14.25" x14ac:dyDescent="0.2"/>
    <row r="980" s="29" customFormat="1" ht="14.25" x14ac:dyDescent="0.2"/>
    <row r="981" s="29" customFormat="1" ht="14.25" x14ac:dyDescent="0.2"/>
    <row r="982" s="29" customFormat="1" ht="14.25" x14ac:dyDescent="0.2"/>
    <row r="983" s="29" customFormat="1" ht="14.25" x14ac:dyDescent="0.2"/>
    <row r="984" s="29" customFormat="1" ht="14.25" x14ac:dyDescent="0.2"/>
    <row r="985" s="29" customFormat="1" ht="14.25" x14ac:dyDescent="0.2"/>
    <row r="986" s="29" customFormat="1" ht="14.25" x14ac:dyDescent="0.2"/>
    <row r="987" s="29" customFormat="1" ht="14.25" x14ac:dyDescent="0.2"/>
    <row r="988" s="29" customFormat="1" ht="14.25" x14ac:dyDescent="0.2"/>
    <row r="989" s="29" customFormat="1" ht="14.25" x14ac:dyDescent="0.2"/>
    <row r="990" s="29" customFormat="1" ht="14.25" x14ac:dyDescent="0.2"/>
    <row r="991" s="29" customFormat="1" ht="14.25" x14ac:dyDescent="0.2"/>
    <row r="992" s="29" customFormat="1" ht="14.25" x14ac:dyDescent="0.2"/>
    <row r="993" s="29" customFormat="1" ht="14.25" x14ac:dyDescent="0.2"/>
    <row r="994" s="29" customFormat="1" ht="14.25" x14ac:dyDescent="0.2"/>
    <row r="995" s="29" customFormat="1" ht="14.25" x14ac:dyDescent="0.2"/>
    <row r="996" s="29" customFormat="1" ht="14.25" x14ac:dyDescent="0.2"/>
    <row r="997" s="29" customFormat="1" ht="14.25" x14ac:dyDescent="0.2"/>
    <row r="998" s="29" customFormat="1" ht="14.25" x14ac:dyDescent="0.2"/>
    <row r="999" s="29" customFormat="1" ht="14.25" x14ac:dyDescent="0.2"/>
    <row r="1000" s="29" customFormat="1" ht="14.25" x14ac:dyDescent="0.2"/>
    <row r="1001" s="29" customFormat="1" ht="14.25" x14ac:dyDescent="0.2"/>
    <row r="1002" s="29" customFormat="1" ht="14.25" x14ac:dyDescent="0.2"/>
    <row r="1003" s="29" customFormat="1" ht="14.25" x14ac:dyDescent="0.2"/>
    <row r="1004" s="29" customFormat="1" ht="14.25" x14ac:dyDescent="0.2"/>
    <row r="1005" s="29" customFormat="1" ht="14.25" x14ac:dyDescent="0.2"/>
    <row r="1006" s="29" customFormat="1" ht="14.25" x14ac:dyDescent="0.2"/>
    <row r="1007" s="29" customFormat="1" ht="14.25" x14ac:dyDescent="0.2"/>
    <row r="1008" s="29" customFormat="1" ht="14.25" x14ac:dyDescent="0.2"/>
    <row r="1009" s="29" customFormat="1" ht="14.25" x14ac:dyDescent="0.2"/>
    <row r="1010" s="29" customFormat="1" ht="14.25" x14ac:dyDescent="0.2"/>
    <row r="1011" s="29" customFormat="1" ht="14.25" x14ac:dyDescent="0.2"/>
    <row r="1012" s="29" customFormat="1" ht="14.25" x14ac:dyDescent="0.2"/>
    <row r="1013" s="29" customFormat="1" ht="14.25" x14ac:dyDescent="0.2"/>
    <row r="1014" s="29" customFormat="1" ht="14.25" x14ac:dyDescent="0.2"/>
    <row r="1015" s="29" customFormat="1" ht="14.25" x14ac:dyDescent="0.2"/>
    <row r="1016" s="29" customFormat="1" ht="14.25" x14ac:dyDescent="0.2"/>
    <row r="1017" s="29" customFormat="1" ht="14.25" x14ac:dyDescent="0.2"/>
    <row r="1018" s="29" customFormat="1" ht="14.25" x14ac:dyDescent="0.2"/>
    <row r="1019" s="29" customFormat="1" ht="14.25" x14ac:dyDescent="0.2"/>
    <row r="1020" s="29" customFormat="1" ht="14.25" x14ac:dyDescent="0.2"/>
  </sheetData>
  <mergeCells count="9">
    <mergeCell ref="B92:C92"/>
    <mergeCell ref="B101:C101"/>
    <mergeCell ref="B105:C105"/>
    <mergeCell ref="B88:C88"/>
    <mergeCell ref="B5:C5"/>
    <mergeCell ref="B9:C9"/>
    <mergeCell ref="B14:C14"/>
    <mergeCell ref="B20:C20"/>
    <mergeCell ref="B34:C34"/>
  </mergeCells>
  <dataValidations count="1">
    <dataValidation operator="equal" allowBlank="1" showErrorMessage="1" sqref="E2" xr:uid="{00000000-0002-0000-0800-000000000000}">
      <formula1>0</formula1>
      <formula2>0</formula2>
    </dataValidation>
  </dataValidations>
  <hyperlinks>
    <hyperlink ref="A2" location="'Содержание'!A1" display="&lt;&lt;" xr:uid="{00000000-0004-0000-0800-000000000000}"/>
  </hyperlinks>
  <pageMargins left="0.70833333333333304" right="0.70833333333333304" top="0.74791666666666701" bottom="0.74791666666666701" header="0.511811023622047" footer="0.511811023622047"/>
  <pageSetup paperSize="9" scale="33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3F3F3F"/>
  </sheetPr>
  <dimension ref="A1:AMW415"/>
  <sheetViews>
    <sheetView zoomScale="70" zoomScaleNormal="70" workbookViewId="0">
      <pane xSplit="5" ySplit="5" topLeftCell="F6" activePane="bottomRight" state="frozen"/>
      <selection pane="topRight" activeCell="AE1" sqref="AE1"/>
      <selection pane="bottomLeft" activeCell="A6" sqref="A6"/>
      <selection pane="bottomRight" activeCell="E6" sqref="E6"/>
    </sheetView>
  </sheetViews>
  <sheetFormatPr defaultColWidth="14.42578125" defaultRowHeight="15" outlineLevelRow="1" x14ac:dyDescent="0.25"/>
  <cols>
    <col min="1" max="1" width="3.85546875" style="136" customWidth="1"/>
    <col min="2" max="2" width="4.140625" style="136" customWidth="1"/>
    <col min="3" max="3" width="75.140625" style="136" customWidth="1"/>
    <col min="4" max="4" width="9.85546875" style="136" customWidth="1"/>
    <col min="5" max="5" width="21" style="136" customWidth="1"/>
    <col min="6" max="11" width="13.42578125" style="136" customWidth="1"/>
    <col min="12" max="12" width="1.85546875" style="136" customWidth="1"/>
    <col min="13" max="84" width="14.140625" style="136" customWidth="1"/>
    <col min="85" max="85" width="8.140625" style="136" customWidth="1"/>
    <col min="86" max="86" width="13.42578125" style="186" customWidth="1"/>
    <col min="87" max="87" width="8.85546875" style="136" customWidth="1"/>
    <col min="88" max="90" width="11.42578125" style="136" customWidth="1"/>
    <col min="91" max="93" width="12.42578125" style="136" customWidth="1"/>
    <col min="94" max="94" width="14.42578125" style="136"/>
    <col min="95" max="1037" width="14.42578125" style="186"/>
  </cols>
  <sheetData>
    <row r="1" spans="1:94" s="186" customFormat="1" ht="12.75" x14ac:dyDescent="0.2">
      <c r="A1" s="31"/>
      <c r="B1" s="55"/>
      <c r="C1" s="61"/>
      <c r="D1" s="32"/>
      <c r="E1" s="142"/>
      <c r="F1" s="286"/>
      <c r="G1" s="286"/>
      <c r="H1" s="286"/>
      <c r="I1" s="286"/>
      <c r="J1" s="286"/>
      <c r="K1" s="286"/>
      <c r="CH1" s="234" t="str">
        <f>Вводные!C195</f>
        <v>Дивидендная модель</v>
      </c>
      <c r="CI1" s="221">
        <v>1</v>
      </c>
    </row>
    <row r="2" spans="1:94" s="186" customFormat="1" x14ac:dyDescent="0.2">
      <c r="A2" s="188" t="s">
        <v>28</v>
      </c>
      <c r="B2" s="287" t="s">
        <v>227</v>
      </c>
      <c r="C2" s="61"/>
      <c r="D2" s="32"/>
      <c r="E2" s="288" t="s">
        <v>159</v>
      </c>
      <c r="F2" s="289"/>
      <c r="G2" s="446">
        <f>IF(E2="Модель выхода (экзита)",2,1)</f>
        <v>2</v>
      </c>
      <c r="H2" s="286"/>
      <c r="I2" s="286"/>
      <c r="J2" s="286"/>
      <c r="K2" s="286"/>
      <c r="M2" s="189" t="str">
        <f>Отчетность!M2</f>
        <v>Год 1</v>
      </c>
      <c r="N2" s="189" t="str">
        <f>Отчетность!N2</f>
        <v>Год 1</v>
      </c>
      <c r="O2" s="189" t="str">
        <f>Отчетность!O2</f>
        <v>Год 1</v>
      </c>
      <c r="P2" s="189" t="str">
        <f>Отчетность!P2</f>
        <v>Год 1</v>
      </c>
      <c r="Q2" s="189" t="str">
        <f>Отчетность!Q2</f>
        <v>Год 1</v>
      </c>
      <c r="R2" s="189" t="str">
        <f>Отчетность!R2</f>
        <v>Год 1</v>
      </c>
      <c r="S2" s="189" t="str">
        <f>Отчетность!S2</f>
        <v>Год 1</v>
      </c>
      <c r="T2" s="189" t="str">
        <f>Отчетность!T2</f>
        <v>Год 1</v>
      </c>
      <c r="U2" s="189" t="str">
        <f>Отчетность!U2</f>
        <v>Год 1</v>
      </c>
      <c r="V2" s="189" t="str">
        <f>Отчетность!V2</f>
        <v>Год 1</v>
      </c>
      <c r="W2" s="189" t="str">
        <f>Отчетность!W2</f>
        <v>Год 1</v>
      </c>
      <c r="X2" s="189" t="str">
        <f>Отчетность!X2</f>
        <v>Год 1</v>
      </c>
      <c r="Y2" s="189" t="str">
        <f>Отчетность!Y2</f>
        <v>Год 2</v>
      </c>
      <c r="Z2" s="189" t="str">
        <f>Отчетность!Z2</f>
        <v>Год 2</v>
      </c>
      <c r="AA2" s="189" t="str">
        <f>Отчетность!AA2</f>
        <v>Год 2</v>
      </c>
      <c r="AB2" s="189" t="str">
        <f>Отчетность!AB2</f>
        <v>Год 2</v>
      </c>
      <c r="AC2" s="189" t="str">
        <f>Отчетность!AC2</f>
        <v>Год 2</v>
      </c>
      <c r="AD2" s="189" t="str">
        <f>Отчетность!AD2</f>
        <v>Год 2</v>
      </c>
      <c r="AE2" s="189" t="str">
        <f>Отчетность!AE2</f>
        <v>Год 2</v>
      </c>
      <c r="AF2" s="189" t="str">
        <f>Отчетность!AF2</f>
        <v>Год 2</v>
      </c>
      <c r="AG2" s="189" t="str">
        <f>Отчетность!AG2</f>
        <v>Год 2</v>
      </c>
      <c r="AH2" s="189" t="str">
        <f>Отчетность!AH2</f>
        <v>Год 2</v>
      </c>
      <c r="AI2" s="189" t="str">
        <f>Отчетность!AI2</f>
        <v>Год 2</v>
      </c>
      <c r="AJ2" s="189" t="str">
        <f>Отчетность!AJ2</f>
        <v>Год 2</v>
      </c>
      <c r="AK2" s="189" t="str">
        <f>Отчетность!AK2</f>
        <v>Год 3</v>
      </c>
      <c r="AL2" s="189" t="str">
        <f>Отчетность!AL2</f>
        <v>Год 3</v>
      </c>
      <c r="AM2" s="189" t="str">
        <f>Отчетность!AM2</f>
        <v>Год 3</v>
      </c>
      <c r="AN2" s="189" t="str">
        <f>Отчетность!AN2</f>
        <v>Год 3</v>
      </c>
      <c r="AO2" s="189" t="str">
        <f>Отчетность!AO2</f>
        <v>Год 3</v>
      </c>
      <c r="AP2" s="189" t="str">
        <f>Отчетность!AP2</f>
        <v>Год 3</v>
      </c>
      <c r="AQ2" s="189" t="str">
        <f>Отчетность!AQ2</f>
        <v>Год 3</v>
      </c>
      <c r="AR2" s="189" t="str">
        <f>Отчетность!AR2</f>
        <v>Год 3</v>
      </c>
      <c r="AS2" s="189" t="str">
        <f>Отчетность!AS2</f>
        <v>Год 3</v>
      </c>
      <c r="AT2" s="189" t="str">
        <f>Отчетность!AT2</f>
        <v>Год 3</v>
      </c>
      <c r="AU2" s="189" t="str">
        <f>Отчетность!AU2</f>
        <v>Год 3</v>
      </c>
      <c r="AV2" s="189" t="str">
        <f>Отчетность!AV2</f>
        <v>Год 3</v>
      </c>
      <c r="AW2" s="189" t="str">
        <f>Отчетность!AW2</f>
        <v>Год 4</v>
      </c>
      <c r="AX2" s="189" t="str">
        <f>Отчетность!AX2</f>
        <v>Год 4</v>
      </c>
      <c r="AY2" s="189" t="str">
        <f>Отчетность!AY2</f>
        <v>Год 4</v>
      </c>
      <c r="AZ2" s="189" t="str">
        <f>Отчетность!AZ2</f>
        <v>Год 4</v>
      </c>
      <c r="BA2" s="189" t="str">
        <f>Отчетность!BA2</f>
        <v>Год 4</v>
      </c>
      <c r="BB2" s="189" t="str">
        <f>Отчетность!BB2</f>
        <v>Год 4</v>
      </c>
      <c r="BC2" s="189" t="str">
        <f>Отчетность!BC2</f>
        <v>Год 4</v>
      </c>
      <c r="BD2" s="189" t="str">
        <f>Отчетность!BD2</f>
        <v>Год 4</v>
      </c>
      <c r="BE2" s="189" t="str">
        <f>Отчетность!BE2</f>
        <v>Год 4</v>
      </c>
      <c r="BF2" s="189" t="str">
        <f>Отчетность!BF2</f>
        <v>Год 4</v>
      </c>
      <c r="BG2" s="189" t="str">
        <f>Отчетность!BG2</f>
        <v>Год 4</v>
      </c>
      <c r="BH2" s="189" t="str">
        <f>Отчетность!BH2</f>
        <v>Год 4</v>
      </c>
      <c r="BI2" s="189" t="str">
        <f>Отчетность!BI2</f>
        <v>Год 5</v>
      </c>
      <c r="BJ2" s="189" t="str">
        <f>Отчетность!BJ2</f>
        <v>Год 5</v>
      </c>
      <c r="BK2" s="189" t="str">
        <f>Отчетность!BK2</f>
        <v>Год 5</v>
      </c>
      <c r="BL2" s="189" t="str">
        <f>Отчетность!BL2</f>
        <v>Год 5</v>
      </c>
      <c r="BM2" s="189" t="str">
        <f>Отчетность!BM2</f>
        <v>Год 5</v>
      </c>
      <c r="BN2" s="189" t="str">
        <f>Отчетность!BN2</f>
        <v>Год 5</v>
      </c>
      <c r="BO2" s="189" t="str">
        <f>Отчетность!BO2</f>
        <v>Год 5</v>
      </c>
      <c r="BP2" s="189" t="str">
        <f>Отчетность!BP2</f>
        <v>Год 5</v>
      </c>
      <c r="BQ2" s="189" t="str">
        <f>Отчетность!BQ2</f>
        <v>Год 5</v>
      </c>
      <c r="BR2" s="189" t="str">
        <f>Отчетность!BR2</f>
        <v>Год 5</v>
      </c>
      <c r="BS2" s="189" t="str">
        <f>Отчетность!BS2</f>
        <v>Год 5</v>
      </c>
      <c r="BT2" s="189" t="str">
        <f>Отчетность!BT2</f>
        <v>Год 5</v>
      </c>
      <c r="BU2" s="189" t="str">
        <f>Отчетность!BU2</f>
        <v>Год 6</v>
      </c>
      <c r="BV2" s="189" t="str">
        <f>Отчетность!BV2</f>
        <v>Год 6</v>
      </c>
      <c r="BW2" s="189" t="str">
        <f>Отчетность!BW2</f>
        <v>Год 6</v>
      </c>
      <c r="BX2" s="189" t="str">
        <f>Отчетность!BX2</f>
        <v>Год 6</v>
      </c>
      <c r="BY2" s="189" t="str">
        <f>Отчетность!BY2</f>
        <v>Год 6</v>
      </c>
      <c r="BZ2" s="189" t="str">
        <f>Отчетность!BZ2</f>
        <v>Год 6</v>
      </c>
      <c r="CA2" s="189" t="str">
        <f>Отчетность!CA2</f>
        <v>Год 6</v>
      </c>
      <c r="CB2" s="189" t="str">
        <f>Отчетность!CB2</f>
        <v>Год 6</v>
      </c>
      <c r="CC2" s="189" t="str">
        <f>Отчетность!CC2</f>
        <v>Год 6</v>
      </c>
      <c r="CD2" s="189" t="str">
        <f>Отчетность!CD2</f>
        <v>Год 6</v>
      </c>
      <c r="CE2" s="189" t="str">
        <f>Отчетность!CE2</f>
        <v>Год 6</v>
      </c>
      <c r="CF2" s="189" t="str">
        <f>Отчетность!CF2</f>
        <v>Год 6</v>
      </c>
      <c r="CG2" s="290"/>
      <c r="CH2" s="234" t="e">
        <f>Вводные!#REF!</f>
        <v>#REF!</v>
      </c>
      <c r="CI2" s="221">
        <v>2</v>
      </c>
    </row>
    <row r="3" spans="1:94" s="186" customFormat="1" ht="12.75" x14ac:dyDescent="0.2">
      <c r="A3" s="31"/>
      <c r="B3" s="61"/>
      <c r="C3" s="61"/>
      <c r="D3" s="32"/>
      <c r="E3" s="142"/>
      <c r="F3" s="286"/>
      <c r="G3" s="286"/>
      <c r="H3" s="286"/>
      <c r="I3" s="286"/>
      <c r="J3" s="286"/>
      <c r="K3" s="286"/>
      <c r="M3" s="193" t="str">
        <f>Отчетность!M3</f>
        <v xml:space="preserve">Месяц 1 </v>
      </c>
      <c r="N3" s="193" t="str">
        <f>Отчетность!N3</f>
        <v>Месяц 2</v>
      </c>
      <c r="O3" s="193" t="str">
        <f>Отчетность!O3</f>
        <v>Месяц 3</v>
      </c>
      <c r="P3" s="193" t="str">
        <f>Отчетность!P3</f>
        <v>Месяц 4</v>
      </c>
      <c r="Q3" s="193" t="str">
        <f>Отчетность!Q3</f>
        <v>Месяц 5</v>
      </c>
      <c r="R3" s="193" t="str">
        <f>Отчетность!R3</f>
        <v>Месяц 6</v>
      </c>
      <c r="S3" s="193" t="str">
        <f>Отчетность!S3</f>
        <v>Месяц 7</v>
      </c>
      <c r="T3" s="193" t="str">
        <f>Отчетность!T3</f>
        <v>Месяц 8</v>
      </c>
      <c r="U3" s="193" t="str">
        <f>Отчетность!U3</f>
        <v>Месяц 9</v>
      </c>
      <c r="V3" s="193" t="str">
        <f>Отчетность!V3</f>
        <v>Месяц 10</v>
      </c>
      <c r="W3" s="193" t="str">
        <f>Отчетность!W3</f>
        <v>Месяц 11</v>
      </c>
      <c r="X3" s="193" t="str">
        <f>Отчетность!X3</f>
        <v>Месяц 12</v>
      </c>
      <c r="Y3" s="193" t="str">
        <f>Отчетность!Y3</f>
        <v>Месяц 1</v>
      </c>
      <c r="Z3" s="193" t="str">
        <f>Отчетность!Z3</f>
        <v>Месяц 2</v>
      </c>
      <c r="AA3" s="193" t="str">
        <f>Отчетность!AA3</f>
        <v>Месяц 3</v>
      </c>
      <c r="AB3" s="193" t="str">
        <f>Отчетность!AB3</f>
        <v>Месяц 4</v>
      </c>
      <c r="AC3" s="193" t="str">
        <f>Отчетность!AC3</f>
        <v>Месяц 5</v>
      </c>
      <c r="AD3" s="193" t="str">
        <f>Отчетность!AD3</f>
        <v>Месяц 6</v>
      </c>
      <c r="AE3" s="193" t="str">
        <f>Отчетность!AE3</f>
        <v>Месяц 7</v>
      </c>
      <c r="AF3" s="193" t="str">
        <f>Отчетность!AF3</f>
        <v>Месяц 8</v>
      </c>
      <c r="AG3" s="193" t="str">
        <f>Отчетность!AG3</f>
        <v>Месяц 9</v>
      </c>
      <c r="AH3" s="193" t="str">
        <f>Отчетность!AH3</f>
        <v>Месяц 10</v>
      </c>
      <c r="AI3" s="193" t="str">
        <f>Отчетность!AI3</f>
        <v>Месяц 11</v>
      </c>
      <c r="AJ3" s="193" t="str">
        <f>Отчетность!AJ3</f>
        <v>Месяц 12</v>
      </c>
      <c r="AK3" s="193" t="str">
        <f>Отчетность!AK3</f>
        <v>Месяц 1</v>
      </c>
      <c r="AL3" s="193" t="str">
        <f>Отчетность!AL3</f>
        <v>Месяц 2</v>
      </c>
      <c r="AM3" s="193" t="str">
        <f>Отчетность!AM3</f>
        <v>Месяц 3</v>
      </c>
      <c r="AN3" s="193" t="str">
        <f>Отчетность!AN3</f>
        <v>Месяц 4</v>
      </c>
      <c r="AO3" s="193" t="str">
        <f>Отчетность!AO3</f>
        <v>Месяц 5</v>
      </c>
      <c r="AP3" s="193" t="str">
        <f>Отчетность!AP3</f>
        <v>Месяц 6</v>
      </c>
      <c r="AQ3" s="193" t="str">
        <f>Отчетность!AQ3</f>
        <v>Месяц 7</v>
      </c>
      <c r="AR3" s="193" t="str">
        <f>Отчетность!AR3</f>
        <v>Месяц 8</v>
      </c>
      <c r="AS3" s="193" t="str">
        <f>Отчетность!AS3</f>
        <v>Месяц 9</v>
      </c>
      <c r="AT3" s="193" t="str">
        <f>Отчетность!AT3</f>
        <v>Месяц 10</v>
      </c>
      <c r="AU3" s="193" t="str">
        <f>Отчетность!AU3</f>
        <v>Месяц 11</v>
      </c>
      <c r="AV3" s="193" t="str">
        <f>Отчетность!AV3</f>
        <v>Месяц 12</v>
      </c>
      <c r="AW3" s="193" t="str">
        <f>Отчетность!AW3</f>
        <v>Месяц 1</v>
      </c>
      <c r="AX3" s="193" t="str">
        <f>Отчетность!AX3</f>
        <v>Месяц 2</v>
      </c>
      <c r="AY3" s="193" t="str">
        <f>Отчетность!AY3</f>
        <v>Месяц 3</v>
      </c>
      <c r="AZ3" s="193" t="str">
        <f>Отчетность!AZ3</f>
        <v>Месяц 4</v>
      </c>
      <c r="BA3" s="193" t="str">
        <f>Отчетность!BA3</f>
        <v>Месяц 5</v>
      </c>
      <c r="BB3" s="193" t="str">
        <f>Отчетность!BB3</f>
        <v>Месяц 6</v>
      </c>
      <c r="BC3" s="193" t="str">
        <f>Отчетность!BC3</f>
        <v>Месяц 7</v>
      </c>
      <c r="BD3" s="193" t="str">
        <f>Отчетность!BD3</f>
        <v>Месяц 8</v>
      </c>
      <c r="BE3" s="193" t="str">
        <f>Отчетность!BE3</f>
        <v>Месяц 9</v>
      </c>
      <c r="BF3" s="193" t="str">
        <f>Отчетность!BF3</f>
        <v>Месяц 10</v>
      </c>
      <c r="BG3" s="193" t="str">
        <f>Отчетность!BG3</f>
        <v>Месяц 11</v>
      </c>
      <c r="BH3" s="193" t="str">
        <f>Отчетность!BH3</f>
        <v>Месяц 12</v>
      </c>
      <c r="BI3" s="193" t="str">
        <f>Отчетность!BI3</f>
        <v>Месяц 1</v>
      </c>
      <c r="BJ3" s="193" t="str">
        <f>Отчетность!BJ3</f>
        <v>Месяц 2</v>
      </c>
      <c r="BK3" s="193" t="str">
        <f>Отчетность!BK3</f>
        <v>Месяц 3</v>
      </c>
      <c r="BL3" s="193" t="str">
        <f>Отчетность!BL3</f>
        <v>Месяц 4</v>
      </c>
      <c r="BM3" s="193" t="str">
        <f>Отчетность!BM3</f>
        <v>Месяц 5</v>
      </c>
      <c r="BN3" s="193" t="str">
        <f>Отчетность!BN3</f>
        <v>Месяц 6</v>
      </c>
      <c r="BO3" s="193" t="str">
        <f>Отчетность!BO3</f>
        <v>Месяц 7</v>
      </c>
      <c r="BP3" s="193" t="str">
        <f>Отчетность!BP3</f>
        <v>Месяц 8</v>
      </c>
      <c r="BQ3" s="193" t="str">
        <f>Отчетность!BQ3</f>
        <v>Месяц 9</v>
      </c>
      <c r="BR3" s="193" t="str">
        <f>Отчетность!BR3</f>
        <v>Месяц 10</v>
      </c>
      <c r="BS3" s="193" t="str">
        <f>Отчетность!BS3</f>
        <v>Месяц 11</v>
      </c>
      <c r="BT3" s="193" t="str">
        <f>Отчетность!BT3</f>
        <v>Месяц 12</v>
      </c>
      <c r="BU3" s="193" t="str">
        <f>Отчетность!BU3</f>
        <v>Месяц 1</v>
      </c>
      <c r="BV3" s="193" t="str">
        <f>Отчетность!BV3</f>
        <v>Месяц 2</v>
      </c>
      <c r="BW3" s="193" t="str">
        <f>Отчетность!BW3</f>
        <v>Месяц 3</v>
      </c>
      <c r="BX3" s="193" t="str">
        <f>Отчетность!BX3</f>
        <v>Месяц 4</v>
      </c>
      <c r="BY3" s="193" t="str">
        <f>Отчетность!BY3</f>
        <v>Месяц 5</v>
      </c>
      <c r="BZ3" s="193" t="str">
        <f>Отчетность!BZ3</f>
        <v>Месяц 6</v>
      </c>
      <c r="CA3" s="193" t="str">
        <f>Отчетность!CA3</f>
        <v>Месяц 7</v>
      </c>
      <c r="CB3" s="193" t="str">
        <f>Отчетность!CB3</f>
        <v>Месяц 8</v>
      </c>
      <c r="CC3" s="193" t="str">
        <f>Отчетность!CC3</f>
        <v>Месяц 9</v>
      </c>
      <c r="CD3" s="193" t="str">
        <f>Отчетность!CD3</f>
        <v>Месяц 10</v>
      </c>
      <c r="CE3" s="193" t="str">
        <f>Отчетность!CE3</f>
        <v>Месяц 11</v>
      </c>
      <c r="CF3" s="193" t="str">
        <f>Отчетность!CF3</f>
        <v>Месяц 12</v>
      </c>
      <c r="CH3" s="234" t="str">
        <f>Вводные!C200</f>
        <v>Модель выхода (экзита)</v>
      </c>
      <c r="CI3" s="221">
        <v>3</v>
      </c>
    </row>
    <row r="4" spans="1:94" s="200" customFormat="1" ht="11.25" x14ac:dyDescent="0.15">
      <c r="A4" s="259"/>
      <c r="B4" s="195"/>
      <c r="C4" s="196" t="s">
        <v>32</v>
      </c>
      <c r="D4" s="197"/>
      <c r="E4" s="197"/>
      <c r="F4" s="291"/>
      <c r="G4" s="291"/>
      <c r="H4" s="291"/>
      <c r="I4" s="291"/>
      <c r="J4" s="291"/>
      <c r="K4" s="291"/>
      <c r="M4" s="195">
        <f>Отчетность!M4</f>
        <v>1</v>
      </c>
      <c r="N4" s="195">
        <f>Отчетность!N4</f>
        <v>2</v>
      </c>
      <c r="O4" s="195">
        <f>Отчетность!O4</f>
        <v>3</v>
      </c>
      <c r="P4" s="195">
        <f>Отчетность!P4</f>
        <v>4</v>
      </c>
      <c r="Q4" s="195">
        <f>Отчетность!Q4</f>
        <v>5</v>
      </c>
      <c r="R4" s="195">
        <f>Отчетность!R4</f>
        <v>6</v>
      </c>
      <c r="S4" s="195">
        <f>Отчетность!S4</f>
        <v>7</v>
      </c>
      <c r="T4" s="195">
        <f>Отчетность!T4</f>
        <v>8</v>
      </c>
      <c r="U4" s="195">
        <f>Отчетность!U4</f>
        <v>9</v>
      </c>
      <c r="V4" s="195">
        <f>Отчетность!V4</f>
        <v>10</v>
      </c>
      <c r="W4" s="195">
        <f>Отчетность!W4</f>
        <v>11</v>
      </c>
      <c r="X4" s="195">
        <f>Отчетность!X4</f>
        <v>12</v>
      </c>
      <c r="Y4" s="195">
        <f>Отчетность!Y4</f>
        <v>13</v>
      </c>
      <c r="Z4" s="195">
        <f>Отчетность!Z4</f>
        <v>14</v>
      </c>
      <c r="AA4" s="195">
        <f>Отчетность!AA4</f>
        <v>15</v>
      </c>
      <c r="AB4" s="195">
        <f>Отчетность!AB4</f>
        <v>16</v>
      </c>
      <c r="AC4" s="195">
        <f>Отчетность!AC4</f>
        <v>17</v>
      </c>
      <c r="AD4" s="195">
        <f>Отчетность!AD4</f>
        <v>18</v>
      </c>
      <c r="AE4" s="195">
        <f>Отчетность!AE4</f>
        <v>19</v>
      </c>
      <c r="AF4" s="195">
        <f>Отчетность!AF4</f>
        <v>20</v>
      </c>
      <c r="AG4" s="195">
        <f>Отчетность!AG4</f>
        <v>21</v>
      </c>
      <c r="AH4" s="195">
        <f>Отчетность!AH4</f>
        <v>22</v>
      </c>
      <c r="AI4" s="195">
        <f>Отчетность!AI4</f>
        <v>23</v>
      </c>
      <c r="AJ4" s="195">
        <f>Отчетность!AJ4</f>
        <v>24</v>
      </c>
      <c r="AK4" s="195">
        <f>Отчетность!AK4</f>
        <v>25</v>
      </c>
      <c r="AL4" s="195">
        <f>Отчетность!AL4</f>
        <v>26</v>
      </c>
      <c r="AM4" s="195">
        <f>Отчетность!AM4</f>
        <v>27</v>
      </c>
      <c r="AN4" s="195">
        <f>Отчетность!AN4</f>
        <v>28</v>
      </c>
      <c r="AO4" s="195">
        <f>Отчетность!AO4</f>
        <v>29</v>
      </c>
      <c r="AP4" s="195">
        <f>Отчетность!AP4</f>
        <v>30</v>
      </c>
      <c r="AQ4" s="195">
        <f>Отчетность!AQ4</f>
        <v>31</v>
      </c>
      <c r="AR4" s="195">
        <f>Отчетность!AR4</f>
        <v>32</v>
      </c>
      <c r="AS4" s="195">
        <f>Отчетность!AS4</f>
        <v>33</v>
      </c>
      <c r="AT4" s="195">
        <f>Отчетность!AT4</f>
        <v>34</v>
      </c>
      <c r="AU4" s="195">
        <f>Отчетность!AU4</f>
        <v>35</v>
      </c>
      <c r="AV4" s="195">
        <f>Отчетность!AV4</f>
        <v>36</v>
      </c>
      <c r="AW4" s="195">
        <f>Отчетность!AW4</f>
        <v>37</v>
      </c>
      <c r="AX4" s="195">
        <f>Отчетность!AX4</f>
        <v>38</v>
      </c>
      <c r="AY4" s="195">
        <f>Отчетность!AY4</f>
        <v>39</v>
      </c>
      <c r="AZ4" s="195">
        <f>Отчетность!AZ4</f>
        <v>40</v>
      </c>
      <c r="BA4" s="195">
        <f>Отчетность!BA4</f>
        <v>41</v>
      </c>
      <c r="BB4" s="195">
        <f>Отчетность!BB4</f>
        <v>42</v>
      </c>
      <c r="BC4" s="195">
        <f>Отчетность!BC4</f>
        <v>43</v>
      </c>
      <c r="BD4" s="195">
        <f>Отчетность!BD4</f>
        <v>44</v>
      </c>
      <c r="BE4" s="195">
        <f>Отчетность!BE4</f>
        <v>45</v>
      </c>
      <c r="BF4" s="195">
        <f>Отчетность!BF4</f>
        <v>46</v>
      </c>
      <c r="BG4" s="195">
        <f>Отчетность!BG4</f>
        <v>47</v>
      </c>
      <c r="BH4" s="195">
        <f>Отчетность!BH4</f>
        <v>48</v>
      </c>
      <c r="BI4" s="195">
        <f>Отчетность!BI4</f>
        <v>49</v>
      </c>
      <c r="BJ4" s="195">
        <f>Отчетность!BJ4</f>
        <v>50</v>
      </c>
      <c r="BK4" s="195">
        <f>Отчетность!BK4</f>
        <v>51</v>
      </c>
      <c r="BL4" s="195">
        <f>Отчетность!BL4</f>
        <v>52</v>
      </c>
      <c r="BM4" s="195">
        <f>Отчетность!BM4</f>
        <v>53</v>
      </c>
      <c r="BN4" s="195">
        <f>Отчетность!BN4</f>
        <v>54</v>
      </c>
      <c r="BO4" s="195">
        <f>Отчетность!BO4</f>
        <v>55</v>
      </c>
      <c r="BP4" s="195">
        <f>Отчетность!BP4</f>
        <v>56</v>
      </c>
      <c r="BQ4" s="195">
        <f>Отчетность!BQ4</f>
        <v>57</v>
      </c>
      <c r="BR4" s="195">
        <f>Отчетность!BR4</f>
        <v>58</v>
      </c>
      <c r="BS4" s="195">
        <f>Отчетность!BS4</f>
        <v>59</v>
      </c>
      <c r="BT4" s="195">
        <f>Отчетность!BT4</f>
        <v>60</v>
      </c>
      <c r="BU4" s="195">
        <f>Отчетность!BU4</f>
        <v>61</v>
      </c>
      <c r="BV4" s="195">
        <f>Отчетность!BV4</f>
        <v>62</v>
      </c>
      <c r="BW4" s="195">
        <f>Отчетность!BW4</f>
        <v>63</v>
      </c>
      <c r="BX4" s="195">
        <f>Отчетность!BX4</f>
        <v>64</v>
      </c>
      <c r="BY4" s="195">
        <f>Отчетность!BY4</f>
        <v>65</v>
      </c>
      <c r="BZ4" s="195">
        <f>Отчетность!BZ4</f>
        <v>66</v>
      </c>
      <c r="CA4" s="195">
        <f>Отчетность!CA4</f>
        <v>67</v>
      </c>
      <c r="CB4" s="195">
        <f>Отчетность!CB4</f>
        <v>68</v>
      </c>
      <c r="CC4" s="195">
        <f>Отчетность!CC4</f>
        <v>69</v>
      </c>
      <c r="CD4" s="195">
        <f>Отчетность!CD4</f>
        <v>70</v>
      </c>
      <c r="CE4" s="195">
        <f>Отчетность!CE4</f>
        <v>71</v>
      </c>
      <c r="CF4" s="195">
        <f>Отчетность!CF4</f>
        <v>72</v>
      </c>
      <c r="CH4" s="292"/>
    </row>
    <row r="5" spans="1:94" x14ac:dyDescent="0.25">
      <c r="A5" s="32"/>
      <c r="B5" s="550"/>
      <c r="C5" s="550"/>
      <c r="D5" s="153" t="s">
        <v>34</v>
      </c>
      <c r="E5" s="153" t="s">
        <v>164</v>
      </c>
      <c r="F5" s="153" t="s">
        <v>37</v>
      </c>
      <c r="G5" s="153" t="s">
        <v>38</v>
      </c>
      <c r="H5" s="153" t="s">
        <v>39</v>
      </c>
      <c r="I5" s="153" t="s">
        <v>40</v>
      </c>
      <c r="J5" s="153" t="s">
        <v>41</v>
      </c>
      <c r="K5" s="153" t="s">
        <v>392</v>
      </c>
      <c r="L5" s="293"/>
      <c r="M5" s="154">
        <f>Отчетность!M5</f>
        <v>45292</v>
      </c>
      <c r="N5" s="154">
        <f>Отчетность!N5</f>
        <v>45323</v>
      </c>
      <c r="O5" s="154">
        <f>Отчетность!O5</f>
        <v>45352</v>
      </c>
      <c r="P5" s="154">
        <f>Отчетность!P5</f>
        <v>45383</v>
      </c>
      <c r="Q5" s="154">
        <f>Отчетность!Q5</f>
        <v>45413</v>
      </c>
      <c r="R5" s="154">
        <f>Отчетность!R5</f>
        <v>45444</v>
      </c>
      <c r="S5" s="154">
        <f>Отчетность!S5</f>
        <v>45474</v>
      </c>
      <c r="T5" s="154">
        <f>Отчетность!T5</f>
        <v>45505</v>
      </c>
      <c r="U5" s="154">
        <f>Отчетность!U5</f>
        <v>45536</v>
      </c>
      <c r="V5" s="154">
        <f>Отчетность!V5</f>
        <v>45566</v>
      </c>
      <c r="W5" s="154">
        <f>Отчетность!W5</f>
        <v>45597</v>
      </c>
      <c r="X5" s="154">
        <f>Отчетность!X5</f>
        <v>45627</v>
      </c>
      <c r="Y5" s="154">
        <f>Отчетность!Y5</f>
        <v>45658</v>
      </c>
      <c r="Z5" s="154">
        <f>Отчетность!Z5</f>
        <v>45689</v>
      </c>
      <c r="AA5" s="154">
        <f>Отчетность!AA5</f>
        <v>45717</v>
      </c>
      <c r="AB5" s="154">
        <f>Отчетность!AB5</f>
        <v>45748</v>
      </c>
      <c r="AC5" s="154">
        <f>Отчетность!AC5</f>
        <v>45778</v>
      </c>
      <c r="AD5" s="154">
        <f>Отчетность!AD5</f>
        <v>45809</v>
      </c>
      <c r="AE5" s="154">
        <f>Отчетность!AE5</f>
        <v>45839</v>
      </c>
      <c r="AF5" s="154">
        <f>Отчетность!AF5</f>
        <v>45870</v>
      </c>
      <c r="AG5" s="154">
        <f>Отчетность!AG5</f>
        <v>45901</v>
      </c>
      <c r="AH5" s="154">
        <f>Отчетность!AH5</f>
        <v>45931</v>
      </c>
      <c r="AI5" s="154">
        <f>Отчетность!AI5</f>
        <v>45962</v>
      </c>
      <c r="AJ5" s="154">
        <f>Отчетность!AJ5</f>
        <v>45992</v>
      </c>
      <c r="AK5" s="154">
        <f>Отчетность!AK5</f>
        <v>46023</v>
      </c>
      <c r="AL5" s="154">
        <f>Отчетность!AL5</f>
        <v>46054</v>
      </c>
      <c r="AM5" s="154">
        <f>Отчетность!AM5</f>
        <v>46082</v>
      </c>
      <c r="AN5" s="154">
        <f>Отчетность!AN5</f>
        <v>46113</v>
      </c>
      <c r="AO5" s="154">
        <f>Отчетность!AO5</f>
        <v>46143</v>
      </c>
      <c r="AP5" s="154">
        <f>Отчетность!AP5</f>
        <v>46174</v>
      </c>
      <c r="AQ5" s="154">
        <f>Отчетность!AQ5</f>
        <v>46204</v>
      </c>
      <c r="AR5" s="154">
        <f>Отчетность!AR5</f>
        <v>46235</v>
      </c>
      <c r="AS5" s="154">
        <f>Отчетность!AS5</f>
        <v>46266</v>
      </c>
      <c r="AT5" s="154">
        <f>Отчетность!AT5</f>
        <v>46296</v>
      </c>
      <c r="AU5" s="154">
        <f>Отчетность!AU5</f>
        <v>46327</v>
      </c>
      <c r="AV5" s="154">
        <f>Отчетность!AV5</f>
        <v>46357</v>
      </c>
      <c r="AW5" s="154">
        <f>Отчетность!AW5</f>
        <v>46388</v>
      </c>
      <c r="AX5" s="154">
        <f>Отчетность!AX5</f>
        <v>46419</v>
      </c>
      <c r="AY5" s="154">
        <f>Отчетность!AY5</f>
        <v>46447</v>
      </c>
      <c r="AZ5" s="154">
        <f>Отчетность!AZ5</f>
        <v>46478</v>
      </c>
      <c r="BA5" s="154">
        <f>Отчетность!BA5</f>
        <v>46508</v>
      </c>
      <c r="BB5" s="154">
        <f>Отчетность!BB5</f>
        <v>46539</v>
      </c>
      <c r="BC5" s="154">
        <f>Отчетность!BC5</f>
        <v>46569</v>
      </c>
      <c r="BD5" s="154">
        <f>Отчетность!BD5</f>
        <v>46600</v>
      </c>
      <c r="BE5" s="154">
        <f>Отчетность!BE5</f>
        <v>46631</v>
      </c>
      <c r="BF5" s="154">
        <f>Отчетность!BF5</f>
        <v>46661</v>
      </c>
      <c r="BG5" s="154">
        <f>Отчетность!BG5</f>
        <v>46692</v>
      </c>
      <c r="BH5" s="154">
        <f>Отчетность!BH5</f>
        <v>46722</v>
      </c>
      <c r="BI5" s="154">
        <f>Отчетность!BI5</f>
        <v>46753</v>
      </c>
      <c r="BJ5" s="154">
        <f>Отчетность!BJ5</f>
        <v>46784</v>
      </c>
      <c r="BK5" s="154">
        <f>Отчетность!BK5</f>
        <v>46813</v>
      </c>
      <c r="BL5" s="154">
        <f>Отчетность!BL5</f>
        <v>46844</v>
      </c>
      <c r="BM5" s="154">
        <f>Отчетность!BM5</f>
        <v>46874</v>
      </c>
      <c r="BN5" s="154">
        <f>Отчетность!BN5</f>
        <v>46905</v>
      </c>
      <c r="BO5" s="154">
        <f>Отчетность!BO5</f>
        <v>46935</v>
      </c>
      <c r="BP5" s="154">
        <f>Отчетность!BP5</f>
        <v>46966</v>
      </c>
      <c r="BQ5" s="154">
        <f>Отчетность!BQ5</f>
        <v>46997</v>
      </c>
      <c r="BR5" s="154">
        <f>Отчетность!BR5</f>
        <v>47027</v>
      </c>
      <c r="BS5" s="154">
        <f>Отчетность!BS5</f>
        <v>47058</v>
      </c>
      <c r="BT5" s="154">
        <f>Отчетность!BT5</f>
        <v>47088</v>
      </c>
      <c r="BU5" s="154">
        <f>Отчетность!BU5</f>
        <v>47119</v>
      </c>
      <c r="BV5" s="154">
        <f>Отчетность!BV5</f>
        <v>47150</v>
      </c>
      <c r="BW5" s="154">
        <f>Отчетность!BW5</f>
        <v>47178</v>
      </c>
      <c r="BX5" s="154">
        <f>Отчетность!BX5</f>
        <v>47209</v>
      </c>
      <c r="BY5" s="154">
        <f>Отчетность!BY5</f>
        <v>47239</v>
      </c>
      <c r="BZ5" s="154">
        <f>Отчетность!BZ5</f>
        <v>47270</v>
      </c>
      <c r="CA5" s="154">
        <f>Отчетность!CA5</f>
        <v>47300</v>
      </c>
      <c r="CB5" s="154">
        <f>Отчетность!CB5</f>
        <v>47331</v>
      </c>
      <c r="CC5" s="154">
        <f>Отчетность!CC5</f>
        <v>47362</v>
      </c>
      <c r="CD5" s="154">
        <f>Отчетность!CD5</f>
        <v>47392</v>
      </c>
      <c r="CE5" s="154">
        <f>Отчетность!CE5</f>
        <v>47423</v>
      </c>
      <c r="CF5" s="154">
        <f>Отчетность!CF5</f>
        <v>47453</v>
      </c>
      <c r="CG5" s="286"/>
      <c r="CH5" s="286"/>
      <c r="CI5" s="286"/>
      <c r="CJ5" s="286"/>
      <c r="CK5" s="286"/>
      <c r="CL5" s="286"/>
      <c r="CM5" s="286"/>
      <c r="CN5" s="286"/>
      <c r="CO5" s="286"/>
      <c r="CP5" s="286"/>
    </row>
    <row r="6" spans="1:94" x14ac:dyDescent="0.25">
      <c r="A6" s="224"/>
      <c r="B6" s="224"/>
      <c r="C6" s="224"/>
      <c r="D6" s="257"/>
      <c r="E6" s="224"/>
      <c r="F6" s="294">
        <v>1</v>
      </c>
      <c r="G6" s="294">
        <v>2</v>
      </c>
      <c r="H6" s="294">
        <v>3</v>
      </c>
      <c r="I6" s="294">
        <v>4</v>
      </c>
      <c r="J6" s="294">
        <v>5</v>
      </c>
      <c r="K6" s="294">
        <v>6</v>
      </c>
      <c r="L6" s="295"/>
      <c r="M6" s="294">
        <v>1</v>
      </c>
      <c r="N6" s="294">
        <v>1</v>
      </c>
      <c r="O6" s="294">
        <v>1</v>
      </c>
      <c r="P6" s="294">
        <v>1</v>
      </c>
      <c r="Q6" s="294">
        <v>1</v>
      </c>
      <c r="R6" s="294">
        <v>1</v>
      </c>
      <c r="S6" s="294">
        <v>1</v>
      </c>
      <c r="T6" s="294">
        <v>1</v>
      </c>
      <c r="U6" s="294">
        <v>1</v>
      </c>
      <c r="V6" s="294">
        <v>1</v>
      </c>
      <c r="W6" s="294">
        <v>1</v>
      </c>
      <c r="X6" s="294">
        <v>1</v>
      </c>
      <c r="Y6" s="294">
        <f t="shared" ref="Y6:BT6" si="0">M6+1</f>
        <v>2</v>
      </c>
      <c r="Z6" s="294">
        <f t="shared" si="0"/>
        <v>2</v>
      </c>
      <c r="AA6" s="294">
        <f t="shared" si="0"/>
        <v>2</v>
      </c>
      <c r="AB6" s="294">
        <f t="shared" si="0"/>
        <v>2</v>
      </c>
      <c r="AC6" s="294">
        <f t="shared" si="0"/>
        <v>2</v>
      </c>
      <c r="AD6" s="294">
        <f t="shared" si="0"/>
        <v>2</v>
      </c>
      <c r="AE6" s="294">
        <f t="shared" si="0"/>
        <v>2</v>
      </c>
      <c r="AF6" s="294">
        <f t="shared" si="0"/>
        <v>2</v>
      </c>
      <c r="AG6" s="294">
        <f t="shared" si="0"/>
        <v>2</v>
      </c>
      <c r="AH6" s="294">
        <f t="shared" si="0"/>
        <v>2</v>
      </c>
      <c r="AI6" s="294">
        <f t="shared" si="0"/>
        <v>2</v>
      </c>
      <c r="AJ6" s="294">
        <f t="shared" si="0"/>
        <v>2</v>
      </c>
      <c r="AK6" s="294">
        <f t="shared" si="0"/>
        <v>3</v>
      </c>
      <c r="AL6" s="294">
        <f t="shared" si="0"/>
        <v>3</v>
      </c>
      <c r="AM6" s="294">
        <f t="shared" si="0"/>
        <v>3</v>
      </c>
      <c r="AN6" s="294">
        <f t="shared" si="0"/>
        <v>3</v>
      </c>
      <c r="AO6" s="294">
        <f t="shared" si="0"/>
        <v>3</v>
      </c>
      <c r="AP6" s="294">
        <f t="shared" si="0"/>
        <v>3</v>
      </c>
      <c r="AQ6" s="294">
        <f t="shared" si="0"/>
        <v>3</v>
      </c>
      <c r="AR6" s="294">
        <f t="shared" si="0"/>
        <v>3</v>
      </c>
      <c r="AS6" s="294">
        <f t="shared" si="0"/>
        <v>3</v>
      </c>
      <c r="AT6" s="294">
        <f t="shared" si="0"/>
        <v>3</v>
      </c>
      <c r="AU6" s="294">
        <f t="shared" si="0"/>
        <v>3</v>
      </c>
      <c r="AV6" s="294">
        <f t="shared" si="0"/>
        <v>3</v>
      </c>
      <c r="AW6" s="294">
        <f t="shared" si="0"/>
        <v>4</v>
      </c>
      <c r="AX6" s="294">
        <f t="shared" si="0"/>
        <v>4</v>
      </c>
      <c r="AY6" s="294">
        <f t="shared" si="0"/>
        <v>4</v>
      </c>
      <c r="AZ6" s="294">
        <f t="shared" si="0"/>
        <v>4</v>
      </c>
      <c r="BA6" s="294">
        <f t="shared" si="0"/>
        <v>4</v>
      </c>
      <c r="BB6" s="294">
        <f t="shared" si="0"/>
        <v>4</v>
      </c>
      <c r="BC6" s="294">
        <f t="shared" si="0"/>
        <v>4</v>
      </c>
      <c r="BD6" s="294">
        <f t="shared" si="0"/>
        <v>4</v>
      </c>
      <c r="BE6" s="294">
        <f t="shared" si="0"/>
        <v>4</v>
      </c>
      <c r="BF6" s="294">
        <f t="shared" si="0"/>
        <v>4</v>
      </c>
      <c r="BG6" s="294">
        <f t="shared" si="0"/>
        <v>4</v>
      </c>
      <c r="BH6" s="294">
        <f t="shared" si="0"/>
        <v>4</v>
      </c>
      <c r="BI6" s="294">
        <f t="shared" si="0"/>
        <v>5</v>
      </c>
      <c r="BJ6" s="294">
        <f t="shared" si="0"/>
        <v>5</v>
      </c>
      <c r="BK6" s="294">
        <f t="shared" si="0"/>
        <v>5</v>
      </c>
      <c r="BL6" s="294">
        <f t="shared" si="0"/>
        <v>5</v>
      </c>
      <c r="BM6" s="294">
        <f t="shared" si="0"/>
        <v>5</v>
      </c>
      <c r="BN6" s="294">
        <f t="shared" si="0"/>
        <v>5</v>
      </c>
      <c r="BO6" s="294">
        <f t="shared" si="0"/>
        <v>5</v>
      </c>
      <c r="BP6" s="294">
        <f t="shared" si="0"/>
        <v>5</v>
      </c>
      <c r="BQ6" s="294">
        <f t="shared" si="0"/>
        <v>5</v>
      </c>
      <c r="BR6" s="294">
        <f t="shared" si="0"/>
        <v>5</v>
      </c>
      <c r="BS6" s="294">
        <f t="shared" si="0"/>
        <v>5</v>
      </c>
      <c r="BT6" s="294">
        <f t="shared" si="0"/>
        <v>5</v>
      </c>
      <c r="BU6" s="294">
        <f t="shared" ref="BU6" si="1">BI6+1</f>
        <v>6</v>
      </c>
      <c r="BV6" s="294">
        <f t="shared" ref="BV6" si="2">BJ6+1</f>
        <v>6</v>
      </c>
      <c r="BW6" s="294">
        <f t="shared" ref="BW6" si="3">BK6+1</f>
        <v>6</v>
      </c>
      <c r="BX6" s="294">
        <f t="shared" ref="BX6" si="4">BL6+1</f>
        <v>6</v>
      </c>
      <c r="BY6" s="294">
        <f t="shared" ref="BY6" si="5">BM6+1</f>
        <v>6</v>
      </c>
      <c r="BZ6" s="294">
        <f t="shared" ref="BZ6" si="6">BN6+1</f>
        <v>6</v>
      </c>
      <c r="CA6" s="294">
        <f t="shared" ref="CA6" si="7">BO6+1</f>
        <v>6</v>
      </c>
      <c r="CB6" s="294">
        <f t="shared" ref="CB6" si="8">BP6+1</f>
        <v>6</v>
      </c>
      <c r="CC6" s="294">
        <f t="shared" ref="CC6" si="9">BQ6+1</f>
        <v>6</v>
      </c>
      <c r="CD6" s="294">
        <f t="shared" ref="CD6" si="10">BR6+1</f>
        <v>6</v>
      </c>
      <c r="CE6" s="294">
        <f t="shared" ref="CE6" si="11">BS6+1</f>
        <v>6</v>
      </c>
      <c r="CF6" s="294">
        <f t="shared" ref="CF6" si="12">BT6+1</f>
        <v>6</v>
      </c>
      <c r="CG6" s="296"/>
      <c r="CH6" s="296"/>
      <c r="CI6" s="296"/>
      <c r="CJ6" s="296"/>
      <c r="CK6" s="296"/>
      <c r="CL6" s="296"/>
      <c r="CM6" s="296"/>
      <c r="CN6" s="296"/>
      <c r="CO6" s="296"/>
      <c r="CP6" s="296"/>
    </row>
    <row r="7" spans="1:94" s="186" customFormat="1" ht="12.75" x14ac:dyDescent="0.2">
      <c r="A7" s="31"/>
      <c r="B7" s="31"/>
      <c r="C7" s="81" t="s">
        <v>228</v>
      </c>
      <c r="D7" s="89" t="s">
        <v>355</v>
      </c>
      <c r="E7" s="297">
        <f ca="1">SUM(F7:K7)</f>
        <v>2178.1604744671567</v>
      </c>
      <c r="F7" s="277">
        <f ca="1">SUMIF($M$6:$CF$6,F$6,$M7:$CF7)</f>
        <v>1195.3619137573446</v>
      </c>
      <c r="G7" s="277">
        <f t="shared" ref="G7:K7" ca="1" si="13">SUMIF($M$6:$CF$6,G$6,$M7:$CF7)</f>
        <v>682.06244758733123</v>
      </c>
      <c r="H7" s="277">
        <f t="shared" ca="1" si="13"/>
        <v>300.73611312248102</v>
      </c>
      <c r="I7" s="277">
        <f t="shared" ca="1" si="13"/>
        <v>0</v>
      </c>
      <c r="J7" s="277">
        <f t="shared" ca="1" si="13"/>
        <v>0</v>
      </c>
      <c r="K7" s="277">
        <f t="shared" ca="1" si="13"/>
        <v>0</v>
      </c>
      <c r="L7" s="31"/>
      <c r="M7" s="277">
        <f ca="1">Отчетность!M108</f>
        <v>224.75</v>
      </c>
      <c r="N7" s="277">
        <f ca="1">Отчетность!N108</f>
        <v>123.25</v>
      </c>
      <c r="O7" s="277">
        <f ca="1">Отчетность!O108</f>
        <v>123.25</v>
      </c>
      <c r="P7" s="277">
        <f ca="1">Отчетность!P108</f>
        <v>123.25</v>
      </c>
      <c r="Q7" s="277">
        <f ca="1">Отчетность!Q108</f>
        <v>123.25</v>
      </c>
      <c r="R7" s="277">
        <f ca="1">Отчетность!R108</f>
        <v>83.015117248531112</v>
      </c>
      <c r="S7" s="277">
        <f ca="1">Отчетность!S108</f>
        <v>65.766132751468916</v>
      </c>
      <c r="T7" s="277">
        <f ca="1">Отчетность!T108</f>
        <v>65.766132751468916</v>
      </c>
      <c r="U7" s="277">
        <f ca="1">Отчетность!U108</f>
        <v>65.766132751468916</v>
      </c>
      <c r="V7" s="277">
        <f ca="1">Отчетность!V108</f>
        <v>65.766132751468916</v>
      </c>
      <c r="W7" s="277">
        <f ca="1">Отчетность!W108</f>
        <v>65.766132751468916</v>
      </c>
      <c r="X7" s="277">
        <f ca="1">Отчетность!X108</f>
        <v>65.766132751468916</v>
      </c>
      <c r="Y7" s="277">
        <f ca="1">Отчетность!Y108</f>
        <v>61.678565863978278</v>
      </c>
      <c r="Z7" s="277">
        <f ca="1">Отчетность!Z108</f>
        <v>65.617137138959549</v>
      </c>
      <c r="AA7" s="277">
        <f ca="1">Отчетность!AA108</f>
        <v>65.617137138959549</v>
      </c>
      <c r="AB7" s="277">
        <f ca="1">Отчетность!AB108</f>
        <v>64.537137138959565</v>
      </c>
      <c r="AC7" s="277">
        <f ca="1">Отчетность!AC108</f>
        <v>68.242137138959549</v>
      </c>
      <c r="AD7" s="277">
        <f ca="1">Отчетность!AD108</f>
        <v>37.234687499999993</v>
      </c>
      <c r="AE7" s="277">
        <f ca="1">Отчетность!AE108</f>
        <v>53.189274277919083</v>
      </c>
      <c r="AF7" s="277">
        <f ca="1">Отчетность!AF108</f>
        <v>53.189274277919083</v>
      </c>
      <c r="AG7" s="277">
        <f ca="1">Отчетность!AG108</f>
        <v>53.189274277919083</v>
      </c>
      <c r="AH7" s="277">
        <f ca="1">Отчетность!AH108</f>
        <v>53.189274277919083</v>
      </c>
      <c r="AI7" s="277">
        <f ca="1">Отчетность!AI108</f>
        <v>53.189274277919083</v>
      </c>
      <c r="AJ7" s="277">
        <f ca="1">Отчетность!AJ108</f>
        <v>53.189274277919083</v>
      </c>
      <c r="AK7" s="277">
        <f ca="1">Отчетность!AK108</f>
        <v>39.420091200290528</v>
      </c>
      <c r="AL7" s="277">
        <f ca="1">Отчетность!AL108</f>
        <v>55.167487980547634</v>
      </c>
      <c r="AM7" s="277">
        <f ca="1">Отчетность!AM108</f>
        <v>55.167487980547634</v>
      </c>
      <c r="AN7" s="277">
        <f ca="1">Отчетность!AN108</f>
        <v>74.314807980547613</v>
      </c>
      <c r="AO7" s="277">
        <f ca="1">Отчетность!AO108</f>
        <v>76.666237980547635</v>
      </c>
      <c r="AP7" s="277">
        <f ca="1">Отчетность!AP108</f>
        <v>0</v>
      </c>
      <c r="AQ7" s="277">
        <f ca="1">Отчетность!AQ108</f>
        <v>0</v>
      </c>
      <c r="AR7" s="277">
        <f ca="1">Отчетность!AR108</f>
        <v>0</v>
      </c>
      <c r="AS7" s="277">
        <f ca="1">Отчетность!AS108</f>
        <v>0</v>
      </c>
      <c r="AT7" s="277">
        <f ca="1">Отчетность!AT108</f>
        <v>0</v>
      </c>
      <c r="AU7" s="277">
        <f ca="1">Отчетность!AU108</f>
        <v>0</v>
      </c>
      <c r="AV7" s="277">
        <f ca="1">Отчетность!AV108</f>
        <v>0</v>
      </c>
      <c r="AW7" s="277">
        <f ca="1">Отчетность!AW108</f>
        <v>0</v>
      </c>
      <c r="AX7" s="277">
        <f ca="1">Отчетность!AX108</f>
        <v>0</v>
      </c>
      <c r="AY7" s="277">
        <f ca="1">Отчетность!AY108</f>
        <v>0</v>
      </c>
      <c r="AZ7" s="277">
        <f ca="1">Отчетность!AZ108</f>
        <v>0</v>
      </c>
      <c r="BA7" s="277">
        <f ca="1">Отчетность!BA108</f>
        <v>0</v>
      </c>
      <c r="BB7" s="277">
        <f ca="1">Отчетность!BB108</f>
        <v>0</v>
      </c>
      <c r="BC7" s="277">
        <f ca="1">Отчетность!BC108</f>
        <v>0</v>
      </c>
      <c r="BD7" s="277">
        <f ca="1">Отчетность!BD108</f>
        <v>0</v>
      </c>
      <c r="BE7" s="277">
        <f ca="1">Отчетность!BE108</f>
        <v>0</v>
      </c>
      <c r="BF7" s="277">
        <f ca="1">Отчетность!BF108</f>
        <v>0</v>
      </c>
      <c r="BG7" s="277">
        <f ca="1">Отчетность!BG108</f>
        <v>0</v>
      </c>
      <c r="BH7" s="277">
        <f ca="1">Отчетность!BH108</f>
        <v>0</v>
      </c>
      <c r="BI7" s="277">
        <f ca="1">Отчетность!BI108</f>
        <v>0</v>
      </c>
      <c r="BJ7" s="277">
        <f ca="1">Отчетность!BJ108</f>
        <v>0</v>
      </c>
      <c r="BK7" s="277">
        <f ca="1">Отчетность!BK108</f>
        <v>0</v>
      </c>
      <c r="BL7" s="277">
        <f ca="1">Отчетность!BL108</f>
        <v>0</v>
      </c>
      <c r="BM7" s="277">
        <f ca="1">Отчетность!BM108</f>
        <v>0</v>
      </c>
      <c r="BN7" s="277">
        <f ca="1">Отчетность!BN108</f>
        <v>0</v>
      </c>
      <c r="BO7" s="277">
        <f ca="1">Отчетность!BO108</f>
        <v>0</v>
      </c>
      <c r="BP7" s="277">
        <f ca="1">Отчетность!BP108</f>
        <v>0</v>
      </c>
      <c r="BQ7" s="277">
        <f ca="1">Отчетность!BQ108</f>
        <v>0</v>
      </c>
      <c r="BR7" s="277">
        <f ca="1">Отчетность!BR108</f>
        <v>0</v>
      </c>
      <c r="BS7" s="277">
        <f ca="1">Отчетность!BS108</f>
        <v>0</v>
      </c>
      <c r="BT7" s="277">
        <f ca="1">Отчетность!BT108</f>
        <v>0</v>
      </c>
      <c r="BU7" s="277">
        <f ca="1">Отчетность!BU108</f>
        <v>0</v>
      </c>
      <c r="BV7" s="277">
        <f ca="1">Отчетность!BV108</f>
        <v>0</v>
      </c>
      <c r="BW7" s="277">
        <f ca="1">Отчетность!BW108</f>
        <v>0</v>
      </c>
      <c r="BX7" s="277">
        <f ca="1">Отчетность!BX108</f>
        <v>0</v>
      </c>
      <c r="BY7" s="277">
        <f ca="1">Отчетность!BY108</f>
        <v>0</v>
      </c>
      <c r="BZ7" s="277">
        <f ca="1">Отчетность!BZ108</f>
        <v>0</v>
      </c>
      <c r="CA7" s="277">
        <f ca="1">Отчетность!CA108</f>
        <v>0</v>
      </c>
      <c r="CB7" s="277">
        <f ca="1">Отчетность!CB108</f>
        <v>0</v>
      </c>
      <c r="CC7" s="277">
        <f ca="1">Отчетность!CC108</f>
        <v>0</v>
      </c>
      <c r="CD7" s="277">
        <f ca="1">Отчетность!CD108</f>
        <v>0</v>
      </c>
      <c r="CE7" s="277">
        <f ca="1">Отчетность!CE108</f>
        <v>0</v>
      </c>
      <c r="CF7" s="277">
        <f ca="1">Отчетность!CF108</f>
        <v>0</v>
      </c>
    </row>
    <row r="8" spans="1:94" s="186" customFormat="1" ht="12.75" x14ac:dyDescent="0.2">
      <c r="A8" s="31"/>
      <c r="B8" s="31"/>
      <c r="C8" s="81"/>
      <c r="D8" s="89"/>
      <c r="E8" s="297"/>
      <c r="F8" s="277"/>
      <c r="G8" s="277"/>
      <c r="H8" s="277"/>
      <c r="I8" s="277"/>
      <c r="J8" s="277"/>
      <c r="K8" s="277"/>
      <c r="L8" s="31"/>
      <c r="M8" s="277"/>
      <c r="N8" s="277"/>
      <c r="O8" s="277"/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77"/>
      <c r="AA8" s="277"/>
      <c r="AB8" s="277"/>
      <c r="AC8" s="277"/>
      <c r="AD8" s="277"/>
      <c r="AE8" s="277"/>
      <c r="AF8" s="277"/>
      <c r="AG8" s="277"/>
      <c r="AH8" s="277"/>
      <c r="AI8" s="277"/>
      <c r="AJ8" s="277"/>
      <c r="AK8" s="277"/>
      <c r="AL8" s="277"/>
      <c r="AM8" s="277"/>
      <c r="AN8" s="277"/>
      <c r="AO8" s="277"/>
      <c r="AP8" s="277"/>
      <c r="AQ8" s="277"/>
      <c r="AR8" s="277"/>
      <c r="AS8" s="277"/>
      <c r="AT8" s="277"/>
      <c r="AU8" s="277"/>
      <c r="AV8" s="277"/>
      <c r="AW8" s="277"/>
      <c r="AX8" s="277"/>
      <c r="AY8" s="277"/>
      <c r="AZ8" s="277"/>
      <c r="BA8" s="277"/>
      <c r="BB8" s="277"/>
      <c r="BC8" s="277"/>
      <c r="BD8" s="277"/>
      <c r="BE8" s="277"/>
      <c r="BF8" s="277"/>
      <c r="BG8" s="277"/>
      <c r="BH8" s="277"/>
      <c r="BI8" s="277"/>
      <c r="BJ8" s="277"/>
      <c r="BK8" s="277"/>
      <c r="BL8" s="277"/>
      <c r="BM8" s="277"/>
      <c r="BN8" s="277"/>
      <c r="BO8" s="277"/>
      <c r="BP8" s="277"/>
      <c r="BQ8" s="277"/>
      <c r="BR8" s="277"/>
      <c r="BS8" s="277"/>
      <c r="BT8" s="277"/>
      <c r="BU8" s="277"/>
      <c r="BV8" s="277"/>
      <c r="BW8" s="277"/>
      <c r="BX8" s="277"/>
      <c r="BY8" s="277"/>
      <c r="BZ8" s="277"/>
      <c r="CA8" s="277"/>
      <c r="CB8" s="277"/>
      <c r="CC8" s="277"/>
      <c r="CD8" s="277"/>
      <c r="CE8" s="277"/>
      <c r="CF8" s="277"/>
    </row>
    <row r="9" spans="1:94" s="186" customFormat="1" ht="12.75" x14ac:dyDescent="0.2">
      <c r="A9" s="31"/>
      <c r="B9" s="298"/>
      <c r="C9" s="299" t="s">
        <v>229</v>
      </c>
      <c r="D9" s="300"/>
      <c r="E9" s="301"/>
      <c r="F9" s="277"/>
      <c r="G9" s="277"/>
      <c r="H9" s="277"/>
      <c r="I9" s="277"/>
      <c r="J9" s="277"/>
      <c r="K9" s="277"/>
      <c r="L9" s="31"/>
      <c r="M9" s="277"/>
      <c r="N9" s="277"/>
      <c r="O9" s="277"/>
      <c r="P9" s="277"/>
      <c r="Q9" s="277"/>
      <c r="R9" s="277"/>
      <c r="S9" s="277"/>
      <c r="T9" s="277"/>
      <c r="U9" s="277"/>
      <c r="V9" s="277"/>
      <c r="W9" s="277"/>
      <c r="X9" s="277"/>
      <c r="Y9" s="277"/>
      <c r="Z9" s="277"/>
      <c r="AA9" s="277"/>
      <c r="AB9" s="277"/>
      <c r="AC9" s="277"/>
      <c r="AD9" s="277"/>
      <c r="AE9" s="277"/>
      <c r="AF9" s="277"/>
      <c r="AG9" s="277"/>
      <c r="AH9" s="277"/>
      <c r="AI9" s="277"/>
      <c r="AJ9" s="277"/>
      <c r="AK9" s="277"/>
      <c r="AL9" s="277"/>
      <c r="AM9" s="277"/>
      <c r="AN9" s="277"/>
      <c r="AO9" s="277"/>
      <c r="AP9" s="277"/>
      <c r="AQ9" s="277"/>
      <c r="AR9" s="277"/>
      <c r="AS9" s="277"/>
      <c r="AT9" s="277"/>
      <c r="AU9" s="277"/>
      <c r="AV9" s="277"/>
      <c r="AW9" s="277"/>
      <c r="AX9" s="277"/>
      <c r="AY9" s="277"/>
      <c r="AZ9" s="277"/>
      <c r="BA9" s="277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77"/>
      <c r="BR9" s="277"/>
      <c r="BS9" s="277"/>
      <c r="BT9" s="277"/>
      <c r="BU9" s="277"/>
      <c r="BV9" s="277"/>
      <c r="BW9" s="277"/>
      <c r="BX9" s="277"/>
      <c r="BY9" s="277"/>
      <c r="BZ9" s="277"/>
      <c r="CA9" s="277"/>
      <c r="CB9" s="277"/>
      <c r="CC9" s="277"/>
      <c r="CD9" s="277"/>
      <c r="CE9" s="277"/>
      <c r="CF9" s="277"/>
    </row>
    <row r="10" spans="1:94" s="186" customFormat="1" ht="12.75" x14ac:dyDescent="0.2">
      <c r="A10" s="31"/>
      <c r="B10" s="302"/>
      <c r="C10" s="31"/>
      <c r="D10" s="89"/>
      <c r="E10" s="303"/>
      <c r="F10" s="277"/>
      <c r="G10" s="277"/>
      <c r="H10" s="277"/>
      <c r="I10" s="277"/>
      <c r="J10" s="277"/>
      <c r="K10" s="277"/>
      <c r="L10" s="31"/>
      <c r="M10" s="277"/>
      <c r="N10" s="277"/>
      <c r="O10" s="277"/>
      <c r="P10" s="277"/>
      <c r="Q10" s="277"/>
      <c r="R10" s="277"/>
      <c r="S10" s="277"/>
      <c r="T10" s="277"/>
      <c r="U10" s="277"/>
      <c r="V10" s="277"/>
      <c r="W10" s="277"/>
      <c r="X10" s="277"/>
      <c r="Y10" s="277"/>
      <c r="Z10" s="277"/>
      <c r="AA10" s="277"/>
      <c r="AB10" s="277"/>
      <c r="AC10" s="277"/>
      <c r="AD10" s="277"/>
      <c r="AE10" s="277"/>
      <c r="AF10" s="277"/>
      <c r="AG10" s="277"/>
      <c r="AH10" s="277"/>
      <c r="AI10" s="277"/>
      <c r="AJ10" s="277"/>
      <c r="AK10" s="277"/>
      <c r="AL10" s="277"/>
      <c r="AM10" s="277"/>
      <c r="AN10" s="277"/>
      <c r="AO10" s="277"/>
      <c r="AP10" s="277"/>
      <c r="AQ10" s="277"/>
      <c r="AR10" s="277"/>
      <c r="AS10" s="277"/>
      <c r="AT10" s="277"/>
      <c r="AU10" s="277"/>
      <c r="AV10" s="277"/>
      <c r="AW10" s="277"/>
      <c r="AX10" s="277"/>
      <c r="AY10" s="277"/>
      <c r="AZ10" s="277"/>
      <c r="BA10" s="277"/>
      <c r="BB10" s="277"/>
      <c r="BC10" s="277"/>
      <c r="BD10" s="277"/>
      <c r="BE10" s="277"/>
      <c r="BF10" s="277"/>
      <c r="BG10" s="277"/>
      <c r="BH10" s="277"/>
      <c r="BI10" s="277"/>
      <c r="BJ10" s="277"/>
      <c r="BK10" s="277"/>
      <c r="BL10" s="277"/>
      <c r="BM10" s="277"/>
      <c r="BN10" s="277"/>
      <c r="BO10" s="277"/>
      <c r="BP10" s="277"/>
      <c r="BQ10" s="277"/>
      <c r="BR10" s="277"/>
      <c r="BS10" s="277"/>
      <c r="BT10" s="277"/>
      <c r="BU10" s="277"/>
      <c r="BV10" s="277"/>
      <c r="BW10" s="277"/>
      <c r="BX10" s="277"/>
      <c r="BY10" s="277"/>
      <c r="BZ10" s="277"/>
      <c r="CA10" s="277"/>
      <c r="CB10" s="277"/>
      <c r="CC10" s="277"/>
      <c r="CD10" s="277"/>
      <c r="CE10" s="277"/>
      <c r="CF10" s="277"/>
    </row>
    <row r="11" spans="1:94" s="186" customFormat="1" ht="25.5" x14ac:dyDescent="0.2">
      <c r="A11" s="31"/>
      <c r="B11" s="302"/>
      <c r="C11" s="61" t="s">
        <v>20</v>
      </c>
      <c r="D11" s="89"/>
      <c r="E11" s="304" t="str">
        <f>IF(G2=1,C19,C29)</f>
        <v>Модель выхода (экзита)</v>
      </c>
      <c r="F11" s="277"/>
      <c r="G11" s="277"/>
      <c r="H11" s="277"/>
      <c r="I11" s="277"/>
      <c r="J11" s="277"/>
      <c r="K11" s="277"/>
      <c r="L11" s="31"/>
      <c r="M11" s="277"/>
      <c r="N11" s="277"/>
      <c r="O11" s="277"/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77"/>
      <c r="AA11" s="277"/>
      <c r="AB11" s="277"/>
      <c r="AC11" s="277"/>
      <c r="AD11" s="277"/>
      <c r="AE11" s="277"/>
      <c r="AF11" s="277"/>
      <c r="AG11" s="277"/>
      <c r="AH11" s="277"/>
      <c r="AI11" s="277"/>
      <c r="AJ11" s="277"/>
      <c r="AK11" s="277"/>
      <c r="AL11" s="277"/>
      <c r="AM11" s="277"/>
      <c r="AN11" s="277"/>
      <c r="AO11" s="277"/>
      <c r="AP11" s="277"/>
      <c r="AQ11" s="277"/>
      <c r="AR11" s="277"/>
      <c r="AS11" s="277"/>
      <c r="AT11" s="277"/>
      <c r="AU11" s="277"/>
      <c r="AV11" s="277"/>
      <c r="AW11" s="277"/>
      <c r="AX11" s="277"/>
      <c r="AY11" s="277"/>
      <c r="AZ11" s="277"/>
      <c r="BA11" s="277"/>
      <c r="BB11" s="277"/>
      <c r="BC11" s="277"/>
      <c r="BD11" s="277"/>
      <c r="BE11" s="277"/>
      <c r="BF11" s="277"/>
      <c r="BG11" s="277"/>
      <c r="BH11" s="277"/>
      <c r="BI11" s="277"/>
      <c r="BJ11" s="277"/>
      <c r="BK11" s="277"/>
      <c r="BL11" s="277"/>
      <c r="BM11" s="277"/>
      <c r="BN11" s="277"/>
      <c r="BO11" s="277"/>
      <c r="BP11" s="277"/>
      <c r="BQ11" s="277"/>
      <c r="BR11" s="277"/>
      <c r="BS11" s="277"/>
      <c r="BT11" s="277"/>
      <c r="BU11" s="277"/>
      <c r="BV11" s="277"/>
      <c r="BW11" s="277"/>
      <c r="BX11" s="277"/>
      <c r="BY11" s="277"/>
      <c r="BZ11" s="277"/>
      <c r="CA11" s="277"/>
      <c r="CB11" s="277"/>
      <c r="CC11" s="277"/>
      <c r="CD11" s="277"/>
      <c r="CE11" s="277"/>
      <c r="CF11" s="277"/>
    </row>
    <row r="12" spans="1:94" s="186" customFormat="1" ht="12.75" x14ac:dyDescent="0.2">
      <c r="A12" s="31"/>
      <c r="B12" s="302"/>
      <c r="C12" s="99" t="s">
        <v>230</v>
      </c>
      <c r="D12" s="32" t="s">
        <v>355</v>
      </c>
      <c r="E12" s="305">
        <f ca="1">E7</f>
        <v>2178.1604744671567</v>
      </c>
      <c r="F12" s="277"/>
      <c r="G12" s="277"/>
      <c r="H12" s="277"/>
      <c r="I12" s="277"/>
      <c r="J12" s="277"/>
      <c r="K12" s="277"/>
      <c r="L12" s="31"/>
      <c r="M12" s="277"/>
      <c r="N12" s="277"/>
      <c r="O12" s="277"/>
      <c r="P12" s="277"/>
      <c r="Q12" s="277"/>
      <c r="R12" s="277"/>
      <c r="S12" s="277"/>
      <c r="T12" s="277"/>
      <c r="U12" s="277"/>
      <c r="V12" s="277"/>
      <c r="W12" s="277"/>
      <c r="X12" s="277"/>
      <c r="Y12" s="277"/>
      <c r="Z12" s="277"/>
      <c r="AA12" s="277"/>
      <c r="AB12" s="277"/>
      <c r="AC12" s="277"/>
      <c r="AD12" s="277"/>
      <c r="AE12" s="277"/>
      <c r="AF12" s="277"/>
      <c r="AG12" s="277"/>
      <c r="AH12" s="277"/>
      <c r="AI12" s="277"/>
      <c r="AJ12" s="277"/>
      <c r="AK12" s="277"/>
      <c r="AL12" s="277"/>
      <c r="AM12" s="277"/>
      <c r="AN12" s="277"/>
      <c r="AO12" s="277"/>
      <c r="AP12" s="277"/>
      <c r="AQ12" s="277"/>
      <c r="AR12" s="277"/>
      <c r="AS12" s="277"/>
      <c r="AT12" s="277"/>
      <c r="AU12" s="277"/>
      <c r="AV12" s="277"/>
      <c r="AW12" s="277"/>
      <c r="AX12" s="277"/>
      <c r="AY12" s="277"/>
      <c r="AZ12" s="277"/>
      <c r="BA12" s="277"/>
      <c r="BB12" s="277"/>
      <c r="BC12" s="277"/>
      <c r="BD12" s="277"/>
      <c r="BE12" s="277"/>
      <c r="BF12" s="277"/>
      <c r="BG12" s="277"/>
      <c r="BH12" s="277"/>
      <c r="BI12" s="277"/>
      <c r="BJ12" s="277"/>
      <c r="BK12" s="277"/>
      <c r="BL12" s="277"/>
      <c r="BM12" s="277"/>
      <c r="BN12" s="277"/>
      <c r="BO12" s="277"/>
      <c r="BP12" s="277"/>
      <c r="BQ12" s="277"/>
      <c r="BR12" s="277"/>
      <c r="BS12" s="277"/>
      <c r="BT12" s="277"/>
      <c r="BU12" s="277"/>
      <c r="BV12" s="277"/>
      <c r="BW12" s="277"/>
      <c r="BX12" s="277"/>
      <c r="BY12" s="277"/>
      <c r="BZ12" s="277"/>
      <c r="CA12" s="277"/>
      <c r="CB12" s="277"/>
      <c r="CC12" s="277"/>
      <c r="CD12" s="277"/>
      <c r="CE12" s="277"/>
      <c r="CF12" s="277"/>
    </row>
    <row r="13" spans="1:94" s="186" customFormat="1" ht="12.75" x14ac:dyDescent="0.2">
      <c r="A13" s="31"/>
      <c r="B13" s="302"/>
      <c r="C13" s="99" t="s">
        <v>157</v>
      </c>
      <c r="D13" s="32" t="s">
        <v>80</v>
      </c>
      <c r="E13" s="305">
        <f>IF(G2=2,Вводные!G202,"n/a")</f>
        <v>60</v>
      </c>
      <c r="F13" s="277"/>
      <c r="G13" s="277"/>
      <c r="H13" s="277"/>
      <c r="I13" s="277"/>
      <c r="J13" s="277"/>
      <c r="K13" s="277"/>
      <c r="L13" s="31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77"/>
      <c r="AH13" s="277"/>
      <c r="AI13" s="277"/>
      <c r="AJ13" s="277"/>
      <c r="AK13" s="277"/>
      <c r="AL13" s="277"/>
      <c r="AM13" s="277"/>
      <c r="AN13" s="277"/>
      <c r="AO13" s="277"/>
      <c r="AP13" s="277"/>
      <c r="AQ13" s="277"/>
      <c r="AR13" s="277"/>
      <c r="AS13" s="277"/>
      <c r="AT13" s="277"/>
      <c r="AU13" s="277"/>
      <c r="AV13" s="277"/>
      <c r="AW13" s="277"/>
      <c r="AX13" s="277"/>
      <c r="AY13" s="277"/>
      <c r="AZ13" s="277"/>
      <c r="BA13" s="277"/>
      <c r="BB13" s="277"/>
      <c r="BC13" s="277"/>
      <c r="BD13" s="277"/>
      <c r="BE13" s="277"/>
      <c r="BF13" s="277"/>
      <c r="BG13" s="277"/>
      <c r="BH13" s="277"/>
      <c r="BI13" s="277"/>
      <c r="BJ13" s="277"/>
      <c r="BK13" s="277"/>
      <c r="BL13" s="277"/>
      <c r="BM13" s="277"/>
      <c r="BN13" s="277"/>
      <c r="BO13" s="277"/>
      <c r="BP13" s="277"/>
      <c r="BQ13" s="277"/>
      <c r="BR13" s="277"/>
      <c r="BS13" s="277"/>
      <c r="BT13" s="277"/>
      <c r="BU13" s="277"/>
      <c r="BV13" s="277"/>
      <c r="BW13" s="277"/>
      <c r="BX13" s="277"/>
      <c r="BY13" s="277"/>
      <c r="BZ13" s="277"/>
      <c r="CA13" s="277"/>
      <c r="CB13" s="277"/>
      <c r="CC13" s="277"/>
      <c r="CD13" s="277"/>
      <c r="CE13" s="277"/>
      <c r="CF13" s="277"/>
    </row>
    <row r="14" spans="1:94" s="186" customFormat="1" ht="12.75" x14ac:dyDescent="0.2">
      <c r="A14" s="31"/>
      <c r="B14" s="302"/>
      <c r="C14" s="99" t="s">
        <v>231</v>
      </c>
      <c r="D14" s="32" t="s">
        <v>152</v>
      </c>
      <c r="E14" s="306">
        <f>IF(G2=1,Вводные!G196,IF(G2=2,Вводные!G201,0))</f>
        <v>0.25</v>
      </c>
      <c r="F14" s="277"/>
      <c r="G14" s="277"/>
      <c r="H14" s="277"/>
      <c r="I14" s="277"/>
      <c r="J14" s="277"/>
      <c r="K14" s="277"/>
      <c r="L14" s="31"/>
      <c r="M14" s="277"/>
      <c r="N14" s="277"/>
      <c r="O14" s="277"/>
      <c r="P14" s="277"/>
      <c r="Q14" s="277"/>
      <c r="R14" s="277"/>
      <c r="S14" s="277"/>
      <c r="T14" s="277"/>
      <c r="U14" s="277"/>
      <c r="V14" s="277"/>
      <c r="W14" s="277"/>
      <c r="X14" s="277"/>
      <c r="Y14" s="277"/>
      <c r="Z14" s="277"/>
      <c r="AA14" s="277"/>
      <c r="AB14" s="277"/>
      <c r="AC14" s="277"/>
      <c r="AD14" s="277"/>
      <c r="AE14" s="277"/>
      <c r="AF14" s="277"/>
      <c r="AG14" s="277"/>
      <c r="AH14" s="277"/>
      <c r="AI14" s="277"/>
      <c r="AJ14" s="277"/>
      <c r="AK14" s="277"/>
      <c r="AL14" s="277"/>
      <c r="AM14" s="277"/>
      <c r="AN14" s="277"/>
      <c r="AO14" s="277"/>
      <c r="AP14" s="277"/>
      <c r="AQ14" s="277"/>
      <c r="AR14" s="277"/>
      <c r="AS14" s="277"/>
      <c r="AT14" s="277"/>
      <c r="AU14" s="277"/>
      <c r="AV14" s="277"/>
      <c r="AW14" s="277"/>
      <c r="AX14" s="277"/>
      <c r="AY14" s="277"/>
      <c r="AZ14" s="277"/>
      <c r="BA14" s="277"/>
      <c r="BB14" s="277"/>
      <c r="BC14" s="277"/>
      <c r="BD14" s="277"/>
      <c r="BE14" s="277"/>
      <c r="BF14" s="277"/>
      <c r="BG14" s="277"/>
      <c r="BH14" s="277"/>
      <c r="BI14" s="277"/>
      <c r="BJ14" s="277"/>
      <c r="BK14" s="277"/>
      <c r="BL14" s="277"/>
      <c r="BM14" s="277"/>
      <c r="BN14" s="277"/>
      <c r="BO14" s="277"/>
      <c r="BP14" s="277"/>
      <c r="BQ14" s="277"/>
      <c r="BR14" s="277"/>
      <c r="BS14" s="277"/>
      <c r="BT14" s="277"/>
      <c r="BU14" s="277"/>
      <c r="BV14" s="277"/>
      <c r="BW14" s="277"/>
      <c r="BX14" s="277"/>
      <c r="BY14" s="277"/>
      <c r="BZ14" s="277"/>
      <c r="CA14" s="277"/>
      <c r="CB14" s="277"/>
      <c r="CC14" s="277"/>
      <c r="CD14" s="277"/>
      <c r="CE14" s="277"/>
      <c r="CF14" s="277"/>
    </row>
    <row r="15" spans="1:94" s="186" customFormat="1" ht="12.75" x14ac:dyDescent="0.2">
      <c r="A15" s="31"/>
      <c r="B15" s="302"/>
      <c r="C15" s="99" t="s">
        <v>232</v>
      </c>
      <c r="D15" s="32" t="s">
        <v>158</v>
      </c>
      <c r="E15" s="306">
        <f ca="1">IF(G2=1,E25,IF(G2=2,E45,0))</f>
        <v>1.168494084069593</v>
      </c>
      <c r="F15" s="277"/>
      <c r="G15" s="277"/>
      <c r="H15" s="277"/>
      <c r="I15" s="277"/>
      <c r="J15" s="277"/>
      <c r="K15" s="277"/>
      <c r="L15" s="31"/>
      <c r="M15" s="277"/>
      <c r="N15" s="277"/>
      <c r="O15" s="277"/>
      <c r="P15" s="277"/>
      <c r="Q15" s="277"/>
      <c r="R15" s="277"/>
      <c r="S15" s="277"/>
      <c r="T15" s="277"/>
      <c r="U15" s="277"/>
      <c r="V15" s="277"/>
      <c r="W15" s="277"/>
      <c r="X15" s="277"/>
      <c r="Y15" s="277"/>
      <c r="Z15" s="277"/>
      <c r="AA15" s="277"/>
      <c r="AB15" s="277"/>
      <c r="AC15" s="277"/>
      <c r="AD15" s="277"/>
      <c r="AE15" s="277"/>
      <c r="AF15" s="277"/>
      <c r="AG15" s="277"/>
      <c r="AH15" s="277"/>
      <c r="AI15" s="277"/>
      <c r="AJ15" s="277"/>
      <c r="AK15" s="277"/>
      <c r="AL15" s="277"/>
      <c r="AM15" s="277"/>
      <c r="AN15" s="277"/>
      <c r="AO15" s="277"/>
      <c r="AP15" s="277"/>
      <c r="AQ15" s="277"/>
      <c r="AR15" s="277"/>
      <c r="AS15" s="277"/>
      <c r="AT15" s="277"/>
      <c r="AU15" s="277"/>
      <c r="AV15" s="277"/>
      <c r="AW15" s="277"/>
      <c r="AX15" s="277"/>
      <c r="AY15" s="277"/>
      <c r="AZ15" s="277"/>
      <c r="BA15" s="277"/>
      <c r="BB15" s="277"/>
      <c r="BC15" s="277"/>
      <c r="BD15" s="277"/>
      <c r="BE15" s="277"/>
      <c r="BF15" s="277"/>
      <c r="BG15" s="277"/>
      <c r="BH15" s="277"/>
      <c r="BI15" s="277"/>
      <c r="BJ15" s="277"/>
      <c r="BK15" s="277"/>
      <c r="BL15" s="277"/>
      <c r="BM15" s="277"/>
      <c r="BN15" s="277"/>
      <c r="BO15" s="277"/>
      <c r="BP15" s="277"/>
      <c r="BQ15" s="277"/>
      <c r="BR15" s="277"/>
      <c r="BS15" s="277"/>
      <c r="BT15" s="277"/>
      <c r="BU15" s="277"/>
      <c r="BV15" s="277"/>
      <c r="BW15" s="277"/>
      <c r="BX15" s="277"/>
      <c r="BY15" s="277"/>
      <c r="BZ15" s="277"/>
      <c r="CA15" s="277"/>
      <c r="CB15" s="277"/>
      <c r="CC15" s="277"/>
      <c r="CD15" s="277"/>
      <c r="CE15" s="277"/>
      <c r="CF15" s="277"/>
    </row>
    <row r="16" spans="1:94" s="186" customFormat="1" ht="12.75" x14ac:dyDescent="0.2">
      <c r="A16" s="31"/>
      <c r="B16" s="302"/>
      <c r="C16" s="99" t="s">
        <v>233</v>
      </c>
      <c r="D16" s="32" t="s">
        <v>54</v>
      </c>
      <c r="E16" s="306">
        <f ca="1">IF(G2=1,E26,IF(G2=2,E46,0))</f>
        <v>0.72259497717308352</v>
      </c>
      <c r="F16" s="277"/>
      <c r="G16" s="277"/>
      <c r="H16" s="277"/>
      <c r="I16" s="277"/>
      <c r="J16" s="277"/>
      <c r="K16" s="277"/>
      <c r="L16" s="31"/>
      <c r="M16" s="277"/>
      <c r="N16" s="277"/>
      <c r="O16" s="277"/>
      <c r="P16" s="277"/>
      <c r="Q16" s="277"/>
      <c r="R16" s="277"/>
      <c r="S16" s="277"/>
      <c r="T16" s="277"/>
      <c r="U16" s="277"/>
      <c r="V16" s="277"/>
      <c r="W16" s="277"/>
      <c r="X16" s="277"/>
      <c r="Y16" s="277"/>
      <c r="Z16" s="277"/>
      <c r="AA16" s="277"/>
      <c r="AB16" s="277"/>
      <c r="AC16" s="277"/>
      <c r="AD16" s="277"/>
      <c r="AE16" s="277"/>
      <c r="AF16" s="277"/>
      <c r="AG16" s="277"/>
      <c r="AH16" s="277"/>
      <c r="AI16" s="277"/>
      <c r="AJ16" s="277"/>
      <c r="AK16" s="277"/>
      <c r="AL16" s="277"/>
      <c r="AM16" s="277"/>
      <c r="AN16" s="277"/>
      <c r="AO16" s="277"/>
      <c r="AP16" s="277"/>
      <c r="AQ16" s="277"/>
      <c r="AR16" s="277"/>
      <c r="AS16" s="277"/>
      <c r="AT16" s="277"/>
      <c r="AU16" s="277"/>
      <c r="AV16" s="277"/>
      <c r="AW16" s="277"/>
      <c r="AX16" s="277"/>
      <c r="AY16" s="277"/>
      <c r="AZ16" s="277"/>
      <c r="BA16" s="277"/>
      <c r="BB16" s="277"/>
      <c r="BC16" s="277"/>
      <c r="BD16" s="277"/>
      <c r="BE16" s="277"/>
      <c r="BF16" s="277"/>
      <c r="BG16" s="277"/>
      <c r="BH16" s="277"/>
      <c r="BI16" s="277"/>
      <c r="BJ16" s="277"/>
      <c r="BK16" s="277"/>
      <c r="BL16" s="277"/>
      <c r="BM16" s="277"/>
      <c r="BN16" s="277"/>
      <c r="BO16" s="277"/>
      <c r="BP16" s="277"/>
      <c r="BQ16" s="277"/>
      <c r="BR16" s="277"/>
      <c r="BS16" s="277"/>
      <c r="BT16" s="277"/>
      <c r="BU16" s="277"/>
      <c r="BV16" s="277"/>
      <c r="BW16" s="277"/>
      <c r="BX16" s="277"/>
      <c r="BY16" s="277"/>
      <c r="BZ16" s="277"/>
      <c r="CA16" s="277"/>
      <c r="CB16" s="277"/>
      <c r="CC16" s="277"/>
      <c r="CD16" s="277"/>
      <c r="CE16" s="277"/>
      <c r="CF16" s="277"/>
    </row>
    <row r="17" spans="1:94" s="186" customFormat="1" ht="12.75" x14ac:dyDescent="0.2">
      <c r="A17" s="31"/>
      <c r="B17" s="307"/>
      <c r="C17" s="308"/>
      <c r="D17" s="309"/>
      <c r="E17" s="310"/>
      <c r="F17" s="277"/>
      <c r="G17" s="277"/>
      <c r="H17" s="277"/>
      <c r="I17" s="277"/>
      <c r="J17" s="277"/>
      <c r="K17" s="277"/>
      <c r="L17" s="31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</row>
    <row r="18" spans="1:94" s="186" customFormat="1" ht="12.75" x14ac:dyDescent="0.2">
      <c r="A18" s="31"/>
      <c r="B18" s="31"/>
      <c r="C18" s="81"/>
      <c r="D18" s="89"/>
      <c r="E18" s="297"/>
      <c r="F18" s="277"/>
      <c r="G18" s="277"/>
      <c r="H18" s="277"/>
      <c r="I18" s="277"/>
      <c r="J18" s="277"/>
      <c r="K18" s="277"/>
      <c r="L18" s="31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</row>
    <row r="19" spans="1:94" s="186" customFormat="1" ht="12.75" x14ac:dyDescent="0.2">
      <c r="A19" s="31"/>
      <c r="B19" s="311" t="s">
        <v>102</v>
      </c>
      <c r="C19" s="312" t="str">
        <f>Вводные!C195</f>
        <v>Дивидендная модель</v>
      </c>
      <c r="D19" s="313"/>
      <c r="E19" s="314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</row>
    <row r="20" spans="1:94" s="186" customFormat="1" ht="12.75" x14ac:dyDescent="0.2">
      <c r="A20" s="31"/>
      <c r="B20" s="315"/>
      <c r="C20" s="31"/>
      <c r="D20" s="132"/>
      <c r="E20" s="316"/>
      <c r="F20" s="31"/>
      <c r="G20" s="31"/>
      <c r="H20" s="31"/>
      <c r="I20" s="31"/>
      <c r="J20" s="31"/>
      <c r="K20" s="31"/>
      <c r="L20" s="31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7"/>
      <c r="AA20" s="277"/>
      <c r="AB20" s="277"/>
      <c r="AC20" s="277"/>
      <c r="AD20" s="277"/>
      <c r="AE20" s="277"/>
      <c r="AF20" s="277"/>
      <c r="AG20" s="277"/>
      <c r="AH20" s="277"/>
      <c r="AI20" s="277"/>
      <c r="AJ20" s="277"/>
      <c r="AK20" s="277"/>
      <c r="AL20" s="277"/>
      <c r="AM20" s="277"/>
      <c r="AN20" s="277"/>
      <c r="AO20" s="277"/>
      <c r="AP20" s="277"/>
      <c r="AQ20" s="277"/>
      <c r="AR20" s="277"/>
      <c r="AS20" s="277"/>
      <c r="AT20" s="277"/>
      <c r="AU20" s="277"/>
      <c r="AV20" s="277"/>
      <c r="AW20" s="277"/>
      <c r="AX20" s="277"/>
      <c r="AY20" s="277"/>
      <c r="AZ20" s="277"/>
      <c r="BA20" s="277"/>
      <c r="BB20" s="277"/>
      <c r="BC20" s="277"/>
      <c r="BD20" s="277"/>
      <c r="BE20" s="277"/>
      <c r="BF20" s="277"/>
      <c r="BG20" s="277"/>
      <c r="BH20" s="277"/>
      <c r="BI20" s="277"/>
      <c r="BJ20" s="277"/>
      <c r="BK20" s="277"/>
      <c r="BL20" s="277"/>
      <c r="BM20" s="277"/>
      <c r="BN20" s="277"/>
      <c r="BO20" s="277"/>
      <c r="BP20" s="277"/>
      <c r="BQ20" s="277"/>
      <c r="BR20" s="277"/>
      <c r="BS20" s="277"/>
      <c r="BT20" s="277"/>
      <c r="BU20" s="277"/>
      <c r="BV20" s="277"/>
      <c r="BW20" s="277"/>
      <c r="BX20" s="277"/>
      <c r="BY20" s="277"/>
      <c r="BZ20" s="277"/>
      <c r="CA20" s="277"/>
      <c r="CB20" s="277"/>
      <c r="CC20" s="277"/>
      <c r="CD20" s="277"/>
      <c r="CE20" s="277"/>
      <c r="CF20" s="277"/>
      <c r="CG20" s="317"/>
      <c r="CH20" s="317"/>
    </row>
    <row r="21" spans="1:94" x14ac:dyDescent="0.25">
      <c r="A21" s="81"/>
      <c r="B21" s="318"/>
      <c r="C21" s="81" t="s">
        <v>234</v>
      </c>
      <c r="D21" s="109" t="s">
        <v>355</v>
      </c>
      <c r="E21" s="505">
        <f ca="1">SUM(F21:K21)</f>
        <v>8402.0181642767275</v>
      </c>
      <c r="F21" s="506">
        <f ca="1">SUMIF($M$6:$CF$6,F$6,$M21:$CF21)</f>
        <v>-1195.3619137573446</v>
      </c>
      <c r="G21" s="506">
        <f t="shared" ref="G21:K23" ca="1" si="14">SUMIF($M$6:$CF$6,G$6,$M21:$CF21)</f>
        <v>-682.06244758733123</v>
      </c>
      <c r="H21" s="506">
        <f t="shared" ca="1" si="14"/>
        <v>-300.73611312248102</v>
      </c>
      <c r="I21" s="506">
        <f t="shared" ca="1" si="14"/>
        <v>1674.6108081869361</v>
      </c>
      <c r="J21" s="506">
        <f t="shared" ca="1" si="14"/>
        <v>3376.7204800452373</v>
      </c>
      <c r="K21" s="506">
        <f t="shared" ca="1" si="14"/>
        <v>5528.8473505117099</v>
      </c>
      <c r="L21" s="507"/>
      <c r="M21" s="506">
        <f t="shared" ref="M21:AR21" ca="1" si="15">M22+M23</f>
        <v>-224.75</v>
      </c>
      <c r="N21" s="506">
        <f t="shared" ca="1" si="15"/>
        <v>-123.25</v>
      </c>
      <c r="O21" s="506">
        <f t="shared" ca="1" si="15"/>
        <v>-123.25</v>
      </c>
      <c r="P21" s="506">
        <f t="shared" ca="1" si="15"/>
        <v>-123.25</v>
      </c>
      <c r="Q21" s="506">
        <f t="shared" ca="1" si="15"/>
        <v>-123.25</v>
      </c>
      <c r="R21" s="506">
        <f t="shared" ca="1" si="15"/>
        <v>-83.015117248531112</v>
      </c>
      <c r="S21" s="506">
        <f t="shared" ca="1" si="15"/>
        <v>-65.766132751468916</v>
      </c>
      <c r="T21" s="506">
        <f t="shared" ca="1" si="15"/>
        <v>-65.766132751468916</v>
      </c>
      <c r="U21" s="506">
        <f t="shared" ca="1" si="15"/>
        <v>-65.766132751468916</v>
      </c>
      <c r="V21" s="506">
        <f t="shared" ca="1" si="15"/>
        <v>-65.766132751468916</v>
      </c>
      <c r="W21" s="506">
        <f t="shared" ca="1" si="15"/>
        <v>-65.766132751468916</v>
      </c>
      <c r="X21" s="506">
        <f t="shared" ca="1" si="15"/>
        <v>-65.766132751468916</v>
      </c>
      <c r="Y21" s="506">
        <f t="shared" ca="1" si="15"/>
        <v>-61.678565863978278</v>
      </c>
      <c r="Z21" s="506">
        <f t="shared" ca="1" si="15"/>
        <v>-65.617137138959549</v>
      </c>
      <c r="AA21" s="506">
        <f t="shared" ca="1" si="15"/>
        <v>-65.617137138959549</v>
      </c>
      <c r="AB21" s="506">
        <f t="shared" ca="1" si="15"/>
        <v>-64.537137138959565</v>
      </c>
      <c r="AC21" s="506">
        <f t="shared" ca="1" si="15"/>
        <v>-68.242137138959549</v>
      </c>
      <c r="AD21" s="506">
        <f t="shared" ca="1" si="15"/>
        <v>-37.234687499999993</v>
      </c>
      <c r="AE21" s="506">
        <f t="shared" ca="1" si="15"/>
        <v>-53.189274277919083</v>
      </c>
      <c r="AF21" s="506">
        <f t="shared" ca="1" si="15"/>
        <v>-53.189274277919083</v>
      </c>
      <c r="AG21" s="506">
        <f t="shared" ca="1" si="15"/>
        <v>-53.189274277919083</v>
      </c>
      <c r="AH21" s="506">
        <f t="shared" ca="1" si="15"/>
        <v>-53.189274277919083</v>
      </c>
      <c r="AI21" s="506">
        <f t="shared" ca="1" si="15"/>
        <v>-53.189274277919083</v>
      </c>
      <c r="AJ21" s="506">
        <f t="shared" ca="1" si="15"/>
        <v>-53.189274277919083</v>
      </c>
      <c r="AK21" s="506">
        <f t="shared" ca="1" si="15"/>
        <v>-39.420091200290528</v>
      </c>
      <c r="AL21" s="506">
        <f t="shared" ca="1" si="15"/>
        <v>-55.167487980547634</v>
      </c>
      <c r="AM21" s="506">
        <f t="shared" ca="1" si="15"/>
        <v>-55.167487980547634</v>
      </c>
      <c r="AN21" s="506">
        <f t="shared" ca="1" si="15"/>
        <v>-74.314807980547613</v>
      </c>
      <c r="AO21" s="506">
        <f t="shared" ca="1" si="15"/>
        <v>-76.666237980547635</v>
      </c>
      <c r="AP21" s="506">
        <f t="shared" ca="1" si="15"/>
        <v>0</v>
      </c>
      <c r="AQ21" s="506">
        <f t="shared" ca="1" si="15"/>
        <v>0</v>
      </c>
      <c r="AR21" s="506">
        <f t="shared" ca="1" si="15"/>
        <v>0</v>
      </c>
      <c r="AS21" s="506">
        <f t="shared" ref="AS21:BT21" ca="1" si="16">AS22+AS23</f>
        <v>0</v>
      </c>
      <c r="AT21" s="506">
        <f t="shared" ca="1" si="16"/>
        <v>0</v>
      </c>
      <c r="AU21" s="506">
        <f t="shared" ca="1" si="16"/>
        <v>0</v>
      </c>
      <c r="AV21" s="506">
        <f t="shared" ca="1" si="16"/>
        <v>0</v>
      </c>
      <c r="AW21" s="506">
        <f t="shared" ca="1" si="16"/>
        <v>0</v>
      </c>
      <c r="AX21" s="506">
        <f t="shared" ca="1" si="16"/>
        <v>0</v>
      </c>
      <c r="AY21" s="506">
        <f t="shared" ca="1" si="16"/>
        <v>0</v>
      </c>
      <c r="AZ21" s="506">
        <f t="shared" ca="1" si="16"/>
        <v>0</v>
      </c>
      <c r="BA21" s="506">
        <f t="shared" ca="1" si="16"/>
        <v>0</v>
      </c>
      <c r="BB21" s="506">
        <f t="shared" ca="1" si="16"/>
        <v>0</v>
      </c>
      <c r="BC21" s="506">
        <f t="shared" ca="1" si="16"/>
        <v>0</v>
      </c>
      <c r="BD21" s="506">
        <f t="shared" ca="1" si="16"/>
        <v>0</v>
      </c>
      <c r="BE21" s="506">
        <f t="shared" ca="1" si="16"/>
        <v>0</v>
      </c>
      <c r="BF21" s="506">
        <f t="shared" ca="1" si="16"/>
        <v>0</v>
      </c>
      <c r="BG21" s="506">
        <f t="shared" ca="1" si="16"/>
        <v>0</v>
      </c>
      <c r="BH21" s="506">
        <f t="shared" ca="1" si="16"/>
        <v>1674.6108081869361</v>
      </c>
      <c r="BI21" s="506">
        <f t="shared" ca="1" si="16"/>
        <v>0</v>
      </c>
      <c r="BJ21" s="506">
        <f t="shared" ca="1" si="16"/>
        <v>0</v>
      </c>
      <c r="BK21" s="506">
        <f t="shared" ca="1" si="16"/>
        <v>0</v>
      </c>
      <c r="BL21" s="506">
        <f t="shared" ca="1" si="16"/>
        <v>0</v>
      </c>
      <c r="BM21" s="506">
        <f t="shared" ca="1" si="16"/>
        <v>0</v>
      </c>
      <c r="BN21" s="506">
        <f t="shared" ca="1" si="16"/>
        <v>0</v>
      </c>
      <c r="BO21" s="506">
        <f t="shared" ca="1" si="16"/>
        <v>0</v>
      </c>
      <c r="BP21" s="506">
        <f t="shared" ca="1" si="16"/>
        <v>0</v>
      </c>
      <c r="BQ21" s="506">
        <f t="shared" ca="1" si="16"/>
        <v>0</v>
      </c>
      <c r="BR21" s="506">
        <f t="shared" ca="1" si="16"/>
        <v>0</v>
      </c>
      <c r="BS21" s="506">
        <f t="shared" ca="1" si="16"/>
        <v>0</v>
      </c>
      <c r="BT21" s="506">
        <f t="shared" ca="1" si="16"/>
        <v>3376.7204800452373</v>
      </c>
      <c r="BU21" s="506">
        <f t="shared" ref="BU21:CF21" ca="1" si="17">BU22+BU23</f>
        <v>0</v>
      </c>
      <c r="BV21" s="506">
        <f t="shared" ca="1" si="17"/>
        <v>0</v>
      </c>
      <c r="BW21" s="506">
        <f t="shared" ca="1" si="17"/>
        <v>0</v>
      </c>
      <c r="BX21" s="506">
        <f t="shared" ca="1" si="17"/>
        <v>0</v>
      </c>
      <c r="BY21" s="506">
        <f t="shared" ca="1" si="17"/>
        <v>0</v>
      </c>
      <c r="BZ21" s="506">
        <f t="shared" ca="1" si="17"/>
        <v>0</v>
      </c>
      <c r="CA21" s="506">
        <f t="shared" ca="1" si="17"/>
        <v>0</v>
      </c>
      <c r="CB21" s="506">
        <f t="shared" ca="1" si="17"/>
        <v>0</v>
      </c>
      <c r="CC21" s="506">
        <f t="shared" ca="1" si="17"/>
        <v>0</v>
      </c>
      <c r="CD21" s="506">
        <f t="shared" ca="1" si="17"/>
        <v>0</v>
      </c>
      <c r="CE21" s="506">
        <f t="shared" ca="1" si="17"/>
        <v>0</v>
      </c>
      <c r="CF21" s="506">
        <f t="shared" ca="1" si="17"/>
        <v>5528.8473505117099</v>
      </c>
      <c r="CG21" s="319"/>
      <c r="CH21" s="319"/>
      <c r="CI21" s="221"/>
      <c r="CJ21" s="221"/>
      <c r="CK21" s="221"/>
      <c r="CL21" s="221"/>
      <c r="CM21" s="221"/>
      <c r="CN21" s="221"/>
      <c r="CO21" s="221"/>
      <c r="CP21" s="221"/>
    </row>
    <row r="22" spans="1:94" s="186" customFormat="1" ht="12.75" x14ac:dyDescent="0.2">
      <c r="A22" s="31"/>
      <c r="B22" s="315"/>
      <c r="C22" s="99" t="s">
        <v>235</v>
      </c>
      <c r="D22" s="32" t="s">
        <v>355</v>
      </c>
      <c r="E22" s="508">
        <f t="shared" ref="E22:E23" ca="1" si="18">SUM(F22:K22)</f>
        <v>-2178.1604744671567</v>
      </c>
      <c r="F22" s="478">
        <f t="shared" ref="F22:F23" ca="1" si="19">SUMIF($M$6:$CF$6,F$6,$M22:$CF22)</f>
        <v>-1195.3619137573446</v>
      </c>
      <c r="G22" s="478">
        <f t="shared" ca="1" si="14"/>
        <v>-682.06244758733123</v>
      </c>
      <c r="H22" s="478">
        <f t="shared" ca="1" si="14"/>
        <v>-300.73611312248102</v>
      </c>
      <c r="I22" s="478">
        <f t="shared" ca="1" si="14"/>
        <v>0</v>
      </c>
      <c r="J22" s="478">
        <f t="shared" ca="1" si="14"/>
        <v>0</v>
      </c>
      <c r="K22" s="478">
        <f t="shared" ca="1" si="14"/>
        <v>0</v>
      </c>
      <c r="L22" s="484"/>
      <c r="M22" s="478">
        <f t="shared" ref="M22:AR22" ca="1" si="20">-M7</f>
        <v>-224.75</v>
      </c>
      <c r="N22" s="478">
        <f t="shared" ca="1" si="20"/>
        <v>-123.25</v>
      </c>
      <c r="O22" s="478">
        <f t="shared" ca="1" si="20"/>
        <v>-123.25</v>
      </c>
      <c r="P22" s="478">
        <f t="shared" ca="1" si="20"/>
        <v>-123.25</v>
      </c>
      <c r="Q22" s="478">
        <f t="shared" ca="1" si="20"/>
        <v>-123.25</v>
      </c>
      <c r="R22" s="478">
        <f t="shared" ca="1" si="20"/>
        <v>-83.015117248531112</v>
      </c>
      <c r="S22" s="478">
        <f t="shared" ca="1" si="20"/>
        <v>-65.766132751468916</v>
      </c>
      <c r="T22" s="478">
        <f t="shared" ca="1" si="20"/>
        <v>-65.766132751468916</v>
      </c>
      <c r="U22" s="478">
        <f t="shared" ca="1" si="20"/>
        <v>-65.766132751468916</v>
      </c>
      <c r="V22" s="478">
        <f t="shared" ca="1" si="20"/>
        <v>-65.766132751468916</v>
      </c>
      <c r="W22" s="478">
        <f t="shared" ca="1" si="20"/>
        <v>-65.766132751468916</v>
      </c>
      <c r="X22" s="478">
        <f t="shared" ca="1" si="20"/>
        <v>-65.766132751468916</v>
      </c>
      <c r="Y22" s="478">
        <f t="shared" ca="1" si="20"/>
        <v>-61.678565863978278</v>
      </c>
      <c r="Z22" s="478">
        <f t="shared" ca="1" si="20"/>
        <v>-65.617137138959549</v>
      </c>
      <c r="AA22" s="478">
        <f t="shared" ca="1" si="20"/>
        <v>-65.617137138959549</v>
      </c>
      <c r="AB22" s="478">
        <f t="shared" ca="1" si="20"/>
        <v>-64.537137138959565</v>
      </c>
      <c r="AC22" s="478">
        <f t="shared" ca="1" si="20"/>
        <v>-68.242137138959549</v>
      </c>
      <c r="AD22" s="478">
        <f t="shared" ca="1" si="20"/>
        <v>-37.234687499999993</v>
      </c>
      <c r="AE22" s="478">
        <f t="shared" ca="1" si="20"/>
        <v>-53.189274277919083</v>
      </c>
      <c r="AF22" s="478">
        <f t="shared" ca="1" si="20"/>
        <v>-53.189274277919083</v>
      </c>
      <c r="AG22" s="478">
        <f t="shared" ca="1" si="20"/>
        <v>-53.189274277919083</v>
      </c>
      <c r="AH22" s="478">
        <f t="shared" ca="1" si="20"/>
        <v>-53.189274277919083</v>
      </c>
      <c r="AI22" s="478">
        <f t="shared" ca="1" si="20"/>
        <v>-53.189274277919083</v>
      </c>
      <c r="AJ22" s="478">
        <f t="shared" ca="1" si="20"/>
        <v>-53.189274277919083</v>
      </c>
      <c r="AK22" s="478">
        <f t="shared" ca="1" si="20"/>
        <v>-39.420091200290528</v>
      </c>
      <c r="AL22" s="478">
        <f t="shared" ca="1" si="20"/>
        <v>-55.167487980547634</v>
      </c>
      <c r="AM22" s="478">
        <f t="shared" ca="1" si="20"/>
        <v>-55.167487980547634</v>
      </c>
      <c r="AN22" s="478">
        <f t="shared" ca="1" si="20"/>
        <v>-74.314807980547613</v>
      </c>
      <c r="AO22" s="478">
        <f t="shared" ca="1" si="20"/>
        <v>-76.666237980547635</v>
      </c>
      <c r="AP22" s="478">
        <f t="shared" ca="1" si="20"/>
        <v>0</v>
      </c>
      <c r="AQ22" s="478">
        <f t="shared" ca="1" si="20"/>
        <v>0</v>
      </c>
      <c r="AR22" s="478">
        <f t="shared" ca="1" si="20"/>
        <v>0</v>
      </c>
      <c r="AS22" s="478">
        <f t="shared" ref="AS22:BT22" ca="1" si="21">-AS7</f>
        <v>0</v>
      </c>
      <c r="AT22" s="478">
        <f t="shared" ca="1" si="21"/>
        <v>0</v>
      </c>
      <c r="AU22" s="478">
        <f t="shared" ca="1" si="21"/>
        <v>0</v>
      </c>
      <c r="AV22" s="478">
        <f t="shared" ca="1" si="21"/>
        <v>0</v>
      </c>
      <c r="AW22" s="478">
        <f t="shared" ca="1" si="21"/>
        <v>0</v>
      </c>
      <c r="AX22" s="478">
        <f t="shared" ca="1" si="21"/>
        <v>0</v>
      </c>
      <c r="AY22" s="478">
        <f t="shared" ca="1" si="21"/>
        <v>0</v>
      </c>
      <c r="AZ22" s="478">
        <f t="shared" ca="1" si="21"/>
        <v>0</v>
      </c>
      <c r="BA22" s="478">
        <f t="shared" ca="1" si="21"/>
        <v>0</v>
      </c>
      <c r="BB22" s="478">
        <f t="shared" ca="1" si="21"/>
        <v>0</v>
      </c>
      <c r="BC22" s="478">
        <f t="shared" ca="1" si="21"/>
        <v>0</v>
      </c>
      <c r="BD22" s="478">
        <f t="shared" ca="1" si="21"/>
        <v>0</v>
      </c>
      <c r="BE22" s="478">
        <f t="shared" ca="1" si="21"/>
        <v>0</v>
      </c>
      <c r="BF22" s="478">
        <f t="shared" ca="1" si="21"/>
        <v>0</v>
      </c>
      <c r="BG22" s="478">
        <f t="shared" ca="1" si="21"/>
        <v>0</v>
      </c>
      <c r="BH22" s="478">
        <f t="shared" ca="1" si="21"/>
        <v>0</v>
      </c>
      <c r="BI22" s="478">
        <f t="shared" ca="1" si="21"/>
        <v>0</v>
      </c>
      <c r="BJ22" s="478">
        <f t="shared" ca="1" si="21"/>
        <v>0</v>
      </c>
      <c r="BK22" s="478">
        <f t="shared" ca="1" si="21"/>
        <v>0</v>
      </c>
      <c r="BL22" s="478">
        <f t="shared" ca="1" si="21"/>
        <v>0</v>
      </c>
      <c r="BM22" s="478">
        <f t="shared" ca="1" si="21"/>
        <v>0</v>
      </c>
      <c r="BN22" s="478">
        <f t="shared" ca="1" si="21"/>
        <v>0</v>
      </c>
      <c r="BO22" s="478">
        <f t="shared" ca="1" si="21"/>
        <v>0</v>
      </c>
      <c r="BP22" s="478">
        <f t="shared" ca="1" si="21"/>
        <v>0</v>
      </c>
      <c r="BQ22" s="478">
        <f t="shared" ca="1" si="21"/>
        <v>0</v>
      </c>
      <c r="BR22" s="478">
        <f t="shared" ca="1" si="21"/>
        <v>0</v>
      </c>
      <c r="BS22" s="478">
        <f t="shared" ca="1" si="21"/>
        <v>0</v>
      </c>
      <c r="BT22" s="478">
        <f t="shared" ca="1" si="21"/>
        <v>0</v>
      </c>
      <c r="BU22" s="478">
        <f t="shared" ref="BU22:CF22" ca="1" si="22">-BU7</f>
        <v>0</v>
      </c>
      <c r="BV22" s="478">
        <f t="shared" ca="1" si="22"/>
        <v>0</v>
      </c>
      <c r="BW22" s="478">
        <f t="shared" ca="1" si="22"/>
        <v>0</v>
      </c>
      <c r="BX22" s="478">
        <f t="shared" ca="1" si="22"/>
        <v>0</v>
      </c>
      <c r="BY22" s="478">
        <f t="shared" ca="1" si="22"/>
        <v>0</v>
      </c>
      <c r="BZ22" s="478">
        <f t="shared" ca="1" si="22"/>
        <v>0</v>
      </c>
      <c r="CA22" s="478">
        <f t="shared" ca="1" si="22"/>
        <v>0</v>
      </c>
      <c r="CB22" s="478">
        <f t="shared" ca="1" si="22"/>
        <v>0</v>
      </c>
      <c r="CC22" s="478">
        <f t="shared" ca="1" si="22"/>
        <v>0</v>
      </c>
      <c r="CD22" s="478">
        <f t="shared" ca="1" si="22"/>
        <v>0</v>
      </c>
      <c r="CE22" s="478">
        <f t="shared" ca="1" si="22"/>
        <v>0</v>
      </c>
      <c r="CF22" s="478">
        <f t="shared" ca="1" si="22"/>
        <v>0</v>
      </c>
    </row>
    <row r="23" spans="1:94" s="186" customFormat="1" ht="12.75" x14ac:dyDescent="0.2">
      <c r="A23" s="31"/>
      <c r="B23" s="315"/>
      <c r="C23" s="99" t="s">
        <v>236</v>
      </c>
      <c r="D23" s="32" t="s">
        <v>355</v>
      </c>
      <c r="E23" s="508">
        <f t="shared" ca="1" si="18"/>
        <v>10580.178638743884</v>
      </c>
      <c r="F23" s="478">
        <f t="shared" si="19"/>
        <v>0</v>
      </c>
      <c r="G23" s="478">
        <f t="shared" si="14"/>
        <v>0</v>
      </c>
      <c r="H23" s="478">
        <f t="shared" si="14"/>
        <v>0</v>
      </c>
      <c r="I23" s="478">
        <f t="shared" ca="1" si="14"/>
        <v>1674.6108081869361</v>
      </c>
      <c r="J23" s="478">
        <f t="shared" ca="1" si="14"/>
        <v>3376.7204800452373</v>
      </c>
      <c r="K23" s="478">
        <f t="shared" ca="1" si="14"/>
        <v>5528.8473505117099</v>
      </c>
      <c r="L23" s="484"/>
      <c r="M23" s="478">
        <v>0</v>
      </c>
      <c r="N23" s="478">
        <v>0</v>
      </c>
      <c r="O23" s="478">
        <v>0</v>
      </c>
      <c r="P23" s="478">
        <v>0</v>
      </c>
      <c r="Q23" s="478">
        <v>0</v>
      </c>
      <c r="R23" s="478">
        <v>0</v>
      </c>
      <c r="S23" s="478">
        <v>0</v>
      </c>
      <c r="T23" s="478">
        <v>0</v>
      </c>
      <c r="U23" s="478">
        <v>0</v>
      </c>
      <c r="V23" s="478">
        <v>0</v>
      </c>
      <c r="W23" s="478">
        <v>0</v>
      </c>
      <c r="X23" s="478">
        <f>IF(X$6&lt;Вводные!$G$198,0,IF(Отчетность!$F$62&lt;0,0,Отчетность!$F$62*Вводные!$G$197*Вводные!$G$196))</f>
        <v>0</v>
      </c>
      <c r="Y23" s="478">
        <v>0</v>
      </c>
      <c r="Z23" s="478">
        <v>0</v>
      </c>
      <c r="AA23" s="478">
        <v>0</v>
      </c>
      <c r="AB23" s="478">
        <v>0</v>
      </c>
      <c r="AC23" s="478">
        <v>0</v>
      </c>
      <c r="AD23" s="478">
        <v>0</v>
      </c>
      <c r="AE23" s="478">
        <v>0</v>
      </c>
      <c r="AF23" s="478">
        <v>0</v>
      </c>
      <c r="AG23" s="478">
        <v>0</v>
      </c>
      <c r="AH23" s="478">
        <v>0</v>
      </c>
      <c r="AI23" s="478">
        <v>0</v>
      </c>
      <c r="AJ23" s="478">
        <f>IF(AJ$6&lt;Вводные!$G$198,0,IF(Отчетность!$G$62&lt;0,0,Отчетность!$G$62*Вводные!$G$197*Вводные!$G$196))</f>
        <v>0</v>
      </c>
      <c r="AK23" s="478">
        <v>0</v>
      </c>
      <c r="AL23" s="478">
        <v>0</v>
      </c>
      <c r="AM23" s="478">
        <v>0</v>
      </c>
      <c r="AN23" s="478">
        <v>0</v>
      </c>
      <c r="AO23" s="478">
        <v>0</v>
      </c>
      <c r="AP23" s="478">
        <v>0</v>
      </c>
      <c r="AQ23" s="478">
        <v>0</v>
      </c>
      <c r="AR23" s="478">
        <v>0</v>
      </c>
      <c r="AS23" s="478">
        <v>0</v>
      </c>
      <c r="AT23" s="478">
        <v>0</v>
      </c>
      <c r="AU23" s="478">
        <v>0</v>
      </c>
      <c r="AV23" s="478">
        <f>IF(AV$6&lt;Вводные!$G$198,0,IF(Отчетность!$H$62&lt;0,0,Отчетность!$H$62*Вводные!$G$197*Вводные!$G$196))</f>
        <v>0</v>
      </c>
      <c r="AW23" s="478">
        <v>0</v>
      </c>
      <c r="AX23" s="478">
        <v>0</v>
      </c>
      <c r="AY23" s="478">
        <v>0</v>
      </c>
      <c r="AZ23" s="478">
        <v>0</v>
      </c>
      <c r="BA23" s="478">
        <v>0</v>
      </c>
      <c r="BB23" s="478">
        <v>0</v>
      </c>
      <c r="BC23" s="478">
        <v>0</v>
      </c>
      <c r="BD23" s="478">
        <v>0</v>
      </c>
      <c r="BE23" s="478">
        <v>0</v>
      </c>
      <c r="BF23" s="478">
        <v>0</v>
      </c>
      <c r="BG23" s="478">
        <v>0</v>
      </c>
      <c r="BH23" s="478">
        <f ca="1">IF(BH$6&lt;Вводные!$G$198,0,IF(Отчетность!$I$62&lt;0,0,Отчетность!$I$62*Вводные!$G$197*Вводные!$G$196))</f>
        <v>1674.6108081869361</v>
      </c>
      <c r="BI23" s="478">
        <v>0</v>
      </c>
      <c r="BJ23" s="478">
        <v>0</v>
      </c>
      <c r="BK23" s="478">
        <v>0</v>
      </c>
      <c r="BL23" s="478">
        <v>0</v>
      </c>
      <c r="BM23" s="478">
        <v>0</v>
      </c>
      <c r="BN23" s="478">
        <v>0</v>
      </c>
      <c r="BO23" s="478">
        <v>0</v>
      </c>
      <c r="BP23" s="478">
        <v>0</v>
      </c>
      <c r="BQ23" s="478">
        <v>0</v>
      </c>
      <c r="BR23" s="478">
        <v>0</v>
      </c>
      <c r="BS23" s="478">
        <v>0</v>
      </c>
      <c r="BT23" s="478">
        <f ca="1">IF(BT$6&lt;Вводные!$G$198,0,IF(Отчетность!$J$62&lt;0,0,Отчетность!$J$62*Вводные!$G$197*Вводные!$G$196))</f>
        <v>3376.7204800452373</v>
      </c>
      <c r="BU23" s="478">
        <v>0</v>
      </c>
      <c r="BV23" s="478">
        <v>0</v>
      </c>
      <c r="BW23" s="478">
        <v>0</v>
      </c>
      <c r="BX23" s="478">
        <v>0</v>
      </c>
      <c r="BY23" s="478">
        <v>0</v>
      </c>
      <c r="BZ23" s="478">
        <v>0</v>
      </c>
      <c r="CA23" s="478">
        <v>0</v>
      </c>
      <c r="CB23" s="478">
        <v>0</v>
      </c>
      <c r="CC23" s="478">
        <v>0</v>
      </c>
      <c r="CD23" s="478">
        <v>0</v>
      </c>
      <c r="CE23" s="478">
        <v>0</v>
      </c>
      <c r="CF23" s="478">
        <f ca="1">IF(CF$6&lt;Вводные!$G$198,0,IF(Отчетность!$K$62&lt;0,0,Отчетность!$K$62*Вводные!$G$197*Вводные!$G$196))</f>
        <v>5528.8473505117099</v>
      </c>
      <c r="CG23" s="317"/>
      <c r="CH23" s="317"/>
    </row>
    <row r="24" spans="1:94" s="186" customFormat="1" ht="12.75" x14ac:dyDescent="0.2">
      <c r="A24" s="31"/>
      <c r="B24" s="315"/>
      <c r="C24" s="31"/>
      <c r="D24" s="132"/>
      <c r="E24" s="316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</row>
    <row r="25" spans="1:94" s="186" customFormat="1" ht="12.75" x14ac:dyDescent="0.2">
      <c r="A25" s="31"/>
      <c r="B25" s="315"/>
      <c r="C25" s="77" t="s">
        <v>232</v>
      </c>
      <c r="D25" s="109" t="s">
        <v>158</v>
      </c>
      <c r="E25" s="321">
        <f ca="1">-E21/E22/6</f>
        <v>0.64289861887028876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</row>
    <row r="26" spans="1:94" s="186" customFormat="1" ht="12.75" x14ac:dyDescent="0.2">
      <c r="A26" s="31"/>
      <c r="B26" s="315"/>
      <c r="C26" s="77" t="s">
        <v>233</v>
      </c>
      <c r="D26" s="109" t="s">
        <v>54</v>
      </c>
      <c r="E26" s="321">
        <f ca="1">IFERROR(IRR(F21:K21),"n/a")</f>
        <v>0.52381772091860168</v>
      </c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</row>
    <row r="27" spans="1:94" s="186" customFormat="1" ht="12.75" x14ac:dyDescent="0.2">
      <c r="A27" s="31"/>
      <c r="B27" s="322"/>
      <c r="C27" s="323"/>
      <c r="D27" s="324"/>
      <c r="E27" s="325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</row>
    <row r="28" spans="1:94" s="186" customFormat="1" ht="12.75" x14ac:dyDescent="0.2">
      <c r="A28" s="31"/>
      <c r="B28" s="31"/>
      <c r="C28" s="31"/>
      <c r="D28" s="132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</row>
    <row r="29" spans="1:94" s="186" customFormat="1" ht="12.75" x14ac:dyDescent="0.2">
      <c r="A29" s="31"/>
      <c r="B29" s="311" t="s">
        <v>103</v>
      </c>
      <c r="C29" s="312" t="str">
        <f>Вводные!C200</f>
        <v>Модель выхода (экзита)</v>
      </c>
      <c r="D29" s="313"/>
      <c r="E29" s="314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</row>
    <row r="30" spans="1:94" s="186" customFormat="1" ht="12.75" outlineLevel="1" x14ac:dyDescent="0.2">
      <c r="A30" s="31"/>
      <c r="B30" s="315"/>
      <c r="C30" s="31"/>
      <c r="D30" s="132"/>
      <c r="E30" s="316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</row>
    <row r="31" spans="1:94" outlineLevel="1" x14ac:dyDescent="0.25">
      <c r="A31" s="81"/>
      <c r="B31" s="318"/>
      <c r="C31" s="81" t="s">
        <v>238</v>
      </c>
      <c r="D31" s="109" t="s">
        <v>355</v>
      </c>
      <c r="E31" s="505">
        <f t="shared" ref="E31:J31" ca="1" si="23">AVERAGE(E33:E34)</f>
        <v>59615.994469250436</v>
      </c>
      <c r="F31" s="506">
        <f t="shared" si="23"/>
        <v>0</v>
      </c>
      <c r="G31" s="506">
        <f t="shared" si="23"/>
        <v>0</v>
      </c>
      <c r="H31" s="506">
        <f t="shared" si="23"/>
        <v>0</v>
      </c>
      <c r="I31" s="506">
        <f t="shared" si="23"/>
        <v>0</v>
      </c>
      <c r="J31" s="506">
        <f t="shared" ca="1" si="23"/>
        <v>59615.994469250436</v>
      </c>
      <c r="K31" s="506">
        <f t="shared" ref="K31" si="24">AVERAGE(K33:K34)</f>
        <v>0</v>
      </c>
      <c r="L31" s="507"/>
      <c r="M31" s="506">
        <f t="shared" ref="M31:AR31" si="25">AVERAGE(M33:M34)</f>
        <v>0</v>
      </c>
      <c r="N31" s="506">
        <f t="shared" si="25"/>
        <v>0</v>
      </c>
      <c r="O31" s="506">
        <f t="shared" si="25"/>
        <v>0</v>
      </c>
      <c r="P31" s="506">
        <f t="shared" si="25"/>
        <v>0</v>
      </c>
      <c r="Q31" s="506">
        <f t="shared" si="25"/>
        <v>0</v>
      </c>
      <c r="R31" s="506">
        <f t="shared" si="25"/>
        <v>0</v>
      </c>
      <c r="S31" s="506">
        <f t="shared" si="25"/>
        <v>0</v>
      </c>
      <c r="T31" s="506">
        <f t="shared" si="25"/>
        <v>0</v>
      </c>
      <c r="U31" s="506">
        <f t="shared" si="25"/>
        <v>0</v>
      </c>
      <c r="V31" s="506">
        <f t="shared" si="25"/>
        <v>0</v>
      </c>
      <c r="W31" s="506">
        <f t="shared" si="25"/>
        <v>0</v>
      </c>
      <c r="X31" s="506">
        <f t="shared" si="25"/>
        <v>0</v>
      </c>
      <c r="Y31" s="506">
        <f t="shared" si="25"/>
        <v>0</v>
      </c>
      <c r="Z31" s="506">
        <f t="shared" si="25"/>
        <v>0</v>
      </c>
      <c r="AA31" s="506">
        <f t="shared" si="25"/>
        <v>0</v>
      </c>
      <c r="AB31" s="506">
        <f t="shared" si="25"/>
        <v>0</v>
      </c>
      <c r="AC31" s="506">
        <f t="shared" si="25"/>
        <v>0</v>
      </c>
      <c r="AD31" s="506">
        <f t="shared" si="25"/>
        <v>0</v>
      </c>
      <c r="AE31" s="506">
        <f t="shared" si="25"/>
        <v>0</v>
      </c>
      <c r="AF31" s="506">
        <f t="shared" si="25"/>
        <v>0</v>
      </c>
      <c r="AG31" s="506">
        <f t="shared" si="25"/>
        <v>0</v>
      </c>
      <c r="AH31" s="506">
        <f t="shared" si="25"/>
        <v>0</v>
      </c>
      <c r="AI31" s="506">
        <f t="shared" si="25"/>
        <v>0</v>
      </c>
      <c r="AJ31" s="506">
        <f t="shared" si="25"/>
        <v>0</v>
      </c>
      <c r="AK31" s="506">
        <f t="shared" si="25"/>
        <v>0</v>
      </c>
      <c r="AL31" s="506">
        <f t="shared" si="25"/>
        <v>0</v>
      </c>
      <c r="AM31" s="506">
        <f t="shared" si="25"/>
        <v>0</v>
      </c>
      <c r="AN31" s="506">
        <f t="shared" si="25"/>
        <v>0</v>
      </c>
      <c r="AO31" s="506">
        <f t="shared" si="25"/>
        <v>0</v>
      </c>
      <c r="AP31" s="506">
        <f t="shared" si="25"/>
        <v>0</v>
      </c>
      <c r="AQ31" s="506">
        <f t="shared" si="25"/>
        <v>0</v>
      </c>
      <c r="AR31" s="506">
        <f t="shared" si="25"/>
        <v>0</v>
      </c>
      <c r="AS31" s="506">
        <f t="shared" ref="AS31:BT31" si="26">AVERAGE(AS33:AS34)</f>
        <v>0</v>
      </c>
      <c r="AT31" s="506">
        <f t="shared" si="26"/>
        <v>0</v>
      </c>
      <c r="AU31" s="506">
        <f t="shared" si="26"/>
        <v>0</v>
      </c>
      <c r="AV31" s="506">
        <f t="shared" si="26"/>
        <v>0</v>
      </c>
      <c r="AW31" s="506">
        <f t="shared" si="26"/>
        <v>0</v>
      </c>
      <c r="AX31" s="506">
        <f t="shared" si="26"/>
        <v>0</v>
      </c>
      <c r="AY31" s="506">
        <f t="shared" si="26"/>
        <v>0</v>
      </c>
      <c r="AZ31" s="506">
        <f t="shared" si="26"/>
        <v>0</v>
      </c>
      <c r="BA31" s="506">
        <f t="shared" si="26"/>
        <v>0</v>
      </c>
      <c r="BB31" s="506">
        <f t="shared" si="26"/>
        <v>0</v>
      </c>
      <c r="BC31" s="506">
        <f t="shared" si="26"/>
        <v>0</v>
      </c>
      <c r="BD31" s="506">
        <f t="shared" si="26"/>
        <v>0</v>
      </c>
      <c r="BE31" s="506">
        <f t="shared" si="26"/>
        <v>0</v>
      </c>
      <c r="BF31" s="506">
        <f t="shared" si="26"/>
        <v>0</v>
      </c>
      <c r="BG31" s="506">
        <f t="shared" si="26"/>
        <v>0</v>
      </c>
      <c r="BH31" s="506">
        <f t="shared" si="26"/>
        <v>0</v>
      </c>
      <c r="BI31" s="506">
        <f t="shared" si="26"/>
        <v>0</v>
      </c>
      <c r="BJ31" s="506">
        <f t="shared" si="26"/>
        <v>0</v>
      </c>
      <c r="BK31" s="506">
        <f t="shared" si="26"/>
        <v>0</v>
      </c>
      <c r="BL31" s="506">
        <f t="shared" si="26"/>
        <v>0</v>
      </c>
      <c r="BM31" s="506">
        <f t="shared" si="26"/>
        <v>0</v>
      </c>
      <c r="BN31" s="506">
        <f t="shared" si="26"/>
        <v>0</v>
      </c>
      <c r="BO31" s="506">
        <f t="shared" si="26"/>
        <v>0</v>
      </c>
      <c r="BP31" s="506">
        <f t="shared" si="26"/>
        <v>0</v>
      </c>
      <c r="BQ31" s="506">
        <f t="shared" si="26"/>
        <v>0</v>
      </c>
      <c r="BR31" s="506">
        <f t="shared" si="26"/>
        <v>0</v>
      </c>
      <c r="BS31" s="506">
        <f t="shared" si="26"/>
        <v>0</v>
      </c>
      <c r="BT31" s="506">
        <f t="shared" ca="1" si="26"/>
        <v>59615.994469250436</v>
      </c>
      <c r="BU31" s="506">
        <f t="shared" ref="BU31:CF31" si="27">AVERAGE(BU33:BU34)</f>
        <v>0</v>
      </c>
      <c r="BV31" s="506">
        <f t="shared" si="27"/>
        <v>0</v>
      </c>
      <c r="BW31" s="506">
        <f t="shared" si="27"/>
        <v>0</v>
      </c>
      <c r="BX31" s="506">
        <f t="shared" si="27"/>
        <v>0</v>
      </c>
      <c r="BY31" s="506">
        <f t="shared" si="27"/>
        <v>0</v>
      </c>
      <c r="BZ31" s="506">
        <f t="shared" si="27"/>
        <v>0</v>
      </c>
      <c r="CA31" s="506">
        <f t="shared" si="27"/>
        <v>0</v>
      </c>
      <c r="CB31" s="506">
        <f t="shared" si="27"/>
        <v>0</v>
      </c>
      <c r="CC31" s="506">
        <f t="shared" si="27"/>
        <v>0</v>
      </c>
      <c r="CD31" s="506">
        <f t="shared" si="27"/>
        <v>0</v>
      </c>
      <c r="CE31" s="506">
        <f t="shared" si="27"/>
        <v>0</v>
      </c>
      <c r="CF31" s="506">
        <f t="shared" si="27"/>
        <v>0</v>
      </c>
      <c r="CG31" s="221"/>
      <c r="CH31" s="221"/>
      <c r="CI31" s="221"/>
      <c r="CJ31" s="221"/>
      <c r="CK31" s="221"/>
      <c r="CL31" s="221"/>
      <c r="CM31" s="221"/>
      <c r="CN31" s="221"/>
      <c r="CO31" s="221"/>
      <c r="CP31" s="221"/>
    </row>
    <row r="32" spans="1:94" s="186" customFormat="1" ht="12.75" outlineLevel="1" x14ac:dyDescent="0.2">
      <c r="A32" s="31"/>
      <c r="B32" s="315"/>
      <c r="C32" s="99" t="s">
        <v>134</v>
      </c>
      <c r="D32" s="89"/>
      <c r="E32" s="509"/>
      <c r="F32" s="484"/>
      <c r="G32" s="484"/>
      <c r="H32" s="484"/>
      <c r="I32" s="484"/>
      <c r="J32" s="484"/>
      <c r="K32" s="484"/>
      <c r="L32" s="484"/>
      <c r="M32" s="484"/>
      <c r="N32" s="484"/>
      <c r="O32" s="484"/>
      <c r="P32" s="484"/>
      <c r="Q32" s="484"/>
      <c r="R32" s="484"/>
      <c r="S32" s="484"/>
      <c r="T32" s="484"/>
      <c r="U32" s="484"/>
      <c r="V32" s="484"/>
      <c r="W32" s="484"/>
      <c r="X32" s="484"/>
      <c r="Y32" s="484"/>
      <c r="Z32" s="484"/>
      <c r="AA32" s="484"/>
      <c r="AB32" s="484"/>
      <c r="AC32" s="484"/>
      <c r="AD32" s="484"/>
      <c r="AE32" s="484"/>
      <c r="AF32" s="484"/>
      <c r="AG32" s="484"/>
      <c r="AH32" s="484"/>
      <c r="AI32" s="484"/>
      <c r="AJ32" s="484"/>
      <c r="AK32" s="484"/>
      <c r="AL32" s="484"/>
      <c r="AM32" s="484"/>
      <c r="AN32" s="484"/>
      <c r="AO32" s="484"/>
      <c r="AP32" s="484"/>
      <c r="AQ32" s="484"/>
      <c r="AR32" s="484"/>
      <c r="AS32" s="484"/>
      <c r="AT32" s="484"/>
      <c r="AU32" s="484"/>
      <c r="AV32" s="484"/>
      <c r="AW32" s="484"/>
      <c r="AX32" s="484"/>
      <c r="AY32" s="484"/>
      <c r="AZ32" s="484"/>
      <c r="BA32" s="484"/>
      <c r="BB32" s="484"/>
      <c r="BC32" s="484"/>
      <c r="BD32" s="484"/>
      <c r="BE32" s="484"/>
      <c r="BF32" s="484"/>
      <c r="BG32" s="484"/>
      <c r="BH32" s="484"/>
      <c r="BI32" s="484"/>
      <c r="BJ32" s="484"/>
      <c r="BK32" s="484"/>
      <c r="BL32" s="484"/>
      <c r="BM32" s="484"/>
      <c r="BN32" s="484"/>
      <c r="BO32" s="484"/>
      <c r="BP32" s="484"/>
      <c r="BQ32" s="484"/>
      <c r="BR32" s="484"/>
      <c r="BS32" s="484"/>
      <c r="BT32" s="484"/>
      <c r="BU32" s="484"/>
      <c r="BV32" s="484"/>
      <c r="BW32" s="484"/>
      <c r="BX32" s="484"/>
      <c r="BY32" s="484"/>
      <c r="BZ32" s="484"/>
      <c r="CA32" s="484"/>
      <c r="CB32" s="484"/>
      <c r="CC32" s="484"/>
      <c r="CD32" s="484"/>
      <c r="CE32" s="484"/>
      <c r="CF32" s="484"/>
    </row>
    <row r="33" spans="1:84" s="186" customFormat="1" ht="12.75" outlineLevel="1" x14ac:dyDescent="0.2">
      <c r="A33" s="31"/>
      <c r="B33" s="315"/>
      <c r="C33" s="99" t="s">
        <v>239</v>
      </c>
      <c r="D33" s="32" t="s">
        <v>355</v>
      </c>
      <c r="E33" s="508">
        <f ca="1">SUM(F33:K33)</f>
        <v>110409.15686558009</v>
      </c>
      <c r="F33" s="478">
        <f>SUMIF($M$6:$CF$6,F$6,$M33:$CF33)</f>
        <v>0</v>
      </c>
      <c r="G33" s="478">
        <f t="shared" ref="G33:K38" si="28">SUMIF($M$6:$CF$6,G$6,$M33:$CF33)</f>
        <v>0</v>
      </c>
      <c r="H33" s="478">
        <f t="shared" si="28"/>
        <v>0</v>
      </c>
      <c r="I33" s="478">
        <f t="shared" si="28"/>
        <v>0</v>
      </c>
      <c r="J33" s="478">
        <f t="shared" ca="1" si="28"/>
        <v>110409.15686558009</v>
      </c>
      <c r="K33" s="478">
        <f t="shared" si="28"/>
        <v>0</v>
      </c>
      <c r="L33" s="484"/>
      <c r="M33" s="478">
        <f>IF(M$4=Вводные!$G$202,SUM(Отчетность!L14:L14)*Вводные!$G$191,0)</f>
        <v>0</v>
      </c>
      <c r="N33" s="478">
        <f>IF(N$4=Вводные!$G$202,SUM(Отчетность!M14:M14)*Вводные!$G$191,0)</f>
        <v>0</v>
      </c>
      <c r="O33" s="478">
        <f>IF(O$4=Вводные!$G$202,SUM(Отчетность!B14:N14)*Вводные!$G$191,0)</f>
        <v>0</v>
      </c>
      <c r="P33" s="478">
        <f>IF(P$4=Вводные!$G$202,SUM(Отчетность!C14:O14)*Вводные!$G$191,0)</f>
        <v>0</v>
      </c>
      <c r="Q33" s="478">
        <f>IF(Q$4=Вводные!$G$202,SUM(Отчетность!D14:P14)*Вводные!$G$191,0)</f>
        <v>0</v>
      </c>
      <c r="R33" s="478">
        <f>IF(R$4=Вводные!$G$202,SUM(Отчетность!E14:Q14)*Вводные!$G$191,0)</f>
        <v>0</v>
      </c>
      <c r="S33" s="478">
        <f>IF(S$4=Вводные!$G$202,SUM(Отчетность!F14:R14)*Вводные!$G$191,0)</f>
        <v>0</v>
      </c>
      <c r="T33" s="478">
        <f>IF(T$4=Вводные!$G$202,SUM(Отчетность!G14:S14)*Вводные!$G$191,0)</f>
        <v>0</v>
      </c>
      <c r="U33" s="478">
        <f>IF(U$4=Вводные!$G$202,SUM(Отчетность!H14:T14)*Вводные!$G$191,0)</f>
        <v>0</v>
      </c>
      <c r="V33" s="478">
        <f>IF(V$4=Вводные!$G$202,SUM(Отчетность!I14:U14)*Вводные!$G$191,0)</f>
        <v>0</v>
      </c>
      <c r="W33" s="478">
        <f>IF(W$4=Вводные!$G$202,SUM(Отчетность!J14:V14)*Вводные!$G$191,0)</f>
        <v>0</v>
      </c>
      <c r="X33" s="478">
        <f>IF(X$4=Вводные!$G$202,SUM(Отчетность!L14:W14)*Вводные!$G$191,0)</f>
        <v>0</v>
      </c>
      <c r="Y33" s="478">
        <f>IF(Y$4=Вводные!$G$202,SUM(Отчетность!M14:X14)*Вводные!$G$191,0)</f>
        <v>0</v>
      </c>
      <c r="Z33" s="478">
        <f>IF(Z$4=Вводные!$G$202,SUM(Отчетность!N14:Y14)*Вводные!$G$191,0)</f>
        <v>0</v>
      </c>
      <c r="AA33" s="478">
        <f>IF(AA$4=Вводные!$G$202,SUM(Отчетность!O14:Z14)*Вводные!$G$191,0)</f>
        <v>0</v>
      </c>
      <c r="AB33" s="478">
        <f>IF(AB$4=Вводные!$G$202,SUM(Отчетность!P14:AA14)*Вводные!$G$191,0)</f>
        <v>0</v>
      </c>
      <c r="AC33" s="478">
        <f>IF(AC$4=Вводные!$G$202,SUM(Отчетность!Q14:AB14)*Вводные!$G$191,0)</f>
        <v>0</v>
      </c>
      <c r="AD33" s="478">
        <f>IF(AD$4=Вводные!$G$202,SUM(Отчетность!R14:AC14)*Вводные!$G$191,0)</f>
        <v>0</v>
      </c>
      <c r="AE33" s="478">
        <f>IF(AE$4=Вводные!$G$202,SUM(Отчетность!S14:AD14)*Вводные!$G$191,0)</f>
        <v>0</v>
      </c>
      <c r="AF33" s="478">
        <f>IF(AF$4=Вводные!$G$202,SUM(Отчетность!T14:AE14)*Вводные!$G$191,0)</f>
        <v>0</v>
      </c>
      <c r="AG33" s="478">
        <f>IF(AG$4=Вводные!$G$202,SUM(Отчетность!U14:AF14)*Вводные!$G$191,0)</f>
        <v>0</v>
      </c>
      <c r="AH33" s="478">
        <f>IF(AH$4=Вводные!$G$202,SUM(Отчетность!V14:AG14)*Вводные!$G$191,0)</f>
        <v>0</v>
      </c>
      <c r="AI33" s="478">
        <f>IF(AI$4=Вводные!$G$202,SUM(Отчетность!W14:AH14)*Вводные!$G$191,0)</f>
        <v>0</v>
      </c>
      <c r="AJ33" s="478">
        <f>IF(AJ$4=Вводные!$G$202,SUM(Отчетность!X14:AI14)*Вводные!$G$191,0)</f>
        <v>0</v>
      </c>
      <c r="AK33" s="478">
        <f>IF(AK$4=Вводные!$G$202,SUM(Отчетность!Y14:AJ14)*Вводные!$G$191,0)</f>
        <v>0</v>
      </c>
      <c r="AL33" s="478">
        <f>IF(AL$4=Вводные!$G$202,SUM(Отчетность!Z14:AK14)*Вводные!$G$191,0)</f>
        <v>0</v>
      </c>
      <c r="AM33" s="478">
        <f>IF(AM$4=Вводные!$G$202,SUM(Отчетность!AA14:AL14)*Вводные!$G$191,0)</f>
        <v>0</v>
      </c>
      <c r="AN33" s="478">
        <f>IF(AN$4=Вводные!$G$202,SUM(Отчетность!AB14:AM14)*Вводные!$G$191,0)</f>
        <v>0</v>
      </c>
      <c r="AO33" s="478">
        <f>IF(AO$4=Вводные!$G$202,SUM(Отчетность!AC14:AN14)*Вводные!$G$191,0)</f>
        <v>0</v>
      </c>
      <c r="AP33" s="478">
        <f>IF(AP$4=Вводные!$G$202,SUM(Отчетность!AD14:AO14)*Вводные!$G$191,0)</f>
        <v>0</v>
      </c>
      <c r="AQ33" s="478">
        <f>IF(AQ$4=Вводные!$G$202,SUM(Отчетность!AE14:AP14)*Вводные!$G$191,0)</f>
        <v>0</v>
      </c>
      <c r="AR33" s="478">
        <f>IF(AR$4=Вводные!$G$202,SUM(Отчетность!AF14:AQ14)*Вводные!$G$191,0)</f>
        <v>0</v>
      </c>
      <c r="AS33" s="478">
        <f>IF(AS$4=Вводные!$G$202,SUM(Отчетность!AG14:AR14)*Вводные!$G$191,0)</f>
        <v>0</v>
      </c>
      <c r="AT33" s="478">
        <f>IF(AT$4=Вводные!$G$202,SUM(Отчетность!AH14:AS14)*Вводные!$G$191,0)</f>
        <v>0</v>
      </c>
      <c r="AU33" s="478">
        <f>IF(AU$4=Вводные!$G$202,SUM(Отчетность!AI14:AT14)*Вводные!$G$191,0)</f>
        <v>0</v>
      </c>
      <c r="AV33" s="478">
        <f>IF(AV$4=Вводные!$G$202,SUM(Отчетность!AJ14:AU14)*Вводные!$G$191,0)</f>
        <v>0</v>
      </c>
      <c r="AW33" s="478">
        <f>IF(AW$4=Вводные!$G$202,SUM(Отчетность!AK14:AV14)*Вводные!$G$191,0)</f>
        <v>0</v>
      </c>
      <c r="AX33" s="478">
        <f>IF(AX$4=Вводные!$G$202,SUM(Отчетность!AL14:AW14)*Вводные!$G$191,0)</f>
        <v>0</v>
      </c>
      <c r="AY33" s="478">
        <f>IF(AY$4=Вводные!$G$202,SUM(Отчетность!AM14:AX14)*Вводные!$G$191,0)</f>
        <v>0</v>
      </c>
      <c r="AZ33" s="478">
        <f>IF(AZ$4=Вводные!$G$202,SUM(Отчетность!AN14:AY14)*Вводные!$G$191,0)</f>
        <v>0</v>
      </c>
      <c r="BA33" s="478">
        <f>IF(BA$4=Вводные!$G$202,SUM(Отчетность!AO14:AZ14)*Вводные!$G$191,0)</f>
        <v>0</v>
      </c>
      <c r="BB33" s="478">
        <f>IF(BB$4=Вводные!$G$202,SUM(Отчетность!AP14:BA14)*Вводные!$G$191,0)</f>
        <v>0</v>
      </c>
      <c r="BC33" s="478">
        <f>IF(BC$4=Вводные!$G$202,SUM(Отчетность!AQ14:BB14)*Вводные!$G$191,0)</f>
        <v>0</v>
      </c>
      <c r="BD33" s="478">
        <f>IF(BD$4=Вводные!$G$202,SUM(Отчетность!AR14:BC14)*Вводные!$G$191,0)</f>
        <v>0</v>
      </c>
      <c r="BE33" s="478">
        <f>IF(BE$4=Вводные!$G$202,SUM(Отчетность!AS14:BD14)*Вводные!$G$191,0)</f>
        <v>0</v>
      </c>
      <c r="BF33" s="478">
        <f>IF(BF$4=Вводные!$G$202,SUM(Отчетность!AT14:BE14)*Вводные!$G$191,0)</f>
        <v>0</v>
      </c>
      <c r="BG33" s="478">
        <f>IF(BG$4=Вводные!$G$202,SUM(Отчетность!AU14:BF14)*Вводные!$G$191,0)</f>
        <v>0</v>
      </c>
      <c r="BH33" s="478">
        <f>IF(BH$4=Вводные!$G$202,SUM(Отчетность!AV14:BG14)*Вводные!$G$191,0)</f>
        <v>0</v>
      </c>
      <c r="BI33" s="478">
        <f>IF(BI$4=Вводные!$G$202,SUM(Отчетность!AX14:BI14)*Вводные!$G$191,0)</f>
        <v>0</v>
      </c>
      <c r="BJ33" s="478">
        <f>IF(BJ$4=Вводные!$G$202,SUM(Отчетность!AY14:BJ14)*Вводные!$G$191,0)</f>
        <v>0</v>
      </c>
      <c r="BK33" s="478">
        <f>IF(BK$4=Вводные!$G$202,SUM(Отчетность!AZ14:BK14)*Вводные!$G$191,0)</f>
        <v>0</v>
      </c>
      <c r="BL33" s="478">
        <f>IF(BL$4=Вводные!$G$202,SUM(Отчетность!BA14:BL14)*Вводные!$G$191,0)</f>
        <v>0</v>
      </c>
      <c r="BM33" s="478">
        <f>IF(BM$4=Вводные!$G$202,SUM(Отчетность!BB14:BM14)*Вводные!$G$191,0)</f>
        <v>0</v>
      </c>
      <c r="BN33" s="478">
        <f>IF(BN$4=Вводные!$G$202,SUM(Отчетность!BC14:BN14)*Вводные!$G$191,0)</f>
        <v>0</v>
      </c>
      <c r="BO33" s="478">
        <f>IF(BO$4=Вводные!$G$202,SUM(Отчетность!BD14:BO14)*Вводные!$G$191,0)</f>
        <v>0</v>
      </c>
      <c r="BP33" s="478">
        <f>IF(BP$4=Вводные!$G$202,SUM(Отчетность!BE14:BP14)*Вводные!$G$191,0)</f>
        <v>0</v>
      </c>
      <c r="BQ33" s="478">
        <f>IF(BQ$4=Вводные!$G$202,SUM(Отчетность!BF14:BQ14)*Вводные!$G$191,0)</f>
        <v>0</v>
      </c>
      <c r="BR33" s="478">
        <f>IF(BR$4=Вводные!$G$202,SUM(Отчетность!BG14:BR14)*Вводные!$G$191,0)</f>
        <v>0</v>
      </c>
      <c r="BS33" s="478">
        <f>IF(BS$4=Вводные!$G$202,SUM(Отчетность!BH14:BS14)*Вводные!$G$191,0)</f>
        <v>0</v>
      </c>
      <c r="BT33" s="478">
        <f ca="1">IF(BT$4=Вводные!$G$202,SUM(Отчетность!BI14:BT14)*Вводные!$G$191,0)</f>
        <v>110409.15686558009</v>
      </c>
      <c r="BU33" s="478">
        <f>IF(BU$4=Вводные!$G$202,SUM(Отчетность!BJ14:BU14)*Вводные!$G$191,0)</f>
        <v>0</v>
      </c>
      <c r="BV33" s="478">
        <f>IF(BV$4=Вводные!$G$202,SUM(Отчетность!BK14:BV14)*Вводные!$G$191,0)</f>
        <v>0</v>
      </c>
      <c r="BW33" s="478">
        <f>IF(BW$4=Вводные!$G$202,SUM(Отчетность!BL14:BW14)*Вводные!$G$191,0)</f>
        <v>0</v>
      </c>
      <c r="BX33" s="478">
        <f>IF(BX$4=Вводные!$G$202,SUM(Отчетность!BM14:BX14)*Вводные!$G$191,0)</f>
        <v>0</v>
      </c>
      <c r="BY33" s="478">
        <f>IF(BY$4=Вводные!$G$202,SUM(Отчетность!BN14:BY14)*Вводные!$G$191,0)</f>
        <v>0</v>
      </c>
      <c r="BZ33" s="478">
        <f>IF(BZ$4=Вводные!$G$202,SUM(Отчетность!BO14:BZ14)*Вводные!$G$191,0)</f>
        <v>0</v>
      </c>
      <c r="CA33" s="478">
        <f>IF(CA$4=Вводные!$G$202,SUM(Отчетность!BP14:CA14)*Вводные!$G$191,0)</f>
        <v>0</v>
      </c>
      <c r="CB33" s="478">
        <f>IF(CB$4=Вводные!$G$202,SUM(Отчетность!BQ14:CB14)*Вводные!$G$191,0)</f>
        <v>0</v>
      </c>
      <c r="CC33" s="478">
        <f>IF(CC$4=Вводные!$G$202,SUM(Отчетность!BR14:CC14)*Вводные!$G$191,0)</f>
        <v>0</v>
      </c>
      <c r="CD33" s="478">
        <f>IF(CD$4=Вводные!$G$202,SUM(Отчетность!BS14:CD14)*Вводные!$G$191,0)</f>
        <v>0</v>
      </c>
      <c r="CE33" s="478">
        <f>IF(CE$4=Вводные!$G$202,SUM(Отчетность!BT14:CE14)*Вводные!$G$191,0)</f>
        <v>0</v>
      </c>
      <c r="CF33" s="478">
        <f>IF(CF$4=Вводные!$G$202,SUM(Отчетность!BU14:CF14)*Вводные!$G$191,0)</f>
        <v>0</v>
      </c>
    </row>
    <row r="34" spans="1:84" s="186" customFormat="1" ht="12.75" outlineLevel="1" x14ac:dyDescent="0.2">
      <c r="A34" s="31"/>
      <c r="B34" s="315"/>
      <c r="C34" s="99" t="s">
        <v>240</v>
      </c>
      <c r="D34" s="32" t="s">
        <v>355</v>
      </c>
      <c r="E34" s="508">
        <f ca="1">SUM(F34:K34)</f>
        <v>8822.8320729207699</v>
      </c>
      <c r="F34" s="478">
        <f>SUMIF($M$6:$CF$6,F$6,$M34:$CF34)</f>
        <v>0</v>
      </c>
      <c r="G34" s="478">
        <f t="shared" si="28"/>
        <v>0</v>
      </c>
      <c r="H34" s="478">
        <f t="shared" si="28"/>
        <v>0</v>
      </c>
      <c r="I34" s="478">
        <f t="shared" si="28"/>
        <v>0</v>
      </c>
      <c r="J34" s="478">
        <f t="shared" ca="1" si="28"/>
        <v>8822.8320729207699</v>
      </c>
      <c r="K34" s="478">
        <f t="shared" si="28"/>
        <v>0</v>
      </c>
      <c r="L34" s="484"/>
      <c r="M34" s="478">
        <f>IF(M$4=Вводные!$G$202,SUM(Отчетность!L52:L52)*Вводные!$G$190,0)</f>
        <v>0</v>
      </c>
      <c r="N34" s="478">
        <f>IF(N$4=Вводные!$G$202,SUM(Отчетность!M52:M52)*Вводные!$G$190,0)</f>
        <v>0</v>
      </c>
      <c r="O34" s="478">
        <f>IF(O$4=Вводные!$G$202,SUM(Отчетность!B52:N52)*Вводные!$G$190,0)</f>
        <v>0</v>
      </c>
      <c r="P34" s="478">
        <f>IF(P$4=Вводные!$G$202,SUM(Отчетность!C52:O52)*Вводные!$G$190,0)</f>
        <v>0</v>
      </c>
      <c r="Q34" s="478">
        <f>IF(Q$4=Вводные!$G$202,SUM(Отчетность!D52:P52)*Вводные!$G$190,0)</f>
        <v>0</v>
      </c>
      <c r="R34" s="478">
        <f>IF(R$4=Вводные!$G$202,SUM(Отчетность!E52:Q52)*Вводные!$G$190,0)</f>
        <v>0</v>
      </c>
      <c r="S34" s="478">
        <f>IF(S$4=Вводные!$G$202,SUM(Отчетность!F52:R52)*Вводные!$G$190,0)</f>
        <v>0</v>
      </c>
      <c r="T34" s="478">
        <f>IF(T$4=Вводные!$G$202,SUM(Отчетность!G52:S52)*Вводные!$G$190,0)</f>
        <v>0</v>
      </c>
      <c r="U34" s="478">
        <f>IF(U$4=Вводные!$G$202,SUM(Отчетность!H52:T52)*Вводные!$G$190,0)</f>
        <v>0</v>
      </c>
      <c r="V34" s="478">
        <f>IF(V$4=Вводные!$G$202,SUM(Отчетность!I52:U52)*Вводные!$G$190,0)</f>
        <v>0</v>
      </c>
      <c r="W34" s="478">
        <f>IF(W$4=Вводные!$G$202,SUM(Отчетность!J52:V52)*Вводные!$G$190,0)</f>
        <v>0</v>
      </c>
      <c r="X34" s="478">
        <f>IF(X$4=Вводные!$G$202,SUM(Отчетность!L52:W52)*Вводные!$G$190,0)</f>
        <v>0</v>
      </c>
      <c r="Y34" s="478">
        <f>IF(Y$4=Вводные!$G$202,SUM(Отчетность!M52:X52)*Вводные!$G$190,0)</f>
        <v>0</v>
      </c>
      <c r="Z34" s="478">
        <f>IF(Z$4=Вводные!$G$202,SUM(Отчетность!N52:Y52)*Вводные!$G$190,0)</f>
        <v>0</v>
      </c>
      <c r="AA34" s="478">
        <f>IF(AA$4=Вводные!$G$202,SUM(Отчетность!O52:Z52)*Вводные!$G$190,0)</f>
        <v>0</v>
      </c>
      <c r="AB34" s="478">
        <f>IF(AB$4=Вводные!$G$202,SUM(Отчетность!P52:AA52)*Вводные!$G$190,0)</f>
        <v>0</v>
      </c>
      <c r="AC34" s="478">
        <f>IF(AC$4=Вводные!$G$202,SUM(Отчетность!Q52:AB52)*Вводные!$G$190,0)</f>
        <v>0</v>
      </c>
      <c r="AD34" s="478">
        <f>IF(AD$4=Вводные!$G$202,SUM(Отчетность!R52:AC52)*Вводные!$G$190,0)</f>
        <v>0</v>
      </c>
      <c r="AE34" s="478">
        <f>IF(AE$4=Вводные!$G$202,SUM(Отчетность!S52:AD52)*Вводные!$G$190,0)</f>
        <v>0</v>
      </c>
      <c r="AF34" s="478">
        <f>IF(AF$4=Вводные!$G$202,SUM(Отчетность!T52:AE52)*Вводные!$G$190,0)</f>
        <v>0</v>
      </c>
      <c r="AG34" s="478">
        <f>IF(AG$4=Вводные!$G$202,SUM(Отчетность!U52:AF52)*Вводные!$G$190,0)</f>
        <v>0</v>
      </c>
      <c r="AH34" s="478">
        <f>IF(AH$4=Вводные!$G$202,SUM(Отчетность!V52:AG52)*Вводные!$G$190,0)</f>
        <v>0</v>
      </c>
      <c r="AI34" s="478">
        <f>IF(AI$4=Вводные!$G$202,SUM(Отчетность!W52:AH52)*Вводные!$G$190,0)</f>
        <v>0</v>
      </c>
      <c r="AJ34" s="478">
        <f>IF(AJ$4=Вводные!$G$202,SUM(Отчетность!X52:AI52)*Вводные!$G$190,0)</f>
        <v>0</v>
      </c>
      <c r="AK34" s="478">
        <f>IF(AK$4=Вводные!$G$202,SUM(Отчетность!Y52:AJ52)*Вводные!$G$190,0)</f>
        <v>0</v>
      </c>
      <c r="AL34" s="478">
        <f>IF(AL$4=Вводные!$G$202,SUM(Отчетность!Z52:AK52)*Вводные!$G$190,0)</f>
        <v>0</v>
      </c>
      <c r="AM34" s="478">
        <f>IF(AM$4=Вводные!$G$202,SUM(Отчетность!AA52:AL52)*Вводные!$G$190,0)</f>
        <v>0</v>
      </c>
      <c r="AN34" s="478">
        <f>IF(AN$4=Вводные!$G$202,SUM(Отчетность!AB52:AM52)*Вводные!$G$190,0)</f>
        <v>0</v>
      </c>
      <c r="AO34" s="478">
        <f>IF(AO$4=Вводные!$G$202,SUM(Отчетность!AC52:AN52)*Вводные!$G$190,0)</f>
        <v>0</v>
      </c>
      <c r="AP34" s="478">
        <f>IF(AP$4=Вводные!$G$202,SUM(Отчетность!AD52:AO52)*Вводные!$G$190,0)</f>
        <v>0</v>
      </c>
      <c r="AQ34" s="478">
        <f>IF(AQ$4=Вводные!$G$202,SUM(Отчетность!AE52:AP52)*Вводные!$G$190,0)</f>
        <v>0</v>
      </c>
      <c r="AR34" s="478">
        <f>IF(AR$4=Вводные!$G$202,SUM(Отчетность!AF52:AQ52)*Вводные!$G$190,0)</f>
        <v>0</v>
      </c>
      <c r="AS34" s="478">
        <f>IF(AS$4=Вводные!$G$202,SUM(Отчетность!AG52:AR52)*Вводные!$G$190,0)</f>
        <v>0</v>
      </c>
      <c r="AT34" s="478">
        <f>IF(AT$4=Вводные!$G$202,SUM(Отчетность!AH52:AS52)*Вводные!$G$190,0)</f>
        <v>0</v>
      </c>
      <c r="AU34" s="478">
        <f>IF(AU$4=Вводные!$G$202,SUM(Отчетность!AI52:AT52)*Вводные!$G$190,0)</f>
        <v>0</v>
      </c>
      <c r="AV34" s="478">
        <f>IF(AV$4=Вводные!$G$202,SUM(Отчетность!AJ52:AU52)*Вводные!$G$190,0)</f>
        <v>0</v>
      </c>
      <c r="AW34" s="478">
        <f>IF(AW$4=Вводные!$G$202,SUM(Отчетность!AK52:AV52)*Вводные!$G$190,0)</f>
        <v>0</v>
      </c>
      <c r="AX34" s="478">
        <f>IF(AX$4=Вводные!$G$202,SUM(Отчетность!AL52:AW52)*Вводные!$G$190,0)</f>
        <v>0</v>
      </c>
      <c r="AY34" s="478">
        <f>IF(AY$4=Вводные!$G$202,SUM(Отчетность!AM52:AX52)*Вводные!$G$190,0)</f>
        <v>0</v>
      </c>
      <c r="AZ34" s="478">
        <f>IF(AZ$4=Вводные!$G$202,SUM(Отчетность!AN52:AY52)*Вводные!$G$190,0)</f>
        <v>0</v>
      </c>
      <c r="BA34" s="478">
        <f>IF(BA$4=Вводные!$G$202,SUM(Отчетность!AO52:AZ52)*Вводные!$G$190,0)</f>
        <v>0</v>
      </c>
      <c r="BB34" s="478">
        <f>IF(BB$4=Вводные!$G$202,SUM(Отчетность!AP52:BA52)*Вводные!$G$190,0)</f>
        <v>0</v>
      </c>
      <c r="BC34" s="478">
        <f>IF(BC$4=Вводные!$G$202,SUM(Отчетность!AQ52:BB52)*Вводные!$G$190,0)</f>
        <v>0</v>
      </c>
      <c r="BD34" s="478">
        <f>IF(BD$4=Вводные!$G$202,SUM(Отчетность!AR52:BC52)*Вводные!$G$190,0)</f>
        <v>0</v>
      </c>
      <c r="BE34" s="478">
        <f>IF(BE$4=Вводные!$G$202,SUM(Отчетность!AS52:BD52)*Вводные!$G$190,0)</f>
        <v>0</v>
      </c>
      <c r="BF34" s="478">
        <f>IF(BF$4=Вводные!$G$202,SUM(Отчетность!AT52:BE52)*Вводные!$G$190,0)</f>
        <v>0</v>
      </c>
      <c r="BG34" s="478">
        <f>IF(BG$4=Вводные!$G$202,SUM(Отчетность!AU52:BF52)*Вводные!$G$190,0)</f>
        <v>0</v>
      </c>
      <c r="BH34" s="478">
        <f>IF(BH$4=Вводные!$G$202,SUM(Отчетность!AV52:BG52)*Вводные!$G$190,0)</f>
        <v>0</v>
      </c>
      <c r="BI34" s="478">
        <f>IF(BI$4=Вводные!$G$202,SUM(Отчетность!AX52:BI52)*Вводные!$G$190,0)</f>
        <v>0</v>
      </c>
      <c r="BJ34" s="478">
        <f>IF(BJ$4=Вводные!$G$202,SUM(Отчетность!AY52:BJ52)*Вводные!$G$190,0)</f>
        <v>0</v>
      </c>
      <c r="BK34" s="478">
        <f>IF(BK$4=Вводные!$G$202,SUM(Отчетность!AZ52:BK52)*Вводные!$G$190,0)</f>
        <v>0</v>
      </c>
      <c r="BL34" s="478">
        <f>IF(BL$4=Вводные!$G$202,SUM(Отчетность!BA52:BL52)*Вводные!$G$190,0)</f>
        <v>0</v>
      </c>
      <c r="BM34" s="478">
        <f>IF(BM$4=Вводные!$G$202,SUM(Отчетность!BB52:BM52)*Вводные!$G$190,0)</f>
        <v>0</v>
      </c>
      <c r="BN34" s="478">
        <f>IF(BN$4=Вводные!$G$202,SUM(Отчетность!BC52:BN52)*Вводные!$G$190,0)</f>
        <v>0</v>
      </c>
      <c r="BO34" s="478">
        <f>IF(BO$4=Вводные!$G$202,SUM(Отчетность!BD52:BO52)*Вводные!$G$190,0)</f>
        <v>0</v>
      </c>
      <c r="BP34" s="478">
        <f>IF(BP$4=Вводные!$G$202,SUM(Отчетность!BE52:BP52)*Вводные!$G$190,0)</f>
        <v>0</v>
      </c>
      <c r="BQ34" s="478">
        <f>IF(BQ$4=Вводные!$G$202,SUM(Отчетность!BF52:BQ52)*Вводные!$G$190,0)</f>
        <v>0</v>
      </c>
      <c r="BR34" s="478">
        <f>IF(BR$4=Вводные!$G$202,SUM(Отчетность!BG52:BR52)*Вводные!$G$190,0)</f>
        <v>0</v>
      </c>
      <c r="BS34" s="478">
        <f>IF(BS$4=Вводные!$G$202,SUM(Отчетность!BH52:BS52)*Вводные!$G$190,0)</f>
        <v>0</v>
      </c>
      <c r="BT34" s="478">
        <f ca="1">IF(BT$4=Вводные!$G$202,SUM(Отчетность!BI52:BT52)*Вводные!$G$190,0)</f>
        <v>8822.8320729207699</v>
      </c>
      <c r="BU34" s="478">
        <f>IF(BU$4=Вводные!$G$202,SUM(Отчетность!BJ52:BU52)*Вводные!$G$190,0)</f>
        <v>0</v>
      </c>
      <c r="BV34" s="478">
        <f>IF(BV$4=Вводные!$G$202,SUM(Отчетность!BK52:BV52)*Вводные!$G$190,0)</f>
        <v>0</v>
      </c>
      <c r="BW34" s="478">
        <f>IF(BW$4=Вводные!$G$202,SUM(Отчетность!BL52:BW52)*Вводные!$G$190,0)</f>
        <v>0</v>
      </c>
      <c r="BX34" s="478">
        <f>IF(BX$4=Вводные!$G$202,SUM(Отчетность!BM52:BX52)*Вводные!$G$190,0)</f>
        <v>0</v>
      </c>
      <c r="BY34" s="478">
        <f>IF(BY$4=Вводные!$G$202,SUM(Отчетность!BN52:BY52)*Вводные!$G$190,0)</f>
        <v>0</v>
      </c>
      <c r="BZ34" s="478">
        <f>IF(BZ$4=Вводные!$G$202,SUM(Отчетность!BO52:BZ52)*Вводные!$G$190,0)</f>
        <v>0</v>
      </c>
      <c r="CA34" s="478">
        <f>IF(CA$4=Вводные!$G$202,SUM(Отчетность!BP52:CA52)*Вводные!$G$190,0)</f>
        <v>0</v>
      </c>
      <c r="CB34" s="478">
        <f>IF(CB$4=Вводные!$G$202,SUM(Отчетность!BQ52:CB52)*Вводные!$G$190,0)</f>
        <v>0</v>
      </c>
      <c r="CC34" s="478">
        <f>IF(CC$4=Вводные!$G$202,SUM(Отчетность!BR52:CC52)*Вводные!$G$190,0)</f>
        <v>0</v>
      </c>
      <c r="CD34" s="478">
        <f>IF(CD$4=Вводные!$G$202,SUM(Отчетность!BS52:CD52)*Вводные!$G$190,0)</f>
        <v>0</v>
      </c>
      <c r="CE34" s="478">
        <f>IF(CE$4=Вводные!$G$202,SUM(Отчетность!BT52:CE52)*Вводные!$G$190,0)</f>
        <v>0</v>
      </c>
      <c r="CF34" s="478">
        <f>IF(CF$4=Вводные!$G$202,SUM(Отчетность!BU52:CF52)*Вводные!$G$190,0)</f>
        <v>0</v>
      </c>
    </row>
    <row r="35" spans="1:84" s="186" customFormat="1" ht="12.75" outlineLevel="1" x14ac:dyDescent="0.2">
      <c r="A35" s="31"/>
      <c r="B35" s="315"/>
      <c r="C35" s="99"/>
      <c r="D35" s="89"/>
      <c r="E35" s="509"/>
      <c r="F35" s="484"/>
      <c r="G35" s="484"/>
      <c r="H35" s="484"/>
      <c r="I35" s="484"/>
      <c r="J35" s="484"/>
      <c r="K35" s="484"/>
      <c r="L35" s="484"/>
      <c r="M35" s="484"/>
      <c r="N35" s="484"/>
      <c r="O35" s="484"/>
      <c r="P35" s="484"/>
      <c r="Q35" s="484"/>
      <c r="R35" s="484"/>
      <c r="S35" s="484"/>
      <c r="T35" s="484"/>
      <c r="U35" s="484"/>
      <c r="V35" s="484"/>
      <c r="W35" s="484"/>
      <c r="X35" s="484"/>
      <c r="Y35" s="484"/>
      <c r="Z35" s="484"/>
      <c r="AA35" s="484"/>
      <c r="AB35" s="484"/>
      <c r="AC35" s="484"/>
      <c r="AD35" s="484"/>
      <c r="AE35" s="484"/>
      <c r="AF35" s="484"/>
      <c r="AG35" s="484"/>
      <c r="AH35" s="484"/>
      <c r="AI35" s="484"/>
      <c r="AJ35" s="484"/>
      <c r="AK35" s="484"/>
      <c r="AL35" s="484"/>
      <c r="AM35" s="484"/>
      <c r="AN35" s="484"/>
      <c r="AO35" s="484"/>
      <c r="AP35" s="484"/>
      <c r="AQ35" s="484"/>
      <c r="AR35" s="484"/>
      <c r="AS35" s="484"/>
      <c r="AT35" s="484"/>
      <c r="AU35" s="484"/>
      <c r="AV35" s="484"/>
      <c r="AW35" s="484"/>
      <c r="AX35" s="484"/>
      <c r="AY35" s="484"/>
      <c r="AZ35" s="484"/>
      <c r="BA35" s="484"/>
      <c r="BB35" s="484"/>
      <c r="BC35" s="484"/>
      <c r="BD35" s="484"/>
      <c r="BE35" s="484"/>
      <c r="BF35" s="484"/>
      <c r="BG35" s="484"/>
      <c r="BH35" s="484"/>
      <c r="BI35" s="484"/>
      <c r="BJ35" s="484"/>
      <c r="BK35" s="484"/>
      <c r="BL35" s="484"/>
      <c r="BM35" s="484"/>
      <c r="BN35" s="484"/>
      <c r="BO35" s="484"/>
      <c r="BP35" s="484"/>
      <c r="BQ35" s="484"/>
      <c r="BR35" s="484"/>
      <c r="BS35" s="484"/>
      <c r="BT35" s="484"/>
      <c r="BU35" s="484"/>
      <c r="BV35" s="484"/>
      <c r="BW35" s="484"/>
      <c r="BX35" s="484"/>
      <c r="BY35" s="484"/>
      <c r="BZ35" s="484"/>
      <c r="CA35" s="484"/>
      <c r="CB35" s="484"/>
      <c r="CC35" s="484"/>
      <c r="CD35" s="484"/>
      <c r="CE35" s="484"/>
      <c r="CF35" s="484"/>
    </row>
    <row r="36" spans="1:84" s="186" customFormat="1" ht="12.75" outlineLevel="1" x14ac:dyDescent="0.2">
      <c r="A36" s="31"/>
      <c r="B36" s="315"/>
      <c r="C36" s="81" t="s">
        <v>237</v>
      </c>
      <c r="D36" s="109" t="s">
        <v>355</v>
      </c>
      <c r="E36" s="505">
        <f t="shared" ref="E36:E38" ca="1" si="29">SUM(F36:K36)</f>
        <v>12725.838142845452</v>
      </c>
      <c r="F36" s="506">
        <f t="shared" ref="F36:F38" ca="1" si="30">SUMIF($M$6:$CF$6,F$6,$M36:$CF36)</f>
        <v>-1195.3619137573446</v>
      </c>
      <c r="G36" s="506">
        <f t="shared" ca="1" si="28"/>
        <v>-682.06244758733123</v>
      </c>
      <c r="H36" s="506">
        <f t="shared" ca="1" si="28"/>
        <v>-300.73611312248102</v>
      </c>
      <c r="I36" s="506">
        <f t="shared" ca="1" si="28"/>
        <v>0</v>
      </c>
      <c r="J36" s="506">
        <f t="shared" ca="1" si="28"/>
        <v>14903.998617312609</v>
      </c>
      <c r="K36" s="506">
        <f t="shared" ca="1" si="28"/>
        <v>0</v>
      </c>
      <c r="L36" s="484"/>
      <c r="M36" s="506">
        <f t="shared" ref="M36:AR36" ca="1" si="31">SUM(M37:M38)</f>
        <v>-224.75</v>
      </c>
      <c r="N36" s="506">
        <f t="shared" ca="1" si="31"/>
        <v>-123.25</v>
      </c>
      <c r="O36" s="506">
        <f t="shared" ca="1" si="31"/>
        <v>-123.25</v>
      </c>
      <c r="P36" s="506">
        <f t="shared" ca="1" si="31"/>
        <v>-123.25</v>
      </c>
      <c r="Q36" s="506">
        <f t="shared" ca="1" si="31"/>
        <v>-123.25</v>
      </c>
      <c r="R36" s="506">
        <f t="shared" ca="1" si="31"/>
        <v>-83.015117248531112</v>
      </c>
      <c r="S36" s="506">
        <f t="shared" ca="1" si="31"/>
        <v>-65.766132751468916</v>
      </c>
      <c r="T36" s="506">
        <f t="shared" ca="1" si="31"/>
        <v>-65.766132751468916</v>
      </c>
      <c r="U36" s="506">
        <f t="shared" ca="1" si="31"/>
        <v>-65.766132751468916</v>
      </c>
      <c r="V36" s="506">
        <f t="shared" ca="1" si="31"/>
        <v>-65.766132751468916</v>
      </c>
      <c r="W36" s="506">
        <f t="shared" ca="1" si="31"/>
        <v>-65.766132751468916</v>
      </c>
      <c r="X36" s="506">
        <f t="shared" ca="1" si="31"/>
        <v>-65.766132751468916</v>
      </c>
      <c r="Y36" s="506">
        <f t="shared" ca="1" si="31"/>
        <v>-61.678565863978278</v>
      </c>
      <c r="Z36" s="506">
        <f t="shared" ca="1" si="31"/>
        <v>-65.617137138959549</v>
      </c>
      <c r="AA36" s="506">
        <f t="shared" ca="1" si="31"/>
        <v>-65.617137138959549</v>
      </c>
      <c r="AB36" s="506">
        <f t="shared" ca="1" si="31"/>
        <v>-64.537137138959565</v>
      </c>
      <c r="AC36" s="506">
        <f t="shared" ca="1" si="31"/>
        <v>-68.242137138959549</v>
      </c>
      <c r="AD36" s="506">
        <f t="shared" ca="1" si="31"/>
        <v>-37.234687499999993</v>
      </c>
      <c r="AE36" s="506">
        <f t="shared" ca="1" si="31"/>
        <v>-53.189274277919083</v>
      </c>
      <c r="AF36" s="506">
        <f t="shared" ca="1" si="31"/>
        <v>-53.189274277919083</v>
      </c>
      <c r="AG36" s="506">
        <f t="shared" ca="1" si="31"/>
        <v>-53.189274277919083</v>
      </c>
      <c r="AH36" s="506">
        <f t="shared" ca="1" si="31"/>
        <v>-53.189274277919083</v>
      </c>
      <c r="AI36" s="506">
        <f t="shared" ca="1" si="31"/>
        <v>-53.189274277919083</v>
      </c>
      <c r="AJ36" s="506">
        <f t="shared" ca="1" si="31"/>
        <v>-53.189274277919083</v>
      </c>
      <c r="AK36" s="506">
        <f t="shared" ca="1" si="31"/>
        <v>-39.420091200290528</v>
      </c>
      <c r="AL36" s="506">
        <f t="shared" ca="1" si="31"/>
        <v>-55.167487980547634</v>
      </c>
      <c r="AM36" s="506">
        <f t="shared" ca="1" si="31"/>
        <v>-55.167487980547634</v>
      </c>
      <c r="AN36" s="506">
        <f t="shared" ca="1" si="31"/>
        <v>-74.314807980547613</v>
      </c>
      <c r="AO36" s="506">
        <f t="shared" ca="1" si="31"/>
        <v>-76.666237980547635</v>
      </c>
      <c r="AP36" s="506">
        <f t="shared" ca="1" si="31"/>
        <v>0</v>
      </c>
      <c r="AQ36" s="506">
        <f t="shared" ca="1" si="31"/>
        <v>0</v>
      </c>
      <c r="AR36" s="506">
        <f t="shared" ca="1" si="31"/>
        <v>0</v>
      </c>
      <c r="AS36" s="506">
        <f t="shared" ref="AS36:BT36" ca="1" si="32">SUM(AS37:AS38)</f>
        <v>0</v>
      </c>
      <c r="AT36" s="506">
        <f t="shared" ca="1" si="32"/>
        <v>0</v>
      </c>
      <c r="AU36" s="506">
        <f t="shared" ca="1" si="32"/>
        <v>0</v>
      </c>
      <c r="AV36" s="506">
        <f t="shared" ca="1" si="32"/>
        <v>0</v>
      </c>
      <c r="AW36" s="506">
        <f t="shared" ca="1" si="32"/>
        <v>0</v>
      </c>
      <c r="AX36" s="506">
        <f t="shared" ca="1" si="32"/>
        <v>0</v>
      </c>
      <c r="AY36" s="506">
        <f t="shared" ca="1" si="32"/>
        <v>0</v>
      </c>
      <c r="AZ36" s="506">
        <f t="shared" ca="1" si="32"/>
        <v>0</v>
      </c>
      <c r="BA36" s="506">
        <f t="shared" ca="1" si="32"/>
        <v>0</v>
      </c>
      <c r="BB36" s="506">
        <f t="shared" ca="1" si="32"/>
        <v>0</v>
      </c>
      <c r="BC36" s="506">
        <f t="shared" ca="1" si="32"/>
        <v>0</v>
      </c>
      <c r="BD36" s="506">
        <f t="shared" ca="1" si="32"/>
        <v>0</v>
      </c>
      <c r="BE36" s="506">
        <f t="shared" ca="1" si="32"/>
        <v>0</v>
      </c>
      <c r="BF36" s="506">
        <f t="shared" ca="1" si="32"/>
        <v>0</v>
      </c>
      <c r="BG36" s="506">
        <f t="shared" ca="1" si="32"/>
        <v>0</v>
      </c>
      <c r="BH36" s="506">
        <f t="shared" ca="1" si="32"/>
        <v>0</v>
      </c>
      <c r="BI36" s="506">
        <f t="shared" ca="1" si="32"/>
        <v>0</v>
      </c>
      <c r="BJ36" s="506">
        <f t="shared" ca="1" si="32"/>
        <v>0</v>
      </c>
      <c r="BK36" s="506">
        <f t="shared" ca="1" si="32"/>
        <v>0</v>
      </c>
      <c r="BL36" s="506">
        <f t="shared" ca="1" si="32"/>
        <v>0</v>
      </c>
      <c r="BM36" s="506">
        <f t="shared" ca="1" si="32"/>
        <v>0</v>
      </c>
      <c r="BN36" s="506">
        <f t="shared" ca="1" si="32"/>
        <v>0</v>
      </c>
      <c r="BO36" s="506">
        <f t="shared" ca="1" si="32"/>
        <v>0</v>
      </c>
      <c r="BP36" s="506">
        <f t="shared" ca="1" si="32"/>
        <v>0</v>
      </c>
      <c r="BQ36" s="506">
        <f t="shared" ca="1" si="32"/>
        <v>0</v>
      </c>
      <c r="BR36" s="506">
        <f t="shared" ca="1" si="32"/>
        <v>0</v>
      </c>
      <c r="BS36" s="506">
        <f t="shared" ca="1" si="32"/>
        <v>0</v>
      </c>
      <c r="BT36" s="506">
        <f t="shared" ca="1" si="32"/>
        <v>14903.998617312609</v>
      </c>
      <c r="BU36" s="506">
        <f t="shared" ref="BU36:CF36" ca="1" si="33">SUM(BU37:BU38)</f>
        <v>0</v>
      </c>
      <c r="BV36" s="506">
        <f t="shared" ca="1" si="33"/>
        <v>0</v>
      </c>
      <c r="BW36" s="506">
        <f t="shared" ca="1" si="33"/>
        <v>0</v>
      </c>
      <c r="BX36" s="506">
        <f t="shared" ca="1" si="33"/>
        <v>0</v>
      </c>
      <c r="BY36" s="506">
        <f t="shared" ca="1" si="33"/>
        <v>0</v>
      </c>
      <c r="BZ36" s="506">
        <f t="shared" ca="1" si="33"/>
        <v>0</v>
      </c>
      <c r="CA36" s="506">
        <f t="shared" ca="1" si="33"/>
        <v>0</v>
      </c>
      <c r="CB36" s="506">
        <f t="shared" ca="1" si="33"/>
        <v>0</v>
      </c>
      <c r="CC36" s="506">
        <f t="shared" ca="1" si="33"/>
        <v>0</v>
      </c>
      <c r="CD36" s="506">
        <f t="shared" ca="1" si="33"/>
        <v>0</v>
      </c>
      <c r="CE36" s="506">
        <f t="shared" ca="1" si="33"/>
        <v>0</v>
      </c>
      <c r="CF36" s="506">
        <f t="shared" ca="1" si="33"/>
        <v>0</v>
      </c>
    </row>
    <row r="37" spans="1:84" s="186" customFormat="1" ht="12.75" outlineLevel="1" x14ac:dyDescent="0.2">
      <c r="A37" s="31"/>
      <c r="B37" s="315"/>
      <c r="C37" s="99" t="s">
        <v>235</v>
      </c>
      <c r="D37" s="32" t="s">
        <v>355</v>
      </c>
      <c r="E37" s="508">
        <f t="shared" ca="1" si="29"/>
        <v>-2178.1604744671567</v>
      </c>
      <c r="F37" s="478">
        <f t="shared" ca="1" si="30"/>
        <v>-1195.3619137573446</v>
      </c>
      <c r="G37" s="478">
        <f t="shared" ca="1" si="28"/>
        <v>-682.06244758733123</v>
      </c>
      <c r="H37" s="478">
        <f t="shared" ca="1" si="28"/>
        <v>-300.73611312248102</v>
      </c>
      <c r="I37" s="478">
        <f t="shared" ca="1" si="28"/>
        <v>0</v>
      </c>
      <c r="J37" s="478">
        <f t="shared" ca="1" si="28"/>
        <v>0</v>
      </c>
      <c r="K37" s="478">
        <f t="shared" ca="1" si="28"/>
        <v>0</v>
      </c>
      <c r="L37" s="484"/>
      <c r="M37" s="478">
        <f t="shared" ref="M37:AR37" ca="1" si="34">-M7</f>
        <v>-224.75</v>
      </c>
      <c r="N37" s="478">
        <f t="shared" ca="1" si="34"/>
        <v>-123.25</v>
      </c>
      <c r="O37" s="478">
        <f t="shared" ca="1" si="34"/>
        <v>-123.25</v>
      </c>
      <c r="P37" s="478">
        <f t="shared" ca="1" si="34"/>
        <v>-123.25</v>
      </c>
      <c r="Q37" s="478">
        <f t="shared" ca="1" si="34"/>
        <v>-123.25</v>
      </c>
      <c r="R37" s="478">
        <f t="shared" ca="1" si="34"/>
        <v>-83.015117248531112</v>
      </c>
      <c r="S37" s="478">
        <f t="shared" ca="1" si="34"/>
        <v>-65.766132751468916</v>
      </c>
      <c r="T37" s="478">
        <f t="shared" ca="1" si="34"/>
        <v>-65.766132751468916</v>
      </c>
      <c r="U37" s="478">
        <f t="shared" ca="1" si="34"/>
        <v>-65.766132751468916</v>
      </c>
      <c r="V37" s="478">
        <f t="shared" ca="1" si="34"/>
        <v>-65.766132751468916</v>
      </c>
      <c r="W37" s="478">
        <f t="shared" ca="1" si="34"/>
        <v>-65.766132751468916</v>
      </c>
      <c r="X37" s="478">
        <f t="shared" ca="1" si="34"/>
        <v>-65.766132751468916</v>
      </c>
      <c r="Y37" s="478">
        <f t="shared" ca="1" si="34"/>
        <v>-61.678565863978278</v>
      </c>
      <c r="Z37" s="478">
        <f t="shared" ca="1" si="34"/>
        <v>-65.617137138959549</v>
      </c>
      <c r="AA37" s="478">
        <f t="shared" ca="1" si="34"/>
        <v>-65.617137138959549</v>
      </c>
      <c r="AB37" s="478">
        <f t="shared" ca="1" si="34"/>
        <v>-64.537137138959565</v>
      </c>
      <c r="AC37" s="478">
        <f t="shared" ca="1" si="34"/>
        <v>-68.242137138959549</v>
      </c>
      <c r="AD37" s="478">
        <f t="shared" ca="1" si="34"/>
        <v>-37.234687499999993</v>
      </c>
      <c r="AE37" s="478">
        <f t="shared" ca="1" si="34"/>
        <v>-53.189274277919083</v>
      </c>
      <c r="AF37" s="478">
        <f t="shared" ca="1" si="34"/>
        <v>-53.189274277919083</v>
      </c>
      <c r="AG37" s="478">
        <f t="shared" ca="1" si="34"/>
        <v>-53.189274277919083</v>
      </c>
      <c r="AH37" s="478">
        <f t="shared" ca="1" si="34"/>
        <v>-53.189274277919083</v>
      </c>
      <c r="AI37" s="478">
        <f t="shared" ca="1" si="34"/>
        <v>-53.189274277919083</v>
      </c>
      <c r="AJ37" s="478">
        <f t="shared" ca="1" si="34"/>
        <v>-53.189274277919083</v>
      </c>
      <c r="AK37" s="478">
        <f t="shared" ca="1" si="34"/>
        <v>-39.420091200290528</v>
      </c>
      <c r="AL37" s="478">
        <f t="shared" ca="1" si="34"/>
        <v>-55.167487980547634</v>
      </c>
      <c r="AM37" s="478">
        <f t="shared" ca="1" si="34"/>
        <v>-55.167487980547634</v>
      </c>
      <c r="AN37" s="478">
        <f t="shared" ca="1" si="34"/>
        <v>-74.314807980547613</v>
      </c>
      <c r="AO37" s="478">
        <f t="shared" ca="1" si="34"/>
        <v>-76.666237980547635</v>
      </c>
      <c r="AP37" s="478">
        <f t="shared" ca="1" si="34"/>
        <v>0</v>
      </c>
      <c r="AQ37" s="478">
        <f t="shared" ca="1" si="34"/>
        <v>0</v>
      </c>
      <c r="AR37" s="478">
        <f t="shared" ca="1" si="34"/>
        <v>0</v>
      </c>
      <c r="AS37" s="478">
        <f t="shared" ref="AS37:BT37" ca="1" si="35">-AS7</f>
        <v>0</v>
      </c>
      <c r="AT37" s="478">
        <f t="shared" ca="1" si="35"/>
        <v>0</v>
      </c>
      <c r="AU37" s="478">
        <f t="shared" ca="1" si="35"/>
        <v>0</v>
      </c>
      <c r="AV37" s="478">
        <f t="shared" ca="1" si="35"/>
        <v>0</v>
      </c>
      <c r="AW37" s="478">
        <f t="shared" ca="1" si="35"/>
        <v>0</v>
      </c>
      <c r="AX37" s="478">
        <f t="shared" ca="1" si="35"/>
        <v>0</v>
      </c>
      <c r="AY37" s="478">
        <f t="shared" ca="1" si="35"/>
        <v>0</v>
      </c>
      <c r="AZ37" s="478">
        <f t="shared" ca="1" si="35"/>
        <v>0</v>
      </c>
      <c r="BA37" s="478">
        <f t="shared" ca="1" si="35"/>
        <v>0</v>
      </c>
      <c r="BB37" s="478">
        <f t="shared" ca="1" si="35"/>
        <v>0</v>
      </c>
      <c r="BC37" s="478">
        <f t="shared" ca="1" si="35"/>
        <v>0</v>
      </c>
      <c r="BD37" s="478">
        <f t="shared" ca="1" si="35"/>
        <v>0</v>
      </c>
      <c r="BE37" s="478">
        <f t="shared" ca="1" si="35"/>
        <v>0</v>
      </c>
      <c r="BF37" s="478">
        <f t="shared" ca="1" si="35"/>
        <v>0</v>
      </c>
      <c r="BG37" s="478">
        <f t="shared" ca="1" si="35"/>
        <v>0</v>
      </c>
      <c r="BH37" s="478">
        <f t="shared" ca="1" si="35"/>
        <v>0</v>
      </c>
      <c r="BI37" s="478">
        <f t="shared" ca="1" si="35"/>
        <v>0</v>
      </c>
      <c r="BJ37" s="478">
        <f t="shared" ca="1" si="35"/>
        <v>0</v>
      </c>
      <c r="BK37" s="478">
        <f t="shared" ca="1" si="35"/>
        <v>0</v>
      </c>
      <c r="BL37" s="478">
        <f t="shared" ca="1" si="35"/>
        <v>0</v>
      </c>
      <c r="BM37" s="478">
        <f t="shared" ca="1" si="35"/>
        <v>0</v>
      </c>
      <c r="BN37" s="478">
        <f t="shared" ca="1" si="35"/>
        <v>0</v>
      </c>
      <c r="BO37" s="478">
        <f t="shared" ca="1" si="35"/>
        <v>0</v>
      </c>
      <c r="BP37" s="478">
        <f t="shared" ca="1" si="35"/>
        <v>0</v>
      </c>
      <c r="BQ37" s="478">
        <f t="shared" ca="1" si="35"/>
        <v>0</v>
      </c>
      <c r="BR37" s="478">
        <f t="shared" ca="1" si="35"/>
        <v>0</v>
      </c>
      <c r="BS37" s="478">
        <f t="shared" ca="1" si="35"/>
        <v>0</v>
      </c>
      <c r="BT37" s="478">
        <f t="shared" ca="1" si="35"/>
        <v>0</v>
      </c>
      <c r="BU37" s="478">
        <f t="shared" ref="BU37:CF37" ca="1" si="36">-BU7</f>
        <v>0</v>
      </c>
      <c r="BV37" s="478">
        <f t="shared" ca="1" si="36"/>
        <v>0</v>
      </c>
      <c r="BW37" s="478">
        <f t="shared" ca="1" si="36"/>
        <v>0</v>
      </c>
      <c r="BX37" s="478">
        <f t="shared" ca="1" si="36"/>
        <v>0</v>
      </c>
      <c r="BY37" s="478">
        <f t="shared" ca="1" si="36"/>
        <v>0</v>
      </c>
      <c r="BZ37" s="478">
        <f t="shared" ca="1" si="36"/>
        <v>0</v>
      </c>
      <c r="CA37" s="478">
        <f t="shared" ca="1" si="36"/>
        <v>0</v>
      </c>
      <c r="CB37" s="478">
        <f t="shared" ca="1" si="36"/>
        <v>0</v>
      </c>
      <c r="CC37" s="478">
        <f t="shared" ca="1" si="36"/>
        <v>0</v>
      </c>
      <c r="CD37" s="478">
        <f t="shared" ca="1" si="36"/>
        <v>0</v>
      </c>
      <c r="CE37" s="478">
        <f t="shared" ca="1" si="36"/>
        <v>0</v>
      </c>
      <c r="CF37" s="478">
        <f t="shared" ca="1" si="36"/>
        <v>0</v>
      </c>
    </row>
    <row r="38" spans="1:84" s="186" customFormat="1" ht="12.75" outlineLevel="1" x14ac:dyDescent="0.2">
      <c r="A38" s="31"/>
      <c r="B38" s="315"/>
      <c r="C38" s="99" t="s">
        <v>241</v>
      </c>
      <c r="D38" s="32" t="s">
        <v>355</v>
      </c>
      <c r="E38" s="508">
        <f t="shared" ca="1" si="29"/>
        <v>14903.998617312609</v>
      </c>
      <c r="F38" s="478">
        <f t="shared" si="30"/>
        <v>0</v>
      </c>
      <c r="G38" s="478">
        <f t="shared" si="28"/>
        <v>0</v>
      </c>
      <c r="H38" s="478">
        <f t="shared" si="28"/>
        <v>0</v>
      </c>
      <c r="I38" s="478">
        <f t="shared" si="28"/>
        <v>0</v>
      </c>
      <c r="J38" s="478">
        <f t="shared" ca="1" si="28"/>
        <v>14903.998617312609</v>
      </c>
      <c r="K38" s="478">
        <f t="shared" si="28"/>
        <v>0</v>
      </c>
      <c r="L38" s="484"/>
      <c r="M38" s="478">
        <f t="shared" ref="M38:AR38" si="37">M31*$E$43</f>
        <v>0</v>
      </c>
      <c r="N38" s="478">
        <f t="shared" si="37"/>
        <v>0</v>
      </c>
      <c r="O38" s="478">
        <f t="shared" si="37"/>
        <v>0</v>
      </c>
      <c r="P38" s="478">
        <f t="shared" si="37"/>
        <v>0</v>
      </c>
      <c r="Q38" s="478">
        <f t="shared" si="37"/>
        <v>0</v>
      </c>
      <c r="R38" s="478">
        <f t="shared" si="37"/>
        <v>0</v>
      </c>
      <c r="S38" s="478">
        <f t="shared" si="37"/>
        <v>0</v>
      </c>
      <c r="T38" s="478">
        <f t="shared" si="37"/>
        <v>0</v>
      </c>
      <c r="U38" s="478">
        <f t="shared" si="37"/>
        <v>0</v>
      </c>
      <c r="V38" s="478">
        <f t="shared" si="37"/>
        <v>0</v>
      </c>
      <c r="W38" s="478">
        <f t="shared" si="37"/>
        <v>0</v>
      </c>
      <c r="X38" s="478">
        <f t="shared" si="37"/>
        <v>0</v>
      </c>
      <c r="Y38" s="478">
        <f t="shared" si="37"/>
        <v>0</v>
      </c>
      <c r="Z38" s="478">
        <f t="shared" si="37"/>
        <v>0</v>
      </c>
      <c r="AA38" s="478">
        <f t="shared" si="37"/>
        <v>0</v>
      </c>
      <c r="AB38" s="478">
        <f t="shared" si="37"/>
        <v>0</v>
      </c>
      <c r="AC38" s="478">
        <f t="shared" si="37"/>
        <v>0</v>
      </c>
      <c r="AD38" s="478">
        <f t="shared" si="37"/>
        <v>0</v>
      </c>
      <c r="AE38" s="478">
        <f t="shared" si="37"/>
        <v>0</v>
      </c>
      <c r="AF38" s="478">
        <f t="shared" si="37"/>
        <v>0</v>
      </c>
      <c r="AG38" s="478">
        <f t="shared" si="37"/>
        <v>0</v>
      </c>
      <c r="AH38" s="478">
        <f t="shared" si="37"/>
        <v>0</v>
      </c>
      <c r="AI38" s="478">
        <f t="shared" si="37"/>
        <v>0</v>
      </c>
      <c r="AJ38" s="478">
        <f t="shared" si="37"/>
        <v>0</v>
      </c>
      <c r="AK38" s="478">
        <f t="shared" si="37"/>
        <v>0</v>
      </c>
      <c r="AL38" s="478">
        <f t="shared" si="37"/>
        <v>0</v>
      </c>
      <c r="AM38" s="478">
        <f t="shared" si="37"/>
        <v>0</v>
      </c>
      <c r="AN38" s="478">
        <f t="shared" si="37"/>
        <v>0</v>
      </c>
      <c r="AO38" s="478">
        <f t="shared" si="37"/>
        <v>0</v>
      </c>
      <c r="AP38" s="478">
        <f t="shared" si="37"/>
        <v>0</v>
      </c>
      <c r="AQ38" s="478">
        <f t="shared" si="37"/>
        <v>0</v>
      </c>
      <c r="AR38" s="478">
        <f t="shared" si="37"/>
        <v>0</v>
      </c>
      <c r="AS38" s="478">
        <f t="shared" ref="AS38:BT38" si="38">AS31*$E$43</f>
        <v>0</v>
      </c>
      <c r="AT38" s="478">
        <f t="shared" si="38"/>
        <v>0</v>
      </c>
      <c r="AU38" s="478">
        <f t="shared" si="38"/>
        <v>0</v>
      </c>
      <c r="AV38" s="478">
        <f t="shared" si="38"/>
        <v>0</v>
      </c>
      <c r="AW38" s="478">
        <f t="shared" si="38"/>
        <v>0</v>
      </c>
      <c r="AX38" s="478">
        <f t="shared" si="38"/>
        <v>0</v>
      </c>
      <c r="AY38" s="478">
        <f t="shared" si="38"/>
        <v>0</v>
      </c>
      <c r="AZ38" s="478">
        <f t="shared" si="38"/>
        <v>0</v>
      </c>
      <c r="BA38" s="478">
        <f t="shared" si="38"/>
        <v>0</v>
      </c>
      <c r="BB38" s="478">
        <f t="shared" si="38"/>
        <v>0</v>
      </c>
      <c r="BC38" s="478">
        <f t="shared" si="38"/>
        <v>0</v>
      </c>
      <c r="BD38" s="478">
        <f t="shared" si="38"/>
        <v>0</v>
      </c>
      <c r="BE38" s="478">
        <f t="shared" si="38"/>
        <v>0</v>
      </c>
      <c r="BF38" s="478">
        <f t="shared" si="38"/>
        <v>0</v>
      </c>
      <c r="BG38" s="478">
        <f t="shared" si="38"/>
        <v>0</v>
      </c>
      <c r="BH38" s="478">
        <f t="shared" si="38"/>
        <v>0</v>
      </c>
      <c r="BI38" s="478">
        <f t="shared" si="38"/>
        <v>0</v>
      </c>
      <c r="BJ38" s="478">
        <f t="shared" si="38"/>
        <v>0</v>
      </c>
      <c r="BK38" s="478">
        <f t="shared" si="38"/>
        <v>0</v>
      </c>
      <c r="BL38" s="478">
        <f t="shared" si="38"/>
        <v>0</v>
      </c>
      <c r="BM38" s="478">
        <f t="shared" si="38"/>
        <v>0</v>
      </c>
      <c r="BN38" s="478">
        <f t="shared" si="38"/>
        <v>0</v>
      </c>
      <c r="BO38" s="478">
        <f t="shared" si="38"/>
        <v>0</v>
      </c>
      <c r="BP38" s="478">
        <f t="shared" si="38"/>
        <v>0</v>
      </c>
      <c r="BQ38" s="478">
        <f t="shared" si="38"/>
        <v>0</v>
      </c>
      <c r="BR38" s="478">
        <f t="shared" si="38"/>
        <v>0</v>
      </c>
      <c r="BS38" s="478">
        <f t="shared" si="38"/>
        <v>0</v>
      </c>
      <c r="BT38" s="478">
        <f t="shared" ca="1" si="38"/>
        <v>14903.998617312609</v>
      </c>
      <c r="BU38" s="478">
        <f t="shared" ref="BU38:CF38" si="39">BU31*$E$43</f>
        <v>0</v>
      </c>
      <c r="BV38" s="478">
        <f t="shared" si="39"/>
        <v>0</v>
      </c>
      <c r="BW38" s="478">
        <f t="shared" si="39"/>
        <v>0</v>
      </c>
      <c r="BX38" s="478">
        <f t="shared" si="39"/>
        <v>0</v>
      </c>
      <c r="BY38" s="478">
        <f t="shared" si="39"/>
        <v>0</v>
      </c>
      <c r="BZ38" s="478">
        <f t="shared" si="39"/>
        <v>0</v>
      </c>
      <c r="CA38" s="478">
        <f t="shared" si="39"/>
        <v>0</v>
      </c>
      <c r="CB38" s="478">
        <f t="shared" si="39"/>
        <v>0</v>
      </c>
      <c r="CC38" s="478">
        <f t="shared" si="39"/>
        <v>0</v>
      </c>
      <c r="CD38" s="478">
        <f t="shared" si="39"/>
        <v>0</v>
      </c>
      <c r="CE38" s="478">
        <f t="shared" si="39"/>
        <v>0</v>
      </c>
      <c r="CF38" s="478">
        <f t="shared" si="39"/>
        <v>0</v>
      </c>
    </row>
    <row r="39" spans="1:84" s="186" customFormat="1" ht="12.75" outlineLevel="1" x14ac:dyDescent="0.2">
      <c r="A39" s="31"/>
      <c r="B39" s="315"/>
      <c r="C39" s="99"/>
      <c r="D39" s="89"/>
      <c r="E39" s="320"/>
      <c r="F39" s="277"/>
      <c r="G39" s="277"/>
      <c r="H39" s="277"/>
      <c r="I39" s="277"/>
      <c r="J39" s="277"/>
      <c r="K39" s="277"/>
      <c r="L39" s="31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77"/>
      <c r="AH39" s="277"/>
      <c r="AI39" s="277"/>
      <c r="AJ39" s="277"/>
      <c r="AK39" s="277"/>
      <c r="AL39" s="277"/>
      <c r="AM39" s="277"/>
      <c r="AN39" s="277"/>
      <c r="AO39" s="277"/>
      <c r="AP39" s="277"/>
      <c r="AQ39" s="277"/>
      <c r="AR39" s="277"/>
      <c r="AS39" s="277"/>
      <c r="AT39" s="277"/>
      <c r="AU39" s="277"/>
      <c r="AV39" s="277"/>
      <c r="AW39" s="277"/>
      <c r="AX39" s="277"/>
      <c r="AY39" s="277"/>
      <c r="AZ39" s="277"/>
      <c r="BA39" s="277"/>
      <c r="BB39" s="277"/>
      <c r="BC39" s="277"/>
      <c r="BD39" s="277"/>
      <c r="BE39" s="277"/>
      <c r="BF39" s="277"/>
      <c r="BG39" s="277"/>
      <c r="BH39" s="277"/>
      <c r="BI39" s="277"/>
      <c r="BJ39" s="277"/>
      <c r="BK39" s="277"/>
      <c r="BL39" s="277"/>
      <c r="BM39" s="277"/>
      <c r="BN39" s="277"/>
      <c r="BO39" s="277"/>
      <c r="BP39" s="277"/>
      <c r="BQ39" s="277"/>
      <c r="BR39" s="277"/>
      <c r="BS39" s="277"/>
      <c r="BT39" s="277"/>
      <c r="BU39" s="277"/>
      <c r="BV39" s="277"/>
      <c r="BW39" s="277"/>
      <c r="BX39" s="277"/>
      <c r="BY39" s="277"/>
      <c r="BZ39" s="277"/>
      <c r="CA39" s="277"/>
      <c r="CB39" s="277"/>
      <c r="CC39" s="277"/>
      <c r="CD39" s="277"/>
      <c r="CE39" s="277"/>
      <c r="CF39" s="277"/>
    </row>
    <row r="40" spans="1:84" s="186" customFormat="1" ht="12.75" outlineLevel="1" x14ac:dyDescent="0.2">
      <c r="A40" s="31"/>
      <c r="B40" s="315"/>
      <c r="C40" s="77" t="s">
        <v>242</v>
      </c>
      <c r="D40" s="180" t="s">
        <v>158</v>
      </c>
      <c r="E40" s="321">
        <f>Вводные!G203</f>
        <v>0.4</v>
      </c>
      <c r="F40" s="277"/>
      <c r="G40" s="277"/>
      <c r="H40" s="277"/>
      <c r="I40" s="277"/>
      <c r="J40" s="277"/>
      <c r="K40" s="277"/>
      <c r="L40" s="31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7"/>
      <c r="AA40" s="277"/>
      <c r="AB40" s="277"/>
      <c r="AC40" s="277"/>
      <c r="AD40" s="277"/>
      <c r="AE40" s="277"/>
      <c r="AF40" s="277"/>
      <c r="AG40" s="277"/>
      <c r="AH40" s="277"/>
      <c r="AI40" s="277"/>
      <c r="AJ40" s="277"/>
      <c r="AK40" s="277"/>
      <c r="AL40" s="277"/>
      <c r="AM40" s="277"/>
      <c r="AN40" s="277"/>
      <c r="AO40" s="277"/>
      <c r="AP40" s="277"/>
      <c r="AQ40" s="277"/>
      <c r="AR40" s="277"/>
      <c r="AS40" s="277"/>
      <c r="AT40" s="277"/>
      <c r="AU40" s="277"/>
      <c r="AV40" s="277"/>
      <c r="AW40" s="277"/>
      <c r="AX40" s="277"/>
      <c r="AY40" s="277"/>
      <c r="AZ40" s="277"/>
      <c r="BA40" s="277"/>
      <c r="BB40" s="277"/>
      <c r="BC40" s="277"/>
      <c r="BD40" s="277"/>
      <c r="BE40" s="277"/>
      <c r="BF40" s="277"/>
      <c r="BG40" s="277"/>
      <c r="BH40" s="277"/>
      <c r="BI40" s="277"/>
      <c r="BJ40" s="277"/>
      <c r="BK40" s="277"/>
      <c r="BL40" s="277"/>
      <c r="BM40" s="277"/>
      <c r="BN40" s="277"/>
      <c r="BO40" s="277"/>
      <c r="BP40" s="277"/>
      <c r="BQ40" s="277"/>
      <c r="BR40" s="277"/>
      <c r="BS40" s="277"/>
      <c r="BT40" s="277"/>
      <c r="BU40" s="277"/>
      <c r="BV40" s="277"/>
      <c r="BW40" s="277"/>
      <c r="BX40" s="277"/>
      <c r="BY40" s="277"/>
      <c r="BZ40" s="277"/>
      <c r="CA40" s="277"/>
      <c r="CB40" s="277"/>
      <c r="CC40" s="277"/>
      <c r="CD40" s="277"/>
      <c r="CE40" s="277"/>
      <c r="CF40" s="277"/>
    </row>
    <row r="41" spans="1:84" s="186" customFormat="1" ht="12.75" outlineLevel="1" x14ac:dyDescent="0.2">
      <c r="A41" s="31"/>
      <c r="B41" s="315"/>
      <c r="C41" s="99" t="s">
        <v>243</v>
      </c>
      <c r="D41" s="32" t="s">
        <v>355</v>
      </c>
      <c r="E41" s="320">
        <f ca="1">E43*E31</f>
        <v>14903.998617312609</v>
      </c>
      <c r="F41" s="277"/>
      <c r="G41" s="277"/>
      <c r="H41" s="277"/>
      <c r="I41" s="277"/>
      <c r="J41" s="277"/>
      <c r="K41" s="277"/>
      <c r="L41" s="31"/>
      <c r="M41" s="277"/>
      <c r="N41" s="277"/>
      <c r="O41" s="277"/>
      <c r="P41" s="277"/>
      <c r="Q41" s="277"/>
      <c r="R41" s="277"/>
      <c r="S41" s="277"/>
      <c r="T41" s="277"/>
      <c r="U41" s="277"/>
      <c r="V41" s="277"/>
      <c r="W41" s="277"/>
      <c r="X41" s="277"/>
      <c r="Y41" s="277"/>
      <c r="Z41" s="277"/>
      <c r="AA41" s="277"/>
      <c r="AB41" s="277"/>
      <c r="AC41" s="277"/>
      <c r="AD41" s="277"/>
      <c r="AE41" s="277"/>
      <c r="AF41" s="277"/>
      <c r="AG41" s="277"/>
      <c r="AH41" s="277"/>
      <c r="AI41" s="277"/>
      <c r="AJ41" s="277"/>
      <c r="AK41" s="277"/>
      <c r="AL41" s="277"/>
      <c r="AM41" s="277"/>
      <c r="AN41" s="277"/>
      <c r="AO41" s="277"/>
      <c r="AP41" s="277"/>
      <c r="AQ41" s="277"/>
      <c r="AR41" s="277"/>
      <c r="AS41" s="277"/>
      <c r="AT41" s="277"/>
      <c r="AU41" s="277"/>
      <c r="AV41" s="277"/>
      <c r="AW41" s="277"/>
      <c r="AX41" s="277"/>
      <c r="AY41" s="277"/>
      <c r="AZ41" s="277"/>
      <c r="BA41" s="277"/>
      <c r="BB41" s="277"/>
      <c r="BC41" s="277"/>
      <c r="BD41" s="277"/>
      <c r="BE41" s="277"/>
      <c r="BF41" s="277"/>
      <c r="BG41" s="277"/>
      <c r="BH41" s="277"/>
      <c r="BI41" s="277"/>
      <c r="BJ41" s="277"/>
      <c r="BK41" s="277"/>
      <c r="BL41" s="277"/>
      <c r="BM41" s="277"/>
      <c r="BN41" s="277"/>
      <c r="BO41" s="277"/>
      <c r="BP41" s="277"/>
      <c r="BQ41" s="277"/>
      <c r="BR41" s="277"/>
      <c r="BS41" s="277"/>
      <c r="BT41" s="277"/>
      <c r="BU41" s="277"/>
      <c r="BV41" s="277"/>
      <c r="BW41" s="277"/>
      <c r="BX41" s="277"/>
      <c r="BY41" s="277"/>
      <c r="BZ41" s="277"/>
      <c r="CA41" s="277"/>
      <c r="CB41" s="277"/>
      <c r="CC41" s="277"/>
      <c r="CD41" s="277"/>
      <c r="CE41" s="277"/>
      <c r="CF41" s="277"/>
    </row>
    <row r="42" spans="1:84" s="186" customFormat="1" ht="12.75" outlineLevel="1" x14ac:dyDescent="0.2">
      <c r="A42" s="31"/>
      <c r="B42" s="315"/>
      <c r="C42" s="77" t="s">
        <v>244</v>
      </c>
      <c r="D42" s="180" t="s">
        <v>245</v>
      </c>
      <c r="E42" s="327">
        <f ca="1">(E40*E7*(Вводные!G202/12)+E7)/E31</f>
        <v>0.10960953485011335</v>
      </c>
      <c r="F42" s="328"/>
      <c r="G42" s="277"/>
      <c r="H42" s="277"/>
      <c r="I42" s="277"/>
      <c r="J42" s="277"/>
      <c r="K42" s="277"/>
      <c r="L42" s="31"/>
      <c r="M42" s="277"/>
      <c r="N42" s="277"/>
      <c r="O42" s="277"/>
      <c r="P42" s="277"/>
      <c r="Q42" s="277"/>
      <c r="R42" s="277"/>
      <c r="S42" s="277"/>
      <c r="T42" s="277"/>
      <c r="U42" s="277"/>
      <c r="V42" s="277"/>
      <c r="W42" s="277"/>
      <c r="X42" s="277"/>
      <c r="Y42" s="277"/>
      <c r="Z42" s="277"/>
      <c r="AA42" s="277"/>
      <c r="AB42" s="277"/>
      <c r="AC42" s="277"/>
      <c r="AD42" s="277"/>
      <c r="AE42" s="277"/>
      <c r="AF42" s="277"/>
      <c r="AG42" s="277"/>
      <c r="AH42" s="277"/>
      <c r="AI42" s="277"/>
      <c r="AJ42" s="277"/>
      <c r="AK42" s="277"/>
      <c r="AL42" s="277"/>
      <c r="AM42" s="277"/>
      <c r="AN42" s="277"/>
      <c r="AO42" s="277"/>
      <c r="AP42" s="277"/>
      <c r="AQ42" s="277"/>
      <c r="AR42" s="277"/>
      <c r="AS42" s="277"/>
      <c r="AT42" s="277"/>
      <c r="AU42" s="277"/>
      <c r="AV42" s="277"/>
      <c r="AW42" s="277"/>
      <c r="AX42" s="277"/>
      <c r="AY42" s="277"/>
      <c r="AZ42" s="277"/>
      <c r="BA42" s="277"/>
      <c r="BB42" s="277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7"/>
      <c r="BS42" s="277"/>
      <c r="BT42" s="277"/>
      <c r="BU42" s="277"/>
      <c r="BV42" s="277"/>
      <c r="BW42" s="277"/>
      <c r="BX42" s="277"/>
      <c r="BY42" s="277"/>
      <c r="BZ42" s="277"/>
      <c r="CA42" s="277"/>
      <c r="CB42" s="277"/>
      <c r="CC42" s="277"/>
      <c r="CD42" s="277"/>
      <c r="CE42" s="277"/>
      <c r="CF42" s="277"/>
    </row>
    <row r="43" spans="1:84" s="186" customFormat="1" ht="12.75" outlineLevel="1" x14ac:dyDescent="0.2">
      <c r="A43" s="31"/>
      <c r="B43" s="315"/>
      <c r="C43" s="77" t="s">
        <v>246</v>
      </c>
      <c r="D43" s="180" t="s">
        <v>245</v>
      </c>
      <c r="E43" s="321">
        <f>Вводные!G201</f>
        <v>0.25</v>
      </c>
      <c r="F43" s="277"/>
      <c r="G43" s="277"/>
      <c r="H43" s="277"/>
      <c r="I43" s="277"/>
      <c r="J43" s="277"/>
      <c r="K43" s="277"/>
      <c r="L43" s="31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7"/>
      <c r="Y43" s="277"/>
      <c r="Z43" s="277"/>
      <c r="AA43" s="277"/>
      <c r="AB43" s="277"/>
      <c r="AC43" s="277"/>
      <c r="AD43" s="277"/>
      <c r="AE43" s="277"/>
      <c r="AF43" s="277"/>
      <c r="AG43" s="277"/>
      <c r="AH43" s="277"/>
      <c r="AI43" s="277"/>
      <c r="AJ43" s="277"/>
      <c r="AK43" s="277"/>
      <c r="AL43" s="277"/>
      <c r="AM43" s="277"/>
      <c r="AN43" s="277"/>
      <c r="AO43" s="277"/>
      <c r="AP43" s="277"/>
      <c r="AQ43" s="277"/>
      <c r="AR43" s="277"/>
      <c r="AS43" s="277"/>
      <c r="AT43" s="277"/>
      <c r="AU43" s="277"/>
      <c r="AV43" s="277"/>
      <c r="AW43" s="277"/>
      <c r="AX43" s="277"/>
      <c r="AY43" s="277"/>
      <c r="AZ43" s="277"/>
      <c r="BA43" s="277"/>
      <c r="BB43" s="277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7"/>
      <c r="BS43" s="277"/>
      <c r="BT43" s="277"/>
      <c r="BU43" s="277"/>
      <c r="BV43" s="277"/>
      <c r="BW43" s="277"/>
      <c r="BX43" s="277"/>
      <c r="BY43" s="277"/>
      <c r="BZ43" s="277"/>
      <c r="CA43" s="277"/>
      <c r="CB43" s="277"/>
      <c r="CC43" s="277"/>
      <c r="CD43" s="277"/>
      <c r="CE43" s="277"/>
      <c r="CF43" s="277"/>
    </row>
    <row r="44" spans="1:84" s="186" customFormat="1" ht="12.75" outlineLevel="1" x14ac:dyDescent="0.2">
      <c r="A44" s="31"/>
      <c r="B44" s="315"/>
      <c r="C44" s="77"/>
      <c r="D44" s="180"/>
      <c r="E44" s="321"/>
      <c r="F44" s="277"/>
      <c r="G44" s="277"/>
      <c r="H44" s="277"/>
      <c r="I44" s="277"/>
      <c r="J44" s="277"/>
      <c r="K44" s="277"/>
      <c r="L44" s="31"/>
      <c r="M44" s="277"/>
      <c r="N44" s="277"/>
      <c r="O44" s="277"/>
      <c r="P44" s="277"/>
      <c r="Q44" s="277"/>
      <c r="R44" s="277"/>
      <c r="S44" s="277"/>
      <c r="T44" s="277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277"/>
      <c r="AI44" s="277"/>
      <c r="AJ44" s="277"/>
      <c r="AK44" s="277"/>
      <c r="AL44" s="277"/>
      <c r="AM44" s="277"/>
      <c r="AN44" s="277"/>
      <c r="AO44" s="277"/>
      <c r="AP44" s="277"/>
      <c r="AQ44" s="277"/>
      <c r="AR44" s="277"/>
      <c r="AS44" s="277"/>
      <c r="AT44" s="277"/>
      <c r="AU44" s="277"/>
      <c r="AV44" s="277"/>
      <c r="AW44" s="277"/>
      <c r="AX44" s="277"/>
      <c r="AY44" s="277"/>
      <c r="AZ44" s="277"/>
      <c r="BA44" s="277"/>
      <c r="BB44" s="277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7"/>
      <c r="BS44" s="277"/>
      <c r="BT44" s="277"/>
      <c r="BU44" s="277"/>
      <c r="BV44" s="277"/>
      <c r="BW44" s="277"/>
      <c r="BX44" s="277"/>
      <c r="BY44" s="277"/>
      <c r="BZ44" s="277"/>
      <c r="CA44" s="277"/>
      <c r="CB44" s="277"/>
      <c r="CC44" s="277"/>
      <c r="CD44" s="277"/>
      <c r="CE44" s="277"/>
      <c r="CF44" s="277"/>
    </row>
    <row r="45" spans="1:84" s="186" customFormat="1" ht="12.75" outlineLevel="1" x14ac:dyDescent="0.2">
      <c r="A45" s="31"/>
      <c r="B45" s="315"/>
      <c r="C45" s="77" t="s">
        <v>232</v>
      </c>
      <c r="D45" s="109" t="s">
        <v>158</v>
      </c>
      <c r="E45" s="321">
        <f ca="1">E36/-(E37)/Вводные!G202*12</f>
        <v>1.168494084069593</v>
      </c>
      <c r="F45" s="277"/>
      <c r="G45" s="277"/>
      <c r="H45" s="277"/>
      <c r="I45" s="277"/>
      <c r="J45" s="277"/>
      <c r="K45" s="277"/>
      <c r="L45" s="31"/>
      <c r="M45" s="277"/>
      <c r="N45" s="277"/>
      <c r="O45" s="277"/>
      <c r="P45" s="277"/>
      <c r="Q45" s="277"/>
      <c r="R45" s="277"/>
      <c r="S45" s="277"/>
      <c r="T45" s="277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277"/>
      <c r="AI45" s="277"/>
      <c r="AJ45" s="277"/>
      <c r="AK45" s="277"/>
      <c r="AL45" s="277"/>
      <c r="AM45" s="277"/>
      <c r="AN45" s="277"/>
      <c r="AO45" s="277"/>
      <c r="AP45" s="277"/>
      <c r="AQ45" s="277"/>
      <c r="AR45" s="277"/>
      <c r="AS45" s="277"/>
      <c r="AT45" s="277"/>
      <c r="AU45" s="277"/>
      <c r="AV45" s="277"/>
      <c r="AW45" s="277"/>
      <c r="AX45" s="277"/>
      <c r="AY45" s="277"/>
      <c r="AZ45" s="277"/>
      <c r="BA45" s="277"/>
      <c r="BB45" s="277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7"/>
      <c r="BS45" s="277"/>
      <c r="BT45" s="277"/>
      <c r="BU45" s="277"/>
      <c r="BV45" s="277"/>
      <c r="BW45" s="277"/>
      <c r="BX45" s="277"/>
      <c r="BY45" s="277"/>
      <c r="BZ45" s="277"/>
      <c r="CA45" s="277"/>
      <c r="CB45" s="277"/>
      <c r="CC45" s="277"/>
      <c r="CD45" s="277"/>
      <c r="CE45" s="277"/>
      <c r="CF45" s="277"/>
    </row>
    <row r="46" spans="1:84" s="186" customFormat="1" ht="12.75" outlineLevel="1" x14ac:dyDescent="0.2">
      <c r="A46" s="31"/>
      <c r="B46" s="315"/>
      <c r="C46" s="77" t="s">
        <v>233</v>
      </c>
      <c r="D46" s="180" t="s">
        <v>54</v>
      </c>
      <c r="E46" s="321">
        <f ca="1">IRR(F36:K36)</f>
        <v>0.72259497717308352</v>
      </c>
      <c r="F46" s="277"/>
      <c r="G46" s="277"/>
      <c r="H46" s="277"/>
      <c r="I46" s="277"/>
      <c r="J46" s="277"/>
      <c r="K46" s="277"/>
      <c r="L46" s="31"/>
      <c r="M46" s="277"/>
      <c r="N46" s="277"/>
      <c r="O46" s="277"/>
      <c r="P46" s="277"/>
      <c r="Q46" s="277"/>
      <c r="R46" s="277"/>
      <c r="S46" s="277"/>
      <c r="T46" s="277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277"/>
      <c r="AI46" s="277"/>
      <c r="AJ46" s="277"/>
      <c r="AK46" s="277"/>
      <c r="AL46" s="277"/>
      <c r="AM46" s="277"/>
      <c r="AN46" s="277"/>
      <c r="AO46" s="277"/>
      <c r="AP46" s="277"/>
      <c r="AQ46" s="277"/>
      <c r="AR46" s="277"/>
      <c r="AS46" s="277"/>
      <c r="AT46" s="277"/>
      <c r="AU46" s="277"/>
      <c r="AV46" s="277"/>
      <c r="AW46" s="277"/>
      <c r="AX46" s="277"/>
      <c r="AY46" s="277"/>
      <c r="AZ46" s="277"/>
      <c r="BA46" s="277"/>
      <c r="BB46" s="277"/>
      <c r="BC46" s="277"/>
      <c r="BD46" s="277"/>
      <c r="BE46" s="277"/>
      <c r="BF46" s="277"/>
      <c r="BG46" s="277"/>
      <c r="BH46" s="277"/>
      <c r="BI46" s="277"/>
      <c r="BJ46" s="277"/>
      <c r="BK46" s="277"/>
      <c r="BL46" s="277"/>
      <c r="BM46" s="277"/>
      <c r="BN46" s="277"/>
      <c r="BO46" s="277"/>
      <c r="BP46" s="277"/>
      <c r="BQ46" s="277"/>
      <c r="BR46" s="277"/>
      <c r="BS46" s="277"/>
      <c r="BT46" s="277"/>
      <c r="BU46" s="277"/>
      <c r="BV46" s="277"/>
      <c r="BW46" s="277"/>
      <c r="BX46" s="277"/>
      <c r="BY46" s="277"/>
      <c r="BZ46" s="277"/>
      <c r="CA46" s="277"/>
      <c r="CB46" s="277"/>
      <c r="CC46" s="277"/>
      <c r="CD46" s="277"/>
      <c r="CE46" s="277"/>
      <c r="CF46" s="277"/>
    </row>
    <row r="47" spans="1:84" s="186" customFormat="1" ht="12.75" outlineLevel="1" x14ac:dyDescent="0.2">
      <c r="A47" s="31"/>
      <c r="B47" s="322"/>
      <c r="C47" s="329"/>
      <c r="D47" s="324"/>
      <c r="E47" s="325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</row>
    <row r="48" spans="1:84" s="186" customFormat="1" ht="12.75" x14ac:dyDescent="0.2">
      <c r="A48" s="31"/>
      <c r="B48" s="31"/>
      <c r="C48" s="31"/>
      <c r="D48" s="132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</row>
    <row r="49" spans="1:84" s="186" customFormat="1" ht="12.75" x14ac:dyDescent="0.2">
      <c r="A49" s="31"/>
      <c r="B49" s="31"/>
      <c r="C49" s="31"/>
      <c r="D49" s="132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</row>
    <row r="50" spans="1:84" s="510" customFormat="1" ht="12.75" x14ac:dyDescent="0.2">
      <c r="C50" s="510" t="s">
        <v>388</v>
      </c>
      <c r="D50" s="511">
        <f ca="1">MIN(F50:BN50)</f>
        <v>4</v>
      </c>
      <c r="F50" s="510" t="str">
        <f ca="1">IF(Отчетность!F62&lt;0,"",'Cash flow инвестора'!F6)</f>
        <v/>
      </c>
      <c r="G50" s="510" t="str">
        <f ca="1">IF(Отчетность!G62&lt;0,"",'Cash flow инвестора'!G6)</f>
        <v/>
      </c>
      <c r="H50" s="510" t="str">
        <f ca="1">IF(Отчетность!H62&lt;0,"",'Cash flow инвестора'!H6)</f>
        <v/>
      </c>
      <c r="I50" s="510">
        <f ca="1">IF(Отчетность!I62&lt;0,"",'Cash flow инвестора'!I6)</f>
        <v>4</v>
      </c>
      <c r="J50" s="510">
        <f ca="1">IF(Отчетность!J62&lt;0,"",'Cash flow инвестора'!J6)</f>
        <v>5</v>
      </c>
      <c r="K50" s="510">
        <f>IF(Отчетность!L62&lt;0,"",'Cash flow инвестора'!K6)</f>
        <v>6</v>
      </c>
    </row>
    <row r="51" spans="1:84" s="186" customFormat="1" ht="12.75" x14ac:dyDescent="0.2">
      <c r="A51" s="31"/>
      <c r="B51" s="31"/>
      <c r="C51" s="31"/>
      <c r="D51" s="132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</row>
    <row r="52" spans="1:84" s="186" customFormat="1" ht="12.75" x14ac:dyDescent="0.2">
      <c r="A52" s="31"/>
      <c r="B52" s="31"/>
      <c r="C52" s="31"/>
      <c r="D52" s="132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</row>
    <row r="53" spans="1:84" s="186" customFormat="1" ht="12.75" x14ac:dyDescent="0.2">
      <c r="A53" s="31"/>
      <c r="B53" s="31"/>
      <c r="C53" s="31"/>
      <c r="D53" s="132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</row>
    <row r="54" spans="1:84" s="186" customFormat="1" ht="12.75" x14ac:dyDescent="0.2">
      <c r="A54" s="31"/>
      <c r="B54" s="31"/>
      <c r="C54" s="31"/>
      <c r="D54" s="132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</row>
    <row r="55" spans="1:84" s="186" customFormat="1" ht="12.75" x14ac:dyDescent="0.2">
      <c r="A55" s="31"/>
      <c r="B55" s="31"/>
      <c r="C55" s="31"/>
      <c r="D55" s="132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</row>
    <row r="56" spans="1:84" s="186" customFormat="1" ht="12.75" x14ac:dyDescent="0.2">
      <c r="A56" s="31"/>
      <c r="B56" s="31"/>
      <c r="C56" s="31"/>
      <c r="D56" s="132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</row>
    <row r="57" spans="1:84" s="186" customFormat="1" ht="12.75" x14ac:dyDescent="0.2">
      <c r="A57" s="31"/>
      <c r="B57" s="31"/>
      <c r="C57" s="31"/>
      <c r="D57" s="132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</row>
    <row r="58" spans="1:84" s="186" customFormat="1" ht="12.75" x14ac:dyDescent="0.2">
      <c r="A58" s="31"/>
      <c r="B58" s="31"/>
      <c r="C58" s="31"/>
      <c r="D58" s="132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</row>
    <row r="59" spans="1:84" s="186" customFormat="1" ht="12.75" x14ac:dyDescent="0.2">
      <c r="A59" s="31"/>
      <c r="B59" s="31"/>
      <c r="C59" s="31"/>
      <c r="D59" s="132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</row>
    <row r="60" spans="1:84" s="186" customFormat="1" ht="12.75" x14ac:dyDescent="0.2">
      <c r="A60" s="31"/>
      <c r="B60" s="31"/>
      <c r="C60" s="31"/>
      <c r="D60" s="132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</row>
    <row r="61" spans="1:84" s="186" customFormat="1" ht="12.75" x14ac:dyDescent="0.2">
      <c r="A61" s="31"/>
      <c r="B61" s="31"/>
      <c r="C61" s="31"/>
      <c r="D61" s="132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</row>
    <row r="62" spans="1:84" s="186" customFormat="1" ht="12.75" x14ac:dyDescent="0.2">
      <c r="A62" s="31"/>
      <c r="B62" s="31"/>
      <c r="C62" s="31"/>
      <c r="D62" s="132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</row>
    <row r="63" spans="1:84" s="186" customFormat="1" ht="12.75" x14ac:dyDescent="0.2">
      <c r="A63" s="31"/>
      <c r="B63" s="31"/>
      <c r="C63" s="31"/>
      <c r="D63" s="132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</row>
    <row r="64" spans="1:84" s="186" customFormat="1" ht="12.75" x14ac:dyDescent="0.2">
      <c r="A64" s="31"/>
      <c r="B64" s="31"/>
      <c r="C64" s="31"/>
      <c r="D64" s="132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</row>
    <row r="65" spans="1:84" s="186" customFormat="1" ht="12.75" x14ac:dyDescent="0.2">
      <c r="A65" s="31"/>
      <c r="B65" s="31"/>
      <c r="C65" s="31"/>
      <c r="D65" s="132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</row>
    <row r="66" spans="1:84" s="186" customFormat="1" ht="12.75" x14ac:dyDescent="0.2">
      <c r="A66" s="31"/>
      <c r="B66" s="31"/>
      <c r="C66" s="31"/>
      <c r="D66" s="32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</row>
    <row r="67" spans="1:84" s="186" customFormat="1" ht="12.75" x14ac:dyDescent="0.2">
      <c r="A67" s="31"/>
      <c r="B67" s="31"/>
      <c r="C67" s="31"/>
      <c r="D67" s="32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</row>
    <row r="68" spans="1:84" s="186" customFormat="1" ht="12.75" x14ac:dyDescent="0.2">
      <c r="A68" s="31"/>
      <c r="B68" s="31"/>
      <c r="C68" s="31"/>
      <c r="D68" s="32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</row>
    <row r="69" spans="1:84" s="186" customFormat="1" ht="12.75" x14ac:dyDescent="0.2">
      <c r="A69" s="31"/>
      <c r="B69" s="31"/>
      <c r="C69" s="31"/>
      <c r="D69" s="32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</row>
    <row r="70" spans="1:84" s="186" customFormat="1" ht="12.75" x14ac:dyDescent="0.2">
      <c r="A70" s="31"/>
      <c r="B70" s="31"/>
      <c r="C70" s="31"/>
      <c r="D70" s="32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</row>
    <row r="71" spans="1:84" s="186" customFormat="1" ht="12.75" x14ac:dyDescent="0.2">
      <c r="A71" s="31"/>
      <c r="B71" s="31"/>
      <c r="C71" s="31"/>
      <c r="D71" s="32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</row>
    <row r="72" spans="1:84" s="186" customFormat="1" ht="12.75" x14ac:dyDescent="0.2">
      <c r="A72" s="31"/>
      <c r="B72" s="31"/>
      <c r="C72" s="31"/>
      <c r="D72" s="32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</row>
    <row r="73" spans="1:84" s="186" customFormat="1" ht="12.75" x14ac:dyDescent="0.2">
      <c r="A73" s="31"/>
      <c r="B73" s="31"/>
      <c r="C73" s="31"/>
      <c r="D73" s="32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</row>
    <row r="74" spans="1:84" s="186" customFormat="1" ht="12.75" x14ac:dyDescent="0.2">
      <c r="A74" s="31"/>
      <c r="B74" s="31"/>
      <c r="C74" s="31"/>
      <c r="D74" s="32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</row>
    <row r="75" spans="1:84" s="186" customFormat="1" ht="12.75" x14ac:dyDescent="0.2">
      <c r="A75" s="31"/>
      <c r="B75" s="31"/>
      <c r="C75" s="31"/>
      <c r="D75" s="32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</row>
    <row r="76" spans="1:84" s="186" customFormat="1" ht="12.75" x14ac:dyDescent="0.2">
      <c r="A76" s="31"/>
      <c r="B76" s="31"/>
      <c r="C76" s="31"/>
      <c r="D76" s="32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</row>
    <row r="77" spans="1:84" s="186" customFormat="1" ht="12.75" x14ac:dyDescent="0.2">
      <c r="A77" s="31"/>
      <c r="B77" s="31"/>
      <c r="C77" s="31"/>
      <c r="D77" s="32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</row>
    <row r="78" spans="1:84" s="186" customFormat="1" ht="12.75" x14ac:dyDescent="0.2">
      <c r="A78" s="31"/>
      <c r="B78" s="31"/>
      <c r="C78" s="31"/>
      <c r="D78" s="32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</row>
    <row r="79" spans="1:84" s="186" customFormat="1" ht="12.75" x14ac:dyDescent="0.2">
      <c r="A79" s="31"/>
      <c r="B79" s="31"/>
      <c r="C79" s="31"/>
      <c r="D79" s="32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</row>
    <row r="80" spans="1:84" s="186" customFormat="1" ht="12.75" x14ac:dyDescent="0.2">
      <c r="A80" s="31"/>
      <c r="B80" s="31"/>
      <c r="C80" s="31"/>
      <c r="D80" s="32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</row>
    <row r="81" spans="1:84" s="186" customFormat="1" ht="12.75" x14ac:dyDescent="0.2">
      <c r="A81" s="31"/>
      <c r="B81" s="31"/>
      <c r="C81" s="31"/>
      <c r="D81" s="32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</row>
    <row r="82" spans="1:84" s="186" customFormat="1" ht="12.75" x14ac:dyDescent="0.2">
      <c r="A82" s="31"/>
      <c r="B82" s="31"/>
      <c r="C82" s="31"/>
      <c r="D82" s="32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</row>
    <row r="83" spans="1:84" s="186" customFormat="1" ht="12.75" x14ac:dyDescent="0.2">
      <c r="A83" s="31"/>
      <c r="B83" s="31"/>
      <c r="C83" s="31"/>
      <c r="D83" s="32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</row>
    <row r="84" spans="1:84" s="186" customFormat="1" ht="12.75" x14ac:dyDescent="0.2">
      <c r="A84" s="31"/>
      <c r="B84" s="31"/>
      <c r="C84" s="31"/>
      <c r="D84" s="32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</row>
    <row r="85" spans="1:84" s="186" customFormat="1" ht="12.75" x14ac:dyDescent="0.2">
      <c r="A85" s="31"/>
      <c r="B85" s="31"/>
      <c r="C85" s="31"/>
      <c r="D85" s="32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</row>
    <row r="86" spans="1:84" s="186" customFormat="1" ht="12.75" x14ac:dyDescent="0.2">
      <c r="A86" s="31"/>
      <c r="B86" s="31"/>
      <c r="C86" s="31"/>
      <c r="D86" s="32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</row>
    <row r="87" spans="1:84" s="186" customFormat="1" ht="12.75" x14ac:dyDescent="0.2">
      <c r="A87" s="31"/>
      <c r="B87" s="31"/>
      <c r="C87" s="31"/>
      <c r="D87" s="32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</row>
    <row r="88" spans="1:84" s="186" customFormat="1" ht="12.75" x14ac:dyDescent="0.2">
      <c r="A88" s="31"/>
      <c r="B88" s="31"/>
      <c r="C88" s="31"/>
      <c r="D88" s="32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</row>
    <row r="89" spans="1:84" s="186" customFormat="1" ht="12.75" x14ac:dyDescent="0.2">
      <c r="A89" s="31"/>
      <c r="B89" s="31"/>
      <c r="C89" s="31"/>
      <c r="D89" s="32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</row>
    <row r="90" spans="1:84" s="186" customFormat="1" ht="12.75" x14ac:dyDescent="0.2">
      <c r="A90" s="31"/>
      <c r="B90" s="31"/>
      <c r="C90" s="31"/>
      <c r="D90" s="32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</row>
    <row r="91" spans="1:84" s="186" customFormat="1" ht="12.75" x14ac:dyDescent="0.2">
      <c r="A91" s="31"/>
      <c r="B91" s="31"/>
      <c r="C91" s="31"/>
      <c r="D91" s="32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</row>
    <row r="92" spans="1:84" s="186" customFormat="1" ht="12.75" x14ac:dyDescent="0.2">
      <c r="A92" s="31"/>
      <c r="B92" s="31"/>
      <c r="C92" s="31"/>
      <c r="D92" s="32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</row>
    <row r="93" spans="1:84" s="186" customFormat="1" ht="12.75" x14ac:dyDescent="0.2">
      <c r="A93" s="31"/>
      <c r="B93" s="31"/>
      <c r="C93" s="31"/>
      <c r="D93" s="32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</row>
    <row r="94" spans="1:84" s="186" customFormat="1" ht="12.75" x14ac:dyDescent="0.2">
      <c r="A94" s="31"/>
      <c r="B94" s="31"/>
      <c r="C94" s="31"/>
      <c r="D94" s="32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</row>
    <row r="95" spans="1:84" s="186" customFormat="1" ht="12.75" x14ac:dyDescent="0.2">
      <c r="A95" s="31"/>
      <c r="B95" s="31"/>
      <c r="C95" s="31"/>
      <c r="D95" s="32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</row>
    <row r="96" spans="1:84" s="186" customFormat="1" ht="12.75" x14ac:dyDescent="0.2">
      <c r="A96" s="31"/>
      <c r="B96" s="31"/>
      <c r="C96" s="31"/>
      <c r="D96" s="32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</row>
    <row r="97" spans="1:84" s="186" customFormat="1" ht="12.75" x14ac:dyDescent="0.2">
      <c r="A97" s="31"/>
      <c r="B97" s="31"/>
      <c r="C97" s="31"/>
      <c r="D97" s="32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</row>
    <row r="98" spans="1:84" s="186" customFormat="1" ht="12.75" x14ac:dyDescent="0.2">
      <c r="A98" s="31"/>
      <c r="B98" s="31"/>
      <c r="C98" s="31"/>
      <c r="D98" s="32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</row>
    <row r="99" spans="1:84" s="186" customFormat="1" ht="12.75" x14ac:dyDescent="0.2">
      <c r="A99" s="31"/>
      <c r="B99" s="31"/>
      <c r="C99" s="31"/>
      <c r="D99" s="32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</row>
    <row r="100" spans="1:84" s="186" customFormat="1" ht="12.75" x14ac:dyDescent="0.2">
      <c r="A100" s="31"/>
      <c r="B100" s="31"/>
      <c r="C100" s="31"/>
      <c r="D100" s="32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</row>
    <row r="101" spans="1:84" s="186" customFormat="1" ht="12.75" x14ac:dyDescent="0.2">
      <c r="A101" s="31"/>
      <c r="B101" s="31"/>
      <c r="C101" s="31"/>
      <c r="D101" s="32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</row>
    <row r="102" spans="1:84" s="186" customFormat="1" ht="12.75" x14ac:dyDescent="0.2">
      <c r="A102" s="31"/>
      <c r="B102" s="31"/>
      <c r="C102" s="31"/>
      <c r="D102" s="32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</row>
    <row r="103" spans="1:84" s="186" customFormat="1" ht="12.75" x14ac:dyDescent="0.2">
      <c r="A103" s="31"/>
      <c r="B103" s="31"/>
      <c r="C103" s="31"/>
      <c r="D103" s="32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</row>
    <row r="104" spans="1:84" s="186" customFormat="1" ht="12.75" x14ac:dyDescent="0.2">
      <c r="A104" s="31"/>
      <c r="B104" s="31"/>
      <c r="C104" s="31"/>
      <c r="D104" s="32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</row>
    <row r="105" spans="1:84" s="186" customFormat="1" ht="12.75" x14ac:dyDescent="0.2">
      <c r="A105" s="31"/>
      <c r="B105" s="31"/>
      <c r="C105" s="31"/>
      <c r="D105" s="32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</row>
    <row r="106" spans="1:84" s="186" customFormat="1" ht="12.75" x14ac:dyDescent="0.2">
      <c r="A106" s="31"/>
      <c r="B106" s="31"/>
      <c r="C106" s="31"/>
      <c r="D106" s="32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</row>
    <row r="107" spans="1:84" s="186" customFormat="1" ht="12.75" x14ac:dyDescent="0.2">
      <c r="A107" s="31"/>
      <c r="B107" s="31"/>
      <c r="C107" s="31"/>
      <c r="D107" s="32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</row>
    <row r="108" spans="1:84" s="186" customFormat="1" ht="12.75" x14ac:dyDescent="0.2">
      <c r="A108" s="31"/>
      <c r="B108" s="31"/>
      <c r="C108" s="31"/>
      <c r="D108" s="32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</row>
    <row r="109" spans="1:84" s="186" customFormat="1" ht="12.75" x14ac:dyDescent="0.2">
      <c r="A109" s="31"/>
      <c r="B109" s="31"/>
      <c r="C109" s="31"/>
      <c r="D109" s="32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</row>
    <row r="110" spans="1:84" s="186" customFormat="1" ht="12.75" x14ac:dyDescent="0.2">
      <c r="A110" s="31"/>
      <c r="B110" s="31"/>
      <c r="C110" s="31"/>
      <c r="D110" s="32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</row>
    <row r="111" spans="1:84" s="186" customFormat="1" ht="12.75" x14ac:dyDescent="0.2">
      <c r="A111" s="31"/>
      <c r="B111" s="31"/>
      <c r="C111" s="31"/>
      <c r="D111" s="32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</row>
    <row r="112" spans="1:84" s="186" customFormat="1" ht="12.75" x14ac:dyDescent="0.2">
      <c r="A112" s="31"/>
      <c r="B112" s="31"/>
      <c r="C112" s="31"/>
      <c r="D112" s="32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</row>
    <row r="113" spans="1:84" s="186" customFormat="1" ht="12.75" x14ac:dyDescent="0.2">
      <c r="A113" s="31"/>
      <c r="B113" s="31"/>
      <c r="C113" s="31"/>
      <c r="D113" s="32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</row>
    <row r="114" spans="1:84" s="186" customFormat="1" ht="12.75" x14ac:dyDescent="0.2">
      <c r="A114" s="31"/>
      <c r="B114" s="31"/>
      <c r="C114" s="31"/>
      <c r="D114" s="32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</row>
    <row r="115" spans="1:84" s="186" customFormat="1" ht="12.75" x14ac:dyDescent="0.2">
      <c r="A115" s="31"/>
      <c r="B115" s="31"/>
      <c r="C115" s="31"/>
      <c r="D115" s="32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</row>
    <row r="116" spans="1:84" s="186" customFormat="1" ht="12.75" x14ac:dyDescent="0.2">
      <c r="A116" s="31"/>
      <c r="B116" s="31"/>
      <c r="C116" s="31"/>
      <c r="D116" s="32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</row>
    <row r="117" spans="1:84" s="186" customFormat="1" ht="12.75" x14ac:dyDescent="0.2">
      <c r="A117" s="31"/>
      <c r="B117" s="31"/>
      <c r="C117" s="31"/>
      <c r="D117" s="32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</row>
    <row r="118" spans="1:84" s="186" customFormat="1" ht="12.75" x14ac:dyDescent="0.2">
      <c r="A118" s="31"/>
      <c r="B118" s="31"/>
      <c r="C118" s="31"/>
      <c r="D118" s="32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</row>
    <row r="119" spans="1:84" s="186" customFormat="1" ht="12.75" x14ac:dyDescent="0.2">
      <c r="A119" s="31"/>
      <c r="B119" s="31"/>
      <c r="C119" s="31"/>
      <c r="D119" s="32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</row>
    <row r="120" spans="1:84" s="186" customFormat="1" ht="12.75" x14ac:dyDescent="0.2">
      <c r="A120" s="31"/>
      <c r="B120" s="31"/>
      <c r="C120" s="31"/>
      <c r="D120" s="32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</row>
    <row r="121" spans="1:84" s="186" customFormat="1" ht="12.75" x14ac:dyDescent="0.2">
      <c r="A121" s="31"/>
      <c r="B121" s="31"/>
      <c r="C121" s="31"/>
      <c r="D121" s="32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</row>
    <row r="122" spans="1:84" s="186" customFormat="1" ht="12.75" x14ac:dyDescent="0.2">
      <c r="A122" s="31"/>
      <c r="B122" s="31"/>
      <c r="C122" s="31"/>
      <c r="D122" s="32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</row>
    <row r="123" spans="1:84" s="186" customFormat="1" ht="12.75" x14ac:dyDescent="0.2">
      <c r="A123" s="31"/>
      <c r="B123" s="31"/>
      <c r="C123" s="31"/>
      <c r="D123" s="32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</row>
    <row r="124" spans="1:84" s="186" customFormat="1" ht="12.75" x14ac:dyDescent="0.2">
      <c r="A124" s="31"/>
      <c r="B124" s="31"/>
      <c r="C124" s="31"/>
      <c r="D124" s="32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</row>
    <row r="125" spans="1:84" s="186" customFormat="1" ht="12.75" x14ac:dyDescent="0.2">
      <c r="A125" s="31"/>
      <c r="B125" s="31"/>
      <c r="C125" s="31"/>
      <c r="D125" s="32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</row>
    <row r="126" spans="1:84" s="186" customFormat="1" ht="12.75" x14ac:dyDescent="0.2">
      <c r="A126" s="31"/>
      <c r="B126" s="31"/>
      <c r="C126" s="31"/>
      <c r="D126" s="32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</row>
    <row r="127" spans="1:84" s="186" customFormat="1" ht="12.75" x14ac:dyDescent="0.2">
      <c r="A127" s="31"/>
      <c r="B127" s="31"/>
      <c r="C127" s="31"/>
      <c r="D127" s="32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</row>
    <row r="128" spans="1:84" s="186" customFormat="1" ht="12.75" x14ac:dyDescent="0.2">
      <c r="A128" s="31"/>
      <c r="B128" s="31"/>
      <c r="C128" s="31"/>
      <c r="D128" s="32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</row>
    <row r="129" spans="1:84" s="186" customFormat="1" ht="12.75" x14ac:dyDescent="0.2">
      <c r="A129" s="31"/>
      <c r="B129" s="31"/>
      <c r="C129" s="31"/>
      <c r="D129" s="32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</row>
    <row r="130" spans="1:84" s="186" customFormat="1" ht="12.75" x14ac:dyDescent="0.2">
      <c r="A130" s="31"/>
      <c r="B130" s="31"/>
      <c r="C130" s="31"/>
      <c r="D130" s="32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</row>
    <row r="131" spans="1:84" s="186" customFormat="1" ht="12.75" x14ac:dyDescent="0.2">
      <c r="A131" s="31"/>
      <c r="B131" s="31"/>
      <c r="C131" s="31"/>
      <c r="D131" s="32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</row>
    <row r="132" spans="1:84" s="186" customFormat="1" ht="12.75" x14ac:dyDescent="0.2">
      <c r="A132" s="31"/>
      <c r="B132" s="31"/>
      <c r="C132" s="31"/>
      <c r="D132" s="32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</row>
    <row r="133" spans="1:84" s="186" customFormat="1" ht="12.75" x14ac:dyDescent="0.2">
      <c r="A133" s="31"/>
      <c r="B133" s="31"/>
      <c r="C133" s="31"/>
      <c r="D133" s="32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</row>
    <row r="134" spans="1:84" s="186" customFormat="1" ht="12.75" x14ac:dyDescent="0.2">
      <c r="A134" s="31"/>
      <c r="B134" s="31"/>
      <c r="C134" s="31"/>
      <c r="D134" s="32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</row>
    <row r="135" spans="1:84" s="186" customFormat="1" ht="12.75" x14ac:dyDescent="0.2">
      <c r="A135" s="31"/>
      <c r="B135" s="31"/>
      <c r="C135" s="31"/>
      <c r="D135" s="32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</row>
    <row r="136" spans="1:84" s="186" customFormat="1" ht="12.75" x14ac:dyDescent="0.2">
      <c r="A136" s="31"/>
      <c r="B136" s="31"/>
      <c r="C136" s="31"/>
      <c r="D136" s="32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</row>
    <row r="137" spans="1:84" s="186" customFormat="1" ht="12.75" x14ac:dyDescent="0.2">
      <c r="A137" s="31"/>
      <c r="B137" s="31"/>
      <c r="C137" s="31"/>
      <c r="D137" s="32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</row>
    <row r="138" spans="1:84" s="186" customFormat="1" ht="12.75" x14ac:dyDescent="0.2">
      <c r="A138" s="31"/>
      <c r="B138" s="31"/>
      <c r="C138" s="31"/>
      <c r="D138" s="32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</row>
    <row r="139" spans="1:84" s="186" customFormat="1" ht="12.75" x14ac:dyDescent="0.2">
      <c r="A139" s="31"/>
      <c r="B139" s="31"/>
      <c r="C139" s="31"/>
      <c r="D139" s="32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</row>
    <row r="140" spans="1:84" s="186" customFormat="1" ht="12.75" x14ac:dyDescent="0.2">
      <c r="A140" s="31"/>
      <c r="B140" s="31"/>
      <c r="C140" s="31"/>
      <c r="D140" s="32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</row>
    <row r="141" spans="1:84" s="186" customFormat="1" ht="12.75" x14ac:dyDescent="0.2">
      <c r="A141" s="31"/>
      <c r="B141" s="31"/>
      <c r="C141" s="31"/>
      <c r="D141" s="32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</row>
    <row r="142" spans="1:84" s="186" customFormat="1" ht="12.75" x14ac:dyDescent="0.2">
      <c r="A142" s="31"/>
      <c r="B142" s="31"/>
      <c r="C142" s="31"/>
      <c r="D142" s="32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</row>
    <row r="143" spans="1:84" s="186" customFormat="1" ht="12.75" x14ac:dyDescent="0.2">
      <c r="A143" s="31"/>
      <c r="B143" s="31"/>
      <c r="C143" s="31"/>
      <c r="D143" s="32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</row>
    <row r="144" spans="1:84" s="186" customFormat="1" ht="12.75" x14ac:dyDescent="0.2">
      <c r="A144" s="31"/>
      <c r="B144" s="31"/>
      <c r="C144" s="31"/>
      <c r="D144" s="32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</row>
    <row r="145" spans="1:84" s="186" customFormat="1" ht="12.75" x14ac:dyDescent="0.2">
      <c r="A145" s="31"/>
      <c r="B145" s="31"/>
      <c r="C145" s="31"/>
      <c r="D145" s="32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</row>
    <row r="146" spans="1:84" s="186" customFormat="1" ht="12.75" x14ac:dyDescent="0.2">
      <c r="A146" s="31"/>
      <c r="B146" s="31"/>
      <c r="C146" s="31"/>
      <c r="D146" s="32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</row>
    <row r="147" spans="1:84" s="186" customFormat="1" ht="12.75" x14ac:dyDescent="0.2">
      <c r="A147" s="31"/>
      <c r="B147" s="31"/>
      <c r="C147" s="31"/>
      <c r="D147" s="32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</row>
    <row r="148" spans="1:84" s="186" customFormat="1" ht="12.75" x14ac:dyDescent="0.2">
      <c r="A148" s="31"/>
      <c r="B148" s="31"/>
      <c r="C148" s="31"/>
      <c r="D148" s="32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</row>
    <row r="149" spans="1:84" s="186" customFormat="1" ht="12.75" x14ac:dyDescent="0.2">
      <c r="A149" s="31"/>
      <c r="B149" s="31"/>
      <c r="C149" s="31"/>
      <c r="D149" s="32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</row>
    <row r="150" spans="1:84" s="186" customFormat="1" ht="12.75" x14ac:dyDescent="0.2">
      <c r="A150" s="31"/>
      <c r="B150" s="31"/>
      <c r="C150" s="31"/>
      <c r="D150" s="32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</row>
    <row r="151" spans="1:84" s="186" customFormat="1" ht="12.75" x14ac:dyDescent="0.2">
      <c r="A151" s="31"/>
      <c r="B151" s="31"/>
      <c r="C151" s="31"/>
      <c r="D151" s="32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</row>
    <row r="152" spans="1:84" s="186" customFormat="1" ht="12.75" x14ac:dyDescent="0.2">
      <c r="A152" s="31"/>
      <c r="B152" s="31"/>
      <c r="C152" s="31"/>
      <c r="D152" s="32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</row>
    <row r="153" spans="1:84" s="186" customFormat="1" ht="12.75" x14ac:dyDescent="0.2">
      <c r="A153" s="31"/>
      <c r="B153" s="31"/>
      <c r="C153" s="31"/>
      <c r="D153" s="32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</row>
    <row r="154" spans="1:84" s="186" customFormat="1" ht="12.75" x14ac:dyDescent="0.2">
      <c r="A154" s="31"/>
      <c r="B154" s="31"/>
      <c r="C154" s="31"/>
      <c r="D154" s="32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</row>
    <row r="155" spans="1:84" s="186" customFormat="1" ht="12.75" x14ac:dyDescent="0.2">
      <c r="A155" s="31"/>
      <c r="B155" s="31"/>
      <c r="C155" s="31"/>
      <c r="D155" s="32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</row>
    <row r="156" spans="1:84" s="186" customFormat="1" ht="12.75" x14ac:dyDescent="0.2">
      <c r="A156" s="31"/>
      <c r="B156" s="31"/>
      <c r="C156" s="31"/>
      <c r="D156" s="32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</row>
    <row r="157" spans="1:84" s="186" customFormat="1" ht="12.75" x14ac:dyDescent="0.2">
      <c r="A157" s="31"/>
      <c r="B157" s="31"/>
      <c r="C157" s="31"/>
      <c r="D157" s="32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</row>
    <row r="158" spans="1:84" s="186" customFormat="1" ht="12.75" x14ac:dyDescent="0.2">
      <c r="A158" s="31"/>
      <c r="B158" s="31"/>
      <c r="C158" s="31"/>
      <c r="D158" s="32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</row>
    <row r="159" spans="1:84" s="186" customFormat="1" ht="12.75" x14ac:dyDescent="0.2">
      <c r="A159" s="31"/>
      <c r="B159" s="31"/>
      <c r="C159" s="31"/>
      <c r="D159" s="32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</row>
    <row r="160" spans="1:84" s="186" customFormat="1" ht="12.75" x14ac:dyDescent="0.2">
      <c r="A160" s="31"/>
      <c r="B160" s="31"/>
      <c r="C160" s="31"/>
      <c r="D160" s="32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</row>
    <row r="161" spans="1:84" s="186" customFormat="1" ht="12.75" x14ac:dyDescent="0.2">
      <c r="A161" s="31"/>
      <c r="B161" s="31"/>
      <c r="C161" s="31"/>
      <c r="D161" s="32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</row>
    <row r="162" spans="1:84" s="186" customFormat="1" ht="12.75" x14ac:dyDescent="0.2">
      <c r="A162" s="31"/>
      <c r="B162" s="31"/>
      <c r="C162" s="31"/>
      <c r="D162" s="32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</row>
    <row r="163" spans="1:84" s="186" customFormat="1" ht="12.75" x14ac:dyDescent="0.2">
      <c r="A163" s="31"/>
      <c r="B163" s="31"/>
      <c r="C163" s="31"/>
      <c r="D163" s="32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</row>
    <row r="164" spans="1:84" s="186" customFormat="1" ht="12.75" x14ac:dyDescent="0.2">
      <c r="A164" s="31"/>
      <c r="B164" s="31"/>
      <c r="C164" s="31"/>
      <c r="D164" s="32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</row>
    <row r="165" spans="1:84" s="186" customFormat="1" ht="12.75" x14ac:dyDescent="0.2">
      <c r="A165" s="31"/>
      <c r="B165" s="31"/>
      <c r="C165" s="31"/>
      <c r="D165" s="32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</row>
    <row r="166" spans="1:84" s="186" customFormat="1" ht="12.75" x14ac:dyDescent="0.2">
      <c r="A166" s="31"/>
      <c r="B166" s="31"/>
      <c r="C166" s="31"/>
      <c r="D166" s="32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</row>
    <row r="167" spans="1:84" s="186" customFormat="1" ht="12.75" x14ac:dyDescent="0.2">
      <c r="A167" s="31"/>
      <c r="B167" s="31"/>
      <c r="C167" s="31"/>
      <c r="D167" s="32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</row>
    <row r="168" spans="1:84" s="186" customFormat="1" ht="12.75" x14ac:dyDescent="0.2">
      <c r="A168" s="31"/>
      <c r="B168" s="31"/>
      <c r="C168" s="31"/>
      <c r="D168" s="32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</row>
    <row r="169" spans="1:84" s="186" customFormat="1" ht="12.75" x14ac:dyDescent="0.2">
      <c r="A169" s="31"/>
      <c r="B169" s="31"/>
      <c r="C169" s="31"/>
      <c r="D169" s="32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</row>
    <row r="170" spans="1:84" s="186" customFormat="1" ht="12.75" x14ac:dyDescent="0.2">
      <c r="A170" s="31"/>
      <c r="B170" s="31"/>
      <c r="C170" s="31"/>
      <c r="D170" s="32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</row>
    <row r="171" spans="1:84" s="186" customFormat="1" ht="12.75" x14ac:dyDescent="0.2">
      <c r="A171" s="31"/>
      <c r="B171" s="31"/>
      <c r="C171" s="31"/>
      <c r="D171" s="32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</row>
    <row r="172" spans="1:84" s="186" customFormat="1" ht="12.75" x14ac:dyDescent="0.2">
      <c r="A172" s="31"/>
      <c r="B172" s="31"/>
      <c r="C172" s="31"/>
      <c r="D172" s="32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</row>
    <row r="173" spans="1:84" s="186" customFormat="1" ht="12.75" x14ac:dyDescent="0.2">
      <c r="A173" s="31"/>
      <c r="B173" s="31"/>
      <c r="C173" s="31"/>
      <c r="D173" s="32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</row>
    <row r="174" spans="1:84" s="186" customFormat="1" ht="12.75" x14ac:dyDescent="0.2">
      <c r="A174" s="31"/>
      <c r="B174" s="31"/>
      <c r="C174" s="31"/>
      <c r="D174" s="32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</row>
    <row r="175" spans="1:84" s="186" customFormat="1" ht="12.75" x14ac:dyDescent="0.2">
      <c r="A175" s="31"/>
      <c r="B175" s="31"/>
      <c r="C175" s="31"/>
      <c r="D175" s="32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</row>
    <row r="176" spans="1:84" s="186" customFormat="1" ht="12.75" x14ac:dyDescent="0.2">
      <c r="A176" s="31"/>
      <c r="B176" s="31"/>
      <c r="C176" s="31"/>
      <c r="D176" s="32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</row>
    <row r="177" spans="1:84" s="186" customFormat="1" ht="12.75" x14ac:dyDescent="0.2">
      <c r="A177" s="31"/>
      <c r="B177" s="31"/>
      <c r="C177" s="31"/>
      <c r="D177" s="32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</row>
    <row r="178" spans="1:84" s="186" customFormat="1" ht="12.75" x14ac:dyDescent="0.2">
      <c r="A178" s="31"/>
      <c r="B178" s="31"/>
      <c r="C178" s="31"/>
      <c r="D178" s="32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</row>
    <row r="179" spans="1:84" s="186" customFormat="1" ht="12.75" x14ac:dyDescent="0.2">
      <c r="A179" s="31"/>
      <c r="B179" s="31"/>
      <c r="C179" s="31"/>
      <c r="D179" s="32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</row>
    <row r="180" spans="1:84" s="186" customFormat="1" ht="12.75" x14ac:dyDescent="0.2">
      <c r="A180" s="31"/>
      <c r="B180" s="31"/>
      <c r="C180" s="31"/>
      <c r="D180" s="32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</row>
    <row r="181" spans="1:84" s="186" customFormat="1" ht="12.75" x14ac:dyDescent="0.2">
      <c r="A181" s="31"/>
      <c r="B181" s="31"/>
      <c r="C181" s="31"/>
      <c r="D181" s="32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</row>
    <row r="182" spans="1:84" s="186" customFormat="1" ht="12.75" x14ac:dyDescent="0.2">
      <c r="A182" s="31"/>
      <c r="B182" s="31"/>
      <c r="C182" s="31"/>
      <c r="D182" s="32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</row>
    <row r="183" spans="1:84" s="186" customFormat="1" ht="12.75" x14ac:dyDescent="0.2">
      <c r="A183" s="31"/>
      <c r="B183" s="31"/>
      <c r="C183" s="31"/>
      <c r="D183" s="32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</row>
    <row r="184" spans="1:84" s="186" customFormat="1" ht="12.75" x14ac:dyDescent="0.2">
      <c r="A184" s="31"/>
      <c r="B184" s="31"/>
      <c r="C184" s="31"/>
      <c r="D184" s="32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</row>
    <row r="185" spans="1:84" s="186" customFormat="1" ht="12.75" x14ac:dyDescent="0.2">
      <c r="A185" s="31"/>
      <c r="B185" s="31"/>
      <c r="C185" s="31"/>
      <c r="D185" s="32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</row>
    <row r="186" spans="1:84" s="186" customFormat="1" ht="12.75" x14ac:dyDescent="0.2">
      <c r="A186" s="31"/>
      <c r="B186" s="31"/>
      <c r="C186" s="31"/>
      <c r="D186" s="32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</row>
    <row r="187" spans="1:84" s="186" customFormat="1" ht="12.75" x14ac:dyDescent="0.2">
      <c r="A187" s="31"/>
      <c r="B187" s="31"/>
      <c r="C187" s="31"/>
      <c r="D187" s="32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</row>
    <row r="188" spans="1:84" s="186" customFormat="1" ht="12.75" x14ac:dyDescent="0.2">
      <c r="A188" s="31"/>
      <c r="B188" s="31"/>
      <c r="C188" s="31"/>
      <c r="D188" s="32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</row>
    <row r="189" spans="1:84" s="186" customFormat="1" ht="12.75" x14ac:dyDescent="0.2">
      <c r="A189" s="31"/>
      <c r="B189" s="31"/>
      <c r="C189" s="31"/>
      <c r="D189" s="32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</row>
    <row r="190" spans="1:84" s="186" customFormat="1" ht="12.75" x14ac:dyDescent="0.2">
      <c r="A190" s="31"/>
      <c r="B190" s="31"/>
      <c r="C190" s="31"/>
      <c r="D190" s="32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</row>
    <row r="191" spans="1:84" s="186" customFormat="1" ht="12.75" x14ac:dyDescent="0.2">
      <c r="A191" s="31"/>
      <c r="B191" s="31"/>
      <c r="C191" s="31"/>
      <c r="D191" s="32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</row>
    <row r="192" spans="1:84" s="186" customFormat="1" ht="12.75" x14ac:dyDescent="0.2">
      <c r="A192" s="31"/>
      <c r="B192" s="31"/>
      <c r="C192" s="31"/>
      <c r="D192" s="32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</row>
    <row r="193" spans="1:84" s="186" customFormat="1" ht="12.75" x14ac:dyDescent="0.2">
      <c r="A193" s="31"/>
      <c r="B193" s="31"/>
      <c r="C193" s="31"/>
      <c r="D193" s="32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</row>
    <row r="194" spans="1:84" s="186" customFormat="1" ht="12.75" x14ac:dyDescent="0.2">
      <c r="A194" s="31"/>
      <c r="B194" s="31"/>
      <c r="C194" s="31"/>
      <c r="D194" s="32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</row>
    <row r="195" spans="1:84" s="186" customFormat="1" ht="12.75" x14ac:dyDescent="0.2">
      <c r="A195" s="31"/>
      <c r="B195" s="31"/>
      <c r="C195" s="31"/>
      <c r="D195" s="32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</row>
    <row r="196" spans="1:84" s="186" customFormat="1" ht="12.75" x14ac:dyDescent="0.2">
      <c r="A196" s="31"/>
      <c r="B196" s="31"/>
      <c r="C196" s="31"/>
      <c r="D196" s="32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</row>
    <row r="197" spans="1:84" s="186" customFormat="1" ht="12.75" x14ac:dyDescent="0.2">
      <c r="A197" s="31"/>
      <c r="B197" s="31"/>
      <c r="C197" s="31"/>
      <c r="D197" s="32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</row>
    <row r="198" spans="1:84" s="186" customFormat="1" ht="12.75" x14ac:dyDescent="0.2">
      <c r="A198" s="31"/>
      <c r="B198" s="31"/>
      <c r="C198" s="31"/>
      <c r="D198" s="32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</row>
    <row r="199" spans="1:84" s="186" customFormat="1" ht="12.75" x14ac:dyDescent="0.2">
      <c r="A199" s="31"/>
      <c r="B199" s="31"/>
      <c r="C199" s="31"/>
      <c r="D199" s="32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</row>
    <row r="200" spans="1:84" s="186" customFormat="1" ht="12.75" x14ac:dyDescent="0.2">
      <c r="A200" s="31"/>
      <c r="B200" s="31"/>
      <c r="C200" s="31"/>
      <c r="D200" s="32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</row>
    <row r="201" spans="1:84" s="186" customFormat="1" ht="12.75" x14ac:dyDescent="0.2">
      <c r="A201" s="31"/>
      <c r="B201" s="31"/>
      <c r="C201" s="31"/>
      <c r="D201" s="32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</row>
    <row r="202" spans="1:84" s="186" customFormat="1" ht="12.75" x14ac:dyDescent="0.2">
      <c r="A202" s="31"/>
      <c r="B202" s="31"/>
      <c r="C202" s="31"/>
      <c r="D202" s="32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</row>
    <row r="203" spans="1:84" s="186" customFormat="1" ht="12.75" x14ac:dyDescent="0.2">
      <c r="A203" s="31"/>
      <c r="B203" s="31"/>
      <c r="C203" s="31"/>
      <c r="D203" s="32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</row>
    <row r="204" spans="1:84" s="186" customFormat="1" ht="12.75" x14ac:dyDescent="0.2">
      <c r="A204" s="31"/>
      <c r="B204" s="31"/>
      <c r="C204" s="31"/>
      <c r="D204" s="32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</row>
    <row r="205" spans="1:84" s="186" customFormat="1" ht="12.75" x14ac:dyDescent="0.2">
      <c r="A205" s="31"/>
      <c r="B205" s="31"/>
      <c r="C205" s="31"/>
      <c r="D205" s="32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</row>
    <row r="206" spans="1:84" s="186" customFormat="1" ht="12.75" x14ac:dyDescent="0.2">
      <c r="A206" s="31"/>
      <c r="B206" s="31"/>
      <c r="C206" s="31"/>
      <c r="D206" s="32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</row>
    <row r="207" spans="1:84" s="186" customFormat="1" ht="12.75" x14ac:dyDescent="0.2">
      <c r="A207" s="31"/>
      <c r="B207" s="31"/>
      <c r="C207" s="31"/>
      <c r="D207" s="32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</row>
    <row r="208" spans="1:84" s="186" customFormat="1" ht="12.75" x14ac:dyDescent="0.2">
      <c r="A208" s="31"/>
      <c r="B208" s="31"/>
      <c r="C208" s="31"/>
      <c r="D208" s="32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</row>
    <row r="209" spans="1:84" s="186" customFormat="1" ht="12.75" x14ac:dyDescent="0.2">
      <c r="A209" s="31"/>
      <c r="B209" s="31"/>
      <c r="C209" s="31"/>
      <c r="D209" s="32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</row>
    <row r="210" spans="1:84" s="186" customFormat="1" ht="12.75" x14ac:dyDescent="0.2">
      <c r="A210" s="31"/>
      <c r="B210" s="31"/>
      <c r="C210" s="31"/>
      <c r="D210" s="32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</row>
    <row r="211" spans="1:84" s="186" customFormat="1" ht="12.75" x14ac:dyDescent="0.2">
      <c r="A211" s="31"/>
      <c r="B211" s="31"/>
      <c r="C211" s="31"/>
      <c r="D211" s="32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</row>
    <row r="212" spans="1:84" s="186" customFormat="1" ht="12.75" x14ac:dyDescent="0.2">
      <c r="A212" s="31"/>
      <c r="B212" s="31"/>
      <c r="C212" s="31"/>
      <c r="D212" s="32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</row>
    <row r="213" spans="1:84" s="186" customFormat="1" ht="12.75" x14ac:dyDescent="0.2">
      <c r="A213" s="31"/>
      <c r="B213" s="31"/>
      <c r="C213" s="31"/>
      <c r="D213" s="32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</row>
    <row r="214" spans="1:84" s="186" customFormat="1" ht="12.75" x14ac:dyDescent="0.2">
      <c r="A214" s="31"/>
      <c r="B214" s="31"/>
      <c r="C214" s="31"/>
      <c r="D214" s="32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</row>
    <row r="215" spans="1:84" s="186" customFormat="1" ht="12.75" x14ac:dyDescent="0.2">
      <c r="A215" s="31"/>
      <c r="B215" s="31"/>
      <c r="C215" s="31"/>
      <c r="D215" s="32">
        <v>3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</row>
    <row r="216" spans="1:84" s="186" customFormat="1" ht="12.75" x14ac:dyDescent="0.2">
      <c r="A216" s="31"/>
      <c r="B216" s="31"/>
      <c r="C216" s="31"/>
      <c r="D216" s="32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</row>
    <row r="217" spans="1:84" s="186" customFormat="1" ht="12.75" x14ac:dyDescent="0.2">
      <c r="A217" s="31"/>
      <c r="B217" s="31"/>
      <c r="C217" s="31"/>
      <c r="D217" s="32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</row>
    <row r="218" spans="1:84" s="186" customFormat="1" ht="12.75" x14ac:dyDescent="0.2">
      <c r="A218" s="31"/>
      <c r="B218" s="31"/>
      <c r="C218" s="31"/>
      <c r="D218" s="32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</row>
    <row r="219" spans="1:84" s="186" customFormat="1" ht="12.75" x14ac:dyDescent="0.2">
      <c r="A219" s="31"/>
      <c r="B219" s="31"/>
      <c r="C219" s="31"/>
      <c r="D219" s="32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</row>
    <row r="220" spans="1:84" s="186" customFormat="1" ht="12.75" x14ac:dyDescent="0.2">
      <c r="A220" s="31"/>
      <c r="B220" s="31"/>
      <c r="C220" s="31"/>
      <c r="D220" s="32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</row>
    <row r="221" spans="1:84" s="186" customFormat="1" ht="12.75" x14ac:dyDescent="0.2">
      <c r="A221" s="31"/>
      <c r="B221" s="31"/>
      <c r="C221" s="31"/>
      <c r="D221" s="32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</row>
    <row r="222" spans="1:84" s="186" customFormat="1" ht="12.75" x14ac:dyDescent="0.2">
      <c r="A222" s="31"/>
      <c r="B222" s="31"/>
      <c r="C222" s="31"/>
      <c r="D222" s="32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</row>
    <row r="223" spans="1:84" s="186" customFormat="1" ht="12.75" x14ac:dyDescent="0.2">
      <c r="A223" s="31"/>
      <c r="B223" s="31"/>
      <c r="C223" s="31"/>
      <c r="D223" s="32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</row>
    <row r="224" spans="1:84" s="186" customFormat="1" ht="12.75" x14ac:dyDescent="0.2">
      <c r="A224" s="31"/>
      <c r="B224" s="31"/>
      <c r="C224" s="31"/>
      <c r="D224" s="32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</row>
    <row r="225" spans="1:84" s="186" customFormat="1" ht="12.75" x14ac:dyDescent="0.2">
      <c r="A225" s="31"/>
      <c r="B225" s="31"/>
      <c r="C225" s="31"/>
      <c r="D225" s="32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</row>
    <row r="226" spans="1:84" s="186" customFormat="1" ht="12.75" x14ac:dyDescent="0.2">
      <c r="A226" s="31"/>
      <c r="B226" s="31"/>
      <c r="C226" s="31"/>
      <c r="D226" s="32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</row>
    <row r="227" spans="1:84" s="186" customFormat="1" ht="12.75" x14ac:dyDescent="0.2">
      <c r="A227" s="31"/>
      <c r="B227" s="31"/>
      <c r="C227" s="31"/>
      <c r="D227" s="32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</row>
    <row r="228" spans="1:84" s="186" customFormat="1" ht="12.75" x14ac:dyDescent="0.2">
      <c r="A228" s="31"/>
      <c r="B228" s="31"/>
      <c r="C228" s="31"/>
      <c r="D228" s="32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</row>
    <row r="229" spans="1:84" s="186" customFormat="1" ht="12.75" x14ac:dyDescent="0.2">
      <c r="A229" s="31"/>
      <c r="B229" s="31"/>
      <c r="C229" s="31"/>
      <c r="D229" s="32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</row>
    <row r="230" spans="1:84" s="186" customFormat="1" ht="12.75" x14ac:dyDescent="0.2">
      <c r="A230" s="31"/>
      <c r="B230" s="31"/>
      <c r="C230" s="31"/>
      <c r="D230" s="32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</row>
    <row r="231" spans="1:84" s="186" customFormat="1" ht="12.75" x14ac:dyDescent="0.2">
      <c r="A231" s="31"/>
      <c r="B231" s="31"/>
      <c r="C231" s="31"/>
      <c r="D231" s="32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</row>
    <row r="232" spans="1:84" s="186" customFormat="1" ht="12.75" x14ac:dyDescent="0.2">
      <c r="A232" s="31"/>
      <c r="B232" s="31"/>
      <c r="C232" s="31"/>
      <c r="D232" s="32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</row>
    <row r="233" spans="1:84" s="186" customFormat="1" ht="12.75" x14ac:dyDescent="0.2">
      <c r="A233" s="31"/>
      <c r="B233" s="31"/>
      <c r="C233" s="31"/>
      <c r="D233" s="32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</row>
    <row r="234" spans="1:84" s="186" customFormat="1" ht="12.75" x14ac:dyDescent="0.2">
      <c r="A234" s="31"/>
      <c r="B234" s="31"/>
      <c r="C234" s="31"/>
      <c r="D234" s="32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</row>
    <row r="235" spans="1:84" s="186" customFormat="1" ht="12.75" x14ac:dyDescent="0.2">
      <c r="A235" s="31"/>
      <c r="B235" s="31"/>
      <c r="C235" s="31"/>
      <c r="D235" s="32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</row>
    <row r="236" spans="1:84" s="186" customFormat="1" ht="12.75" x14ac:dyDescent="0.2">
      <c r="A236" s="31"/>
      <c r="B236" s="31"/>
      <c r="C236" s="31"/>
      <c r="D236" s="32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</row>
    <row r="237" spans="1:84" s="186" customFormat="1" ht="12.75" x14ac:dyDescent="0.2">
      <c r="A237" s="31"/>
      <c r="B237" s="31"/>
      <c r="C237" s="31"/>
      <c r="D237" s="32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</row>
    <row r="238" spans="1:84" s="186" customFormat="1" ht="12.75" x14ac:dyDescent="0.2">
      <c r="A238" s="31"/>
      <c r="B238" s="31"/>
      <c r="C238" s="31"/>
      <c r="D238" s="32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</row>
    <row r="239" spans="1:84" s="186" customFormat="1" ht="12.75" x14ac:dyDescent="0.2">
      <c r="A239" s="31"/>
      <c r="B239" s="31"/>
      <c r="C239" s="31"/>
      <c r="D239" s="32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</row>
    <row r="240" spans="1:84" s="186" customFormat="1" ht="12.75" x14ac:dyDescent="0.2">
      <c r="A240" s="31"/>
      <c r="B240" s="31"/>
      <c r="C240" s="31"/>
      <c r="D240" s="32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</row>
    <row r="241" spans="1:84" s="186" customFormat="1" ht="12.75" x14ac:dyDescent="0.2">
      <c r="A241" s="31"/>
      <c r="B241" s="31"/>
      <c r="C241" s="31"/>
      <c r="D241" s="32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</row>
    <row r="242" spans="1:84" s="186" customFormat="1" ht="12.75" x14ac:dyDescent="0.2">
      <c r="A242" s="31"/>
      <c r="B242" s="31"/>
      <c r="C242" s="31"/>
      <c r="D242" s="32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</row>
    <row r="243" spans="1:84" s="186" customFormat="1" ht="12.75" x14ac:dyDescent="0.2">
      <c r="A243" s="31"/>
      <c r="B243" s="31"/>
      <c r="C243" s="31"/>
      <c r="D243" s="32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</row>
    <row r="244" spans="1:84" s="186" customFormat="1" ht="12.75" x14ac:dyDescent="0.2">
      <c r="A244" s="31"/>
      <c r="B244" s="31"/>
      <c r="C244" s="31"/>
      <c r="D244" s="32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</row>
    <row r="245" spans="1:84" s="186" customFormat="1" ht="12.75" x14ac:dyDescent="0.2">
      <c r="A245" s="31"/>
      <c r="B245" s="31"/>
      <c r="C245" s="31"/>
      <c r="D245" s="32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</row>
    <row r="246" spans="1:84" s="186" customFormat="1" ht="12.75" x14ac:dyDescent="0.2">
      <c r="A246" s="31"/>
      <c r="B246" s="31"/>
      <c r="C246" s="31"/>
      <c r="D246" s="32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</row>
    <row r="247" spans="1:84" s="186" customFormat="1" ht="12.75" x14ac:dyDescent="0.2">
      <c r="A247" s="31"/>
      <c r="B247" s="31"/>
      <c r="C247" s="31"/>
      <c r="D247" s="32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</row>
    <row r="248" spans="1:84" s="186" customFormat="1" ht="12.75" x14ac:dyDescent="0.2">
      <c r="A248" s="31"/>
      <c r="B248" s="31"/>
      <c r="C248" s="31"/>
      <c r="D248" s="32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</row>
    <row r="249" spans="1:84" s="186" customFormat="1" ht="12.75" x14ac:dyDescent="0.2">
      <c r="A249" s="31"/>
      <c r="B249" s="31"/>
      <c r="C249" s="31"/>
      <c r="D249" s="32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</row>
    <row r="250" spans="1:84" s="186" customFormat="1" ht="12.75" x14ac:dyDescent="0.2">
      <c r="A250" s="31"/>
      <c r="B250" s="31"/>
      <c r="C250" s="31"/>
      <c r="D250" s="32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</row>
    <row r="251" spans="1:84" s="186" customFormat="1" ht="12.75" x14ac:dyDescent="0.2">
      <c r="A251" s="31"/>
      <c r="B251" s="31"/>
      <c r="C251" s="31"/>
      <c r="D251" s="32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</row>
    <row r="252" spans="1:84" s="186" customFormat="1" ht="12.75" x14ac:dyDescent="0.2">
      <c r="A252" s="31"/>
      <c r="B252" s="31"/>
      <c r="C252" s="31"/>
      <c r="D252" s="32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</row>
    <row r="253" spans="1:84" s="186" customFormat="1" ht="12.75" x14ac:dyDescent="0.2">
      <c r="A253" s="31"/>
      <c r="B253" s="31"/>
      <c r="C253" s="31"/>
      <c r="D253" s="32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</row>
    <row r="254" spans="1:84" s="186" customFormat="1" ht="12.75" x14ac:dyDescent="0.2">
      <c r="A254" s="31"/>
      <c r="B254" s="31"/>
      <c r="C254" s="31"/>
      <c r="D254" s="32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</row>
    <row r="255" spans="1:84" s="186" customFormat="1" ht="12.75" x14ac:dyDescent="0.2">
      <c r="A255" s="31"/>
      <c r="B255" s="31"/>
      <c r="C255" s="31"/>
      <c r="D255" s="32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</row>
    <row r="256" spans="1:84" s="186" customFormat="1" ht="12.75" x14ac:dyDescent="0.2">
      <c r="A256" s="31"/>
      <c r="B256" s="31"/>
      <c r="C256" s="31"/>
      <c r="D256" s="32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</row>
    <row r="257" spans="1:84" s="186" customFormat="1" ht="12.75" x14ac:dyDescent="0.2">
      <c r="A257" s="31"/>
      <c r="B257" s="31"/>
      <c r="C257" s="31"/>
      <c r="D257" s="32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</row>
    <row r="258" spans="1:84" s="186" customFormat="1" ht="12.75" x14ac:dyDescent="0.2">
      <c r="A258" s="31"/>
      <c r="B258" s="31"/>
      <c r="C258" s="31"/>
      <c r="D258" s="32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</row>
    <row r="259" spans="1:84" s="186" customFormat="1" ht="12.75" x14ac:dyDescent="0.2">
      <c r="A259" s="31"/>
      <c r="B259" s="31"/>
      <c r="C259" s="31"/>
      <c r="D259" s="32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</row>
    <row r="260" spans="1:84" s="186" customFormat="1" ht="12.75" x14ac:dyDescent="0.2">
      <c r="A260" s="31"/>
      <c r="B260" s="31"/>
      <c r="C260" s="31"/>
      <c r="D260" s="32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</row>
    <row r="261" spans="1:84" s="186" customFormat="1" ht="12.75" x14ac:dyDescent="0.2">
      <c r="A261" s="31"/>
      <c r="B261" s="31"/>
      <c r="C261" s="31"/>
      <c r="D261" s="32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</row>
    <row r="262" spans="1:84" s="186" customFormat="1" ht="12.75" x14ac:dyDescent="0.2">
      <c r="A262" s="31"/>
      <c r="B262" s="31"/>
      <c r="C262" s="31"/>
      <c r="D262" s="32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</row>
    <row r="263" spans="1:84" s="186" customFormat="1" ht="12.75" x14ac:dyDescent="0.2">
      <c r="A263" s="31"/>
      <c r="B263" s="31"/>
      <c r="C263" s="31"/>
      <c r="D263" s="32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</row>
    <row r="264" spans="1:84" s="186" customFormat="1" ht="12.75" x14ac:dyDescent="0.2">
      <c r="A264" s="31"/>
      <c r="B264" s="31"/>
      <c r="C264" s="31"/>
      <c r="D264" s="32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</row>
    <row r="265" spans="1:84" s="186" customFormat="1" ht="12.75" x14ac:dyDescent="0.2">
      <c r="A265" s="31"/>
      <c r="B265" s="31"/>
      <c r="C265" s="31"/>
      <c r="D265" s="32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</row>
    <row r="266" spans="1:84" s="186" customFormat="1" ht="12.75" x14ac:dyDescent="0.2">
      <c r="A266" s="31"/>
      <c r="B266" s="31"/>
      <c r="C266" s="31"/>
      <c r="D266" s="32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</row>
    <row r="267" spans="1:84" s="186" customFormat="1" ht="12.75" x14ac:dyDescent="0.2">
      <c r="A267" s="31"/>
      <c r="B267" s="31"/>
      <c r="C267" s="31"/>
      <c r="D267" s="32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</row>
    <row r="268" spans="1:84" s="186" customFormat="1" ht="12.75" x14ac:dyDescent="0.2">
      <c r="A268" s="31"/>
      <c r="B268" s="31"/>
      <c r="C268" s="31"/>
      <c r="D268" s="32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</row>
    <row r="269" spans="1:84" s="186" customFormat="1" ht="12.75" x14ac:dyDescent="0.2">
      <c r="A269" s="31"/>
      <c r="B269" s="31"/>
      <c r="C269" s="31"/>
      <c r="D269" s="32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</row>
    <row r="270" spans="1:84" s="186" customFormat="1" ht="12.75" x14ac:dyDescent="0.2">
      <c r="A270" s="31"/>
      <c r="B270" s="31"/>
      <c r="C270" s="31"/>
      <c r="D270" s="32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</row>
    <row r="271" spans="1:84" s="186" customFormat="1" ht="12.75" x14ac:dyDescent="0.2">
      <c r="A271" s="31"/>
      <c r="B271" s="31"/>
      <c r="C271" s="31"/>
      <c r="D271" s="32"/>
      <c r="E271" s="31"/>
    </row>
    <row r="272" spans="1:84" s="186" customFormat="1" ht="12.75" x14ac:dyDescent="0.2">
      <c r="A272" s="31"/>
      <c r="B272" s="31"/>
      <c r="C272" s="31"/>
      <c r="D272" s="32"/>
      <c r="E272" s="31"/>
    </row>
    <row r="273" spans="1:5" s="186" customFormat="1" ht="12.75" x14ac:dyDescent="0.2">
      <c r="A273" s="31"/>
      <c r="B273" s="31"/>
      <c r="C273" s="31"/>
      <c r="D273" s="32"/>
      <c r="E273" s="31"/>
    </row>
    <row r="274" spans="1:5" s="186" customFormat="1" ht="12.75" x14ac:dyDescent="0.2">
      <c r="A274" s="31"/>
      <c r="B274" s="31"/>
      <c r="C274" s="31"/>
      <c r="D274" s="32"/>
      <c r="E274" s="31"/>
    </row>
    <row r="275" spans="1:5" s="186" customFormat="1" ht="12.75" x14ac:dyDescent="0.2">
      <c r="A275" s="31"/>
      <c r="B275" s="31"/>
      <c r="C275" s="31"/>
      <c r="D275" s="32"/>
      <c r="E275" s="31"/>
    </row>
    <row r="276" spans="1:5" s="186" customFormat="1" ht="12.75" x14ac:dyDescent="0.2">
      <c r="A276" s="31"/>
      <c r="B276" s="31"/>
      <c r="C276" s="31"/>
      <c r="D276" s="32"/>
      <c r="E276" s="31"/>
    </row>
    <row r="277" spans="1:5" s="186" customFormat="1" ht="12.75" x14ac:dyDescent="0.2">
      <c r="A277" s="31"/>
      <c r="B277" s="31"/>
      <c r="C277" s="31"/>
      <c r="D277" s="32"/>
      <c r="E277" s="31"/>
    </row>
    <row r="278" spans="1:5" s="186" customFormat="1" ht="12.75" x14ac:dyDescent="0.2">
      <c r="A278" s="31"/>
      <c r="B278" s="31"/>
      <c r="C278" s="31"/>
      <c r="D278" s="32"/>
      <c r="E278" s="31"/>
    </row>
    <row r="279" spans="1:5" s="186" customFormat="1" ht="12.75" x14ac:dyDescent="0.2">
      <c r="A279" s="31"/>
      <c r="B279" s="31"/>
      <c r="C279" s="31"/>
      <c r="D279" s="32"/>
      <c r="E279" s="31"/>
    </row>
    <row r="280" spans="1:5" s="186" customFormat="1" ht="12.75" x14ac:dyDescent="0.2">
      <c r="A280" s="31"/>
      <c r="B280" s="31"/>
      <c r="C280" s="31"/>
      <c r="D280" s="32"/>
      <c r="E280" s="31"/>
    </row>
    <row r="281" spans="1:5" s="186" customFormat="1" ht="12.75" x14ac:dyDescent="0.2">
      <c r="A281" s="31"/>
      <c r="B281" s="31"/>
      <c r="C281" s="31"/>
      <c r="D281" s="32"/>
      <c r="E281" s="31"/>
    </row>
    <row r="282" spans="1:5" s="186" customFormat="1" ht="12.75" x14ac:dyDescent="0.2">
      <c r="A282" s="31"/>
      <c r="B282" s="31"/>
      <c r="C282" s="31"/>
      <c r="D282" s="32"/>
      <c r="E282" s="31"/>
    </row>
    <row r="283" spans="1:5" s="186" customFormat="1" ht="12.75" x14ac:dyDescent="0.2">
      <c r="A283" s="31"/>
      <c r="B283" s="31"/>
      <c r="C283" s="31"/>
      <c r="D283" s="32"/>
      <c r="E283" s="31"/>
    </row>
    <row r="284" spans="1:5" s="186" customFormat="1" ht="12.75" x14ac:dyDescent="0.2">
      <c r="A284" s="31"/>
      <c r="B284" s="31"/>
      <c r="C284" s="31"/>
      <c r="D284" s="32"/>
      <c r="E284" s="31"/>
    </row>
    <row r="285" spans="1:5" s="186" customFormat="1" ht="12.75" x14ac:dyDescent="0.2">
      <c r="A285" s="31"/>
      <c r="B285" s="31"/>
      <c r="C285" s="31"/>
      <c r="D285" s="32"/>
      <c r="E285" s="31"/>
    </row>
    <row r="286" spans="1:5" s="186" customFormat="1" ht="12.75" x14ac:dyDescent="0.2">
      <c r="A286" s="31"/>
      <c r="B286" s="31"/>
      <c r="C286" s="31"/>
      <c r="D286" s="32"/>
      <c r="E286" s="31"/>
    </row>
    <row r="287" spans="1:5" s="186" customFormat="1" ht="12.75" x14ac:dyDescent="0.2">
      <c r="A287" s="31"/>
      <c r="B287" s="31"/>
      <c r="C287" s="31"/>
      <c r="D287" s="32"/>
      <c r="E287" s="31"/>
    </row>
    <row r="288" spans="1:5" s="186" customFormat="1" ht="12.75" x14ac:dyDescent="0.2">
      <c r="A288" s="31"/>
      <c r="B288" s="31"/>
      <c r="C288" s="31"/>
      <c r="D288" s="32"/>
      <c r="E288" s="31"/>
    </row>
    <row r="289" spans="1:5" s="186" customFormat="1" ht="12.75" x14ac:dyDescent="0.2">
      <c r="A289" s="31"/>
      <c r="B289" s="31"/>
      <c r="C289" s="31"/>
      <c r="D289" s="32"/>
      <c r="E289" s="31"/>
    </row>
    <row r="290" spans="1:5" s="186" customFormat="1" ht="12.75" x14ac:dyDescent="0.2">
      <c r="A290" s="31"/>
      <c r="B290" s="31"/>
      <c r="C290" s="31"/>
      <c r="D290" s="32"/>
      <c r="E290" s="31"/>
    </row>
    <row r="291" spans="1:5" s="186" customFormat="1" ht="12.75" x14ac:dyDescent="0.2">
      <c r="A291" s="31"/>
      <c r="B291" s="31"/>
      <c r="C291" s="31"/>
      <c r="D291" s="32"/>
      <c r="E291" s="31"/>
    </row>
    <row r="292" spans="1:5" s="186" customFormat="1" ht="12.75" x14ac:dyDescent="0.2">
      <c r="A292" s="31"/>
      <c r="B292" s="31"/>
      <c r="C292" s="31"/>
      <c r="D292" s="32"/>
      <c r="E292" s="31"/>
    </row>
    <row r="293" spans="1:5" s="186" customFormat="1" ht="12.75" x14ac:dyDescent="0.2">
      <c r="A293" s="31"/>
      <c r="B293" s="31"/>
      <c r="C293" s="31"/>
      <c r="D293" s="32"/>
      <c r="E293" s="31"/>
    </row>
    <row r="294" spans="1:5" s="186" customFormat="1" ht="12.75" x14ac:dyDescent="0.2">
      <c r="A294" s="31"/>
      <c r="B294" s="31"/>
      <c r="C294" s="31"/>
      <c r="D294" s="32"/>
      <c r="E294" s="31"/>
    </row>
    <row r="295" spans="1:5" s="186" customFormat="1" ht="12.75" x14ac:dyDescent="0.2">
      <c r="A295" s="31"/>
      <c r="B295" s="31"/>
      <c r="C295" s="31"/>
      <c r="D295" s="32"/>
      <c r="E295" s="31"/>
    </row>
    <row r="296" spans="1:5" s="186" customFormat="1" ht="12.75" x14ac:dyDescent="0.2">
      <c r="A296" s="31"/>
      <c r="B296" s="31"/>
      <c r="C296" s="31"/>
      <c r="D296" s="32"/>
      <c r="E296" s="31"/>
    </row>
    <row r="297" spans="1:5" s="186" customFormat="1" ht="12.75" x14ac:dyDescent="0.2">
      <c r="A297" s="31"/>
      <c r="B297" s="31"/>
      <c r="C297" s="31"/>
      <c r="D297" s="32"/>
      <c r="E297" s="31"/>
    </row>
    <row r="298" spans="1:5" s="186" customFormat="1" ht="12.75" x14ac:dyDescent="0.2">
      <c r="A298" s="31"/>
      <c r="B298" s="31"/>
      <c r="C298" s="31"/>
      <c r="D298" s="32"/>
      <c r="E298" s="31"/>
    </row>
    <row r="299" spans="1:5" s="186" customFormat="1" ht="12.75" x14ac:dyDescent="0.2">
      <c r="A299" s="31"/>
      <c r="B299" s="31"/>
      <c r="C299" s="31"/>
      <c r="D299" s="32"/>
      <c r="E299" s="31"/>
    </row>
    <row r="300" spans="1:5" s="186" customFormat="1" ht="12.75" x14ac:dyDescent="0.2">
      <c r="A300" s="31"/>
      <c r="B300" s="31"/>
      <c r="C300" s="31"/>
      <c r="D300" s="32"/>
      <c r="E300" s="31"/>
    </row>
    <row r="301" spans="1:5" s="186" customFormat="1" ht="12.75" x14ac:dyDescent="0.2">
      <c r="A301" s="31"/>
      <c r="B301" s="31"/>
      <c r="C301" s="31"/>
      <c r="D301" s="32"/>
      <c r="E301" s="31"/>
    </row>
    <row r="302" spans="1:5" s="186" customFormat="1" ht="12.75" x14ac:dyDescent="0.2">
      <c r="A302" s="31"/>
      <c r="B302" s="31"/>
      <c r="C302" s="31"/>
      <c r="D302" s="32"/>
      <c r="E302" s="31"/>
    </row>
    <row r="303" spans="1:5" s="186" customFormat="1" ht="12.75" x14ac:dyDescent="0.2">
      <c r="A303" s="31"/>
      <c r="B303" s="31"/>
      <c r="C303" s="31"/>
      <c r="D303" s="32"/>
      <c r="E303" s="31"/>
    </row>
    <row r="304" spans="1:5" s="186" customFormat="1" ht="12.75" x14ac:dyDescent="0.2">
      <c r="A304" s="31"/>
      <c r="B304" s="31"/>
      <c r="C304" s="31"/>
      <c r="D304" s="32"/>
      <c r="E304" s="31"/>
    </row>
    <row r="305" spans="1:5" s="186" customFormat="1" ht="12.75" x14ac:dyDescent="0.2">
      <c r="A305" s="31"/>
      <c r="B305" s="31"/>
      <c r="C305" s="31"/>
      <c r="D305" s="32"/>
      <c r="E305" s="31"/>
    </row>
    <row r="306" spans="1:5" s="186" customFormat="1" ht="12.75" x14ac:dyDescent="0.2">
      <c r="A306" s="31"/>
      <c r="B306" s="31"/>
      <c r="C306" s="31"/>
      <c r="D306" s="32"/>
      <c r="E306" s="31"/>
    </row>
    <row r="307" spans="1:5" s="186" customFormat="1" ht="12.75" x14ac:dyDescent="0.2">
      <c r="A307" s="31"/>
      <c r="B307" s="31"/>
      <c r="C307" s="31"/>
      <c r="D307" s="32"/>
      <c r="E307" s="31"/>
    </row>
    <row r="308" spans="1:5" s="186" customFormat="1" ht="12.75" x14ac:dyDescent="0.2">
      <c r="A308" s="31"/>
      <c r="B308" s="31"/>
      <c r="C308" s="31"/>
      <c r="D308" s="32"/>
      <c r="E308" s="31"/>
    </row>
    <row r="309" spans="1:5" s="186" customFormat="1" ht="12.75" x14ac:dyDescent="0.2">
      <c r="A309" s="31"/>
      <c r="B309" s="31"/>
      <c r="C309" s="31"/>
      <c r="D309" s="32"/>
      <c r="E309" s="31"/>
    </row>
    <row r="310" spans="1:5" s="186" customFormat="1" ht="12.75" x14ac:dyDescent="0.2">
      <c r="A310" s="31"/>
      <c r="B310" s="31"/>
      <c r="C310" s="31"/>
      <c r="D310" s="32"/>
      <c r="E310" s="31"/>
    </row>
    <row r="311" spans="1:5" s="186" customFormat="1" ht="12.75" x14ac:dyDescent="0.2">
      <c r="A311" s="31"/>
      <c r="B311" s="31"/>
      <c r="C311" s="31"/>
      <c r="D311" s="32"/>
      <c r="E311" s="31"/>
    </row>
    <row r="312" spans="1:5" s="186" customFormat="1" ht="12.75" x14ac:dyDescent="0.2">
      <c r="A312" s="31"/>
      <c r="B312" s="31"/>
      <c r="C312" s="31"/>
      <c r="D312" s="32"/>
      <c r="E312" s="31"/>
    </row>
    <row r="313" spans="1:5" s="186" customFormat="1" ht="12.75" x14ac:dyDescent="0.2">
      <c r="A313" s="31"/>
      <c r="B313" s="31"/>
      <c r="C313" s="31"/>
      <c r="D313" s="32"/>
      <c r="E313" s="31"/>
    </row>
    <row r="314" spans="1:5" s="186" customFormat="1" ht="12.75" x14ac:dyDescent="0.2">
      <c r="A314" s="31"/>
      <c r="B314" s="31"/>
      <c r="C314" s="31"/>
      <c r="D314" s="32"/>
      <c r="E314" s="31"/>
    </row>
    <row r="315" spans="1:5" s="186" customFormat="1" ht="12.75" x14ac:dyDescent="0.2">
      <c r="A315" s="31"/>
      <c r="B315" s="31"/>
      <c r="C315" s="31"/>
      <c r="D315" s="32"/>
      <c r="E315" s="31"/>
    </row>
    <row r="316" spans="1:5" s="186" customFormat="1" ht="12.75" x14ac:dyDescent="0.2">
      <c r="A316" s="31"/>
      <c r="B316" s="31"/>
      <c r="C316" s="31"/>
      <c r="D316" s="32"/>
      <c r="E316" s="31"/>
    </row>
    <row r="317" spans="1:5" s="186" customFormat="1" ht="12.75" x14ac:dyDescent="0.2">
      <c r="A317" s="31"/>
      <c r="B317" s="31"/>
      <c r="C317" s="31"/>
      <c r="D317" s="32"/>
      <c r="E317" s="31"/>
    </row>
    <row r="318" spans="1:5" s="186" customFormat="1" ht="12.75" x14ac:dyDescent="0.2">
      <c r="A318" s="31"/>
      <c r="B318" s="31"/>
      <c r="C318" s="31"/>
      <c r="D318" s="32"/>
      <c r="E318" s="31"/>
    </row>
    <row r="319" spans="1:5" s="186" customFormat="1" ht="12.75" x14ac:dyDescent="0.2">
      <c r="A319" s="31"/>
      <c r="B319" s="31"/>
      <c r="C319" s="31"/>
      <c r="D319" s="32"/>
      <c r="E319" s="31"/>
    </row>
    <row r="320" spans="1:5" s="186" customFormat="1" ht="12.75" x14ac:dyDescent="0.2">
      <c r="A320" s="31"/>
      <c r="B320" s="31"/>
      <c r="C320" s="31"/>
      <c r="D320" s="32"/>
      <c r="E320" s="31"/>
    </row>
    <row r="321" spans="1:5" s="186" customFormat="1" ht="12.75" x14ac:dyDescent="0.2">
      <c r="A321" s="31"/>
      <c r="B321" s="31"/>
      <c r="C321" s="31"/>
      <c r="D321" s="32"/>
      <c r="E321" s="31"/>
    </row>
    <row r="322" spans="1:5" s="186" customFormat="1" ht="12.75" x14ac:dyDescent="0.2">
      <c r="A322" s="31"/>
      <c r="B322" s="31"/>
      <c r="C322" s="31"/>
      <c r="D322" s="32"/>
      <c r="E322" s="31"/>
    </row>
    <row r="323" spans="1:5" s="186" customFormat="1" ht="12.75" x14ac:dyDescent="0.2">
      <c r="A323" s="31"/>
      <c r="B323" s="31"/>
      <c r="C323" s="31"/>
      <c r="D323" s="32"/>
      <c r="E323" s="31"/>
    </row>
    <row r="324" spans="1:5" s="186" customFormat="1" ht="12.75" x14ac:dyDescent="0.2">
      <c r="A324" s="31"/>
      <c r="B324" s="31"/>
      <c r="C324" s="31"/>
      <c r="D324" s="32"/>
      <c r="E324" s="31"/>
    </row>
    <row r="325" spans="1:5" s="186" customFormat="1" ht="12.75" x14ac:dyDescent="0.2">
      <c r="A325" s="31"/>
      <c r="B325" s="31"/>
      <c r="C325" s="31"/>
      <c r="D325" s="32"/>
      <c r="E325" s="31"/>
    </row>
    <row r="326" spans="1:5" s="186" customFormat="1" ht="12.75" x14ac:dyDescent="0.2">
      <c r="A326" s="31"/>
      <c r="B326" s="31"/>
      <c r="C326" s="31"/>
      <c r="D326" s="32"/>
      <c r="E326" s="31"/>
    </row>
    <row r="327" spans="1:5" s="186" customFormat="1" ht="12.75" x14ac:dyDescent="0.2">
      <c r="A327" s="31"/>
      <c r="B327" s="31"/>
      <c r="C327" s="31"/>
      <c r="D327" s="32"/>
      <c r="E327" s="31"/>
    </row>
    <row r="328" spans="1:5" s="186" customFormat="1" ht="12.75" x14ac:dyDescent="0.2">
      <c r="A328" s="31"/>
      <c r="B328" s="31"/>
      <c r="C328" s="31"/>
      <c r="D328" s="32"/>
      <c r="E328" s="31"/>
    </row>
    <row r="329" spans="1:5" s="186" customFormat="1" ht="12.75" x14ac:dyDescent="0.2">
      <c r="A329" s="31"/>
      <c r="B329" s="31"/>
      <c r="C329" s="31"/>
      <c r="D329" s="32"/>
      <c r="E329" s="31"/>
    </row>
    <row r="330" spans="1:5" s="186" customFormat="1" ht="12.75" x14ac:dyDescent="0.2">
      <c r="A330" s="31"/>
      <c r="B330" s="31"/>
      <c r="C330" s="31"/>
      <c r="D330" s="32"/>
      <c r="E330" s="31"/>
    </row>
    <row r="331" spans="1:5" s="186" customFormat="1" ht="12.75" x14ac:dyDescent="0.2">
      <c r="A331" s="31"/>
      <c r="B331" s="31"/>
      <c r="C331" s="31"/>
      <c r="D331" s="32"/>
      <c r="E331" s="31"/>
    </row>
    <row r="332" spans="1:5" s="186" customFormat="1" ht="12.75" x14ac:dyDescent="0.2">
      <c r="A332" s="31"/>
      <c r="B332" s="31"/>
      <c r="C332" s="31"/>
      <c r="D332" s="32"/>
      <c r="E332" s="31"/>
    </row>
    <row r="333" spans="1:5" s="186" customFormat="1" ht="12.75" x14ac:dyDescent="0.2">
      <c r="A333" s="31"/>
      <c r="B333" s="31"/>
      <c r="C333" s="31"/>
      <c r="D333" s="32"/>
      <c r="E333" s="31"/>
    </row>
    <row r="334" spans="1:5" s="186" customFormat="1" ht="12.75" x14ac:dyDescent="0.2">
      <c r="A334" s="31"/>
      <c r="B334" s="31"/>
      <c r="C334" s="31"/>
      <c r="D334" s="32"/>
      <c r="E334" s="31"/>
    </row>
    <row r="335" spans="1:5" s="186" customFormat="1" ht="12.75" x14ac:dyDescent="0.2">
      <c r="A335" s="31"/>
      <c r="B335" s="31"/>
      <c r="C335" s="31"/>
      <c r="D335" s="32"/>
      <c r="E335" s="31"/>
    </row>
    <row r="336" spans="1:5" s="186" customFormat="1" ht="12.75" x14ac:dyDescent="0.2">
      <c r="A336" s="31"/>
      <c r="B336" s="31"/>
      <c r="C336" s="31"/>
      <c r="D336" s="32"/>
      <c r="E336" s="31"/>
    </row>
    <row r="337" spans="1:5" s="186" customFormat="1" ht="12.75" x14ac:dyDescent="0.2">
      <c r="A337" s="31"/>
      <c r="B337" s="31"/>
      <c r="C337" s="31"/>
      <c r="D337" s="32"/>
      <c r="E337" s="31"/>
    </row>
    <row r="338" spans="1:5" s="186" customFormat="1" ht="12.75" x14ac:dyDescent="0.2">
      <c r="A338" s="31"/>
      <c r="B338" s="31"/>
      <c r="C338" s="31"/>
      <c r="D338" s="32"/>
      <c r="E338" s="31"/>
    </row>
    <row r="339" spans="1:5" s="186" customFormat="1" ht="12.75" x14ac:dyDescent="0.2">
      <c r="A339" s="31"/>
      <c r="B339" s="31"/>
      <c r="C339" s="31"/>
      <c r="D339" s="32"/>
      <c r="E339" s="31"/>
    </row>
    <row r="340" spans="1:5" s="186" customFormat="1" ht="12.75" x14ac:dyDescent="0.2">
      <c r="A340" s="31"/>
      <c r="B340" s="31"/>
      <c r="C340" s="31"/>
      <c r="D340" s="32"/>
      <c r="E340" s="31"/>
    </row>
    <row r="341" spans="1:5" s="186" customFormat="1" ht="12.75" x14ac:dyDescent="0.2">
      <c r="A341" s="31"/>
      <c r="B341" s="31"/>
      <c r="C341" s="31"/>
      <c r="D341" s="32"/>
      <c r="E341" s="31"/>
    </row>
    <row r="342" spans="1:5" s="186" customFormat="1" ht="12.75" x14ac:dyDescent="0.2">
      <c r="A342" s="31"/>
      <c r="B342" s="31"/>
      <c r="C342" s="31"/>
      <c r="D342" s="32"/>
      <c r="E342" s="31"/>
    </row>
    <row r="343" spans="1:5" s="186" customFormat="1" ht="12.75" x14ac:dyDescent="0.2">
      <c r="A343" s="31"/>
      <c r="B343" s="31"/>
      <c r="C343" s="31"/>
      <c r="D343" s="32"/>
      <c r="E343" s="31"/>
    </row>
    <row r="344" spans="1:5" s="186" customFormat="1" ht="12.75" x14ac:dyDescent="0.2">
      <c r="A344" s="31"/>
      <c r="B344" s="31"/>
      <c r="C344" s="31"/>
      <c r="D344" s="32"/>
      <c r="E344" s="31"/>
    </row>
    <row r="345" spans="1:5" s="186" customFormat="1" ht="12.75" x14ac:dyDescent="0.2">
      <c r="A345" s="31"/>
      <c r="B345" s="31"/>
      <c r="C345" s="31"/>
      <c r="D345" s="32"/>
      <c r="E345" s="31"/>
    </row>
    <row r="346" spans="1:5" s="186" customFormat="1" ht="12.75" x14ac:dyDescent="0.2">
      <c r="A346" s="31"/>
      <c r="B346" s="31"/>
      <c r="C346" s="31"/>
      <c r="D346" s="32"/>
      <c r="E346" s="31"/>
    </row>
    <row r="347" spans="1:5" s="186" customFormat="1" ht="12.75" x14ac:dyDescent="0.2">
      <c r="A347" s="31"/>
      <c r="B347" s="31"/>
      <c r="C347" s="31"/>
      <c r="D347" s="32"/>
      <c r="E347" s="31"/>
    </row>
    <row r="348" spans="1:5" s="186" customFormat="1" ht="12.75" x14ac:dyDescent="0.2">
      <c r="A348" s="31"/>
      <c r="B348" s="31"/>
      <c r="C348" s="31"/>
      <c r="D348" s="32"/>
      <c r="E348" s="31"/>
    </row>
    <row r="349" spans="1:5" s="186" customFormat="1" ht="12.75" x14ac:dyDescent="0.2">
      <c r="A349" s="31"/>
      <c r="B349" s="31"/>
      <c r="C349" s="31"/>
      <c r="D349" s="32"/>
      <c r="E349" s="31"/>
    </row>
    <row r="350" spans="1:5" s="186" customFormat="1" ht="12.75" x14ac:dyDescent="0.2">
      <c r="A350" s="31"/>
      <c r="B350" s="31"/>
      <c r="C350" s="31"/>
      <c r="D350" s="32"/>
      <c r="E350" s="31"/>
    </row>
    <row r="351" spans="1:5" s="186" customFormat="1" ht="12.75" x14ac:dyDescent="0.2">
      <c r="A351" s="31"/>
      <c r="B351" s="31"/>
      <c r="C351" s="31"/>
      <c r="D351" s="32"/>
      <c r="E351" s="31"/>
    </row>
    <row r="352" spans="1:5" s="186" customFormat="1" ht="12.75" x14ac:dyDescent="0.2">
      <c r="A352" s="31"/>
      <c r="B352" s="31"/>
      <c r="C352" s="31"/>
      <c r="D352" s="32"/>
      <c r="E352" s="31"/>
    </row>
    <row r="353" spans="1:5" s="186" customFormat="1" ht="12.75" x14ac:dyDescent="0.2">
      <c r="A353" s="31"/>
      <c r="B353" s="31"/>
      <c r="C353" s="31"/>
      <c r="D353" s="32"/>
      <c r="E353" s="31"/>
    </row>
    <row r="354" spans="1:5" s="186" customFormat="1" ht="12.75" x14ac:dyDescent="0.2">
      <c r="A354" s="31"/>
      <c r="B354" s="31"/>
      <c r="C354" s="31"/>
      <c r="D354" s="32"/>
      <c r="E354" s="31"/>
    </row>
    <row r="355" spans="1:5" s="186" customFormat="1" ht="12.75" x14ac:dyDescent="0.2">
      <c r="A355" s="31"/>
      <c r="B355" s="31"/>
      <c r="C355" s="31"/>
      <c r="D355" s="32"/>
      <c r="E355" s="31"/>
    </row>
    <row r="356" spans="1:5" s="186" customFormat="1" ht="12.75" x14ac:dyDescent="0.2">
      <c r="A356" s="31"/>
      <c r="B356" s="31"/>
      <c r="C356" s="31"/>
      <c r="D356" s="32"/>
      <c r="E356" s="31"/>
    </row>
    <row r="357" spans="1:5" s="186" customFormat="1" ht="12.75" x14ac:dyDescent="0.2">
      <c r="A357" s="31"/>
      <c r="B357" s="31"/>
      <c r="C357" s="31"/>
      <c r="D357" s="32"/>
      <c r="E357" s="31"/>
    </row>
    <row r="358" spans="1:5" s="186" customFormat="1" ht="12.75" x14ac:dyDescent="0.2">
      <c r="A358" s="31"/>
      <c r="B358" s="31"/>
      <c r="C358" s="31"/>
      <c r="D358" s="32"/>
      <c r="E358" s="31"/>
    </row>
    <row r="359" spans="1:5" s="186" customFormat="1" ht="12.75" x14ac:dyDescent="0.2">
      <c r="A359" s="31"/>
      <c r="B359" s="31"/>
      <c r="C359" s="31"/>
      <c r="D359" s="32"/>
      <c r="E359" s="31"/>
    </row>
    <row r="360" spans="1:5" s="186" customFormat="1" ht="12.75" x14ac:dyDescent="0.2">
      <c r="A360" s="31"/>
      <c r="B360" s="31"/>
      <c r="C360" s="31"/>
      <c r="D360" s="32"/>
      <c r="E360" s="31"/>
    </row>
    <row r="361" spans="1:5" s="186" customFormat="1" ht="12.75" x14ac:dyDescent="0.2">
      <c r="A361" s="31"/>
      <c r="B361" s="31"/>
      <c r="C361" s="31"/>
      <c r="D361" s="32"/>
      <c r="E361" s="31"/>
    </row>
    <row r="362" spans="1:5" s="186" customFormat="1" ht="12.75" x14ac:dyDescent="0.2">
      <c r="A362" s="31"/>
      <c r="B362" s="31"/>
      <c r="C362" s="31"/>
      <c r="D362" s="32"/>
      <c r="E362" s="31"/>
    </row>
    <row r="363" spans="1:5" s="186" customFormat="1" ht="12.75" x14ac:dyDescent="0.2">
      <c r="A363" s="31"/>
      <c r="B363" s="31"/>
      <c r="C363" s="31"/>
      <c r="D363" s="32"/>
      <c r="E363" s="31"/>
    </row>
    <row r="364" spans="1:5" s="186" customFormat="1" ht="12.75" x14ac:dyDescent="0.2">
      <c r="A364" s="31"/>
      <c r="B364" s="31"/>
      <c r="C364" s="31"/>
      <c r="D364" s="32"/>
      <c r="E364" s="31"/>
    </row>
    <row r="365" spans="1:5" s="186" customFormat="1" ht="12.75" x14ac:dyDescent="0.2">
      <c r="A365" s="31"/>
      <c r="B365" s="31"/>
      <c r="C365" s="31"/>
      <c r="D365" s="32"/>
      <c r="E365" s="31"/>
    </row>
    <row r="366" spans="1:5" s="186" customFormat="1" ht="12.75" x14ac:dyDescent="0.2">
      <c r="A366" s="31"/>
      <c r="B366" s="31"/>
      <c r="C366" s="31"/>
      <c r="D366" s="32"/>
      <c r="E366" s="31"/>
    </row>
    <row r="367" spans="1:5" s="186" customFormat="1" ht="12.75" x14ac:dyDescent="0.2">
      <c r="A367" s="31"/>
      <c r="B367" s="31"/>
      <c r="C367" s="31"/>
      <c r="D367" s="32"/>
      <c r="E367" s="31"/>
    </row>
    <row r="368" spans="1:5" s="186" customFormat="1" ht="12.75" x14ac:dyDescent="0.2">
      <c r="A368" s="31"/>
      <c r="B368" s="31"/>
      <c r="C368" s="31"/>
      <c r="D368" s="32"/>
      <c r="E368" s="31"/>
    </row>
    <row r="369" spans="1:5" s="186" customFormat="1" ht="12.75" x14ac:dyDescent="0.2">
      <c r="A369" s="31"/>
      <c r="B369" s="31"/>
      <c r="C369" s="31"/>
      <c r="D369" s="32"/>
      <c r="E369" s="31"/>
    </row>
    <row r="370" spans="1:5" s="186" customFormat="1" ht="12.75" x14ac:dyDescent="0.2">
      <c r="A370" s="31"/>
      <c r="B370" s="31"/>
      <c r="C370" s="31"/>
      <c r="D370" s="32"/>
      <c r="E370" s="31"/>
    </row>
    <row r="371" spans="1:5" s="186" customFormat="1" ht="12.75" x14ac:dyDescent="0.2">
      <c r="A371" s="31"/>
      <c r="B371" s="31"/>
      <c r="C371" s="31"/>
      <c r="D371" s="32"/>
      <c r="E371" s="31"/>
    </row>
    <row r="372" spans="1:5" s="186" customFormat="1" ht="12.75" x14ac:dyDescent="0.2">
      <c r="A372" s="31"/>
      <c r="B372" s="31"/>
      <c r="C372" s="31"/>
      <c r="D372" s="32"/>
      <c r="E372" s="31"/>
    </row>
    <row r="373" spans="1:5" s="186" customFormat="1" ht="12.75" x14ac:dyDescent="0.2">
      <c r="A373" s="31"/>
      <c r="B373" s="31"/>
      <c r="C373" s="31"/>
      <c r="D373" s="32"/>
      <c r="E373" s="31"/>
    </row>
    <row r="374" spans="1:5" s="186" customFormat="1" ht="12.75" x14ac:dyDescent="0.2">
      <c r="A374" s="31"/>
      <c r="B374" s="31"/>
      <c r="C374" s="31"/>
      <c r="D374" s="32"/>
      <c r="E374" s="31"/>
    </row>
    <row r="375" spans="1:5" s="186" customFormat="1" ht="12.75" x14ac:dyDescent="0.2">
      <c r="A375" s="31"/>
      <c r="B375" s="31"/>
      <c r="C375" s="31"/>
      <c r="D375" s="32"/>
      <c r="E375" s="31"/>
    </row>
    <row r="376" spans="1:5" s="186" customFormat="1" ht="12.75" x14ac:dyDescent="0.2">
      <c r="A376" s="31"/>
      <c r="B376" s="31"/>
      <c r="C376" s="31"/>
      <c r="D376" s="32"/>
      <c r="E376" s="31"/>
    </row>
    <row r="377" spans="1:5" s="186" customFormat="1" ht="12.75" x14ac:dyDescent="0.2">
      <c r="A377" s="31"/>
      <c r="B377" s="31"/>
      <c r="C377" s="31"/>
      <c r="D377" s="32"/>
      <c r="E377" s="31"/>
    </row>
    <row r="378" spans="1:5" s="186" customFormat="1" ht="12.75" x14ac:dyDescent="0.2">
      <c r="A378" s="31"/>
      <c r="B378" s="31"/>
      <c r="C378" s="31"/>
      <c r="D378" s="32"/>
      <c r="E378" s="31"/>
    </row>
    <row r="379" spans="1:5" s="186" customFormat="1" ht="12.75" x14ac:dyDescent="0.2">
      <c r="A379" s="31"/>
      <c r="B379" s="31"/>
      <c r="C379" s="31"/>
      <c r="D379" s="32"/>
      <c r="E379" s="31"/>
    </row>
    <row r="380" spans="1:5" s="186" customFormat="1" ht="12.75" x14ac:dyDescent="0.2">
      <c r="A380" s="31"/>
      <c r="B380" s="31"/>
      <c r="C380" s="31"/>
      <c r="D380" s="32"/>
      <c r="E380" s="31"/>
    </row>
    <row r="381" spans="1:5" s="186" customFormat="1" ht="12.75" x14ac:dyDescent="0.2">
      <c r="A381" s="31"/>
      <c r="B381" s="31"/>
      <c r="C381" s="31"/>
      <c r="D381" s="32"/>
      <c r="E381" s="31"/>
    </row>
    <row r="382" spans="1:5" s="186" customFormat="1" ht="12.75" x14ac:dyDescent="0.2">
      <c r="A382" s="31"/>
      <c r="B382" s="31"/>
      <c r="C382" s="31"/>
      <c r="D382" s="32"/>
      <c r="E382" s="31"/>
    </row>
    <row r="383" spans="1:5" s="186" customFormat="1" ht="12.75" x14ac:dyDescent="0.2">
      <c r="A383" s="31"/>
      <c r="B383" s="31"/>
      <c r="C383" s="31"/>
      <c r="D383" s="32"/>
      <c r="E383" s="31"/>
    </row>
    <row r="384" spans="1:5" s="186" customFormat="1" ht="12.75" x14ac:dyDescent="0.2">
      <c r="A384" s="31"/>
      <c r="B384" s="31"/>
      <c r="C384" s="31"/>
      <c r="D384" s="32"/>
      <c r="E384" s="31"/>
    </row>
    <row r="385" spans="1:5" s="186" customFormat="1" ht="12.75" x14ac:dyDescent="0.2">
      <c r="A385" s="31"/>
      <c r="B385" s="31"/>
      <c r="C385" s="31"/>
      <c r="D385" s="32"/>
      <c r="E385" s="31"/>
    </row>
    <row r="386" spans="1:5" s="186" customFormat="1" ht="12.75" x14ac:dyDescent="0.2">
      <c r="A386" s="31"/>
      <c r="B386" s="31"/>
      <c r="C386" s="31"/>
      <c r="D386" s="32"/>
      <c r="E386" s="31"/>
    </row>
    <row r="387" spans="1:5" s="186" customFormat="1" ht="12.75" x14ac:dyDescent="0.2">
      <c r="A387" s="31"/>
      <c r="B387" s="31"/>
      <c r="C387" s="31"/>
      <c r="D387" s="32"/>
      <c r="E387" s="31"/>
    </row>
    <row r="388" spans="1:5" s="186" customFormat="1" ht="12.75" x14ac:dyDescent="0.2">
      <c r="A388" s="31"/>
      <c r="B388" s="31"/>
      <c r="C388" s="31"/>
      <c r="D388" s="32"/>
      <c r="E388" s="31"/>
    </row>
    <row r="389" spans="1:5" s="186" customFormat="1" ht="12.75" x14ac:dyDescent="0.2">
      <c r="A389" s="31"/>
      <c r="B389" s="31"/>
      <c r="C389" s="31"/>
      <c r="D389" s="32"/>
      <c r="E389" s="31"/>
    </row>
    <row r="390" spans="1:5" s="186" customFormat="1" ht="12.75" x14ac:dyDescent="0.2">
      <c r="A390" s="31"/>
      <c r="B390" s="31"/>
      <c r="C390" s="31"/>
      <c r="D390" s="32"/>
      <c r="E390" s="31"/>
    </row>
    <row r="391" spans="1:5" s="186" customFormat="1" ht="12.75" x14ac:dyDescent="0.2">
      <c r="A391" s="31"/>
      <c r="B391" s="31"/>
      <c r="C391" s="31"/>
      <c r="D391" s="32"/>
      <c r="E391" s="31"/>
    </row>
    <row r="392" spans="1:5" s="186" customFormat="1" ht="12.75" x14ac:dyDescent="0.2">
      <c r="A392" s="31"/>
      <c r="B392" s="31"/>
      <c r="C392" s="31"/>
      <c r="D392" s="32"/>
      <c r="E392" s="31"/>
    </row>
    <row r="393" spans="1:5" s="186" customFormat="1" ht="12.75" x14ac:dyDescent="0.2">
      <c r="A393" s="31"/>
      <c r="B393" s="31"/>
      <c r="C393" s="31"/>
      <c r="D393" s="32"/>
      <c r="E393" s="31"/>
    </row>
    <row r="394" spans="1:5" s="186" customFormat="1" ht="12.75" x14ac:dyDescent="0.2">
      <c r="A394" s="31"/>
      <c r="B394" s="31"/>
      <c r="C394" s="31"/>
      <c r="D394" s="32"/>
      <c r="E394" s="31"/>
    </row>
    <row r="395" spans="1:5" s="186" customFormat="1" ht="12.75" x14ac:dyDescent="0.2">
      <c r="A395" s="31"/>
      <c r="B395" s="31"/>
      <c r="C395" s="31"/>
      <c r="D395" s="32"/>
      <c r="E395" s="31"/>
    </row>
    <row r="396" spans="1:5" s="186" customFormat="1" ht="12.75" x14ac:dyDescent="0.2">
      <c r="A396" s="31"/>
      <c r="B396" s="31"/>
      <c r="C396" s="31"/>
      <c r="D396" s="32"/>
      <c r="E396" s="31"/>
    </row>
    <row r="397" spans="1:5" s="186" customFormat="1" ht="12.75" x14ac:dyDescent="0.2">
      <c r="A397" s="31"/>
      <c r="B397" s="31"/>
      <c r="C397" s="31"/>
      <c r="D397" s="32"/>
      <c r="E397" s="31"/>
    </row>
    <row r="398" spans="1:5" s="186" customFormat="1" ht="12.75" x14ac:dyDescent="0.2">
      <c r="A398" s="31"/>
      <c r="B398" s="31"/>
      <c r="C398" s="31"/>
      <c r="D398" s="32"/>
      <c r="E398" s="31"/>
    </row>
    <row r="399" spans="1:5" s="186" customFormat="1" ht="12.75" x14ac:dyDescent="0.2">
      <c r="A399" s="31"/>
      <c r="B399" s="31"/>
      <c r="C399" s="31"/>
      <c r="D399" s="32"/>
      <c r="E399" s="31"/>
    </row>
    <row r="400" spans="1:5" s="186" customFormat="1" ht="12.75" x14ac:dyDescent="0.2">
      <c r="A400" s="31"/>
      <c r="B400" s="31"/>
      <c r="C400" s="31"/>
      <c r="D400" s="32"/>
      <c r="E400" s="31"/>
    </row>
    <row r="401" spans="1:5" s="186" customFormat="1" ht="12.75" x14ac:dyDescent="0.2">
      <c r="A401" s="31"/>
      <c r="B401" s="31"/>
      <c r="C401" s="31"/>
      <c r="D401" s="32"/>
      <c r="E401" s="31"/>
    </row>
    <row r="402" spans="1:5" s="186" customFormat="1" ht="12.75" x14ac:dyDescent="0.2">
      <c r="A402" s="31"/>
      <c r="B402" s="31"/>
      <c r="C402" s="31"/>
      <c r="D402" s="32"/>
      <c r="E402" s="31"/>
    </row>
    <row r="403" spans="1:5" s="186" customFormat="1" ht="12.75" x14ac:dyDescent="0.2">
      <c r="A403" s="31"/>
      <c r="B403" s="31"/>
      <c r="C403" s="31"/>
      <c r="D403" s="32"/>
      <c r="E403" s="31"/>
    </row>
    <row r="404" spans="1:5" s="186" customFormat="1" ht="12.75" x14ac:dyDescent="0.2">
      <c r="A404" s="31"/>
      <c r="B404" s="31"/>
      <c r="C404" s="31"/>
      <c r="D404" s="32"/>
      <c r="E404" s="31"/>
    </row>
    <row r="405" spans="1:5" s="186" customFormat="1" ht="12.75" x14ac:dyDescent="0.2">
      <c r="A405" s="31"/>
      <c r="B405" s="31"/>
      <c r="C405" s="31"/>
      <c r="D405" s="32"/>
      <c r="E405" s="31"/>
    </row>
    <row r="406" spans="1:5" s="186" customFormat="1" ht="12.75" x14ac:dyDescent="0.2">
      <c r="A406" s="31"/>
      <c r="B406" s="31"/>
      <c r="C406" s="31"/>
      <c r="D406" s="32"/>
      <c r="E406" s="31"/>
    </row>
    <row r="407" spans="1:5" s="186" customFormat="1" ht="12.75" x14ac:dyDescent="0.2">
      <c r="A407" s="31"/>
      <c r="B407" s="31"/>
      <c r="C407" s="31"/>
      <c r="D407" s="32"/>
      <c r="E407" s="31"/>
    </row>
    <row r="408" spans="1:5" s="186" customFormat="1" ht="12.75" x14ac:dyDescent="0.2">
      <c r="A408" s="31"/>
      <c r="B408" s="31"/>
      <c r="C408" s="31"/>
      <c r="D408" s="32"/>
      <c r="E408" s="31"/>
    </row>
    <row r="409" spans="1:5" s="186" customFormat="1" ht="12.75" x14ac:dyDescent="0.2">
      <c r="A409" s="31"/>
      <c r="B409" s="31"/>
      <c r="C409" s="31"/>
      <c r="D409" s="32"/>
      <c r="E409" s="31"/>
    </row>
    <row r="410" spans="1:5" s="186" customFormat="1" ht="12.75" x14ac:dyDescent="0.2">
      <c r="A410" s="31"/>
      <c r="B410" s="31"/>
      <c r="C410" s="31"/>
      <c r="D410" s="32"/>
      <c r="E410" s="31"/>
    </row>
    <row r="411" spans="1:5" s="186" customFormat="1" ht="12.75" x14ac:dyDescent="0.2">
      <c r="A411" s="31"/>
      <c r="B411" s="31"/>
      <c r="C411" s="31"/>
      <c r="D411" s="32"/>
      <c r="E411" s="31"/>
    </row>
    <row r="412" spans="1:5" s="186" customFormat="1" ht="12.75" x14ac:dyDescent="0.2">
      <c r="A412" s="31"/>
      <c r="B412" s="31"/>
      <c r="C412" s="31"/>
      <c r="D412" s="32"/>
      <c r="E412" s="31"/>
    </row>
    <row r="413" spans="1:5" s="186" customFormat="1" ht="12.75" x14ac:dyDescent="0.2">
      <c r="A413" s="31"/>
      <c r="B413" s="31"/>
      <c r="C413" s="31"/>
      <c r="D413" s="32"/>
      <c r="E413" s="31"/>
    </row>
    <row r="414" spans="1:5" s="186" customFormat="1" ht="12.75" x14ac:dyDescent="0.2">
      <c r="A414" s="31"/>
      <c r="B414" s="31"/>
      <c r="C414" s="31"/>
      <c r="D414" s="32"/>
      <c r="E414" s="31"/>
    </row>
    <row r="415" spans="1:5" s="186" customFormat="1" ht="12.75" x14ac:dyDescent="0.2">
      <c r="A415" s="31"/>
      <c r="B415" s="31"/>
      <c r="C415" s="31"/>
      <c r="D415" s="32"/>
      <c r="E415" s="31"/>
    </row>
  </sheetData>
  <mergeCells count="1">
    <mergeCell ref="B5:C5"/>
  </mergeCells>
  <dataValidations count="1">
    <dataValidation type="list" operator="equal" allowBlank="1" showErrorMessage="1" sqref="E2" xr:uid="{00000000-0002-0000-0900-000000000000}">
      <formula1>"Дивидендная модель,Модель выхода (экзита),"</formula1>
    </dataValidation>
  </dataValidations>
  <hyperlinks>
    <hyperlink ref="A2" location="'Содержание'!A1" display="&lt;&lt;" xr:uid="{00000000-0004-0000-09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3F3F3F"/>
  </sheetPr>
  <dimension ref="A1:AMJ968"/>
  <sheetViews>
    <sheetView tabSelected="1" topLeftCell="A124" zoomScale="85" zoomScaleNormal="85" workbookViewId="0">
      <selection activeCell="J157" sqref="J157"/>
    </sheetView>
  </sheetViews>
  <sheetFormatPr defaultColWidth="14.42578125" defaultRowHeight="15" x14ac:dyDescent="0.25"/>
  <cols>
    <col min="1" max="1" width="6.85546875" style="136" customWidth="1"/>
    <col min="2" max="2" width="59" style="136" customWidth="1"/>
    <col min="3" max="3" width="13.42578125" style="136" customWidth="1"/>
    <col min="4" max="4" width="21.42578125" style="136" customWidth="1"/>
    <col min="5" max="9" width="13.42578125" style="136" customWidth="1"/>
    <col min="10" max="10" width="15.5703125" style="136" customWidth="1"/>
    <col min="11" max="11" width="15.140625" style="136" customWidth="1"/>
    <col min="12" max="12" width="8.85546875" style="186" customWidth="1"/>
    <col min="13" max="1024" width="14.42578125" style="186"/>
  </cols>
  <sheetData>
    <row r="1" spans="1:26" ht="7.5" customHeight="1" x14ac:dyDescent="0.25">
      <c r="A1" s="31"/>
      <c r="B1" s="31"/>
      <c r="C1" s="32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ht="15.75" x14ac:dyDescent="0.25">
      <c r="A2" s="188" t="s">
        <v>28</v>
      </c>
      <c r="B2" s="36" t="s">
        <v>281</v>
      </c>
      <c r="C2" s="32"/>
      <c r="D2" s="288" t="str">
        <f>'Cash flow инвестора'!E2</f>
        <v>Модель выхода (экзита)</v>
      </c>
      <c r="E2" s="330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ht="12.75" customHeight="1" x14ac:dyDescent="0.25">
      <c r="A3" s="61"/>
      <c r="B3" s="31"/>
      <c r="C3" s="32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.5" customHeight="1" x14ac:dyDescent="0.25">
      <c r="A4" s="31"/>
      <c r="B4" s="396" t="s">
        <v>273</v>
      </c>
      <c r="C4" s="397" t="s">
        <v>357</v>
      </c>
      <c r="D4" s="398">
        <f ca="1">Отчетность!E108</f>
        <v>2178.1604744671567</v>
      </c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ht="16.5" customHeight="1" x14ac:dyDescent="0.25">
      <c r="A5" s="61"/>
      <c r="B5" s="399" t="s">
        <v>282</v>
      </c>
      <c r="C5" s="257" t="s">
        <v>357</v>
      </c>
      <c r="D5" s="400">
        <f ca="1">SUM(D18:J18)</f>
        <v>9850.5064745565505</v>
      </c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ht="16.5" customHeight="1" x14ac:dyDescent="0.25">
      <c r="A6" s="61"/>
      <c r="B6" s="399" t="s">
        <v>354</v>
      </c>
      <c r="C6" s="257" t="s">
        <v>355</v>
      </c>
      <c r="D6" s="454">
        <f ca="1">J18*(1+J17)/(J15-J17)</f>
        <v>37404.78045572681</v>
      </c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spans="1:26" ht="16.5" customHeight="1" x14ac:dyDescent="0.25">
      <c r="A7" s="61"/>
      <c r="B7" s="451" t="s">
        <v>356</v>
      </c>
      <c r="C7" s="452" t="s">
        <v>355</v>
      </c>
      <c r="D7" s="453">
        <f ca="1">D5+D6</f>
        <v>47255.286930283357</v>
      </c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spans="1:26" ht="16.5" customHeight="1" x14ac:dyDescent="0.25">
      <c r="A8" s="61"/>
      <c r="B8" s="318" t="s">
        <v>283</v>
      </c>
      <c r="C8" s="257" t="s">
        <v>54</v>
      </c>
      <c r="D8" s="327">
        <f ca="1">IF(ISERR(IRR(D14:J14))=TRUE(),"Н/Д",IRR(D14:J14))</f>
        <v>0.94173900567118696</v>
      </c>
      <c r="E8" s="40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spans="1:26" ht="16.5" customHeight="1" x14ac:dyDescent="0.25">
      <c r="A9" s="61"/>
      <c r="B9" s="322" t="s">
        <v>284</v>
      </c>
      <c r="C9" s="402" t="s">
        <v>285</v>
      </c>
      <c r="D9" s="403">
        <f ca="1">SUM(Отчетность!M119:CF119)/12</f>
        <v>3.6351069353743952</v>
      </c>
      <c r="E9" s="31"/>
      <c r="F9" s="31" t="s">
        <v>286</v>
      </c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ht="16.5" customHeight="1" x14ac:dyDescent="0.25">
      <c r="A10" s="61"/>
      <c r="B10" s="31"/>
      <c r="C10" s="369"/>
      <c r="D10" s="404"/>
      <c r="E10" s="404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spans="1:26" ht="12.75" customHeight="1" x14ac:dyDescent="0.25">
      <c r="A11" s="31"/>
      <c r="B11" s="81" t="s">
        <v>287</v>
      </c>
      <c r="C11" s="32"/>
      <c r="D11" s="235">
        <v>0</v>
      </c>
      <c r="E11" s="544">
        <v>1</v>
      </c>
      <c r="F11" s="544">
        <v>2</v>
      </c>
      <c r="G11" s="544">
        <v>3</v>
      </c>
      <c r="H11" s="544">
        <v>4</v>
      </c>
      <c r="I11" s="544">
        <v>5</v>
      </c>
      <c r="J11" s="544">
        <v>6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spans="1:26" ht="24.75" customHeight="1" x14ac:dyDescent="0.25">
      <c r="A12" s="83"/>
      <c r="B12" s="2"/>
      <c r="C12" s="2" t="s">
        <v>34</v>
      </c>
      <c r="D12" s="1" t="s">
        <v>165</v>
      </c>
      <c r="E12" s="1" t="s">
        <v>37</v>
      </c>
      <c r="F12" s="1" t="s">
        <v>38</v>
      </c>
      <c r="G12" s="1" t="s">
        <v>39</v>
      </c>
      <c r="H12" s="1" t="s">
        <v>40</v>
      </c>
      <c r="I12" s="1" t="s">
        <v>41</v>
      </c>
      <c r="J12" s="1" t="s">
        <v>392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spans="1:26" ht="12.75" customHeight="1" x14ac:dyDescent="0.25">
      <c r="A13" s="31"/>
      <c r="B13" s="31"/>
      <c r="C13" s="132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ht="15" customHeight="1" x14ac:dyDescent="0.25">
      <c r="A14" s="31"/>
      <c r="B14" s="31" t="s">
        <v>288</v>
      </c>
      <c r="C14" s="257" t="s">
        <v>355</v>
      </c>
      <c r="D14" s="230">
        <f>-Вводные!G33/1000</f>
        <v>0</v>
      </c>
      <c r="E14" s="230">
        <f ca="1">Отчетность!F115</f>
        <v>-1195.3619137573446</v>
      </c>
      <c r="F14" s="230">
        <f ca="1">Отчетность!G115</f>
        <v>-682.06244758733112</v>
      </c>
      <c r="G14" s="230">
        <f ca="1">Отчетность!H115</f>
        <v>-51.131367358433621</v>
      </c>
      <c r="H14" s="230">
        <f ca="1">Отчетность!I115</f>
        <v>4168.9915874879289</v>
      </c>
      <c r="I14" s="230">
        <f ca="1">Отчетность!J115</f>
        <v>7714.7507809148055</v>
      </c>
      <c r="J14" s="230">
        <f ca="1">Отчетность!K115</f>
        <v>12367.052514963936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5" customHeight="1" x14ac:dyDescent="0.25">
      <c r="A15" s="31"/>
      <c r="B15" s="31" t="s">
        <v>133</v>
      </c>
      <c r="C15" s="257" t="s">
        <v>54</v>
      </c>
      <c r="D15" s="405">
        <f>Вводные!$G$179</f>
        <v>0.1525</v>
      </c>
      <c r="E15" s="405">
        <f>Вводные!$G$179</f>
        <v>0.1525</v>
      </c>
      <c r="F15" s="405">
        <f>Вводные!$G$179</f>
        <v>0.1525</v>
      </c>
      <c r="G15" s="405">
        <f>Вводные!$G$179</f>
        <v>0.1525</v>
      </c>
      <c r="H15" s="405">
        <f>Вводные!$G$179</f>
        <v>0.1525</v>
      </c>
      <c r="I15" s="405">
        <f>Вводные!$G$179</f>
        <v>0.1525</v>
      </c>
      <c r="J15" s="405">
        <f>Вводные!$G$179</f>
        <v>0.1525</v>
      </c>
      <c r="K15" s="224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spans="1:26" ht="15" customHeight="1" x14ac:dyDescent="0.25">
      <c r="A16" s="31"/>
      <c r="B16" s="31" t="s">
        <v>289</v>
      </c>
      <c r="C16" s="53"/>
      <c r="D16" s="406">
        <f t="shared" ref="D16:I16" si="0">1/POWER((1+D15),D11)</f>
        <v>1</v>
      </c>
      <c r="E16" s="406">
        <f t="shared" si="0"/>
        <v>0.86767895878524937</v>
      </c>
      <c r="F16" s="406">
        <f t="shared" si="0"/>
        <v>0.75286677551865455</v>
      </c>
      <c r="G16" s="406">
        <f t="shared" si="0"/>
        <v>0.65324665988603425</v>
      </c>
      <c r="H16" s="406">
        <f t="shared" si="0"/>
        <v>0.56680838167985614</v>
      </c>
      <c r="I16" s="406">
        <f t="shared" si="0"/>
        <v>0.49180770644672989</v>
      </c>
      <c r="J16" s="406">
        <f t="shared" ref="J16" si="1">1/POWER((1+J15),J11)</f>
        <v>0.42673119865226017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spans="1:26" ht="15" customHeight="1" x14ac:dyDescent="0.25">
      <c r="A17" s="31"/>
      <c r="B17" s="450" t="s">
        <v>144</v>
      </c>
      <c r="C17" s="53"/>
      <c r="D17" s="406"/>
      <c r="E17" s="406"/>
      <c r="F17" s="406"/>
      <c r="G17" s="406"/>
      <c r="H17" s="406"/>
      <c r="I17" s="405"/>
      <c r="J17" s="405">
        <f>Вводные!$G$188</f>
        <v>0.01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spans="1:26" ht="15" customHeight="1" x14ac:dyDescent="0.25">
      <c r="A18" s="31"/>
      <c r="B18" s="31" t="s">
        <v>290</v>
      </c>
      <c r="C18" s="407" t="s">
        <v>355</v>
      </c>
      <c r="D18" s="230">
        <f t="shared" ref="D18:I18" si="2">D14*D16</f>
        <v>0</v>
      </c>
      <c r="E18" s="230">
        <f t="shared" ca="1" si="2"/>
        <v>-1037.1903807005158</v>
      </c>
      <c r="F18" s="230">
        <f t="shared" ca="1" si="2"/>
        <v>-513.50215561743528</v>
      </c>
      <c r="G18" s="230">
        <f t="shared" ca="1" si="2"/>
        <v>-33.401394942302559</v>
      </c>
      <c r="H18" s="230">
        <f t="shared" ca="1" si="2"/>
        <v>2363.0193749409673</v>
      </c>
      <c r="I18" s="230">
        <f t="shared" ca="1" si="2"/>
        <v>3794.1738873698287</v>
      </c>
      <c r="J18" s="230">
        <f t="shared" ref="J18" ca="1" si="3">J14*J16</f>
        <v>5277.4071435060096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spans="1:26" ht="15" customHeight="1" x14ac:dyDescent="0.25">
      <c r="A19" s="31"/>
      <c r="B19" s="224" t="s">
        <v>291</v>
      </c>
      <c r="C19" s="407" t="s">
        <v>355</v>
      </c>
      <c r="D19" s="258">
        <f>D18</f>
        <v>0</v>
      </c>
      <c r="E19" s="258">
        <f t="shared" ref="E19:J19" ca="1" si="4">E18+D19</f>
        <v>-1037.1903807005158</v>
      </c>
      <c r="F19" s="258">
        <f t="shared" ca="1" si="4"/>
        <v>-1550.6925363179512</v>
      </c>
      <c r="G19" s="258">
        <f t="shared" ca="1" si="4"/>
        <v>-1584.0939312602538</v>
      </c>
      <c r="H19" s="258">
        <f t="shared" ca="1" si="4"/>
        <v>778.92544368071344</v>
      </c>
      <c r="I19" s="258">
        <f t="shared" ca="1" si="4"/>
        <v>4573.0993310505419</v>
      </c>
      <c r="J19" s="258">
        <f t="shared" ca="1" si="4"/>
        <v>9850.5064745565505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ht="16.5" customHeight="1" x14ac:dyDescent="0.25">
      <c r="A20" s="61"/>
      <c r="B20" s="31"/>
      <c r="C20" s="257"/>
      <c r="D20" s="404"/>
      <c r="E20" s="404"/>
      <c r="F20" s="31"/>
      <c r="G20" s="31"/>
      <c r="H20" s="31"/>
      <c r="I20" s="31"/>
      <c r="J20" s="31"/>
      <c r="K20" s="224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spans="1:26" ht="16.5" customHeight="1" x14ac:dyDescent="0.25">
      <c r="A21" s="61"/>
      <c r="B21" s="81" t="s">
        <v>292</v>
      </c>
      <c r="C21" s="32"/>
      <c r="D21" s="235">
        <v>1</v>
      </c>
      <c r="E21" s="235">
        <v>2</v>
      </c>
      <c r="F21" s="235">
        <v>3</v>
      </c>
      <c r="G21" s="235">
        <v>4</v>
      </c>
      <c r="H21" s="235">
        <v>5</v>
      </c>
      <c r="I21" s="235">
        <v>6</v>
      </c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spans="1:26" s="186" customFormat="1" ht="24.75" customHeight="1" x14ac:dyDescent="0.2">
      <c r="A22" s="408"/>
      <c r="B22" s="2"/>
      <c r="C22" s="2" t="s">
        <v>34</v>
      </c>
      <c r="D22" s="1" t="s">
        <v>37</v>
      </c>
      <c r="E22" s="1" t="s">
        <v>38</v>
      </c>
      <c r="F22" s="1" t="s">
        <v>39</v>
      </c>
      <c r="G22" s="1" t="s">
        <v>40</v>
      </c>
      <c r="H22" s="1" t="s">
        <v>41</v>
      </c>
      <c r="I22" s="1" t="s">
        <v>392</v>
      </c>
    </row>
    <row r="23" spans="1:26" ht="16.5" customHeight="1" x14ac:dyDescent="0.25">
      <c r="A23" s="61"/>
      <c r="B23" s="31" t="s">
        <v>8</v>
      </c>
      <c r="C23" s="257" t="s">
        <v>358</v>
      </c>
      <c r="D23" s="480">
        <f ca="1">Отчетность!F14/1000</f>
        <v>0.18652083333333325</v>
      </c>
      <c r="E23" s="480">
        <f ca="1">Отчетность!G14/1000</f>
        <v>0.60300062500000007</v>
      </c>
      <c r="F23" s="480">
        <f ca="1">Отчетность!H14/1000</f>
        <v>2.2261747667499998</v>
      </c>
      <c r="G23" s="480">
        <f ca="1">Отчетность!I14/1000</f>
        <v>9.7895340151950005</v>
      </c>
      <c r="H23" s="480">
        <f ca="1">Отчетность!J14/1000</f>
        <v>18.40152614426335</v>
      </c>
      <c r="I23" s="480">
        <f ca="1">Отчетность!K14/1000</f>
        <v>26.960103076391054</v>
      </c>
      <c r="J23" s="237" t="s">
        <v>359</v>
      </c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spans="1:26" ht="16.5" customHeight="1" x14ac:dyDescent="0.25">
      <c r="A24" s="61"/>
      <c r="B24" s="31" t="s">
        <v>145</v>
      </c>
      <c r="C24" s="257" t="s">
        <v>360</v>
      </c>
      <c r="D24" s="480">
        <f ca="1">Отчетность!F52/1000</f>
        <v>-0.7653629292602826</v>
      </c>
      <c r="E24" s="480">
        <f ca="1">Отчетность!G52/1000</f>
        <v>-0.70566060564023159</v>
      </c>
      <c r="F24" s="480">
        <f ca="1">Отчетность!H52/1000</f>
        <v>-0.14613968801253849</v>
      </c>
      <c r="G24" s="480">
        <f ca="1">Отчетность!I52/1000</f>
        <v>3.8132225263020256</v>
      </c>
      <c r="H24" s="480">
        <f ca="1">Отчетность!J52/1000</f>
        <v>8.8228320729207699</v>
      </c>
      <c r="I24" s="480">
        <f ca="1">Отчетность!K52/1000</f>
        <v>14.387457765139493</v>
      </c>
      <c r="J24" s="237" t="s">
        <v>361</v>
      </c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spans="1:26" ht="16.5" customHeight="1" x14ac:dyDescent="0.25">
      <c r="A25" s="61"/>
      <c r="B25" s="502" t="s">
        <v>293</v>
      </c>
      <c r="C25" s="489" t="s">
        <v>54</v>
      </c>
      <c r="D25" s="503">
        <f t="shared" ref="D25:I25" ca="1" si="5">IFERROR(D24/D23,"n/a")</f>
        <v>-4.1033643029703546</v>
      </c>
      <c r="E25" s="503">
        <f t="shared" ca="1" si="5"/>
        <v>-1.1702485476532161</v>
      </c>
      <c r="F25" s="503">
        <f t="shared" ca="1" si="5"/>
        <v>-6.5646098498317054E-2</v>
      </c>
      <c r="G25" s="503">
        <f t="shared" ca="1" si="5"/>
        <v>0.38952033062894148</v>
      </c>
      <c r="H25" s="503">
        <f t="shared" ca="1" si="5"/>
        <v>0.47946197525965939</v>
      </c>
      <c r="I25" s="503">
        <f t="shared" ca="1" si="5"/>
        <v>0.53365737231689525</v>
      </c>
      <c r="J25" s="237" t="s">
        <v>294</v>
      </c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spans="1:26" ht="16.5" customHeight="1" x14ac:dyDescent="0.25">
      <c r="A26" s="61"/>
      <c r="B26" s="31" t="s">
        <v>259</v>
      </c>
      <c r="C26" s="257" t="s">
        <v>360</v>
      </c>
      <c r="D26" s="480">
        <f ca="1">Отчетность!F62/1000</f>
        <v>-0.82743376259361545</v>
      </c>
      <c r="E26" s="480">
        <f ca="1">Отчетность!G62/1000</f>
        <v>-0.7911211056402313</v>
      </c>
      <c r="F26" s="480">
        <f ca="1">Отчетность!H62/1000</f>
        <v>-0.23306943151253842</v>
      </c>
      <c r="G26" s="480">
        <f ca="1">Отчетность!I62/1000</f>
        <v>3.7213573515265246</v>
      </c>
      <c r="H26" s="480">
        <f ca="1">Отчетность!J62/1000</f>
        <v>7.5038232889894161</v>
      </c>
      <c r="I26" s="480">
        <f ca="1">Отчетность!K62/1000</f>
        <v>12.286327445581577</v>
      </c>
      <c r="J26" s="237" t="s">
        <v>362</v>
      </c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spans="1:26" ht="16.5" customHeight="1" x14ac:dyDescent="0.25">
      <c r="A27" s="61"/>
      <c r="B27" s="502" t="s">
        <v>295</v>
      </c>
      <c r="C27" s="489" t="s">
        <v>54</v>
      </c>
      <c r="D27" s="503">
        <f t="shared" ref="D27:I27" ca="1" si="6">IFERROR(D26/D23,"n/a")</f>
        <v>-4.4361466105767411</v>
      </c>
      <c r="E27" s="503">
        <f t="shared" ca="1" si="6"/>
        <v>-1.311973939728887</v>
      </c>
      <c r="F27" s="503">
        <f t="shared" ca="1" si="6"/>
        <v>-0.10469502888706141</v>
      </c>
      <c r="G27" s="503">
        <f t="shared" ca="1" si="6"/>
        <v>0.38013631146797722</v>
      </c>
      <c r="H27" s="503">
        <f t="shared" ca="1" si="6"/>
        <v>0.40778266053376894</v>
      </c>
      <c r="I27" s="503">
        <f t="shared" ca="1" si="6"/>
        <v>0.45572256941186201</v>
      </c>
      <c r="J27" s="237" t="s">
        <v>296</v>
      </c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spans="1:26" ht="21.75" customHeight="1" x14ac:dyDescent="0.25">
      <c r="A28" s="31"/>
      <c r="B28" s="31"/>
      <c r="C28" s="132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spans="1:26" ht="21.75" customHeight="1" x14ac:dyDescent="0.25">
      <c r="A29" s="31"/>
      <c r="B29" s="31"/>
      <c r="C29" s="32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spans="1:26" ht="21.75" customHeight="1" x14ac:dyDescent="0.25">
      <c r="A30" s="31"/>
      <c r="B30" s="31"/>
      <c r="C30" s="32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spans="1:26" ht="21.75" customHeight="1" x14ac:dyDescent="0.25">
      <c r="A31" s="31"/>
      <c r="B31" s="31"/>
      <c r="C31" s="32"/>
      <c r="D31" s="31"/>
      <c r="E31" s="31"/>
      <c r="F31" s="31"/>
      <c r="G31" s="31"/>
      <c r="H31" s="409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spans="1:26" ht="21.75" customHeight="1" x14ac:dyDescent="0.25">
      <c r="A32" s="31"/>
      <c r="B32" s="31"/>
      <c r="C32" s="32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spans="1:26" ht="21.75" customHeight="1" x14ac:dyDescent="0.25">
      <c r="A33" s="31"/>
      <c r="B33" s="31"/>
      <c r="C33" s="32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spans="1:26" ht="21.75" customHeight="1" x14ac:dyDescent="0.25">
      <c r="A34" s="31"/>
      <c r="B34" s="31"/>
      <c r="C34" s="32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spans="1:26" ht="21.75" customHeight="1" x14ac:dyDescent="0.25">
      <c r="A35" s="31"/>
      <c r="B35" s="31"/>
      <c r="C35" s="32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21.75" customHeight="1" x14ac:dyDescent="0.25">
      <c r="A36" s="31"/>
      <c r="B36" s="31"/>
      <c r="C36" s="32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spans="1:26" ht="21.75" customHeight="1" x14ac:dyDescent="0.25">
      <c r="A37" s="31"/>
      <c r="B37" s="31"/>
      <c r="C37" s="32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spans="1:26" ht="21.75" customHeight="1" x14ac:dyDescent="0.25">
      <c r="A38" s="31"/>
      <c r="B38" s="31"/>
      <c r="C38" s="32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spans="1:26" ht="21.75" customHeight="1" x14ac:dyDescent="0.25">
      <c r="A39" s="31"/>
      <c r="B39" s="31"/>
      <c r="C39" s="32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spans="1:26" ht="21.75" customHeight="1" x14ac:dyDescent="0.25">
      <c r="A40" s="31"/>
      <c r="B40" s="31"/>
      <c r="C40" s="32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spans="1:26" ht="21.75" customHeight="1" x14ac:dyDescent="0.25">
      <c r="A41" s="31"/>
      <c r="B41" s="31"/>
      <c r="C41" s="32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spans="1:26" ht="12.75" customHeight="1" x14ac:dyDescent="0.25">
      <c r="A42" s="31"/>
      <c r="B42" s="73"/>
      <c r="C42" s="32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spans="1:26" ht="12.75" customHeight="1" x14ac:dyDescent="0.25">
      <c r="A43" s="31"/>
      <c r="B43" s="55" t="s">
        <v>297</v>
      </c>
      <c r="C43" s="61"/>
      <c r="D43" s="83"/>
      <c r="E43" s="83"/>
      <c r="F43" s="83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spans="1:26" ht="12.75" customHeight="1" x14ac:dyDescent="0.25">
      <c r="A44" s="31"/>
      <c r="B44" s="55"/>
      <c r="C44" s="61"/>
      <c r="D44" s="410"/>
      <c r="E44" s="410"/>
      <c r="F44" s="41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spans="1:26" ht="24.75" customHeight="1" x14ac:dyDescent="0.25">
      <c r="A45" s="31"/>
      <c r="B45" s="152" t="s">
        <v>298</v>
      </c>
      <c r="C45" s="411"/>
      <c r="D45" s="41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spans="1:26" ht="16.5" customHeight="1" x14ac:dyDescent="0.25">
      <c r="A46" s="31"/>
      <c r="B46" s="73" t="s">
        <v>364</v>
      </c>
      <c r="C46" s="214" t="s">
        <v>54</v>
      </c>
      <c r="D46" s="68">
        <v>1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spans="1:26" ht="16.5" customHeight="1" x14ac:dyDescent="0.25">
      <c r="A47" s="31"/>
      <c r="B47" s="73" t="str">
        <f>Вводные!B97</f>
        <v>Средний чек</v>
      </c>
      <c r="C47" s="214" t="s">
        <v>54</v>
      </c>
      <c r="D47" s="68">
        <v>1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spans="1:26" ht="12.75" customHeight="1" x14ac:dyDescent="0.25">
      <c r="A48" s="31"/>
      <c r="B48" s="73"/>
      <c r="C48" s="209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spans="1:26" ht="12.75" customHeight="1" x14ac:dyDescent="0.25">
      <c r="A49" s="186"/>
      <c r="B49" s="129" t="s">
        <v>373</v>
      </c>
      <c r="E49" s="412"/>
      <c r="F49" s="412"/>
      <c r="G49" s="412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spans="1:26" ht="24.75" customHeight="1" x14ac:dyDescent="0.25">
      <c r="A50" s="413"/>
      <c r="B50" s="2"/>
      <c r="C50" s="554" t="str">
        <f>B47</f>
        <v>Средний чек</v>
      </c>
      <c r="D50" s="554"/>
      <c r="E50" s="554"/>
      <c r="F50" s="554"/>
      <c r="G50" s="554"/>
      <c r="H50" s="412"/>
      <c r="I50" s="412"/>
      <c r="J50" s="412"/>
      <c r="K50" s="412"/>
      <c r="L50" s="412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ht="12.75" customHeight="1" x14ac:dyDescent="0.25">
      <c r="A51" s="555" t="str">
        <f>B46</f>
        <v>Количество проданных подписок</v>
      </c>
      <c r="B51" s="504">
        <f ca="1">D4</f>
        <v>2178.1604744671567</v>
      </c>
      <c r="C51" s="414">
        <v>0.8</v>
      </c>
      <c r="D51" s="414">
        <v>0.9</v>
      </c>
      <c r="E51" s="415">
        <v>1</v>
      </c>
      <c r="F51" s="414">
        <v>1.1000000000000001</v>
      </c>
      <c r="G51" s="414">
        <v>1.2</v>
      </c>
      <c r="H51" s="31"/>
      <c r="I51" s="31"/>
      <c r="J51" s="416"/>
      <c r="K51" s="416"/>
      <c r="L51" s="416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spans="1:26" ht="12.75" customHeight="1" x14ac:dyDescent="0.25">
      <c r="A52" s="555"/>
      <c r="B52" s="414">
        <v>0.8</v>
      </c>
      <c r="C52" s="220">
        <f t="dataTable" ref="C52:G56" dt2D="1" dtr="1" r1="D47" r2="D46" ca="1"/>
        <v>3006.6651986769684</v>
      </c>
      <c r="D52" s="220">
        <v>2643.6387254448537</v>
      </c>
      <c r="E52" s="456">
        <v>2322.0466118659388</v>
      </c>
      <c r="F52" s="220">
        <v>2228.3926300921162</v>
      </c>
      <c r="G52" s="220">
        <v>2134.7386483182927</v>
      </c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spans="1:26" ht="12.75" customHeight="1" x14ac:dyDescent="0.25">
      <c r="A53" s="555"/>
      <c r="B53" s="414">
        <v>0.9</v>
      </c>
      <c r="C53" s="220">
        <v>2768.9716089861463</v>
      </c>
      <c r="D53" s="220">
        <v>2379.2575163390256</v>
      </c>
      <c r="E53" s="456">
        <v>2250.1035431665478</v>
      </c>
      <c r="F53" s="220">
        <v>2149.2552545227854</v>
      </c>
      <c r="G53" s="220">
        <v>2048.406965879024</v>
      </c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spans="1:26" ht="12.75" customHeight="1" x14ac:dyDescent="0.25">
      <c r="A54" s="555"/>
      <c r="B54" s="417">
        <v>1</v>
      </c>
      <c r="C54" s="456">
        <v>2531.2780192953251</v>
      </c>
      <c r="D54" s="456">
        <v>2286.2030699808574</v>
      </c>
      <c r="E54" s="456">
        <v>2178.1604744671567</v>
      </c>
      <c r="F54" s="456">
        <v>2070.1178789534551</v>
      </c>
      <c r="G54" s="456">
        <v>1962.0752834397545</v>
      </c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spans="1:26" ht="12.75" customHeight="1" x14ac:dyDescent="0.25">
      <c r="A55" s="555"/>
      <c r="B55" s="414">
        <v>1.1000000000000001</v>
      </c>
      <c r="C55" s="220">
        <v>2407.0687146045016</v>
      </c>
      <c r="D55" s="220">
        <v>2221.4543081514053</v>
      </c>
      <c r="E55" s="456">
        <v>2106.2174057677657</v>
      </c>
      <c r="F55" s="220">
        <v>1990.9805033841255</v>
      </c>
      <c r="G55" s="220">
        <v>1875.7436010004853</v>
      </c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ht="12.75" customHeight="1" x14ac:dyDescent="0.25">
      <c r="A56" s="555"/>
      <c r="B56" s="414">
        <v>1.2</v>
      </c>
      <c r="C56" s="220">
        <v>2279.1367555755332</v>
      </c>
      <c r="D56" s="220">
        <v>2156.7055463219531</v>
      </c>
      <c r="E56" s="456">
        <v>2034.2743370683745</v>
      </c>
      <c r="F56" s="220">
        <v>1911.8431278147948</v>
      </c>
      <c r="G56" s="220">
        <v>1789.4119185612158</v>
      </c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ht="12.75" customHeight="1" x14ac:dyDescent="0.25">
      <c r="A57" s="31"/>
      <c r="B57" s="73"/>
      <c r="C57" s="220"/>
      <c r="D57" s="220"/>
      <c r="E57" s="220"/>
      <c r="F57" s="220"/>
      <c r="G57" s="220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2.75" customHeight="1" x14ac:dyDescent="0.25">
      <c r="A58" s="31"/>
      <c r="B58" s="73"/>
      <c r="C58" s="32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ht="12.75" customHeight="1" x14ac:dyDescent="0.25">
      <c r="A59" s="31"/>
      <c r="B59" s="73"/>
      <c r="C59" s="32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ht="12.75" customHeight="1" x14ac:dyDescent="0.25">
      <c r="A60" s="31"/>
      <c r="B60" s="81" t="s">
        <v>299</v>
      </c>
      <c r="C60" s="32"/>
      <c r="D60" s="32"/>
      <c r="E60" s="32"/>
      <c r="F60" s="32"/>
      <c r="G60" s="32"/>
      <c r="H60" s="235">
        <v>4</v>
      </c>
      <c r="I60" s="235">
        <v>5</v>
      </c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ht="24.75" customHeight="1" x14ac:dyDescent="0.25">
      <c r="A61" s="31"/>
      <c r="B61" s="2"/>
      <c r="C61" s="1" t="str">
        <f t="shared" ref="C61:H61" si="7">D22</f>
        <v>Год 1</v>
      </c>
      <c r="D61" s="1" t="str">
        <f t="shared" si="7"/>
        <v>Год 2</v>
      </c>
      <c r="E61" s="1" t="str">
        <f t="shared" si="7"/>
        <v>Год 3</v>
      </c>
      <c r="F61" s="1" t="str">
        <f t="shared" si="7"/>
        <v>Год 4</v>
      </c>
      <c r="G61" s="1" t="str">
        <f t="shared" si="7"/>
        <v>Год 5</v>
      </c>
      <c r="H61" s="1" t="str">
        <f t="shared" si="7"/>
        <v>Год 6</v>
      </c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ht="7.5" customHeight="1" x14ac:dyDescent="0.25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ht="15" customHeight="1" x14ac:dyDescent="0.25">
      <c r="A63" s="61"/>
      <c r="B63" s="61" t="s">
        <v>365</v>
      </c>
      <c r="C63" s="220">
        <f ca="1">Отчетность!F108</f>
        <v>1195.3619137573446</v>
      </c>
      <c r="D63" s="220">
        <f ca="1">Отчетность!G108</f>
        <v>682.06244758733123</v>
      </c>
      <c r="E63" s="220">
        <f ca="1">Отчетность!H108</f>
        <v>300.73611312248102</v>
      </c>
      <c r="F63" s="220">
        <f ca="1">Отчетность!I108</f>
        <v>0</v>
      </c>
      <c r="G63" s="220">
        <f ca="1">Отчетность!J108</f>
        <v>0</v>
      </c>
      <c r="H63" s="220">
        <f ca="1">Отчетность!K108</f>
        <v>0</v>
      </c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5" customHeight="1" x14ac:dyDescent="0.25">
      <c r="A64" s="61"/>
      <c r="B64" s="61" t="s">
        <v>366</v>
      </c>
      <c r="C64" s="220">
        <f>'Cash flow инвестора'!F23</f>
        <v>0</v>
      </c>
      <c r="D64" s="220">
        <f>'Cash flow инвестора'!G23</f>
        <v>0</v>
      </c>
      <c r="E64" s="220">
        <f>'Cash flow инвестора'!H23</f>
        <v>0</v>
      </c>
      <c r="F64" s="220">
        <f ca="1">'Cash flow инвестора'!I23</f>
        <v>1674.6108081869361</v>
      </c>
      <c r="G64" s="220">
        <f ca="1">'Cash flow инвестора'!J23</f>
        <v>3376.7204800452373</v>
      </c>
      <c r="H64" s="220">
        <f ca="1">'Cash flow инвестора'!K23</f>
        <v>5528.8473505117099</v>
      </c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5" customHeight="1" x14ac:dyDescent="0.25">
      <c r="A65" s="61"/>
      <c r="B65" s="73" t="s">
        <v>367</v>
      </c>
      <c r="C65" s="220">
        <f>C64</f>
        <v>0</v>
      </c>
      <c r="D65" s="220">
        <f>D64+C65</f>
        <v>0</v>
      </c>
      <c r="E65" s="220">
        <f>E64+D65</f>
        <v>0</v>
      </c>
      <c r="F65" s="220">
        <f ca="1">F64+E65</f>
        <v>1674.6108081869361</v>
      </c>
      <c r="G65" s="220">
        <f ca="1">G64+F65</f>
        <v>5051.3312882321734</v>
      </c>
      <c r="H65" s="220">
        <f ca="1">H64+G65</f>
        <v>10580.178638743884</v>
      </c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.75" customHeight="1" x14ac:dyDescent="0.25">
      <c r="A66" s="31"/>
      <c r="B66" s="73"/>
      <c r="C66" s="32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ht="12.75" customHeight="1" x14ac:dyDescent="0.25">
      <c r="A67" s="31"/>
      <c r="B67" s="73"/>
      <c r="C67" s="32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ht="12.75" customHeight="1" x14ac:dyDescent="0.25">
      <c r="A68" s="31"/>
      <c r="B68" s="73"/>
      <c r="C68" s="32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ht="12.75" customHeight="1" x14ac:dyDescent="0.25">
      <c r="A69" s="31"/>
      <c r="B69" s="73"/>
      <c r="C69" s="32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ht="12.75" customHeight="1" x14ac:dyDescent="0.25">
      <c r="A70" s="31"/>
      <c r="B70" s="73"/>
      <c r="C70" s="32"/>
      <c r="D70" s="31"/>
      <c r="E70" s="31"/>
      <c r="F70" s="31"/>
      <c r="G70" s="31"/>
      <c r="H70" s="409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.75" customHeight="1" x14ac:dyDescent="0.25">
      <c r="A71" s="31"/>
      <c r="B71" s="73"/>
      <c r="C71" s="32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.75" customHeight="1" x14ac:dyDescent="0.25">
      <c r="A72" s="31"/>
      <c r="B72" s="73"/>
      <c r="C72" s="32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.75" customHeight="1" x14ac:dyDescent="0.25">
      <c r="A73" s="31"/>
      <c r="B73" s="73"/>
      <c r="C73" s="32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.75" customHeight="1" x14ac:dyDescent="0.25">
      <c r="A74" s="31"/>
      <c r="B74" s="73"/>
      <c r="C74" s="32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.75" customHeight="1" x14ac:dyDescent="0.25">
      <c r="A75" s="31"/>
      <c r="B75" s="73"/>
      <c r="C75" s="32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.75" customHeight="1" x14ac:dyDescent="0.25">
      <c r="A76" s="31"/>
      <c r="B76" s="73"/>
      <c r="C76" s="32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.75" customHeight="1" x14ac:dyDescent="0.25">
      <c r="A77" s="31"/>
      <c r="B77" s="73"/>
      <c r="C77" s="32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.75" customHeight="1" x14ac:dyDescent="0.25">
      <c r="A78" s="31"/>
      <c r="B78" s="73"/>
      <c r="C78" s="32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.75" customHeight="1" x14ac:dyDescent="0.25">
      <c r="A79" s="31"/>
      <c r="B79" s="73"/>
      <c r="C79" s="32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.75" customHeight="1" x14ac:dyDescent="0.25">
      <c r="A80" s="31"/>
      <c r="B80" s="73"/>
      <c r="C80" s="32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.75" customHeight="1" x14ac:dyDescent="0.25">
      <c r="A81" s="31"/>
      <c r="B81" s="73"/>
      <c r="C81" s="32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.75" customHeight="1" x14ac:dyDescent="0.25">
      <c r="A82" s="31"/>
      <c r="B82" s="73"/>
      <c r="C82" s="32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.75" customHeight="1" x14ac:dyDescent="0.25">
      <c r="A83" s="31"/>
      <c r="B83" s="73"/>
      <c r="C83" s="32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.75" customHeight="1" x14ac:dyDescent="0.25">
      <c r="A84" s="31"/>
      <c r="B84" s="73"/>
      <c r="C84" s="32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4.25" customHeight="1" x14ac:dyDescent="0.25">
      <c r="A85" s="31"/>
      <c r="B85" s="31"/>
      <c r="C85" s="32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4.25" customHeight="1" x14ac:dyDescent="0.25">
      <c r="A86" s="31"/>
      <c r="B86" s="31"/>
      <c r="C86" s="32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4.25" customHeight="1" x14ac:dyDescent="0.25">
      <c r="A87" s="31"/>
      <c r="B87" s="31"/>
      <c r="C87" s="32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4.25" customHeight="1" x14ac:dyDescent="0.25">
      <c r="A88" s="31"/>
      <c r="B88" s="31"/>
      <c r="C88" s="32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4.25" customHeight="1" x14ac:dyDescent="0.25">
      <c r="A89" s="31"/>
      <c r="B89" s="81" t="s">
        <v>300</v>
      </c>
      <c r="C89" s="32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24.75" customHeight="1" x14ac:dyDescent="0.25">
      <c r="A90" s="31"/>
      <c r="B90" s="2"/>
      <c r="C90" s="1" t="s">
        <v>54</v>
      </c>
      <c r="D90" s="1" t="str">
        <f>Отчетность!D34</f>
        <v>тыс. EUR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4.25" customHeight="1" x14ac:dyDescent="0.25">
      <c r="A91" s="31"/>
      <c r="C91" s="32"/>
      <c r="D91" s="231">
        <f ca="1">SUM(D92:D95)</f>
        <v>32760.51031948351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4.25" customHeight="1" x14ac:dyDescent="0.25">
      <c r="A92" s="31"/>
      <c r="B92" s="31" t="str">
        <f>Отчетность!B20</f>
        <v>Себестоимость</v>
      </c>
      <c r="C92" s="229">
        <f ca="1">D92/D91</f>
        <v>0.45246044231079452</v>
      </c>
      <c r="D92" s="230">
        <f ca="1">-Отчетность!E20</f>
        <v>14822.834989480858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4.25" customHeight="1" x14ac:dyDescent="0.25">
      <c r="A93" s="31"/>
      <c r="B93" s="31" t="s">
        <v>351</v>
      </c>
      <c r="C93" s="229">
        <f ca="1">D93/D92</f>
        <v>0.24882845581614194</v>
      </c>
      <c r="D93" s="230">
        <f>-Отчетность!E36</f>
        <v>3688.3431412500004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4.25" customHeight="1" x14ac:dyDescent="0.25">
      <c r="A94" s="31"/>
      <c r="B94" s="31" t="str">
        <f>Отчетность!C38</f>
        <v>Коммерческие расходы</v>
      </c>
      <c r="C94" s="418">
        <f ca="1">D94/D91</f>
        <v>0.22445474483418915</v>
      </c>
      <c r="D94" s="230">
        <f ca="1">-Отчетность!E38</f>
        <v>7353.2519843974915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4.25" customHeight="1" x14ac:dyDescent="0.25">
      <c r="A95" s="31"/>
      <c r="B95" s="31" t="str">
        <f>Отчетность!C44</f>
        <v>Общие и административные расходы</v>
      </c>
      <c r="C95" s="418">
        <f ca="1">D95/D91</f>
        <v>0.21049977967693267</v>
      </c>
      <c r="D95" s="230">
        <f ca="1">-Отчетность!E44</f>
        <v>6896.0802043551585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4.25" customHeight="1" x14ac:dyDescent="0.25">
      <c r="A96" s="31"/>
      <c r="B96" s="31"/>
      <c r="C96" s="32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4.25" customHeight="1" x14ac:dyDescent="0.25">
      <c r="A97" s="31"/>
      <c r="B97" s="31"/>
      <c r="C97" s="32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4.25" customHeight="1" x14ac:dyDescent="0.25">
      <c r="A98" s="31"/>
      <c r="B98" s="31"/>
      <c r="C98" s="32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4.25" customHeight="1" x14ac:dyDescent="0.25">
      <c r="A99" s="31"/>
      <c r="B99" s="31"/>
      <c r="C99" s="32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4.25" customHeight="1" x14ac:dyDescent="0.25">
      <c r="A100" s="31"/>
      <c r="B100" s="31"/>
      <c r="C100" s="32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4.25" customHeight="1" x14ac:dyDescent="0.25">
      <c r="A101" s="31"/>
      <c r="B101" s="31"/>
      <c r="C101" s="32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4.25" customHeight="1" x14ac:dyDescent="0.25">
      <c r="A102" s="31"/>
      <c r="B102" s="31"/>
      <c r="C102" s="32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4.25" customHeight="1" x14ac:dyDescent="0.25">
      <c r="A103" s="31"/>
      <c r="B103" s="31"/>
      <c r="C103" s="32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4.25" customHeight="1" x14ac:dyDescent="0.25">
      <c r="A104" s="31"/>
      <c r="B104" s="31"/>
      <c r="C104" s="32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4.25" customHeight="1" x14ac:dyDescent="0.25">
      <c r="A105" s="31"/>
      <c r="B105" s="31"/>
      <c r="C105" s="32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4.25" customHeight="1" x14ac:dyDescent="0.25">
      <c r="A106" s="31"/>
      <c r="B106" s="31"/>
      <c r="C106" s="32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4.25" customHeight="1" x14ac:dyDescent="0.25">
      <c r="A107" s="31"/>
      <c r="B107" s="31"/>
      <c r="C107" s="32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4.25" customHeight="1" x14ac:dyDescent="0.25">
      <c r="A108" s="31"/>
      <c r="B108" s="31"/>
      <c r="C108" s="32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4.25" customHeight="1" x14ac:dyDescent="0.25">
      <c r="A109" s="31"/>
      <c r="B109" s="31"/>
      <c r="C109" s="32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s="186" customFormat="1" ht="14.25" customHeight="1" x14ac:dyDescent="0.2">
      <c r="C110" s="286"/>
    </row>
    <row r="111" spans="1:26" s="186" customFormat="1" ht="14.25" customHeight="1" x14ac:dyDescent="0.2">
      <c r="C111" s="286"/>
    </row>
    <row r="112" spans="1:26" s="186" customFormat="1" ht="12.75" customHeight="1" x14ac:dyDescent="0.2">
      <c r="C112" s="286"/>
    </row>
    <row r="113" spans="3:3" s="186" customFormat="1" ht="12.75" customHeight="1" x14ac:dyDescent="0.2">
      <c r="C113" s="286"/>
    </row>
    <row r="114" spans="3:3" s="186" customFormat="1" ht="12.75" customHeight="1" x14ac:dyDescent="0.2">
      <c r="C114" s="286"/>
    </row>
    <row r="115" spans="3:3" s="186" customFormat="1" ht="12.75" customHeight="1" x14ac:dyDescent="0.2">
      <c r="C115" s="286"/>
    </row>
    <row r="116" spans="3:3" s="186" customFormat="1" ht="12.75" customHeight="1" x14ac:dyDescent="0.2">
      <c r="C116" s="286"/>
    </row>
    <row r="117" spans="3:3" s="186" customFormat="1" ht="12.75" customHeight="1" x14ac:dyDescent="0.2">
      <c r="C117" s="286"/>
    </row>
    <row r="118" spans="3:3" s="186" customFormat="1" ht="12.75" customHeight="1" x14ac:dyDescent="0.2">
      <c r="C118" s="286"/>
    </row>
    <row r="119" spans="3:3" s="186" customFormat="1" ht="12.75" customHeight="1" x14ac:dyDescent="0.2">
      <c r="C119" s="286"/>
    </row>
    <row r="120" spans="3:3" s="186" customFormat="1" ht="12.75" customHeight="1" x14ac:dyDescent="0.2">
      <c r="C120" s="286"/>
    </row>
    <row r="121" spans="3:3" s="186" customFormat="1" ht="12.75" customHeight="1" x14ac:dyDescent="0.2">
      <c r="C121" s="286"/>
    </row>
    <row r="122" spans="3:3" s="186" customFormat="1" ht="12.75" customHeight="1" x14ac:dyDescent="0.2">
      <c r="C122" s="286"/>
    </row>
    <row r="123" spans="3:3" s="186" customFormat="1" ht="12.75" customHeight="1" x14ac:dyDescent="0.2">
      <c r="C123" s="286"/>
    </row>
    <row r="124" spans="3:3" s="186" customFormat="1" ht="12.75" customHeight="1" x14ac:dyDescent="0.2">
      <c r="C124" s="286"/>
    </row>
    <row r="125" spans="3:3" s="186" customFormat="1" ht="12.75" customHeight="1" x14ac:dyDescent="0.2">
      <c r="C125" s="286"/>
    </row>
    <row r="126" spans="3:3" s="186" customFormat="1" ht="12.75" customHeight="1" x14ac:dyDescent="0.2">
      <c r="C126" s="286"/>
    </row>
    <row r="127" spans="3:3" s="186" customFormat="1" ht="12.75" customHeight="1" x14ac:dyDescent="0.2">
      <c r="C127" s="286"/>
    </row>
    <row r="128" spans="3:3" s="186" customFormat="1" ht="12.75" customHeight="1" x14ac:dyDescent="0.2">
      <c r="C128" s="286"/>
    </row>
    <row r="129" spans="3:3" s="186" customFormat="1" ht="12.75" customHeight="1" x14ac:dyDescent="0.2">
      <c r="C129" s="286"/>
    </row>
    <row r="130" spans="3:3" s="186" customFormat="1" ht="12.75" customHeight="1" x14ac:dyDescent="0.2">
      <c r="C130" s="286"/>
    </row>
    <row r="131" spans="3:3" s="186" customFormat="1" ht="12.75" customHeight="1" x14ac:dyDescent="0.2">
      <c r="C131" s="286"/>
    </row>
    <row r="132" spans="3:3" s="186" customFormat="1" ht="12.75" customHeight="1" x14ac:dyDescent="0.2">
      <c r="C132" s="286"/>
    </row>
    <row r="133" spans="3:3" s="186" customFormat="1" ht="12.75" customHeight="1" x14ac:dyDescent="0.2">
      <c r="C133" s="286"/>
    </row>
    <row r="134" spans="3:3" s="186" customFormat="1" ht="12.75" customHeight="1" x14ac:dyDescent="0.2">
      <c r="C134" s="286"/>
    </row>
    <row r="135" spans="3:3" s="186" customFormat="1" ht="12.75" customHeight="1" x14ac:dyDescent="0.2">
      <c r="C135" s="286"/>
    </row>
    <row r="136" spans="3:3" s="186" customFormat="1" ht="12.75" customHeight="1" x14ac:dyDescent="0.2">
      <c r="C136" s="286"/>
    </row>
    <row r="137" spans="3:3" s="186" customFormat="1" ht="12.75" customHeight="1" x14ac:dyDescent="0.2">
      <c r="C137" s="286"/>
    </row>
    <row r="138" spans="3:3" s="186" customFormat="1" ht="12.75" customHeight="1" x14ac:dyDescent="0.2">
      <c r="C138" s="286"/>
    </row>
    <row r="139" spans="3:3" s="186" customFormat="1" ht="12.75" customHeight="1" x14ac:dyDescent="0.2">
      <c r="C139" s="286"/>
    </row>
    <row r="140" spans="3:3" s="186" customFormat="1" ht="12.75" customHeight="1" x14ac:dyDescent="0.2">
      <c r="C140" s="286"/>
    </row>
    <row r="141" spans="3:3" s="186" customFormat="1" ht="12.75" customHeight="1" x14ac:dyDescent="0.2">
      <c r="C141" s="286"/>
    </row>
    <row r="142" spans="3:3" s="186" customFormat="1" ht="12.75" customHeight="1" x14ac:dyDescent="0.2">
      <c r="C142" s="286"/>
    </row>
    <row r="143" spans="3:3" s="186" customFormat="1" ht="12.75" customHeight="1" x14ac:dyDescent="0.2">
      <c r="C143" s="286"/>
    </row>
    <row r="144" spans="3:3" s="186" customFormat="1" ht="12.75" customHeight="1" x14ac:dyDescent="0.2">
      <c r="C144" s="286"/>
    </row>
    <row r="145" spans="3:3" s="186" customFormat="1" ht="12.75" customHeight="1" x14ac:dyDescent="0.2">
      <c r="C145" s="286"/>
    </row>
    <row r="146" spans="3:3" s="186" customFormat="1" ht="12.75" customHeight="1" x14ac:dyDescent="0.2">
      <c r="C146" s="286"/>
    </row>
    <row r="147" spans="3:3" s="186" customFormat="1" ht="12.75" customHeight="1" x14ac:dyDescent="0.2">
      <c r="C147" s="286"/>
    </row>
    <row r="148" spans="3:3" s="186" customFormat="1" ht="12.75" customHeight="1" x14ac:dyDescent="0.2">
      <c r="C148" s="286"/>
    </row>
    <row r="149" spans="3:3" s="186" customFormat="1" ht="12.75" customHeight="1" x14ac:dyDescent="0.2">
      <c r="C149" s="286"/>
    </row>
    <row r="150" spans="3:3" s="186" customFormat="1" ht="12.75" customHeight="1" x14ac:dyDescent="0.2">
      <c r="C150" s="286"/>
    </row>
    <row r="151" spans="3:3" s="186" customFormat="1" ht="12.75" customHeight="1" x14ac:dyDescent="0.2">
      <c r="C151" s="286"/>
    </row>
    <row r="152" spans="3:3" s="186" customFormat="1" ht="12.75" customHeight="1" x14ac:dyDescent="0.2">
      <c r="C152" s="286"/>
    </row>
    <row r="153" spans="3:3" s="186" customFormat="1" ht="12.75" customHeight="1" x14ac:dyDescent="0.2">
      <c r="C153" s="286"/>
    </row>
    <row r="154" spans="3:3" s="186" customFormat="1" ht="12.75" customHeight="1" x14ac:dyDescent="0.2">
      <c r="C154" s="286"/>
    </row>
    <row r="155" spans="3:3" s="186" customFormat="1" ht="12.75" customHeight="1" x14ac:dyDescent="0.2">
      <c r="C155" s="286"/>
    </row>
    <row r="156" spans="3:3" s="186" customFormat="1" ht="12.75" customHeight="1" x14ac:dyDescent="0.2">
      <c r="C156" s="286"/>
    </row>
    <row r="157" spans="3:3" s="186" customFormat="1" ht="12.75" customHeight="1" x14ac:dyDescent="0.2">
      <c r="C157" s="286"/>
    </row>
    <row r="158" spans="3:3" s="186" customFormat="1" ht="12.75" customHeight="1" x14ac:dyDescent="0.2">
      <c r="C158" s="286"/>
    </row>
    <row r="159" spans="3:3" s="186" customFormat="1" ht="12.75" customHeight="1" x14ac:dyDescent="0.2">
      <c r="C159" s="286"/>
    </row>
    <row r="160" spans="3:3" s="186" customFormat="1" ht="12.75" customHeight="1" x14ac:dyDescent="0.2">
      <c r="C160" s="286"/>
    </row>
    <row r="161" spans="3:3" s="186" customFormat="1" ht="12.75" customHeight="1" x14ac:dyDescent="0.2">
      <c r="C161" s="286"/>
    </row>
    <row r="162" spans="3:3" s="186" customFormat="1" ht="12.75" customHeight="1" x14ac:dyDescent="0.2">
      <c r="C162" s="286"/>
    </row>
    <row r="163" spans="3:3" s="186" customFormat="1" ht="12.75" customHeight="1" x14ac:dyDescent="0.2">
      <c r="C163" s="286"/>
    </row>
    <row r="164" spans="3:3" s="186" customFormat="1" ht="12.75" customHeight="1" x14ac:dyDescent="0.2">
      <c r="C164" s="286"/>
    </row>
    <row r="165" spans="3:3" s="186" customFormat="1" ht="12.75" customHeight="1" x14ac:dyDescent="0.2">
      <c r="C165" s="286"/>
    </row>
    <row r="166" spans="3:3" s="186" customFormat="1" ht="12.75" customHeight="1" x14ac:dyDescent="0.2">
      <c r="C166" s="286"/>
    </row>
    <row r="167" spans="3:3" s="186" customFormat="1" ht="12.75" customHeight="1" x14ac:dyDescent="0.2">
      <c r="C167" s="286"/>
    </row>
    <row r="168" spans="3:3" s="186" customFormat="1" ht="12.75" customHeight="1" x14ac:dyDescent="0.2">
      <c r="C168" s="286"/>
    </row>
    <row r="169" spans="3:3" s="186" customFormat="1" ht="12.75" customHeight="1" x14ac:dyDescent="0.2">
      <c r="C169" s="286"/>
    </row>
    <row r="170" spans="3:3" s="186" customFormat="1" ht="12.75" customHeight="1" x14ac:dyDescent="0.2">
      <c r="C170" s="286"/>
    </row>
    <row r="171" spans="3:3" s="186" customFormat="1" ht="12.75" customHeight="1" x14ac:dyDescent="0.2">
      <c r="C171" s="286"/>
    </row>
    <row r="172" spans="3:3" s="186" customFormat="1" ht="12.75" customHeight="1" x14ac:dyDescent="0.2">
      <c r="C172" s="286"/>
    </row>
    <row r="173" spans="3:3" s="186" customFormat="1" ht="12.75" customHeight="1" x14ac:dyDescent="0.2">
      <c r="C173" s="286"/>
    </row>
    <row r="174" spans="3:3" s="186" customFormat="1" ht="12.75" customHeight="1" x14ac:dyDescent="0.2">
      <c r="C174" s="286"/>
    </row>
    <row r="175" spans="3:3" s="186" customFormat="1" ht="12.75" customHeight="1" x14ac:dyDescent="0.2">
      <c r="C175" s="286"/>
    </row>
    <row r="176" spans="3:3" s="186" customFormat="1" ht="12.75" customHeight="1" x14ac:dyDescent="0.2">
      <c r="C176" s="286"/>
    </row>
    <row r="177" spans="3:3" s="186" customFormat="1" ht="12.75" customHeight="1" x14ac:dyDescent="0.2">
      <c r="C177" s="286"/>
    </row>
    <row r="178" spans="3:3" s="186" customFormat="1" ht="12.75" customHeight="1" x14ac:dyDescent="0.2">
      <c r="C178" s="286"/>
    </row>
    <row r="179" spans="3:3" s="186" customFormat="1" ht="12.75" customHeight="1" x14ac:dyDescent="0.2">
      <c r="C179" s="286"/>
    </row>
    <row r="180" spans="3:3" s="186" customFormat="1" ht="12.75" customHeight="1" x14ac:dyDescent="0.2">
      <c r="C180" s="286"/>
    </row>
    <row r="181" spans="3:3" s="186" customFormat="1" ht="12.75" customHeight="1" x14ac:dyDescent="0.2">
      <c r="C181" s="286"/>
    </row>
    <row r="182" spans="3:3" s="186" customFormat="1" ht="12.75" customHeight="1" x14ac:dyDescent="0.2">
      <c r="C182" s="286"/>
    </row>
    <row r="183" spans="3:3" s="186" customFormat="1" ht="12.75" customHeight="1" x14ac:dyDescent="0.2">
      <c r="C183" s="286"/>
    </row>
    <row r="184" spans="3:3" s="186" customFormat="1" ht="12.75" customHeight="1" x14ac:dyDescent="0.2">
      <c r="C184" s="286"/>
    </row>
    <row r="185" spans="3:3" s="186" customFormat="1" ht="12.75" customHeight="1" x14ac:dyDescent="0.2">
      <c r="C185" s="286"/>
    </row>
    <row r="186" spans="3:3" s="186" customFormat="1" ht="12.75" customHeight="1" x14ac:dyDescent="0.2">
      <c r="C186" s="286"/>
    </row>
    <row r="187" spans="3:3" s="186" customFormat="1" ht="12.75" customHeight="1" x14ac:dyDescent="0.2">
      <c r="C187" s="286"/>
    </row>
    <row r="188" spans="3:3" s="186" customFormat="1" ht="12.75" customHeight="1" x14ac:dyDescent="0.2">
      <c r="C188" s="286"/>
    </row>
    <row r="189" spans="3:3" s="186" customFormat="1" ht="12.75" customHeight="1" x14ac:dyDescent="0.2">
      <c r="C189" s="286"/>
    </row>
    <row r="190" spans="3:3" s="186" customFormat="1" ht="12.75" customHeight="1" x14ac:dyDescent="0.2">
      <c r="C190" s="286"/>
    </row>
    <row r="191" spans="3:3" s="186" customFormat="1" ht="12.75" customHeight="1" x14ac:dyDescent="0.2">
      <c r="C191" s="286"/>
    </row>
    <row r="192" spans="3:3" s="186" customFormat="1" ht="12.75" customHeight="1" x14ac:dyDescent="0.2">
      <c r="C192" s="286"/>
    </row>
    <row r="193" spans="3:3" s="186" customFormat="1" ht="12.75" customHeight="1" x14ac:dyDescent="0.2">
      <c r="C193" s="286"/>
    </row>
    <row r="194" spans="3:3" s="186" customFormat="1" ht="12.75" customHeight="1" x14ac:dyDescent="0.2">
      <c r="C194" s="286"/>
    </row>
    <row r="195" spans="3:3" s="186" customFormat="1" ht="12.75" customHeight="1" x14ac:dyDescent="0.2">
      <c r="C195" s="286"/>
    </row>
    <row r="196" spans="3:3" s="186" customFormat="1" ht="12.75" customHeight="1" x14ac:dyDescent="0.2">
      <c r="C196" s="286"/>
    </row>
    <row r="197" spans="3:3" s="186" customFormat="1" ht="12.75" customHeight="1" x14ac:dyDescent="0.2">
      <c r="C197" s="286"/>
    </row>
    <row r="198" spans="3:3" s="186" customFormat="1" ht="12.75" customHeight="1" x14ac:dyDescent="0.2">
      <c r="C198" s="286"/>
    </row>
    <row r="199" spans="3:3" s="186" customFormat="1" ht="12.75" customHeight="1" x14ac:dyDescent="0.2">
      <c r="C199" s="286"/>
    </row>
    <row r="200" spans="3:3" s="186" customFormat="1" ht="12.75" customHeight="1" x14ac:dyDescent="0.2">
      <c r="C200" s="286"/>
    </row>
    <row r="201" spans="3:3" s="186" customFormat="1" ht="12.75" customHeight="1" x14ac:dyDescent="0.2">
      <c r="C201" s="286"/>
    </row>
    <row r="202" spans="3:3" s="186" customFormat="1" ht="12.75" customHeight="1" x14ac:dyDescent="0.2">
      <c r="C202" s="286"/>
    </row>
    <row r="203" spans="3:3" s="186" customFormat="1" ht="12.75" customHeight="1" x14ac:dyDescent="0.2">
      <c r="C203" s="286"/>
    </row>
    <row r="204" spans="3:3" s="186" customFormat="1" ht="12.75" customHeight="1" x14ac:dyDescent="0.2">
      <c r="C204" s="286"/>
    </row>
    <row r="205" spans="3:3" s="186" customFormat="1" ht="12.75" customHeight="1" x14ac:dyDescent="0.2">
      <c r="C205" s="286"/>
    </row>
    <row r="206" spans="3:3" s="186" customFormat="1" ht="12.75" customHeight="1" x14ac:dyDescent="0.2">
      <c r="C206" s="286"/>
    </row>
    <row r="207" spans="3:3" s="186" customFormat="1" ht="12.75" customHeight="1" x14ac:dyDescent="0.2">
      <c r="C207" s="286"/>
    </row>
    <row r="208" spans="3:3" s="186" customFormat="1" ht="12.75" customHeight="1" x14ac:dyDescent="0.2">
      <c r="C208" s="286"/>
    </row>
    <row r="209" spans="3:3" s="186" customFormat="1" ht="12.75" customHeight="1" x14ac:dyDescent="0.2">
      <c r="C209" s="286"/>
    </row>
    <row r="210" spans="3:3" s="186" customFormat="1" ht="12.75" customHeight="1" x14ac:dyDescent="0.2">
      <c r="C210" s="286"/>
    </row>
    <row r="211" spans="3:3" s="186" customFormat="1" ht="12.75" customHeight="1" x14ac:dyDescent="0.2">
      <c r="C211" s="286"/>
    </row>
    <row r="212" spans="3:3" s="186" customFormat="1" ht="12.75" customHeight="1" x14ac:dyDescent="0.2">
      <c r="C212" s="286"/>
    </row>
    <row r="213" spans="3:3" s="186" customFormat="1" ht="12.75" customHeight="1" x14ac:dyDescent="0.2">
      <c r="C213" s="286"/>
    </row>
    <row r="214" spans="3:3" s="186" customFormat="1" ht="12.75" customHeight="1" x14ac:dyDescent="0.2">
      <c r="C214" s="286"/>
    </row>
    <row r="215" spans="3:3" s="186" customFormat="1" ht="12.75" customHeight="1" x14ac:dyDescent="0.2">
      <c r="C215" s="286"/>
    </row>
    <row r="216" spans="3:3" s="186" customFormat="1" ht="12.75" customHeight="1" x14ac:dyDescent="0.2">
      <c r="C216" s="286"/>
    </row>
    <row r="217" spans="3:3" s="186" customFormat="1" ht="12.75" customHeight="1" x14ac:dyDescent="0.2">
      <c r="C217" s="286"/>
    </row>
    <row r="218" spans="3:3" s="186" customFormat="1" ht="12.75" customHeight="1" x14ac:dyDescent="0.2">
      <c r="C218" s="286"/>
    </row>
    <row r="219" spans="3:3" s="186" customFormat="1" ht="12.75" customHeight="1" x14ac:dyDescent="0.2">
      <c r="C219" s="286"/>
    </row>
    <row r="220" spans="3:3" s="186" customFormat="1" ht="12.75" customHeight="1" x14ac:dyDescent="0.2">
      <c r="C220" s="286"/>
    </row>
    <row r="221" spans="3:3" s="186" customFormat="1" ht="12.75" customHeight="1" x14ac:dyDescent="0.2">
      <c r="C221" s="286"/>
    </row>
    <row r="222" spans="3:3" s="186" customFormat="1" ht="12.75" customHeight="1" x14ac:dyDescent="0.2">
      <c r="C222" s="286"/>
    </row>
    <row r="223" spans="3:3" s="186" customFormat="1" ht="12.75" customHeight="1" x14ac:dyDescent="0.2">
      <c r="C223" s="286"/>
    </row>
    <row r="224" spans="3:3" s="186" customFormat="1" ht="12.75" customHeight="1" x14ac:dyDescent="0.2">
      <c r="C224" s="286"/>
    </row>
    <row r="225" spans="3:3" s="186" customFormat="1" ht="12.75" customHeight="1" x14ac:dyDescent="0.2">
      <c r="C225" s="286"/>
    </row>
    <row r="226" spans="3:3" s="186" customFormat="1" ht="12.75" customHeight="1" x14ac:dyDescent="0.2">
      <c r="C226" s="286"/>
    </row>
    <row r="227" spans="3:3" s="186" customFormat="1" ht="12.75" customHeight="1" x14ac:dyDescent="0.2">
      <c r="C227" s="286"/>
    </row>
    <row r="228" spans="3:3" s="186" customFormat="1" ht="12.75" customHeight="1" x14ac:dyDescent="0.2">
      <c r="C228" s="286"/>
    </row>
    <row r="229" spans="3:3" s="186" customFormat="1" ht="12.75" customHeight="1" x14ac:dyDescent="0.2">
      <c r="C229" s="286"/>
    </row>
    <row r="230" spans="3:3" s="186" customFormat="1" ht="12.75" customHeight="1" x14ac:dyDescent="0.2">
      <c r="C230" s="286"/>
    </row>
    <row r="231" spans="3:3" s="186" customFormat="1" ht="12.75" customHeight="1" x14ac:dyDescent="0.2">
      <c r="C231" s="286"/>
    </row>
    <row r="232" spans="3:3" s="186" customFormat="1" ht="12.75" customHeight="1" x14ac:dyDescent="0.2">
      <c r="C232" s="286"/>
    </row>
    <row r="233" spans="3:3" s="186" customFormat="1" ht="12.75" customHeight="1" x14ac:dyDescent="0.2">
      <c r="C233" s="286"/>
    </row>
    <row r="234" spans="3:3" s="186" customFormat="1" ht="12.75" customHeight="1" x14ac:dyDescent="0.2">
      <c r="C234" s="286"/>
    </row>
    <row r="235" spans="3:3" s="186" customFormat="1" ht="12.75" customHeight="1" x14ac:dyDescent="0.2">
      <c r="C235" s="286"/>
    </row>
    <row r="236" spans="3:3" s="186" customFormat="1" ht="12.75" customHeight="1" x14ac:dyDescent="0.2">
      <c r="C236" s="286"/>
    </row>
    <row r="237" spans="3:3" s="186" customFormat="1" ht="12.75" customHeight="1" x14ac:dyDescent="0.2">
      <c r="C237" s="286"/>
    </row>
    <row r="238" spans="3:3" s="186" customFormat="1" ht="12.75" customHeight="1" x14ac:dyDescent="0.2">
      <c r="C238" s="286"/>
    </row>
    <row r="239" spans="3:3" s="186" customFormat="1" ht="12.75" customHeight="1" x14ac:dyDescent="0.2">
      <c r="C239" s="286"/>
    </row>
    <row r="240" spans="3:3" s="186" customFormat="1" ht="12.75" customHeight="1" x14ac:dyDescent="0.2">
      <c r="C240" s="286"/>
    </row>
    <row r="241" spans="3:3" s="186" customFormat="1" ht="12.75" customHeight="1" x14ac:dyDescent="0.2">
      <c r="C241" s="286"/>
    </row>
    <row r="242" spans="3:3" s="186" customFormat="1" ht="12.75" customHeight="1" x14ac:dyDescent="0.2">
      <c r="C242" s="286"/>
    </row>
    <row r="243" spans="3:3" s="186" customFormat="1" ht="12.75" customHeight="1" x14ac:dyDescent="0.2">
      <c r="C243" s="286"/>
    </row>
    <row r="244" spans="3:3" s="186" customFormat="1" ht="12.75" customHeight="1" x14ac:dyDescent="0.2">
      <c r="C244" s="286"/>
    </row>
    <row r="245" spans="3:3" s="186" customFormat="1" ht="12.75" customHeight="1" x14ac:dyDescent="0.2">
      <c r="C245" s="286"/>
    </row>
    <row r="246" spans="3:3" s="186" customFormat="1" ht="12.75" customHeight="1" x14ac:dyDescent="0.2">
      <c r="C246" s="286"/>
    </row>
    <row r="247" spans="3:3" s="186" customFormat="1" ht="12.75" customHeight="1" x14ac:dyDescent="0.2">
      <c r="C247" s="286"/>
    </row>
    <row r="248" spans="3:3" s="186" customFormat="1" ht="12.75" customHeight="1" x14ac:dyDescent="0.2">
      <c r="C248" s="286"/>
    </row>
    <row r="249" spans="3:3" s="186" customFormat="1" ht="12.75" customHeight="1" x14ac:dyDescent="0.2">
      <c r="C249" s="286"/>
    </row>
    <row r="250" spans="3:3" s="186" customFormat="1" ht="15.75" customHeight="1" x14ac:dyDescent="0.2"/>
    <row r="251" spans="3:3" s="186" customFormat="1" ht="15.75" customHeight="1" x14ac:dyDescent="0.2"/>
    <row r="252" spans="3:3" s="186" customFormat="1" ht="15.75" customHeight="1" x14ac:dyDescent="0.2"/>
    <row r="253" spans="3:3" s="186" customFormat="1" ht="15.75" customHeight="1" x14ac:dyDescent="0.2"/>
    <row r="254" spans="3:3" s="186" customFormat="1" ht="15.75" customHeight="1" x14ac:dyDescent="0.2"/>
    <row r="255" spans="3:3" s="186" customFormat="1" ht="15.75" customHeight="1" x14ac:dyDescent="0.2"/>
    <row r="256" spans="3:3" s="186" customFormat="1" ht="15.75" customHeight="1" x14ac:dyDescent="0.2"/>
    <row r="257" s="186" customFormat="1" ht="15.75" customHeight="1" x14ac:dyDescent="0.2"/>
    <row r="258" s="186" customFormat="1" ht="15.75" customHeight="1" x14ac:dyDescent="0.2"/>
    <row r="259" s="186" customFormat="1" ht="15.75" customHeight="1" x14ac:dyDescent="0.2"/>
    <row r="260" s="186" customFormat="1" ht="15.75" customHeight="1" x14ac:dyDescent="0.2"/>
    <row r="261" s="186" customFormat="1" ht="15.75" customHeight="1" x14ac:dyDescent="0.2"/>
    <row r="262" s="186" customFormat="1" ht="15.75" customHeight="1" x14ac:dyDescent="0.2"/>
    <row r="263" s="186" customFormat="1" ht="15.75" customHeight="1" x14ac:dyDescent="0.2"/>
    <row r="264" s="186" customFormat="1" ht="15.75" customHeight="1" x14ac:dyDescent="0.2"/>
    <row r="265" s="186" customFormat="1" ht="15.75" customHeight="1" x14ac:dyDescent="0.2"/>
    <row r="266" s="186" customFormat="1" ht="15.75" customHeight="1" x14ac:dyDescent="0.2"/>
    <row r="267" s="186" customFormat="1" ht="15.75" customHeight="1" x14ac:dyDescent="0.2"/>
    <row r="268" s="186" customFormat="1" ht="15.75" customHeight="1" x14ac:dyDescent="0.2"/>
    <row r="269" s="186" customFormat="1" ht="15.75" customHeight="1" x14ac:dyDescent="0.2"/>
    <row r="270" s="186" customFormat="1" ht="15.75" customHeight="1" x14ac:dyDescent="0.2"/>
    <row r="271" s="186" customFormat="1" ht="15.75" customHeight="1" x14ac:dyDescent="0.2"/>
    <row r="272" s="186" customFormat="1" ht="15.75" customHeight="1" x14ac:dyDescent="0.2"/>
    <row r="273" s="186" customFormat="1" ht="15.75" customHeight="1" x14ac:dyDescent="0.2"/>
    <row r="274" s="186" customFormat="1" ht="15.75" customHeight="1" x14ac:dyDescent="0.2"/>
    <row r="275" s="186" customFormat="1" ht="15.75" customHeight="1" x14ac:dyDescent="0.2"/>
    <row r="276" s="186" customFormat="1" ht="15.75" customHeight="1" x14ac:dyDescent="0.2"/>
    <row r="277" s="186" customFormat="1" ht="15.75" customHeight="1" x14ac:dyDescent="0.2"/>
    <row r="278" s="186" customFormat="1" ht="15.75" customHeight="1" x14ac:dyDescent="0.2"/>
    <row r="279" s="186" customFormat="1" ht="15.75" customHeight="1" x14ac:dyDescent="0.2"/>
    <row r="280" s="186" customFormat="1" ht="15.75" customHeight="1" x14ac:dyDescent="0.2"/>
    <row r="281" s="186" customFormat="1" ht="15.75" customHeight="1" x14ac:dyDescent="0.2"/>
    <row r="282" s="186" customFormat="1" ht="15.75" customHeight="1" x14ac:dyDescent="0.2"/>
    <row r="283" s="186" customFormat="1" ht="15.75" customHeight="1" x14ac:dyDescent="0.2"/>
    <row r="284" s="186" customFormat="1" ht="15.75" customHeight="1" x14ac:dyDescent="0.2"/>
    <row r="285" s="186" customFormat="1" ht="15.75" customHeight="1" x14ac:dyDescent="0.2"/>
    <row r="286" s="186" customFormat="1" ht="15.75" customHeight="1" x14ac:dyDescent="0.2"/>
    <row r="287" s="186" customFormat="1" ht="15.75" customHeight="1" x14ac:dyDescent="0.2"/>
    <row r="288" s="186" customFormat="1" ht="15.75" customHeight="1" x14ac:dyDescent="0.2"/>
    <row r="289" s="186" customFormat="1" ht="15.75" customHeight="1" x14ac:dyDescent="0.2"/>
    <row r="290" s="186" customFormat="1" ht="15.75" customHeight="1" x14ac:dyDescent="0.2"/>
    <row r="291" s="186" customFormat="1" ht="15.75" customHeight="1" x14ac:dyDescent="0.2"/>
    <row r="292" s="186" customFormat="1" ht="15.75" customHeight="1" x14ac:dyDescent="0.2"/>
    <row r="293" s="186" customFormat="1" ht="15.75" customHeight="1" x14ac:dyDescent="0.2"/>
    <row r="294" s="186" customFormat="1" ht="15.75" customHeight="1" x14ac:dyDescent="0.2"/>
    <row r="295" s="186" customFormat="1" ht="15.75" customHeight="1" x14ac:dyDescent="0.2"/>
    <row r="296" s="186" customFormat="1" ht="15.75" customHeight="1" x14ac:dyDescent="0.2"/>
    <row r="297" s="186" customFormat="1" ht="15.75" customHeight="1" x14ac:dyDescent="0.2"/>
    <row r="298" s="186" customFormat="1" ht="15.75" customHeight="1" x14ac:dyDescent="0.2"/>
    <row r="299" s="186" customFormat="1" ht="15.75" customHeight="1" x14ac:dyDescent="0.2"/>
    <row r="300" s="186" customFormat="1" ht="15.75" customHeight="1" x14ac:dyDescent="0.2"/>
    <row r="301" s="186" customFormat="1" ht="15.75" customHeight="1" x14ac:dyDescent="0.2"/>
    <row r="302" s="186" customFormat="1" ht="15.75" customHeight="1" x14ac:dyDescent="0.2"/>
    <row r="303" s="186" customFormat="1" ht="15.75" customHeight="1" x14ac:dyDescent="0.2"/>
    <row r="304" s="186" customFormat="1" ht="15.75" customHeight="1" x14ac:dyDescent="0.2"/>
    <row r="305" s="186" customFormat="1" ht="15.75" customHeight="1" x14ac:dyDescent="0.2"/>
    <row r="306" s="186" customFormat="1" ht="15.75" customHeight="1" x14ac:dyDescent="0.2"/>
    <row r="307" s="186" customFormat="1" ht="15.75" customHeight="1" x14ac:dyDescent="0.2"/>
    <row r="308" s="186" customFormat="1" ht="15.75" customHeight="1" x14ac:dyDescent="0.2"/>
    <row r="309" s="186" customFormat="1" ht="15.75" customHeight="1" x14ac:dyDescent="0.2"/>
    <row r="310" s="186" customFormat="1" ht="15.75" customHeight="1" x14ac:dyDescent="0.2"/>
    <row r="311" s="186" customFormat="1" ht="15.75" customHeight="1" x14ac:dyDescent="0.2"/>
    <row r="312" s="186" customFormat="1" ht="15.75" customHeight="1" x14ac:dyDescent="0.2"/>
    <row r="313" s="186" customFormat="1" ht="15.75" customHeight="1" x14ac:dyDescent="0.2"/>
    <row r="314" s="186" customFormat="1" ht="15.75" customHeight="1" x14ac:dyDescent="0.2"/>
    <row r="315" s="186" customFormat="1" ht="15.75" customHeight="1" x14ac:dyDescent="0.2"/>
    <row r="316" s="186" customFormat="1" ht="15.75" customHeight="1" x14ac:dyDescent="0.2"/>
    <row r="317" s="186" customFormat="1" ht="15.75" customHeight="1" x14ac:dyDescent="0.2"/>
    <row r="318" s="186" customFormat="1" ht="15.75" customHeight="1" x14ac:dyDescent="0.2"/>
    <row r="319" s="186" customFormat="1" ht="15.75" customHeight="1" x14ac:dyDescent="0.2"/>
    <row r="320" s="186" customFormat="1" ht="15.75" customHeight="1" x14ac:dyDescent="0.2"/>
    <row r="321" s="186" customFormat="1" ht="15.75" customHeight="1" x14ac:dyDescent="0.2"/>
    <row r="322" s="186" customFormat="1" ht="15.75" customHeight="1" x14ac:dyDescent="0.2"/>
    <row r="323" s="186" customFormat="1" ht="15.75" customHeight="1" x14ac:dyDescent="0.2"/>
    <row r="324" s="186" customFormat="1" ht="15.75" customHeight="1" x14ac:dyDescent="0.2"/>
    <row r="325" s="186" customFormat="1" ht="15.75" customHeight="1" x14ac:dyDescent="0.2"/>
    <row r="326" s="186" customFormat="1" ht="15.75" customHeight="1" x14ac:dyDescent="0.2"/>
    <row r="327" s="186" customFormat="1" ht="15.75" customHeight="1" x14ac:dyDescent="0.2"/>
    <row r="328" s="186" customFormat="1" ht="15.75" customHeight="1" x14ac:dyDescent="0.2"/>
    <row r="329" s="186" customFormat="1" ht="15.75" customHeight="1" x14ac:dyDescent="0.2"/>
    <row r="330" s="186" customFormat="1" ht="15.75" customHeight="1" x14ac:dyDescent="0.2"/>
    <row r="331" s="186" customFormat="1" ht="15.75" customHeight="1" x14ac:dyDescent="0.2"/>
    <row r="332" s="186" customFormat="1" ht="15.75" customHeight="1" x14ac:dyDescent="0.2"/>
    <row r="333" s="186" customFormat="1" ht="15.75" customHeight="1" x14ac:dyDescent="0.2"/>
    <row r="334" s="186" customFormat="1" ht="15.75" customHeight="1" x14ac:dyDescent="0.2"/>
    <row r="335" s="186" customFormat="1" ht="15.75" customHeight="1" x14ac:dyDescent="0.2"/>
    <row r="336" s="186" customFormat="1" ht="15.75" customHeight="1" x14ac:dyDescent="0.2"/>
    <row r="337" s="186" customFormat="1" ht="15.75" customHeight="1" x14ac:dyDescent="0.2"/>
    <row r="338" s="186" customFormat="1" ht="15.75" customHeight="1" x14ac:dyDescent="0.2"/>
    <row r="339" s="186" customFormat="1" ht="15.75" customHeight="1" x14ac:dyDescent="0.2"/>
    <row r="340" s="186" customFormat="1" ht="15.75" customHeight="1" x14ac:dyDescent="0.2"/>
    <row r="341" s="186" customFormat="1" ht="15.75" customHeight="1" x14ac:dyDescent="0.2"/>
    <row r="342" s="186" customFormat="1" ht="15.75" customHeight="1" x14ac:dyDescent="0.2"/>
    <row r="343" s="186" customFormat="1" ht="15.75" customHeight="1" x14ac:dyDescent="0.2"/>
    <row r="344" s="186" customFormat="1" ht="15.75" customHeight="1" x14ac:dyDescent="0.2"/>
    <row r="345" s="186" customFormat="1" ht="15.75" customHeight="1" x14ac:dyDescent="0.2"/>
    <row r="346" s="186" customFormat="1" ht="15.75" customHeight="1" x14ac:dyDescent="0.2"/>
    <row r="347" s="186" customFormat="1" ht="15.75" customHeight="1" x14ac:dyDescent="0.2"/>
    <row r="348" s="186" customFormat="1" ht="15.75" customHeight="1" x14ac:dyDescent="0.2"/>
    <row r="349" s="186" customFormat="1" ht="15.75" customHeight="1" x14ac:dyDescent="0.2"/>
    <row r="350" s="186" customFormat="1" ht="15.75" customHeight="1" x14ac:dyDescent="0.2"/>
    <row r="351" s="186" customFormat="1" ht="15.75" customHeight="1" x14ac:dyDescent="0.2"/>
    <row r="352" s="186" customFormat="1" ht="15.75" customHeight="1" x14ac:dyDescent="0.2"/>
    <row r="353" s="186" customFormat="1" ht="15.75" customHeight="1" x14ac:dyDescent="0.2"/>
    <row r="354" s="186" customFormat="1" ht="15.75" customHeight="1" x14ac:dyDescent="0.2"/>
    <row r="355" s="186" customFormat="1" ht="15.75" customHeight="1" x14ac:dyDescent="0.2"/>
    <row r="356" s="186" customFormat="1" ht="15.75" customHeight="1" x14ac:dyDescent="0.2"/>
    <row r="357" s="186" customFormat="1" ht="15.75" customHeight="1" x14ac:dyDescent="0.2"/>
    <row r="358" s="186" customFormat="1" ht="15.75" customHeight="1" x14ac:dyDescent="0.2"/>
    <row r="359" s="186" customFormat="1" ht="15.75" customHeight="1" x14ac:dyDescent="0.2"/>
    <row r="360" s="186" customFormat="1" ht="15.75" customHeight="1" x14ac:dyDescent="0.2"/>
    <row r="361" s="186" customFormat="1" ht="15.75" customHeight="1" x14ac:dyDescent="0.2"/>
    <row r="362" s="186" customFormat="1" ht="15.75" customHeight="1" x14ac:dyDescent="0.2"/>
    <row r="363" s="186" customFormat="1" ht="15.75" customHeight="1" x14ac:dyDescent="0.2"/>
    <row r="364" s="186" customFormat="1" ht="15.75" customHeight="1" x14ac:dyDescent="0.2"/>
    <row r="365" s="186" customFormat="1" ht="15.75" customHeight="1" x14ac:dyDescent="0.2"/>
    <row r="366" s="186" customFormat="1" ht="15.75" customHeight="1" x14ac:dyDescent="0.2"/>
    <row r="367" s="186" customFormat="1" ht="15.75" customHeight="1" x14ac:dyDescent="0.2"/>
    <row r="368" s="186" customFormat="1" ht="15.75" customHeight="1" x14ac:dyDescent="0.2"/>
    <row r="369" s="186" customFormat="1" ht="15.75" customHeight="1" x14ac:dyDescent="0.2"/>
    <row r="370" s="186" customFormat="1" ht="15.75" customHeight="1" x14ac:dyDescent="0.2"/>
    <row r="371" s="186" customFormat="1" ht="15.75" customHeight="1" x14ac:dyDescent="0.2"/>
    <row r="372" s="186" customFormat="1" ht="15.75" customHeight="1" x14ac:dyDescent="0.2"/>
    <row r="373" s="186" customFormat="1" ht="15.75" customHeight="1" x14ac:dyDescent="0.2"/>
    <row r="374" s="186" customFormat="1" ht="15.75" customHeight="1" x14ac:dyDescent="0.2"/>
    <row r="375" s="186" customFormat="1" ht="15.75" customHeight="1" x14ac:dyDescent="0.2"/>
    <row r="376" s="186" customFormat="1" ht="15.75" customHeight="1" x14ac:dyDescent="0.2"/>
    <row r="377" s="186" customFormat="1" ht="15.75" customHeight="1" x14ac:dyDescent="0.2"/>
    <row r="378" s="186" customFormat="1" ht="15.75" customHeight="1" x14ac:dyDescent="0.2"/>
    <row r="379" s="186" customFormat="1" ht="15.75" customHeight="1" x14ac:dyDescent="0.2"/>
    <row r="380" s="186" customFormat="1" ht="15.75" customHeight="1" x14ac:dyDescent="0.2"/>
    <row r="381" s="186" customFormat="1" ht="15.75" customHeight="1" x14ac:dyDescent="0.2"/>
    <row r="382" s="186" customFormat="1" ht="15.75" customHeight="1" x14ac:dyDescent="0.2"/>
    <row r="383" s="186" customFormat="1" ht="15.75" customHeight="1" x14ac:dyDescent="0.2"/>
    <row r="384" s="186" customFormat="1" ht="15.75" customHeight="1" x14ac:dyDescent="0.2"/>
    <row r="385" s="186" customFormat="1" ht="15.75" customHeight="1" x14ac:dyDescent="0.2"/>
    <row r="386" s="186" customFormat="1" ht="15.75" customHeight="1" x14ac:dyDescent="0.2"/>
    <row r="387" s="186" customFormat="1" ht="15.75" customHeight="1" x14ac:dyDescent="0.2"/>
    <row r="388" s="186" customFormat="1" ht="15.75" customHeight="1" x14ac:dyDescent="0.2"/>
    <row r="389" s="186" customFormat="1" ht="15.75" customHeight="1" x14ac:dyDescent="0.2"/>
    <row r="390" s="186" customFormat="1" ht="15.75" customHeight="1" x14ac:dyDescent="0.2"/>
    <row r="391" s="186" customFormat="1" ht="15.75" customHeight="1" x14ac:dyDescent="0.2"/>
    <row r="392" s="186" customFormat="1" ht="15.75" customHeight="1" x14ac:dyDescent="0.2"/>
    <row r="393" s="186" customFormat="1" ht="15.75" customHeight="1" x14ac:dyDescent="0.2"/>
    <row r="394" s="186" customFormat="1" ht="15.75" customHeight="1" x14ac:dyDescent="0.2"/>
    <row r="395" s="186" customFormat="1" ht="15.75" customHeight="1" x14ac:dyDescent="0.2"/>
    <row r="396" s="186" customFormat="1" ht="15.75" customHeight="1" x14ac:dyDescent="0.2"/>
    <row r="397" s="186" customFormat="1" ht="15.75" customHeight="1" x14ac:dyDescent="0.2"/>
    <row r="398" s="186" customFormat="1" ht="15.75" customHeight="1" x14ac:dyDescent="0.2"/>
    <row r="399" s="186" customFormat="1" ht="15.75" customHeight="1" x14ac:dyDescent="0.2"/>
    <row r="400" s="186" customFormat="1" ht="15.75" customHeight="1" x14ac:dyDescent="0.2"/>
    <row r="401" s="186" customFormat="1" ht="15.75" customHeight="1" x14ac:dyDescent="0.2"/>
    <row r="402" s="186" customFormat="1" ht="15.75" customHeight="1" x14ac:dyDescent="0.2"/>
    <row r="403" s="186" customFormat="1" ht="15.75" customHeight="1" x14ac:dyDescent="0.2"/>
    <row r="404" s="186" customFormat="1" ht="15.75" customHeight="1" x14ac:dyDescent="0.2"/>
    <row r="405" s="186" customFormat="1" ht="15.75" customHeight="1" x14ac:dyDescent="0.2"/>
    <row r="406" s="186" customFormat="1" ht="15.75" customHeight="1" x14ac:dyDescent="0.2"/>
    <row r="407" s="186" customFormat="1" ht="15.75" customHeight="1" x14ac:dyDescent="0.2"/>
    <row r="408" s="186" customFormat="1" ht="15.75" customHeight="1" x14ac:dyDescent="0.2"/>
    <row r="409" s="186" customFormat="1" ht="15.75" customHeight="1" x14ac:dyDescent="0.2"/>
    <row r="410" s="186" customFormat="1" ht="15.75" customHeight="1" x14ac:dyDescent="0.2"/>
    <row r="411" s="186" customFormat="1" ht="15.75" customHeight="1" x14ac:dyDescent="0.2"/>
    <row r="412" s="186" customFormat="1" ht="15.75" customHeight="1" x14ac:dyDescent="0.2"/>
    <row r="413" s="186" customFormat="1" ht="15.75" customHeight="1" x14ac:dyDescent="0.2"/>
    <row r="414" s="186" customFormat="1" ht="15.75" customHeight="1" x14ac:dyDescent="0.2"/>
    <row r="415" s="186" customFormat="1" ht="15.75" customHeight="1" x14ac:dyDescent="0.2"/>
    <row r="416" s="186" customFormat="1" ht="15.75" customHeight="1" x14ac:dyDescent="0.2"/>
    <row r="417" s="186" customFormat="1" ht="15.75" customHeight="1" x14ac:dyDescent="0.2"/>
    <row r="418" s="186" customFormat="1" ht="15.75" customHeight="1" x14ac:dyDescent="0.2"/>
    <row r="419" s="186" customFormat="1" ht="15.75" customHeight="1" x14ac:dyDescent="0.2"/>
    <row r="420" s="186" customFormat="1" ht="15.75" customHeight="1" x14ac:dyDescent="0.2"/>
    <row r="421" s="186" customFormat="1" ht="15.75" customHeight="1" x14ac:dyDescent="0.2"/>
    <row r="422" s="186" customFormat="1" ht="15.75" customHeight="1" x14ac:dyDescent="0.2"/>
    <row r="423" s="186" customFormat="1" ht="15.75" customHeight="1" x14ac:dyDescent="0.2"/>
    <row r="424" s="186" customFormat="1" ht="15.75" customHeight="1" x14ac:dyDescent="0.2"/>
    <row r="425" s="186" customFormat="1" ht="15.75" customHeight="1" x14ac:dyDescent="0.2"/>
    <row r="426" s="186" customFormat="1" ht="15.75" customHeight="1" x14ac:dyDescent="0.2"/>
    <row r="427" s="186" customFormat="1" ht="15.75" customHeight="1" x14ac:dyDescent="0.2"/>
    <row r="428" s="186" customFormat="1" ht="15.75" customHeight="1" x14ac:dyDescent="0.2"/>
    <row r="429" s="186" customFormat="1" ht="15.75" customHeight="1" x14ac:dyDescent="0.2"/>
    <row r="430" s="186" customFormat="1" ht="15.75" customHeight="1" x14ac:dyDescent="0.2"/>
    <row r="431" s="186" customFormat="1" ht="15.75" customHeight="1" x14ac:dyDescent="0.2"/>
    <row r="432" s="186" customFormat="1" ht="15.75" customHeight="1" x14ac:dyDescent="0.2"/>
    <row r="433" s="186" customFormat="1" ht="15.75" customHeight="1" x14ac:dyDescent="0.2"/>
    <row r="434" s="186" customFormat="1" ht="15.75" customHeight="1" x14ac:dyDescent="0.2"/>
    <row r="435" s="186" customFormat="1" ht="15.75" customHeight="1" x14ac:dyDescent="0.2"/>
    <row r="436" s="186" customFormat="1" ht="15.75" customHeight="1" x14ac:dyDescent="0.2"/>
    <row r="437" s="186" customFormat="1" ht="15.75" customHeight="1" x14ac:dyDescent="0.2"/>
    <row r="438" s="186" customFormat="1" ht="15.75" customHeight="1" x14ac:dyDescent="0.2"/>
    <row r="439" s="186" customFormat="1" ht="15.75" customHeight="1" x14ac:dyDescent="0.2"/>
    <row r="440" s="186" customFormat="1" ht="15.75" customHeight="1" x14ac:dyDescent="0.2"/>
    <row r="441" s="186" customFormat="1" ht="15.75" customHeight="1" x14ac:dyDescent="0.2"/>
    <row r="442" s="186" customFormat="1" ht="15.75" customHeight="1" x14ac:dyDescent="0.2"/>
    <row r="443" s="186" customFormat="1" ht="15.75" customHeight="1" x14ac:dyDescent="0.2"/>
    <row r="444" s="186" customFormat="1" ht="15.75" customHeight="1" x14ac:dyDescent="0.2"/>
    <row r="445" s="186" customFormat="1" ht="15.75" customHeight="1" x14ac:dyDescent="0.2"/>
    <row r="446" s="186" customFormat="1" ht="15.75" customHeight="1" x14ac:dyDescent="0.2"/>
    <row r="447" s="186" customFormat="1" ht="15.75" customHeight="1" x14ac:dyDescent="0.2"/>
    <row r="448" s="186" customFormat="1" ht="15.75" customHeight="1" x14ac:dyDescent="0.2"/>
    <row r="449" s="186" customFormat="1" ht="15.75" customHeight="1" x14ac:dyDescent="0.2"/>
    <row r="450" s="186" customFormat="1" ht="15.75" customHeight="1" x14ac:dyDescent="0.2"/>
    <row r="451" s="186" customFormat="1" ht="15.75" customHeight="1" x14ac:dyDescent="0.2"/>
    <row r="452" s="186" customFormat="1" ht="15.75" customHeight="1" x14ac:dyDescent="0.2"/>
    <row r="453" s="186" customFormat="1" ht="15.75" customHeight="1" x14ac:dyDescent="0.2"/>
    <row r="454" s="186" customFormat="1" ht="15.75" customHeight="1" x14ac:dyDescent="0.2"/>
    <row r="455" s="186" customFormat="1" ht="15.75" customHeight="1" x14ac:dyDescent="0.2"/>
    <row r="456" s="186" customFormat="1" ht="15.75" customHeight="1" x14ac:dyDescent="0.2"/>
    <row r="457" s="186" customFormat="1" ht="15.75" customHeight="1" x14ac:dyDescent="0.2"/>
    <row r="458" s="186" customFormat="1" ht="15.75" customHeight="1" x14ac:dyDescent="0.2"/>
    <row r="459" s="186" customFormat="1" ht="15.75" customHeight="1" x14ac:dyDescent="0.2"/>
    <row r="460" s="186" customFormat="1" ht="15.75" customHeight="1" x14ac:dyDescent="0.2"/>
    <row r="461" s="186" customFormat="1" ht="15.75" customHeight="1" x14ac:dyDescent="0.2"/>
    <row r="462" s="186" customFormat="1" ht="15.75" customHeight="1" x14ac:dyDescent="0.2"/>
    <row r="463" s="186" customFormat="1" ht="15.75" customHeight="1" x14ac:dyDescent="0.2"/>
    <row r="464" s="186" customFormat="1" ht="15.75" customHeight="1" x14ac:dyDescent="0.2"/>
    <row r="465" s="186" customFormat="1" ht="15.75" customHeight="1" x14ac:dyDescent="0.2"/>
    <row r="466" s="186" customFormat="1" ht="15.75" customHeight="1" x14ac:dyDescent="0.2"/>
    <row r="467" s="186" customFormat="1" ht="15.75" customHeight="1" x14ac:dyDescent="0.2"/>
    <row r="468" s="186" customFormat="1" ht="15.75" customHeight="1" x14ac:dyDescent="0.2"/>
    <row r="469" s="186" customFormat="1" ht="15.75" customHeight="1" x14ac:dyDescent="0.2"/>
    <row r="470" s="186" customFormat="1" ht="15.75" customHeight="1" x14ac:dyDescent="0.2"/>
    <row r="471" s="186" customFormat="1" ht="15.75" customHeight="1" x14ac:dyDescent="0.2"/>
    <row r="472" s="186" customFormat="1" ht="15.75" customHeight="1" x14ac:dyDescent="0.2"/>
    <row r="473" s="186" customFormat="1" ht="15.75" customHeight="1" x14ac:dyDescent="0.2"/>
    <row r="474" s="186" customFormat="1" ht="15.75" customHeight="1" x14ac:dyDescent="0.2"/>
    <row r="475" s="186" customFormat="1" ht="15.75" customHeight="1" x14ac:dyDescent="0.2"/>
    <row r="476" s="186" customFormat="1" ht="15.75" customHeight="1" x14ac:dyDescent="0.2"/>
    <row r="477" s="186" customFormat="1" ht="15.75" customHeight="1" x14ac:dyDescent="0.2"/>
    <row r="478" s="186" customFormat="1" ht="15.75" customHeight="1" x14ac:dyDescent="0.2"/>
    <row r="479" s="186" customFormat="1" ht="15.75" customHeight="1" x14ac:dyDescent="0.2"/>
    <row r="480" s="186" customFormat="1" ht="15.75" customHeight="1" x14ac:dyDescent="0.2"/>
    <row r="481" s="186" customFormat="1" ht="15.75" customHeight="1" x14ac:dyDescent="0.2"/>
    <row r="482" s="186" customFormat="1" ht="15.75" customHeight="1" x14ac:dyDescent="0.2"/>
    <row r="483" s="186" customFormat="1" ht="15.75" customHeight="1" x14ac:dyDescent="0.2"/>
    <row r="484" s="186" customFormat="1" ht="15.75" customHeight="1" x14ac:dyDescent="0.2"/>
    <row r="485" s="186" customFormat="1" ht="15.75" customHeight="1" x14ac:dyDescent="0.2"/>
    <row r="486" s="186" customFormat="1" ht="15.75" customHeight="1" x14ac:dyDescent="0.2"/>
    <row r="487" s="186" customFormat="1" ht="15.75" customHeight="1" x14ac:dyDescent="0.2"/>
    <row r="488" s="186" customFormat="1" ht="15.75" customHeight="1" x14ac:dyDescent="0.2"/>
    <row r="489" s="186" customFormat="1" ht="15.75" customHeight="1" x14ac:dyDescent="0.2"/>
    <row r="490" s="186" customFormat="1" ht="15.75" customHeight="1" x14ac:dyDescent="0.2"/>
    <row r="491" s="186" customFormat="1" ht="15.75" customHeight="1" x14ac:dyDescent="0.2"/>
    <row r="492" s="186" customFormat="1" ht="15.75" customHeight="1" x14ac:dyDescent="0.2"/>
    <row r="493" s="186" customFormat="1" ht="15.75" customHeight="1" x14ac:dyDescent="0.2"/>
    <row r="494" s="186" customFormat="1" ht="15.75" customHeight="1" x14ac:dyDescent="0.2"/>
    <row r="495" s="186" customFormat="1" ht="15.75" customHeight="1" x14ac:dyDescent="0.2"/>
    <row r="496" s="186" customFormat="1" ht="15.75" customHeight="1" x14ac:dyDescent="0.2"/>
    <row r="497" s="186" customFormat="1" ht="15.75" customHeight="1" x14ac:dyDescent="0.2"/>
    <row r="498" s="186" customFormat="1" ht="15.75" customHeight="1" x14ac:dyDescent="0.2"/>
    <row r="499" s="186" customFormat="1" ht="15.75" customHeight="1" x14ac:dyDescent="0.2"/>
    <row r="500" s="186" customFormat="1" ht="15.75" customHeight="1" x14ac:dyDescent="0.2"/>
    <row r="501" s="186" customFormat="1" ht="15.75" customHeight="1" x14ac:dyDescent="0.2"/>
    <row r="502" s="186" customFormat="1" ht="15.75" customHeight="1" x14ac:dyDescent="0.2"/>
    <row r="503" s="186" customFormat="1" ht="15.75" customHeight="1" x14ac:dyDescent="0.2"/>
    <row r="504" s="186" customFormat="1" ht="15.75" customHeight="1" x14ac:dyDescent="0.2"/>
    <row r="505" s="186" customFormat="1" ht="15.75" customHeight="1" x14ac:dyDescent="0.2"/>
    <row r="506" s="186" customFormat="1" ht="15.75" customHeight="1" x14ac:dyDescent="0.2"/>
    <row r="507" s="186" customFormat="1" ht="15.75" customHeight="1" x14ac:dyDescent="0.2"/>
    <row r="508" s="186" customFormat="1" ht="15.75" customHeight="1" x14ac:dyDescent="0.2"/>
    <row r="509" s="186" customFormat="1" ht="15.75" customHeight="1" x14ac:dyDescent="0.2"/>
    <row r="510" s="186" customFormat="1" ht="15.75" customHeight="1" x14ac:dyDescent="0.2"/>
    <row r="511" s="186" customFormat="1" ht="15.75" customHeight="1" x14ac:dyDescent="0.2"/>
    <row r="512" s="186" customFormat="1" ht="15.75" customHeight="1" x14ac:dyDescent="0.2"/>
    <row r="513" s="186" customFormat="1" ht="15.75" customHeight="1" x14ac:dyDescent="0.2"/>
    <row r="514" s="186" customFormat="1" ht="15.75" customHeight="1" x14ac:dyDescent="0.2"/>
    <row r="515" s="186" customFormat="1" ht="15.75" customHeight="1" x14ac:dyDescent="0.2"/>
    <row r="516" s="186" customFormat="1" ht="15.75" customHeight="1" x14ac:dyDescent="0.2"/>
    <row r="517" s="186" customFormat="1" ht="15.75" customHeight="1" x14ac:dyDescent="0.2"/>
    <row r="518" s="186" customFormat="1" ht="15.75" customHeight="1" x14ac:dyDescent="0.2"/>
    <row r="519" s="186" customFormat="1" ht="15.75" customHeight="1" x14ac:dyDescent="0.2"/>
    <row r="520" s="186" customFormat="1" ht="15.75" customHeight="1" x14ac:dyDescent="0.2"/>
    <row r="521" s="186" customFormat="1" ht="15.75" customHeight="1" x14ac:dyDescent="0.2"/>
    <row r="522" s="186" customFormat="1" ht="15.75" customHeight="1" x14ac:dyDescent="0.2"/>
    <row r="523" s="186" customFormat="1" ht="15.75" customHeight="1" x14ac:dyDescent="0.2"/>
    <row r="524" s="186" customFormat="1" ht="15.75" customHeight="1" x14ac:dyDescent="0.2"/>
    <row r="525" s="186" customFormat="1" ht="15.75" customHeight="1" x14ac:dyDescent="0.2"/>
    <row r="526" s="186" customFormat="1" ht="15.75" customHeight="1" x14ac:dyDescent="0.2"/>
    <row r="527" s="186" customFormat="1" ht="15.75" customHeight="1" x14ac:dyDescent="0.2"/>
    <row r="528" s="186" customFormat="1" ht="15.75" customHeight="1" x14ac:dyDescent="0.2"/>
    <row r="529" s="186" customFormat="1" ht="15.75" customHeight="1" x14ac:dyDescent="0.2"/>
    <row r="530" s="186" customFormat="1" ht="15.75" customHeight="1" x14ac:dyDescent="0.2"/>
    <row r="531" s="186" customFormat="1" ht="15.75" customHeight="1" x14ac:dyDescent="0.2"/>
    <row r="532" s="186" customFormat="1" ht="15.75" customHeight="1" x14ac:dyDescent="0.2"/>
    <row r="533" s="186" customFormat="1" ht="15.75" customHeight="1" x14ac:dyDescent="0.2"/>
    <row r="534" s="186" customFormat="1" ht="15.75" customHeight="1" x14ac:dyDescent="0.2"/>
    <row r="535" s="186" customFormat="1" ht="15.75" customHeight="1" x14ac:dyDescent="0.2"/>
    <row r="536" s="186" customFormat="1" ht="15.75" customHeight="1" x14ac:dyDescent="0.2"/>
    <row r="537" s="186" customFormat="1" ht="15.75" customHeight="1" x14ac:dyDescent="0.2"/>
    <row r="538" s="186" customFormat="1" ht="15.75" customHeight="1" x14ac:dyDescent="0.2"/>
    <row r="539" s="186" customFormat="1" ht="15.75" customHeight="1" x14ac:dyDescent="0.2"/>
    <row r="540" s="186" customFormat="1" ht="15.75" customHeight="1" x14ac:dyDescent="0.2"/>
    <row r="541" s="186" customFormat="1" ht="15.75" customHeight="1" x14ac:dyDescent="0.2"/>
    <row r="542" s="186" customFormat="1" ht="15.75" customHeight="1" x14ac:dyDescent="0.2"/>
    <row r="543" s="186" customFormat="1" ht="15.75" customHeight="1" x14ac:dyDescent="0.2"/>
    <row r="544" s="186" customFormat="1" ht="15.75" customHeight="1" x14ac:dyDescent="0.2"/>
    <row r="545" s="186" customFormat="1" ht="15.75" customHeight="1" x14ac:dyDescent="0.2"/>
    <row r="546" s="186" customFormat="1" ht="15.75" customHeight="1" x14ac:dyDescent="0.2"/>
    <row r="547" s="186" customFormat="1" ht="15.75" customHeight="1" x14ac:dyDescent="0.2"/>
    <row r="548" s="186" customFormat="1" ht="15.75" customHeight="1" x14ac:dyDescent="0.2"/>
    <row r="549" s="186" customFormat="1" ht="15.75" customHeight="1" x14ac:dyDescent="0.2"/>
    <row r="550" s="186" customFormat="1" ht="15.75" customHeight="1" x14ac:dyDescent="0.2"/>
    <row r="551" s="186" customFormat="1" ht="15.75" customHeight="1" x14ac:dyDescent="0.2"/>
    <row r="552" s="186" customFormat="1" ht="15.75" customHeight="1" x14ac:dyDescent="0.2"/>
    <row r="553" s="186" customFormat="1" ht="15.75" customHeight="1" x14ac:dyDescent="0.2"/>
    <row r="554" s="186" customFormat="1" ht="15.75" customHeight="1" x14ac:dyDescent="0.2"/>
    <row r="555" s="186" customFormat="1" ht="15.75" customHeight="1" x14ac:dyDescent="0.2"/>
    <row r="556" s="186" customFormat="1" ht="15.75" customHeight="1" x14ac:dyDescent="0.2"/>
    <row r="557" s="186" customFormat="1" ht="15.75" customHeight="1" x14ac:dyDescent="0.2"/>
    <row r="558" s="186" customFormat="1" ht="15.75" customHeight="1" x14ac:dyDescent="0.2"/>
    <row r="559" s="186" customFormat="1" ht="15.75" customHeight="1" x14ac:dyDescent="0.2"/>
    <row r="560" s="186" customFormat="1" ht="15.75" customHeight="1" x14ac:dyDescent="0.2"/>
    <row r="561" s="186" customFormat="1" ht="15.75" customHeight="1" x14ac:dyDescent="0.2"/>
    <row r="562" s="186" customFormat="1" ht="15.75" customHeight="1" x14ac:dyDescent="0.2"/>
    <row r="563" s="186" customFormat="1" ht="15.75" customHeight="1" x14ac:dyDescent="0.2"/>
    <row r="564" s="186" customFormat="1" ht="15.75" customHeight="1" x14ac:dyDescent="0.2"/>
    <row r="565" s="186" customFormat="1" ht="15.75" customHeight="1" x14ac:dyDescent="0.2"/>
    <row r="566" s="186" customFormat="1" ht="15.75" customHeight="1" x14ac:dyDescent="0.2"/>
    <row r="567" s="186" customFormat="1" ht="15.75" customHeight="1" x14ac:dyDescent="0.2"/>
    <row r="568" s="186" customFormat="1" ht="15.75" customHeight="1" x14ac:dyDescent="0.2"/>
    <row r="569" s="186" customFormat="1" ht="15.75" customHeight="1" x14ac:dyDescent="0.2"/>
    <row r="570" s="186" customFormat="1" ht="15.75" customHeight="1" x14ac:dyDescent="0.2"/>
    <row r="571" s="186" customFormat="1" ht="15.75" customHeight="1" x14ac:dyDescent="0.2"/>
    <row r="572" s="186" customFormat="1" ht="15.75" customHeight="1" x14ac:dyDescent="0.2"/>
    <row r="573" s="186" customFormat="1" ht="15.75" customHeight="1" x14ac:dyDescent="0.2"/>
    <row r="574" s="186" customFormat="1" ht="15.75" customHeight="1" x14ac:dyDescent="0.2"/>
    <row r="575" s="186" customFormat="1" ht="15.75" customHeight="1" x14ac:dyDescent="0.2"/>
    <row r="576" s="186" customFormat="1" ht="15.75" customHeight="1" x14ac:dyDescent="0.2"/>
    <row r="577" s="186" customFormat="1" ht="15.75" customHeight="1" x14ac:dyDescent="0.2"/>
    <row r="578" s="186" customFormat="1" ht="15.75" customHeight="1" x14ac:dyDescent="0.2"/>
    <row r="579" s="186" customFormat="1" ht="15.75" customHeight="1" x14ac:dyDescent="0.2"/>
    <row r="580" s="186" customFormat="1" ht="15.75" customHeight="1" x14ac:dyDescent="0.2"/>
    <row r="581" s="186" customFormat="1" ht="15.75" customHeight="1" x14ac:dyDescent="0.2"/>
    <row r="582" s="186" customFormat="1" ht="15.75" customHeight="1" x14ac:dyDescent="0.2"/>
    <row r="583" s="186" customFormat="1" ht="15.75" customHeight="1" x14ac:dyDescent="0.2"/>
    <row r="584" s="186" customFormat="1" ht="15.75" customHeight="1" x14ac:dyDescent="0.2"/>
    <row r="585" s="186" customFormat="1" ht="15.75" customHeight="1" x14ac:dyDescent="0.2"/>
    <row r="586" s="186" customFormat="1" ht="15.75" customHeight="1" x14ac:dyDescent="0.2"/>
    <row r="587" s="186" customFormat="1" ht="15.75" customHeight="1" x14ac:dyDescent="0.2"/>
    <row r="588" s="186" customFormat="1" ht="15.75" customHeight="1" x14ac:dyDescent="0.2"/>
    <row r="589" s="186" customFormat="1" ht="15.75" customHeight="1" x14ac:dyDescent="0.2"/>
    <row r="590" s="186" customFormat="1" ht="15.75" customHeight="1" x14ac:dyDescent="0.2"/>
    <row r="591" s="186" customFormat="1" ht="15.75" customHeight="1" x14ac:dyDescent="0.2"/>
    <row r="592" s="186" customFormat="1" ht="15.75" customHeight="1" x14ac:dyDescent="0.2"/>
    <row r="593" s="186" customFormat="1" ht="15.75" customHeight="1" x14ac:dyDescent="0.2"/>
    <row r="594" s="186" customFormat="1" ht="15.75" customHeight="1" x14ac:dyDescent="0.2"/>
    <row r="595" s="186" customFormat="1" ht="15.75" customHeight="1" x14ac:dyDescent="0.2"/>
    <row r="596" s="186" customFormat="1" ht="15.75" customHeight="1" x14ac:dyDescent="0.2"/>
    <row r="597" s="186" customFormat="1" ht="15.75" customHeight="1" x14ac:dyDescent="0.2"/>
    <row r="598" s="186" customFormat="1" ht="15.75" customHeight="1" x14ac:dyDescent="0.2"/>
    <row r="599" s="186" customFormat="1" ht="15.75" customHeight="1" x14ac:dyDescent="0.2"/>
    <row r="600" s="186" customFormat="1" ht="15.75" customHeight="1" x14ac:dyDescent="0.2"/>
    <row r="601" s="186" customFormat="1" ht="15.75" customHeight="1" x14ac:dyDescent="0.2"/>
    <row r="602" s="186" customFormat="1" ht="15.75" customHeight="1" x14ac:dyDescent="0.2"/>
    <row r="603" s="186" customFormat="1" ht="15.75" customHeight="1" x14ac:dyDescent="0.2"/>
    <row r="604" s="186" customFormat="1" ht="15.75" customHeight="1" x14ac:dyDescent="0.2"/>
    <row r="605" s="186" customFormat="1" ht="15.75" customHeight="1" x14ac:dyDescent="0.2"/>
    <row r="606" s="186" customFormat="1" ht="15.75" customHeight="1" x14ac:dyDescent="0.2"/>
    <row r="607" s="186" customFormat="1" ht="15.75" customHeight="1" x14ac:dyDescent="0.2"/>
    <row r="608" s="186" customFormat="1" ht="15.75" customHeight="1" x14ac:dyDescent="0.2"/>
    <row r="609" s="186" customFormat="1" ht="15.75" customHeight="1" x14ac:dyDescent="0.2"/>
    <row r="610" s="186" customFormat="1" ht="15.75" customHeight="1" x14ac:dyDescent="0.2"/>
    <row r="611" s="186" customFormat="1" ht="15.75" customHeight="1" x14ac:dyDescent="0.2"/>
    <row r="612" s="186" customFormat="1" ht="15.75" customHeight="1" x14ac:dyDescent="0.2"/>
    <row r="613" s="186" customFormat="1" ht="15.75" customHeight="1" x14ac:dyDescent="0.2"/>
    <row r="614" s="186" customFormat="1" ht="15.75" customHeight="1" x14ac:dyDescent="0.2"/>
    <row r="615" s="186" customFormat="1" ht="15.75" customHeight="1" x14ac:dyDescent="0.2"/>
    <row r="616" s="186" customFormat="1" ht="15.75" customHeight="1" x14ac:dyDescent="0.2"/>
    <row r="617" s="186" customFormat="1" ht="15.75" customHeight="1" x14ac:dyDescent="0.2"/>
    <row r="618" s="186" customFormat="1" ht="15.75" customHeight="1" x14ac:dyDescent="0.2"/>
    <row r="619" s="186" customFormat="1" ht="15.75" customHeight="1" x14ac:dyDescent="0.2"/>
    <row r="620" s="186" customFormat="1" ht="15.75" customHeight="1" x14ac:dyDescent="0.2"/>
    <row r="621" s="186" customFormat="1" ht="15.75" customHeight="1" x14ac:dyDescent="0.2"/>
    <row r="622" s="186" customFormat="1" ht="15.75" customHeight="1" x14ac:dyDescent="0.2"/>
    <row r="623" s="186" customFormat="1" ht="15.75" customHeight="1" x14ac:dyDescent="0.2"/>
    <row r="624" s="186" customFormat="1" ht="15.75" customHeight="1" x14ac:dyDescent="0.2"/>
    <row r="625" s="186" customFormat="1" ht="15.75" customHeight="1" x14ac:dyDescent="0.2"/>
    <row r="626" s="186" customFormat="1" ht="15.75" customHeight="1" x14ac:dyDescent="0.2"/>
    <row r="627" s="186" customFormat="1" ht="15.75" customHeight="1" x14ac:dyDescent="0.2"/>
    <row r="628" s="186" customFormat="1" ht="15.75" customHeight="1" x14ac:dyDescent="0.2"/>
    <row r="629" s="186" customFormat="1" ht="15.75" customHeight="1" x14ac:dyDescent="0.2"/>
    <row r="630" s="186" customFormat="1" ht="15.75" customHeight="1" x14ac:dyDescent="0.2"/>
    <row r="631" s="186" customFormat="1" ht="15.75" customHeight="1" x14ac:dyDescent="0.2"/>
    <row r="632" s="186" customFormat="1" ht="15.75" customHeight="1" x14ac:dyDescent="0.2"/>
    <row r="633" s="186" customFormat="1" ht="15.75" customHeight="1" x14ac:dyDescent="0.2"/>
    <row r="634" s="186" customFormat="1" ht="15.75" customHeight="1" x14ac:dyDescent="0.2"/>
    <row r="635" s="186" customFormat="1" ht="15.75" customHeight="1" x14ac:dyDescent="0.2"/>
    <row r="636" s="186" customFormat="1" ht="15.75" customHeight="1" x14ac:dyDescent="0.2"/>
    <row r="637" s="186" customFormat="1" ht="15.75" customHeight="1" x14ac:dyDescent="0.2"/>
    <row r="638" s="186" customFormat="1" ht="15.75" customHeight="1" x14ac:dyDescent="0.2"/>
    <row r="639" s="186" customFormat="1" ht="15.75" customHeight="1" x14ac:dyDescent="0.2"/>
    <row r="640" s="186" customFormat="1" ht="15.75" customHeight="1" x14ac:dyDescent="0.2"/>
    <row r="641" s="186" customFormat="1" ht="15.75" customHeight="1" x14ac:dyDescent="0.2"/>
    <row r="642" s="186" customFormat="1" ht="15.75" customHeight="1" x14ac:dyDescent="0.2"/>
    <row r="643" s="186" customFormat="1" ht="15.75" customHeight="1" x14ac:dyDescent="0.2"/>
    <row r="644" s="186" customFormat="1" ht="15.75" customHeight="1" x14ac:dyDescent="0.2"/>
    <row r="645" s="186" customFormat="1" ht="15.75" customHeight="1" x14ac:dyDescent="0.2"/>
    <row r="646" s="186" customFormat="1" ht="15.75" customHeight="1" x14ac:dyDescent="0.2"/>
    <row r="647" s="186" customFormat="1" ht="15.75" customHeight="1" x14ac:dyDescent="0.2"/>
    <row r="648" s="186" customFormat="1" ht="15.75" customHeight="1" x14ac:dyDescent="0.2"/>
    <row r="649" s="186" customFormat="1" ht="15.75" customHeight="1" x14ac:dyDescent="0.2"/>
    <row r="650" s="186" customFormat="1" ht="15.75" customHeight="1" x14ac:dyDescent="0.2"/>
    <row r="651" s="186" customFormat="1" ht="15.75" customHeight="1" x14ac:dyDescent="0.2"/>
    <row r="652" s="186" customFormat="1" ht="15.75" customHeight="1" x14ac:dyDescent="0.2"/>
    <row r="653" s="186" customFormat="1" ht="15.75" customHeight="1" x14ac:dyDescent="0.2"/>
    <row r="654" s="186" customFormat="1" ht="15.75" customHeight="1" x14ac:dyDescent="0.2"/>
    <row r="655" s="186" customFormat="1" ht="15.75" customHeight="1" x14ac:dyDescent="0.2"/>
    <row r="656" s="186" customFormat="1" ht="15.75" customHeight="1" x14ac:dyDescent="0.2"/>
    <row r="657" s="186" customFormat="1" ht="15.75" customHeight="1" x14ac:dyDescent="0.2"/>
    <row r="658" s="186" customFormat="1" ht="15.75" customHeight="1" x14ac:dyDescent="0.2"/>
    <row r="659" s="186" customFormat="1" ht="15.75" customHeight="1" x14ac:dyDescent="0.2"/>
    <row r="660" s="186" customFormat="1" ht="15.75" customHeight="1" x14ac:dyDescent="0.2"/>
    <row r="661" s="186" customFormat="1" ht="15.75" customHeight="1" x14ac:dyDescent="0.2"/>
    <row r="662" s="186" customFormat="1" ht="15.75" customHeight="1" x14ac:dyDescent="0.2"/>
    <row r="663" s="186" customFormat="1" ht="15.75" customHeight="1" x14ac:dyDescent="0.2"/>
    <row r="664" s="186" customFormat="1" ht="15.75" customHeight="1" x14ac:dyDescent="0.2"/>
    <row r="665" s="186" customFormat="1" ht="15.75" customHeight="1" x14ac:dyDescent="0.2"/>
    <row r="666" s="186" customFormat="1" ht="15.75" customHeight="1" x14ac:dyDescent="0.2"/>
    <row r="667" s="186" customFormat="1" ht="15.75" customHeight="1" x14ac:dyDescent="0.2"/>
    <row r="668" s="186" customFormat="1" ht="15.75" customHeight="1" x14ac:dyDescent="0.2"/>
    <row r="669" s="186" customFormat="1" ht="15.75" customHeight="1" x14ac:dyDescent="0.2"/>
    <row r="670" s="186" customFormat="1" ht="15.75" customHeight="1" x14ac:dyDescent="0.2"/>
    <row r="671" s="186" customFormat="1" ht="15.75" customHeight="1" x14ac:dyDescent="0.2"/>
    <row r="672" s="186" customFormat="1" ht="15.75" customHeight="1" x14ac:dyDescent="0.2"/>
    <row r="673" s="186" customFormat="1" ht="15.75" customHeight="1" x14ac:dyDescent="0.2"/>
    <row r="674" s="186" customFormat="1" ht="15.75" customHeight="1" x14ac:dyDescent="0.2"/>
    <row r="675" s="186" customFormat="1" ht="15.75" customHeight="1" x14ac:dyDescent="0.2"/>
    <row r="676" s="186" customFormat="1" ht="15.75" customHeight="1" x14ac:dyDescent="0.2"/>
    <row r="677" s="186" customFormat="1" ht="15.75" customHeight="1" x14ac:dyDescent="0.2"/>
    <row r="678" s="186" customFormat="1" ht="15.75" customHeight="1" x14ac:dyDescent="0.2"/>
    <row r="679" s="186" customFormat="1" ht="15.75" customHeight="1" x14ac:dyDescent="0.2"/>
    <row r="680" s="186" customFormat="1" ht="15.75" customHeight="1" x14ac:dyDescent="0.2"/>
    <row r="681" s="186" customFormat="1" ht="15.75" customHeight="1" x14ac:dyDescent="0.2"/>
    <row r="682" s="186" customFormat="1" ht="15.75" customHeight="1" x14ac:dyDescent="0.2"/>
    <row r="683" s="186" customFormat="1" ht="15.75" customHeight="1" x14ac:dyDescent="0.2"/>
    <row r="684" s="186" customFormat="1" ht="15.75" customHeight="1" x14ac:dyDescent="0.2"/>
    <row r="685" s="186" customFormat="1" ht="15.75" customHeight="1" x14ac:dyDescent="0.2"/>
    <row r="686" s="186" customFormat="1" ht="15.75" customHeight="1" x14ac:dyDescent="0.2"/>
    <row r="687" s="186" customFormat="1" ht="15.75" customHeight="1" x14ac:dyDescent="0.2"/>
    <row r="688" s="186" customFormat="1" ht="15.75" customHeight="1" x14ac:dyDescent="0.2"/>
    <row r="689" s="186" customFormat="1" ht="15.75" customHeight="1" x14ac:dyDescent="0.2"/>
    <row r="690" s="186" customFormat="1" ht="15.75" customHeight="1" x14ac:dyDescent="0.2"/>
    <row r="691" s="186" customFormat="1" ht="15.75" customHeight="1" x14ac:dyDescent="0.2"/>
    <row r="692" s="186" customFormat="1" ht="15.75" customHeight="1" x14ac:dyDescent="0.2"/>
    <row r="693" s="186" customFormat="1" ht="15.75" customHeight="1" x14ac:dyDescent="0.2"/>
    <row r="694" s="186" customFormat="1" ht="15.75" customHeight="1" x14ac:dyDescent="0.2"/>
    <row r="695" s="186" customFormat="1" ht="15.75" customHeight="1" x14ac:dyDescent="0.2"/>
    <row r="696" s="186" customFormat="1" ht="15.75" customHeight="1" x14ac:dyDescent="0.2"/>
    <row r="697" s="186" customFormat="1" ht="15.75" customHeight="1" x14ac:dyDescent="0.2"/>
    <row r="698" s="186" customFormat="1" ht="15.75" customHeight="1" x14ac:dyDescent="0.2"/>
    <row r="699" s="186" customFormat="1" ht="15.75" customHeight="1" x14ac:dyDescent="0.2"/>
    <row r="700" s="186" customFormat="1" ht="15.75" customHeight="1" x14ac:dyDescent="0.2"/>
    <row r="701" s="186" customFormat="1" ht="15.75" customHeight="1" x14ac:dyDescent="0.2"/>
    <row r="702" s="186" customFormat="1" ht="15.75" customHeight="1" x14ac:dyDescent="0.2"/>
    <row r="703" s="186" customFormat="1" ht="15.75" customHeight="1" x14ac:dyDescent="0.2"/>
    <row r="704" s="186" customFormat="1" ht="15.75" customHeight="1" x14ac:dyDescent="0.2"/>
    <row r="705" s="186" customFormat="1" ht="15.75" customHeight="1" x14ac:dyDescent="0.2"/>
    <row r="706" s="186" customFormat="1" ht="15.75" customHeight="1" x14ac:dyDescent="0.2"/>
    <row r="707" s="186" customFormat="1" ht="15.75" customHeight="1" x14ac:dyDescent="0.2"/>
    <row r="708" s="186" customFormat="1" ht="15.75" customHeight="1" x14ac:dyDescent="0.2"/>
    <row r="709" s="186" customFormat="1" ht="15.75" customHeight="1" x14ac:dyDescent="0.2"/>
    <row r="710" s="186" customFormat="1" ht="15.75" customHeight="1" x14ac:dyDescent="0.2"/>
    <row r="711" s="186" customFormat="1" ht="15.75" customHeight="1" x14ac:dyDescent="0.2"/>
    <row r="712" s="186" customFormat="1" ht="15.75" customHeight="1" x14ac:dyDescent="0.2"/>
    <row r="713" s="186" customFormat="1" ht="15.75" customHeight="1" x14ac:dyDescent="0.2"/>
    <row r="714" s="186" customFormat="1" ht="15.75" customHeight="1" x14ac:dyDescent="0.2"/>
    <row r="715" s="186" customFormat="1" ht="15.75" customHeight="1" x14ac:dyDescent="0.2"/>
    <row r="716" s="186" customFormat="1" ht="15.75" customHeight="1" x14ac:dyDescent="0.2"/>
    <row r="717" s="186" customFormat="1" ht="15.75" customHeight="1" x14ac:dyDescent="0.2"/>
    <row r="718" s="186" customFormat="1" ht="15.75" customHeight="1" x14ac:dyDescent="0.2"/>
    <row r="719" s="186" customFormat="1" ht="15.75" customHeight="1" x14ac:dyDescent="0.2"/>
    <row r="720" s="186" customFormat="1" ht="15.75" customHeight="1" x14ac:dyDescent="0.2"/>
    <row r="721" s="186" customFormat="1" ht="15.75" customHeight="1" x14ac:dyDescent="0.2"/>
    <row r="722" s="186" customFormat="1" ht="15.75" customHeight="1" x14ac:dyDescent="0.2"/>
    <row r="723" s="186" customFormat="1" ht="15.75" customHeight="1" x14ac:dyDescent="0.2"/>
    <row r="724" s="186" customFormat="1" ht="15.75" customHeight="1" x14ac:dyDescent="0.2"/>
    <row r="725" s="186" customFormat="1" ht="15.75" customHeight="1" x14ac:dyDescent="0.2"/>
    <row r="726" s="186" customFormat="1" ht="15.75" customHeight="1" x14ac:dyDescent="0.2"/>
    <row r="727" s="186" customFormat="1" ht="15.75" customHeight="1" x14ac:dyDescent="0.2"/>
    <row r="728" s="186" customFormat="1" ht="15.75" customHeight="1" x14ac:dyDescent="0.2"/>
    <row r="729" s="186" customFormat="1" ht="15.75" customHeight="1" x14ac:dyDescent="0.2"/>
    <row r="730" s="186" customFormat="1" ht="15.75" customHeight="1" x14ac:dyDescent="0.2"/>
    <row r="731" s="186" customFormat="1" ht="15.75" customHeight="1" x14ac:dyDescent="0.2"/>
    <row r="732" s="186" customFormat="1" ht="15.75" customHeight="1" x14ac:dyDescent="0.2"/>
    <row r="733" s="186" customFormat="1" ht="15.75" customHeight="1" x14ac:dyDescent="0.2"/>
    <row r="734" s="186" customFormat="1" ht="15.75" customHeight="1" x14ac:dyDescent="0.2"/>
    <row r="735" s="186" customFormat="1" ht="15.75" customHeight="1" x14ac:dyDescent="0.2"/>
    <row r="736" s="186" customFormat="1" ht="15.75" customHeight="1" x14ac:dyDescent="0.2"/>
    <row r="737" s="186" customFormat="1" ht="15.75" customHeight="1" x14ac:dyDescent="0.2"/>
    <row r="738" s="186" customFormat="1" ht="15.75" customHeight="1" x14ac:dyDescent="0.2"/>
    <row r="739" s="186" customFormat="1" ht="15.75" customHeight="1" x14ac:dyDescent="0.2"/>
    <row r="740" s="186" customFormat="1" ht="15.75" customHeight="1" x14ac:dyDescent="0.2"/>
    <row r="741" s="186" customFormat="1" ht="15.75" customHeight="1" x14ac:dyDescent="0.2"/>
    <row r="742" s="186" customFormat="1" ht="15.75" customHeight="1" x14ac:dyDescent="0.2"/>
    <row r="743" s="186" customFormat="1" ht="15.75" customHeight="1" x14ac:dyDescent="0.2"/>
    <row r="744" s="186" customFormat="1" ht="15.75" customHeight="1" x14ac:dyDescent="0.2"/>
    <row r="745" s="186" customFormat="1" ht="15.75" customHeight="1" x14ac:dyDescent="0.2"/>
    <row r="746" s="186" customFormat="1" ht="15.75" customHeight="1" x14ac:dyDescent="0.2"/>
    <row r="747" s="186" customFormat="1" ht="15.75" customHeight="1" x14ac:dyDescent="0.2"/>
    <row r="748" s="186" customFormat="1" ht="15.75" customHeight="1" x14ac:dyDescent="0.2"/>
    <row r="749" s="186" customFormat="1" ht="15.75" customHeight="1" x14ac:dyDescent="0.2"/>
    <row r="750" s="186" customFormat="1" ht="15.75" customHeight="1" x14ac:dyDescent="0.2"/>
    <row r="751" s="186" customFormat="1" ht="15.75" customHeight="1" x14ac:dyDescent="0.2"/>
    <row r="752" s="186" customFormat="1" ht="15.75" customHeight="1" x14ac:dyDescent="0.2"/>
    <row r="753" s="186" customFormat="1" ht="15.75" customHeight="1" x14ac:dyDescent="0.2"/>
    <row r="754" s="186" customFormat="1" ht="15.75" customHeight="1" x14ac:dyDescent="0.2"/>
    <row r="755" s="186" customFormat="1" ht="15.75" customHeight="1" x14ac:dyDescent="0.2"/>
    <row r="756" s="186" customFormat="1" ht="15.75" customHeight="1" x14ac:dyDescent="0.2"/>
    <row r="757" s="186" customFormat="1" ht="15.75" customHeight="1" x14ac:dyDescent="0.2"/>
    <row r="758" s="186" customFormat="1" ht="15.75" customHeight="1" x14ac:dyDescent="0.2"/>
    <row r="759" s="186" customFormat="1" ht="15.75" customHeight="1" x14ac:dyDescent="0.2"/>
    <row r="760" s="186" customFormat="1" ht="15.75" customHeight="1" x14ac:dyDescent="0.2"/>
    <row r="761" s="186" customFormat="1" ht="15.75" customHeight="1" x14ac:dyDescent="0.2"/>
    <row r="762" s="186" customFormat="1" ht="15.75" customHeight="1" x14ac:dyDescent="0.2"/>
    <row r="763" s="186" customFormat="1" ht="15.75" customHeight="1" x14ac:dyDescent="0.2"/>
    <row r="764" s="186" customFormat="1" ht="15.75" customHeight="1" x14ac:dyDescent="0.2"/>
    <row r="765" s="186" customFormat="1" ht="15.75" customHeight="1" x14ac:dyDescent="0.2"/>
    <row r="766" s="186" customFormat="1" ht="15.75" customHeight="1" x14ac:dyDescent="0.2"/>
    <row r="767" s="186" customFormat="1" ht="15.75" customHeight="1" x14ac:dyDescent="0.2"/>
    <row r="768" s="186" customFormat="1" ht="15.75" customHeight="1" x14ac:dyDescent="0.2"/>
    <row r="769" s="186" customFormat="1" ht="15.75" customHeight="1" x14ac:dyDescent="0.2"/>
    <row r="770" s="186" customFormat="1" ht="15.75" customHeight="1" x14ac:dyDescent="0.2"/>
    <row r="771" s="186" customFormat="1" ht="15.75" customHeight="1" x14ac:dyDescent="0.2"/>
    <row r="772" s="186" customFormat="1" ht="15.75" customHeight="1" x14ac:dyDescent="0.2"/>
    <row r="773" s="186" customFormat="1" ht="15.75" customHeight="1" x14ac:dyDescent="0.2"/>
    <row r="774" s="186" customFormat="1" ht="15.75" customHeight="1" x14ac:dyDescent="0.2"/>
    <row r="775" s="186" customFormat="1" ht="15.75" customHeight="1" x14ac:dyDescent="0.2"/>
    <row r="776" s="186" customFormat="1" ht="15.75" customHeight="1" x14ac:dyDescent="0.2"/>
    <row r="777" s="186" customFormat="1" ht="15.75" customHeight="1" x14ac:dyDescent="0.2"/>
    <row r="778" s="186" customFormat="1" ht="15.75" customHeight="1" x14ac:dyDescent="0.2"/>
    <row r="779" s="186" customFormat="1" ht="15.75" customHeight="1" x14ac:dyDescent="0.2"/>
    <row r="780" s="186" customFormat="1" ht="15.75" customHeight="1" x14ac:dyDescent="0.2"/>
    <row r="781" s="186" customFormat="1" ht="15.75" customHeight="1" x14ac:dyDescent="0.2"/>
    <row r="782" s="186" customFormat="1" ht="15.75" customHeight="1" x14ac:dyDescent="0.2"/>
    <row r="783" s="186" customFormat="1" ht="15.75" customHeight="1" x14ac:dyDescent="0.2"/>
    <row r="784" s="186" customFormat="1" ht="15.75" customHeight="1" x14ac:dyDescent="0.2"/>
    <row r="785" s="186" customFormat="1" ht="15.75" customHeight="1" x14ac:dyDescent="0.2"/>
    <row r="786" s="186" customFormat="1" ht="15.75" customHeight="1" x14ac:dyDescent="0.2"/>
    <row r="787" s="186" customFormat="1" ht="15.75" customHeight="1" x14ac:dyDescent="0.2"/>
    <row r="788" s="186" customFormat="1" ht="15.75" customHeight="1" x14ac:dyDescent="0.2"/>
    <row r="789" s="186" customFormat="1" ht="15.75" customHeight="1" x14ac:dyDescent="0.2"/>
    <row r="790" s="186" customFormat="1" ht="15.75" customHeight="1" x14ac:dyDescent="0.2"/>
    <row r="791" s="186" customFormat="1" ht="15.75" customHeight="1" x14ac:dyDescent="0.2"/>
    <row r="792" s="186" customFormat="1" ht="15.75" customHeight="1" x14ac:dyDescent="0.2"/>
    <row r="793" s="186" customFormat="1" ht="15.75" customHeight="1" x14ac:dyDescent="0.2"/>
    <row r="794" s="186" customFormat="1" ht="15.75" customHeight="1" x14ac:dyDescent="0.2"/>
    <row r="795" s="186" customFormat="1" ht="15.75" customHeight="1" x14ac:dyDescent="0.2"/>
    <row r="796" s="186" customFormat="1" ht="15.75" customHeight="1" x14ac:dyDescent="0.2"/>
    <row r="797" s="186" customFormat="1" ht="15.75" customHeight="1" x14ac:dyDescent="0.2"/>
    <row r="798" s="186" customFormat="1" ht="15.75" customHeight="1" x14ac:dyDescent="0.2"/>
    <row r="799" s="186" customFormat="1" ht="15.75" customHeight="1" x14ac:dyDescent="0.2"/>
    <row r="800" s="186" customFormat="1" ht="15.75" customHeight="1" x14ac:dyDescent="0.2"/>
    <row r="801" s="186" customFormat="1" ht="15.75" customHeight="1" x14ac:dyDescent="0.2"/>
    <row r="802" s="186" customFormat="1" ht="15.75" customHeight="1" x14ac:dyDescent="0.2"/>
    <row r="803" s="186" customFormat="1" ht="15.75" customHeight="1" x14ac:dyDescent="0.2"/>
    <row r="804" s="186" customFormat="1" ht="15.75" customHeight="1" x14ac:dyDescent="0.2"/>
    <row r="805" s="186" customFormat="1" ht="15.75" customHeight="1" x14ac:dyDescent="0.2"/>
    <row r="806" s="186" customFormat="1" ht="15.75" customHeight="1" x14ac:dyDescent="0.2"/>
    <row r="807" s="186" customFormat="1" ht="15.75" customHeight="1" x14ac:dyDescent="0.2"/>
    <row r="808" s="186" customFormat="1" ht="15.75" customHeight="1" x14ac:dyDescent="0.2"/>
    <row r="809" s="186" customFormat="1" ht="15.75" customHeight="1" x14ac:dyDescent="0.2"/>
    <row r="810" s="186" customFormat="1" ht="15.75" customHeight="1" x14ac:dyDescent="0.2"/>
    <row r="811" s="186" customFormat="1" ht="15.75" customHeight="1" x14ac:dyDescent="0.2"/>
    <row r="812" s="186" customFormat="1" ht="15.75" customHeight="1" x14ac:dyDescent="0.2"/>
    <row r="813" s="186" customFormat="1" ht="15.75" customHeight="1" x14ac:dyDescent="0.2"/>
    <row r="814" s="186" customFormat="1" ht="15.75" customHeight="1" x14ac:dyDescent="0.2"/>
    <row r="815" s="186" customFormat="1" ht="15.75" customHeight="1" x14ac:dyDescent="0.2"/>
    <row r="816" s="186" customFormat="1" ht="15.75" customHeight="1" x14ac:dyDescent="0.2"/>
    <row r="817" s="186" customFormat="1" ht="15.75" customHeight="1" x14ac:dyDescent="0.2"/>
    <row r="818" s="186" customFormat="1" ht="15.75" customHeight="1" x14ac:dyDescent="0.2"/>
    <row r="819" s="186" customFormat="1" ht="15.75" customHeight="1" x14ac:dyDescent="0.2"/>
    <row r="820" s="186" customFormat="1" ht="15.75" customHeight="1" x14ac:dyDescent="0.2"/>
    <row r="821" s="186" customFormat="1" ht="15.75" customHeight="1" x14ac:dyDescent="0.2"/>
    <row r="822" s="186" customFormat="1" ht="15.75" customHeight="1" x14ac:dyDescent="0.2"/>
    <row r="823" s="186" customFormat="1" ht="15.75" customHeight="1" x14ac:dyDescent="0.2"/>
    <row r="824" s="186" customFormat="1" ht="15.75" customHeight="1" x14ac:dyDescent="0.2"/>
    <row r="825" s="186" customFormat="1" ht="15.75" customHeight="1" x14ac:dyDescent="0.2"/>
    <row r="826" s="186" customFormat="1" ht="15.75" customHeight="1" x14ac:dyDescent="0.2"/>
    <row r="827" s="186" customFormat="1" ht="15.75" customHeight="1" x14ac:dyDescent="0.2"/>
    <row r="828" s="186" customFormat="1" ht="15.75" customHeight="1" x14ac:dyDescent="0.2"/>
    <row r="829" s="186" customFormat="1" ht="15.75" customHeight="1" x14ac:dyDescent="0.2"/>
    <row r="830" s="186" customFormat="1" ht="15.75" customHeight="1" x14ac:dyDescent="0.2"/>
    <row r="831" s="186" customFormat="1" ht="15.75" customHeight="1" x14ac:dyDescent="0.2"/>
    <row r="832" s="186" customFormat="1" ht="15.75" customHeight="1" x14ac:dyDescent="0.2"/>
    <row r="833" s="186" customFormat="1" ht="15.75" customHeight="1" x14ac:dyDescent="0.2"/>
    <row r="834" s="186" customFormat="1" ht="15.75" customHeight="1" x14ac:dyDescent="0.2"/>
    <row r="835" s="186" customFormat="1" ht="15.75" customHeight="1" x14ac:dyDescent="0.2"/>
    <row r="836" s="186" customFormat="1" ht="15.75" customHeight="1" x14ac:dyDescent="0.2"/>
    <row r="837" s="186" customFormat="1" ht="15.75" customHeight="1" x14ac:dyDescent="0.2"/>
    <row r="838" s="186" customFormat="1" ht="15.75" customHeight="1" x14ac:dyDescent="0.2"/>
    <row r="839" s="186" customFormat="1" ht="15.75" customHeight="1" x14ac:dyDescent="0.2"/>
    <row r="840" s="186" customFormat="1" ht="15.75" customHeight="1" x14ac:dyDescent="0.2"/>
    <row r="841" s="186" customFormat="1" ht="15.75" customHeight="1" x14ac:dyDescent="0.2"/>
    <row r="842" s="186" customFormat="1" ht="15.75" customHeight="1" x14ac:dyDescent="0.2"/>
    <row r="843" s="186" customFormat="1" ht="15.75" customHeight="1" x14ac:dyDescent="0.2"/>
    <row r="844" s="186" customFormat="1" ht="15.75" customHeight="1" x14ac:dyDescent="0.2"/>
    <row r="845" s="186" customFormat="1" ht="15.75" customHeight="1" x14ac:dyDescent="0.2"/>
    <row r="846" s="186" customFormat="1" ht="15.75" customHeight="1" x14ac:dyDescent="0.2"/>
    <row r="847" s="186" customFormat="1" ht="15.75" customHeight="1" x14ac:dyDescent="0.2"/>
    <row r="848" s="186" customFormat="1" ht="15.75" customHeight="1" x14ac:dyDescent="0.2"/>
    <row r="849" s="186" customFormat="1" ht="15.75" customHeight="1" x14ac:dyDescent="0.2"/>
    <row r="850" s="186" customFormat="1" ht="15.75" customHeight="1" x14ac:dyDescent="0.2"/>
    <row r="851" s="186" customFormat="1" ht="15.75" customHeight="1" x14ac:dyDescent="0.2"/>
    <row r="852" s="186" customFormat="1" ht="15.75" customHeight="1" x14ac:dyDescent="0.2"/>
    <row r="853" s="186" customFormat="1" ht="15.75" customHeight="1" x14ac:dyDescent="0.2"/>
    <row r="854" s="186" customFormat="1" ht="15.75" customHeight="1" x14ac:dyDescent="0.2"/>
    <row r="855" s="186" customFormat="1" ht="15.75" customHeight="1" x14ac:dyDescent="0.2"/>
    <row r="856" s="186" customFormat="1" ht="15.75" customHeight="1" x14ac:dyDescent="0.2"/>
    <row r="857" s="186" customFormat="1" ht="15.75" customHeight="1" x14ac:dyDescent="0.2"/>
    <row r="858" s="186" customFormat="1" ht="15.75" customHeight="1" x14ac:dyDescent="0.2"/>
    <row r="859" s="186" customFormat="1" ht="15.75" customHeight="1" x14ac:dyDescent="0.2"/>
    <row r="860" s="186" customFormat="1" ht="15.75" customHeight="1" x14ac:dyDescent="0.2"/>
    <row r="861" s="186" customFormat="1" ht="15.75" customHeight="1" x14ac:dyDescent="0.2"/>
    <row r="862" s="186" customFormat="1" ht="15.75" customHeight="1" x14ac:dyDescent="0.2"/>
    <row r="863" s="186" customFormat="1" ht="15.75" customHeight="1" x14ac:dyDescent="0.2"/>
    <row r="864" s="186" customFormat="1" ht="15.75" customHeight="1" x14ac:dyDescent="0.2"/>
    <row r="865" s="186" customFormat="1" ht="15.75" customHeight="1" x14ac:dyDescent="0.2"/>
    <row r="866" s="186" customFormat="1" ht="15.75" customHeight="1" x14ac:dyDescent="0.2"/>
    <row r="867" s="186" customFormat="1" ht="15.75" customHeight="1" x14ac:dyDescent="0.2"/>
    <row r="868" s="186" customFormat="1" ht="15.75" customHeight="1" x14ac:dyDescent="0.2"/>
    <row r="869" s="186" customFormat="1" ht="15.75" customHeight="1" x14ac:dyDescent="0.2"/>
    <row r="870" s="186" customFormat="1" ht="15.75" customHeight="1" x14ac:dyDescent="0.2"/>
    <row r="871" s="186" customFormat="1" ht="15.75" customHeight="1" x14ac:dyDescent="0.2"/>
    <row r="872" s="186" customFormat="1" ht="15.75" customHeight="1" x14ac:dyDescent="0.2"/>
    <row r="873" s="186" customFormat="1" ht="15.75" customHeight="1" x14ac:dyDescent="0.2"/>
    <row r="874" s="186" customFormat="1" ht="15.75" customHeight="1" x14ac:dyDescent="0.2"/>
    <row r="875" s="186" customFormat="1" ht="15.75" customHeight="1" x14ac:dyDescent="0.2"/>
    <row r="876" s="186" customFormat="1" ht="15.75" customHeight="1" x14ac:dyDescent="0.2"/>
    <row r="877" s="186" customFormat="1" ht="15.75" customHeight="1" x14ac:dyDescent="0.2"/>
    <row r="878" s="186" customFormat="1" ht="15.75" customHeight="1" x14ac:dyDescent="0.2"/>
    <row r="879" s="186" customFormat="1" ht="15.75" customHeight="1" x14ac:dyDescent="0.2"/>
    <row r="880" s="186" customFormat="1" ht="15.75" customHeight="1" x14ac:dyDescent="0.2"/>
    <row r="881" s="186" customFormat="1" ht="15.75" customHeight="1" x14ac:dyDescent="0.2"/>
    <row r="882" s="186" customFormat="1" ht="15.75" customHeight="1" x14ac:dyDescent="0.2"/>
    <row r="883" s="186" customFormat="1" ht="15.75" customHeight="1" x14ac:dyDescent="0.2"/>
    <row r="884" s="186" customFormat="1" ht="15.75" customHeight="1" x14ac:dyDescent="0.2"/>
    <row r="885" s="186" customFormat="1" ht="15.75" customHeight="1" x14ac:dyDescent="0.2"/>
    <row r="886" s="186" customFormat="1" ht="15.75" customHeight="1" x14ac:dyDescent="0.2"/>
    <row r="887" s="186" customFormat="1" ht="15.75" customHeight="1" x14ac:dyDescent="0.2"/>
    <row r="888" s="186" customFormat="1" ht="15.75" customHeight="1" x14ac:dyDescent="0.2"/>
    <row r="889" s="186" customFormat="1" ht="15.75" customHeight="1" x14ac:dyDescent="0.2"/>
    <row r="890" s="186" customFormat="1" ht="15.75" customHeight="1" x14ac:dyDescent="0.2"/>
    <row r="891" s="186" customFormat="1" ht="15.75" customHeight="1" x14ac:dyDescent="0.2"/>
    <row r="892" s="186" customFormat="1" ht="15.75" customHeight="1" x14ac:dyDescent="0.2"/>
    <row r="893" s="186" customFormat="1" ht="15.75" customHeight="1" x14ac:dyDescent="0.2"/>
    <row r="894" s="186" customFormat="1" ht="15.75" customHeight="1" x14ac:dyDescent="0.2"/>
    <row r="895" s="186" customFormat="1" ht="15.75" customHeight="1" x14ac:dyDescent="0.2"/>
    <row r="896" s="186" customFormat="1" ht="15.75" customHeight="1" x14ac:dyDescent="0.2"/>
    <row r="897" s="186" customFormat="1" ht="15.75" customHeight="1" x14ac:dyDescent="0.2"/>
    <row r="898" s="186" customFormat="1" ht="15.75" customHeight="1" x14ac:dyDescent="0.2"/>
    <row r="899" s="186" customFormat="1" ht="15.75" customHeight="1" x14ac:dyDescent="0.2"/>
    <row r="900" s="186" customFormat="1" ht="15.75" customHeight="1" x14ac:dyDescent="0.2"/>
    <row r="901" s="186" customFormat="1" ht="15.75" customHeight="1" x14ac:dyDescent="0.2"/>
    <row r="902" s="186" customFormat="1" ht="15.75" customHeight="1" x14ac:dyDescent="0.2"/>
    <row r="903" s="186" customFormat="1" ht="15.75" customHeight="1" x14ac:dyDescent="0.2"/>
    <row r="904" s="186" customFormat="1" ht="15.75" customHeight="1" x14ac:dyDescent="0.2"/>
    <row r="905" s="186" customFormat="1" ht="15.75" customHeight="1" x14ac:dyDescent="0.2"/>
    <row r="906" s="186" customFormat="1" ht="15.75" customHeight="1" x14ac:dyDescent="0.2"/>
    <row r="907" s="186" customFormat="1" ht="15.75" customHeight="1" x14ac:dyDescent="0.2"/>
    <row r="908" s="186" customFormat="1" ht="15.75" customHeight="1" x14ac:dyDescent="0.2"/>
    <row r="909" s="186" customFormat="1" ht="15.75" customHeight="1" x14ac:dyDescent="0.2"/>
    <row r="910" s="186" customFormat="1" ht="15.75" customHeight="1" x14ac:dyDescent="0.2"/>
    <row r="911" s="186" customFormat="1" ht="15.75" customHeight="1" x14ac:dyDescent="0.2"/>
    <row r="912" s="186" customFormat="1" ht="15.75" customHeight="1" x14ac:dyDescent="0.2"/>
    <row r="913" s="186" customFormat="1" ht="15.75" customHeight="1" x14ac:dyDescent="0.2"/>
    <row r="914" s="186" customFormat="1" ht="15.75" customHeight="1" x14ac:dyDescent="0.2"/>
    <row r="915" s="186" customFormat="1" ht="15.75" customHeight="1" x14ac:dyDescent="0.2"/>
    <row r="916" s="186" customFormat="1" ht="15.75" customHeight="1" x14ac:dyDescent="0.2"/>
    <row r="917" s="186" customFormat="1" ht="15.75" customHeight="1" x14ac:dyDescent="0.2"/>
    <row r="918" s="186" customFormat="1" ht="15.75" customHeight="1" x14ac:dyDescent="0.2"/>
    <row r="919" s="186" customFormat="1" ht="15.75" customHeight="1" x14ac:dyDescent="0.2"/>
    <row r="920" s="186" customFormat="1" ht="15.75" customHeight="1" x14ac:dyDescent="0.2"/>
    <row r="921" s="186" customFormat="1" ht="15.75" customHeight="1" x14ac:dyDescent="0.2"/>
    <row r="922" s="186" customFormat="1" ht="15.75" customHeight="1" x14ac:dyDescent="0.2"/>
    <row r="923" s="186" customFormat="1" ht="15.75" customHeight="1" x14ac:dyDescent="0.2"/>
    <row r="924" s="186" customFormat="1" ht="15.75" customHeight="1" x14ac:dyDescent="0.2"/>
    <row r="925" s="186" customFormat="1" ht="15.75" customHeight="1" x14ac:dyDescent="0.2"/>
    <row r="926" s="186" customFormat="1" ht="15.75" customHeight="1" x14ac:dyDescent="0.2"/>
    <row r="927" s="186" customFormat="1" ht="15.75" customHeight="1" x14ac:dyDescent="0.2"/>
    <row r="928" s="186" customFormat="1" ht="15.75" customHeight="1" x14ac:dyDescent="0.2"/>
    <row r="929" s="186" customFormat="1" ht="15.75" customHeight="1" x14ac:dyDescent="0.2"/>
    <row r="930" s="186" customFormat="1" ht="15.75" customHeight="1" x14ac:dyDescent="0.2"/>
    <row r="931" s="186" customFormat="1" ht="15.75" customHeight="1" x14ac:dyDescent="0.2"/>
    <row r="932" s="186" customFormat="1" ht="15.75" customHeight="1" x14ac:dyDescent="0.2"/>
    <row r="933" s="186" customFormat="1" ht="15.75" customHeight="1" x14ac:dyDescent="0.2"/>
    <row r="934" s="186" customFormat="1" ht="15.75" customHeight="1" x14ac:dyDescent="0.2"/>
    <row r="935" s="186" customFormat="1" ht="15.75" customHeight="1" x14ac:dyDescent="0.2"/>
    <row r="936" s="186" customFormat="1" ht="15.75" customHeight="1" x14ac:dyDescent="0.2"/>
    <row r="937" s="186" customFormat="1" ht="15.75" customHeight="1" x14ac:dyDescent="0.2"/>
    <row r="938" s="186" customFormat="1" ht="15.75" customHeight="1" x14ac:dyDescent="0.2"/>
    <row r="939" s="186" customFormat="1" ht="15.75" customHeight="1" x14ac:dyDescent="0.2"/>
    <row r="940" s="186" customFormat="1" ht="15.75" customHeight="1" x14ac:dyDescent="0.2"/>
    <row r="941" s="186" customFormat="1" ht="15.75" customHeight="1" x14ac:dyDescent="0.2"/>
    <row r="942" s="186" customFormat="1" ht="15.75" customHeight="1" x14ac:dyDescent="0.2"/>
    <row r="943" s="186" customFormat="1" ht="15.75" customHeight="1" x14ac:dyDescent="0.2"/>
    <row r="944" s="186" customFormat="1" ht="15.75" customHeight="1" x14ac:dyDescent="0.2"/>
    <row r="945" s="186" customFormat="1" ht="15.75" customHeight="1" x14ac:dyDescent="0.2"/>
    <row r="946" s="186" customFormat="1" ht="15.75" customHeight="1" x14ac:dyDescent="0.2"/>
    <row r="947" s="186" customFormat="1" ht="15.75" customHeight="1" x14ac:dyDescent="0.2"/>
    <row r="948" s="186" customFormat="1" ht="15.75" customHeight="1" x14ac:dyDescent="0.2"/>
    <row r="949" s="186" customFormat="1" ht="15.75" customHeight="1" x14ac:dyDescent="0.2"/>
    <row r="950" s="186" customFormat="1" ht="15.75" customHeight="1" x14ac:dyDescent="0.2"/>
    <row r="951" s="186" customFormat="1" ht="15.75" customHeight="1" x14ac:dyDescent="0.2"/>
    <row r="952" s="186" customFormat="1" ht="15.75" customHeight="1" x14ac:dyDescent="0.2"/>
    <row r="953" s="186" customFormat="1" ht="15.75" customHeight="1" x14ac:dyDescent="0.2"/>
    <row r="954" s="186" customFormat="1" ht="15.75" customHeight="1" x14ac:dyDescent="0.2"/>
    <row r="955" s="186" customFormat="1" ht="15.75" customHeight="1" x14ac:dyDescent="0.2"/>
    <row r="956" s="186" customFormat="1" ht="15.75" customHeight="1" x14ac:dyDescent="0.2"/>
    <row r="957" s="186" customFormat="1" ht="15.75" customHeight="1" x14ac:dyDescent="0.2"/>
    <row r="958" s="186" customFormat="1" ht="15.75" customHeight="1" x14ac:dyDescent="0.2"/>
    <row r="959" s="186" customFormat="1" ht="15.75" customHeight="1" x14ac:dyDescent="0.2"/>
    <row r="960" s="186" customFormat="1" ht="15.75" customHeight="1" x14ac:dyDescent="0.2"/>
    <row r="961" s="186" customFormat="1" ht="15.75" customHeight="1" x14ac:dyDescent="0.2"/>
    <row r="962" s="186" customFormat="1" ht="15.75" customHeight="1" x14ac:dyDescent="0.2"/>
    <row r="963" s="186" customFormat="1" ht="15.75" customHeight="1" x14ac:dyDescent="0.2"/>
    <row r="964" s="186" customFormat="1" ht="15.75" customHeight="1" x14ac:dyDescent="0.2"/>
    <row r="965" s="186" customFormat="1" ht="15.75" customHeight="1" x14ac:dyDescent="0.2"/>
    <row r="966" s="186" customFormat="1" ht="15.75" customHeight="1" x14ac:dyDescent="0.2"/>
    <row r="967" s="186" customFormat="1" ht="15.75" customHeight="1" x14ac:dyDescent="0.2"/>
    <row r="968" s="186" customFormat="1" ht="15.75" customHeight="1" x14ac:dyDescent="0.2"/>
  </sheetData>
  <mergeCells count="2">
    <mergeCell ref="C50:G50"/>
    <mergeCell ref="A51:A56"/>
  </mergeCells>
  <dataValidations count="1">
    <dataValidation operator="equal" allowBlank="1" showErrorMessage="1" sqref="D2" xr:uid="{00000000-0002-0000-0A00-000000000000}">
      <formula1>0</formula1>
      <formula2>0</formula2>
    </dataValidation>
  </dataValidations>
  <hyperlinks>
    <hyperlink ref="A2" location="'Содержание'!A1" display="&lt;&lt;" xr:uid="{00000000-0004-0000-0A00-000000000000}"/>
  </hyperlinks>
  <pageMargins left="0.70833333333333304" right="0.70833333333333304" top="0.74791666666666701" bottom="0.74791666666666701" header="0.511811023622047" footer="0.511811023622047"/>
  <pageSetup scale="33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Содержание</vt:lpstr>
      <vt:lpstr>Вводные</vt:lpstr>
      <vt:lpstr>Штат</vt:lpstr>
      <vt:lpstr>Выручка</vt:lpstr>
      <vt:lpstr>Затраты</vt:lpstr>
      <vt:lpstr>Налоги</vt:lpstr>
      <vt:lpstr>Оборотный капитал</vt:lpstr>
      <vt:lpstr>Отчетность</vt:lpstr>
      <vt:lpstr>Cash flow инвестора</vt:lpstr>
      <vt:lpstr>Резюме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Василий Майба</dc:creator>
  <dc:description/>
  <cp:lastModifiedBy>Vasily Maybach</cp:lastModifiedBy>
  <cp:revision>129</cp:revision>
  <dcterms:created xsi:type="dcterms:W3CDTF">2023-02-06T10:11:59Z</dcterms:created>
  <dcterms:modified xsi:type="dcterms:W3CDTF">2024-09-21T12:05:09Z</dcterms:modified>
  <dc:language>ru-RU</dc:language>
</cp:coreProperties>
</file>