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4cf110738787ef/Рабочий стол/Excel учебник/"/>
    </mc:Choice>
  </mc:AlternateContent>
  <xr:revisionPtr revIDLastSave="0" documentId="14_{C2B83EC2-DC86-4644-B0A7-D1E225F9F610}" xr6:coauthVersionLast="47" xr6:coauthVersionMax="47" xr10:uidLastSave="{00000000-0000-0000-0000-000000000000}"/>
  <bookViews>
    <workbookView xWindow="-120" yWindow="-120" windowWidth="29040" windowHeight="15720" tabRatio="689" xr2:uid="{00000000-000D-0000-FFFF-FFFF00000000}"/>
  </bookViews>
  <sheets>
    <sheet name="Общая концепция" sheetId="8" r:id="rId1"/>
    <sheet name="1C TB" sheetId="1" r:id="rId2"/>
    <sheet name="Mapping" sheetId="2" r:id="rId3"/>
    <sheet name="Трансформация" sheetId="3" r:id="rId4"/>
    <sheet name="Корректировки БУ для УУ" sheetId="6" r:id="rId5"/>
    <sheet name="Баланс" sheetId="4" r:id="rId6"/>
    <sheet name="ОПУ" sheetId="5" r:id="rId7"/>
    <sheet name="Реконциляция капитала" sheetId="7" r:id="rId8"/>
  </sheets>
  <definedNames>
    <definedName name="_xlnm._FilterDatabase" localSheetId="1" hidden="1">'1C TB'!$A$7:$J$118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7" l="1"/>
  <c r="G16" i="7" s="1"/>
  <c r="F11" i="7"/>
  <c r="F16" i="7" s="1"/>
  <c r="E11" i="7"/>
  <c r="E16" i="7" s="1"/>
  <c r="H14" i="7" l="1"/>
  <c r="I14" i="7" s="1"/>
  <c r="C40" i="4" l="1"/>
  <c r="C32" i="4"/>
  <c r="C31" i="4"/>
  <c r="C30" i="4"/>
  <c r="C10" i="4"/>
  <c r="C9" i="4"/>
  <c r="C8" i="4"/>
  <c r="C7" i="4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G39" i="3"/>
  <c r="G38" i="3"/>
  <c r="G37" i="3"/>
  <c r="G35" i="3"/>
  <c r="G34" i="3"/>
  <c r="G33" i="3"/>
  <c r="G32" i="3"/>
  <c r="G31" i="3"/>
  <c r="G30" i="3"/>
  <c r="G29" i="3"/>
  <c r="G28" i="3"/>
  <c r="G27" i="3"/>
  <c r="G26" i="3"/>
  <c r="G25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1" i="3"/>
  <c r="F20" i="3"/>
  <c r="F19" i="3"/>
  <c r="F18" i="3"/>
  <c r="F17" i="3"/>
  <c r="F16" i="3"/>
  <c r="F15" i="3"/>
  <c r="F14" i="3"/>
  <c r="F13" i="3"/>
  <c r="F12" i="3"/>
  <c r="F11" i="3"/>
  <c r="F9" i="3"/>
  <c r="F8" i="3"/>
  <c r="F7" i="3"/>
  <c r="F6" i="3"/>
  <c r="E37" i="3"/>
  <c r="D37" i="3"/>
  <c r="G18" i="6"/>
  <c r="G36" i="3" s="1"/>
  <c r="C33" i="4" l="1"/>
  <c r="Q37" i="3"/>
  <c r="C11" i="5" s="1"/>
  <c r="E39" i="3"/>
  <c r="E38" i="3"/>
  <c r="E36" i="3"/>
  <c r="E34" i="3"/>
  <c r="E33" i="3"/>
  <c r="E32" i="3"/>
  <c r="E31" i="3"/>
  <c r="E30" i="3"/>
  <c r="E29" i="3"/>
  <c r="E28" i="3"/>
  <c r="E27" i="3"/>
  <c r="E26" i="3"/>
  <c r="E25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G14" i="6"/>
  <c r="F10" i="3" s="1"/>
  <c r="D33" i="3"/>
  <c r="G11" i="6"/>
  <c r="E35" i="3" s="1"/>
  <c r="P41" i="3"/>
  <c r="O41" i="3"/>
  <c r="M41" i="3"/>
  <c r="L41" i="3"/>
  <c r="K41" i="3"/>
  <c r="J41" i="3"/>
  <c r="D39" i="3"/>
  <c r="D34" i="3"/>
  <c r="D32" i="3"/>
  <c r="D31" i="3"/>
  <c r="D30" i="3"/>
  <c r="D29" i="3"/>
  <c r="D28" i="3"/>
  <c r="D27" i="3"/>
  <c r="D13" i="3"/>
  <c r="D10" i="3"/>
  <c r="D8" i="3"/>
  <c r="F25" i="2"/>
  <c r="D38" i="3" s="1"/>
  <c r="F24" i="2"/>
  <c r="F23" i="2"/>
  <c r="D36" i="3" s="1"/>
  <c r="F22" i="2"/>
  <c r="D35" i="3" s="1"/>
  <c r="F21" i="2"/>
  <c r="F20" i="2"/>
  <c r="D26" i="3" s="1"/>
  <c r="F18" i="2"/>
  <c r="D10" i="7" s="1"/>
  <c r="F17" i="2"/>
  <c r="D9" i="7" s="1"/>
  <c r="F36" i="1"/>
  <c r="G113" i="1"/>
  <c r="J113" i="1" s="1"/>
  <c r="D20" i="3" l="1"/>
  <c r="D21" i="3"/>
  <c r="I9" i="7"/>
  <c r="D11" i="7"/>
  <c r="D16" i="7" s="1"/>
  <c r="H41" i="3"/>
  <c r="N41" i="3"/>
  <c r="G41" i="3"/>
  <c r="I41" i="3"/>
  <c r="Q33" i="3"/>
  <c r="F41" i="3"/>
  <c r="Q8" i="3"/>
  <c r="Q10" i="3"/>
  <c r="Q13" i="3"/>
  <c r="C18" i="4" s="1"/>
  <c r="Q20" i="3" l="1"/>
  <c r="C24" i="4" s="1"/>
  <c r="Q21" i="3"/>
  <c r="C25" i="4" s="1"/>
  <c r="Q26" i="3" l="1"/>
  <c r="C6" i="5" s="1"/>
  <c r="Q27" i="3"/>
  <c r="Q36" i="3" l="1"/>
  <c r="C13" i="5" s="1"/>
  <c r="Q30" i="3"/>
  <c r="Q34" i="3"/>
  <c r="C12" i="5" s="1"/>
  <c r="Q28" i="3"/>
  <c r="Q39" i="3"/>
  <c r="C17" i="5" s="1"/>
  <c r="Q32" i="3"/>
  <c r="Q35" i="3"/>
  <c r="Q29" i="3"/>
  <c r="Q38" i="3"/>
  <c r="C15" i="5" s="1"/>
  <c r="Q31" i="3"/>
  <c r="C8" i="5" l="1"/>
  <c r="C9" i="5"/>
  <c r="E41" i="3"/>
  <c r="H117" i="1" l="1"/>
  <c r="G117" i="1"/>
  <c r="H116" i="1"/>
  <c r="G116" i="1"/>
  <c r="H115" i="1"/>
  <c r="G115" i="1"/>
  <c r="H114" i="1"/>
  <c r="G114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G103" i="1"/>
  <c r="J103" i="1" s="1"/>
  <c r="H102" i="1"/>
  <c r="J102" i="1" s="1"/>
  <c r="H101" i="1"/>
  <c r="G101" i="1"/>
  <c r="H100" i="1"/>
  <c r="G100" i="1"/>
  <c r="H99" i="1"/>
  <c r="G99" i="1"/>
  <c r="G98" i="1"/>
  <c r="J98" i="1" s="1"/>
  <c r="G97" i="1"/>
  <c r="J97" i="1" s="1"/>
  <c r="G96" i="1"/>
  <c r="J96" i="1" s="1"/>
  <c r="H95" i="1"/>
  <c r="G95" i="1"/>
  <c r="H94" i="1"/>
  <c r="G94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F16" i="2" s="1"/>
  <c r="G61" i="1"/>
  <c r="H60" i="1"/>
  <c r="G60" i="1"/>
  <c r="H59" i="1"/>
  <c r="G59" i="1"/>
  <c r="H58" i="1"/>
  <c r="G58" i="1"/>
  <c r="H57" i="1"/>
  <c r="H56" i="1"/>
  <c r="G56" i="1"/>
  <c r="H55" i="1"/>
  <c r="G55" i="1"/>
  <c r="H54" i="1"/>
  <c r="G54" i="1"/>
  <c r="H53" i="1"/>
  <c r="G53" i="1"/>
  <c r="H52" i="1"/>
  <c r="G52" i="1"/>
  <c r="H51" i="1"/>
  <c r="H50" i="1"/>
  <c r="F13" i="2" s="1"/>
  <c r="D15" i="3" s="1"/>
  <c r="Q15" i="3" s="1"/>
  <c r="G50" i="1"/>
  <c r="H49" i="1"/>
  <c r="G49" i="1"/>
  <c r="H48" i="1"/>
  <c r="G48" i="1"/>
  <c r="H47" i="1"/>
  <c r="G47" i="1"/>
  <c r="H46" i="1"/>
  <c r="F12" i="2" s="1"/>
  <c r="D19" i="3" s="1"/>
  <c r="Q19" i="3" s="1"/>
  <c r="C38" i="4" s="1"/>
  <c r="G46" i="1"/>
  <c r="G45" i="1"/>
  <c r="H44" i="1"/>
  <c r="G44" i="1"/>
  <c r="H43" i="1"/>
  <c r="G43" i="1"/>
  <c r="H42" i="1"/>
  <c r="G42" i="1"/>
  <c r="F10" i="2" s="1"/>
  <c r="D12" i="3" s="1"/>
  <c r="Q12" i="3" s="1"/>
  <c r="C16" i="4" s="1"/>
  <c r="H41" i="1"/>
  <c r="F9" i="2" s="1"/>
  <c r="D17" i="3" s="1"/>
  <c r="Q17" i="3" s="1"/>
  <c r="C37" i="4" s="1"/>
  <c r="G41" i="1"/>
  <c r="H40" i="1"/>
  <c r="G40" i="1"/>
  <c r="H39" i="1"/>
  <c r="G39" i="1"/>
  <c r="H38" i="1"/>
  <c r="G38" i="1"/>
  <c r="H37" i="1"/>
  <c r="G37" i="1"/>
  <c r="G36" i="1"/>
  <c r="F8" i="2" s="1"/>
  <c r="D14" i="3" s="1"/>
  <c r="Q14" i="3" s="1"/>
  <c r="C19" i="4" s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F7" i="2" s="1"/>
  <c r="D11" i="3" s="1"/>
  <c r="Q11" i="3" s="1"/>
  <c r="C17" i="4" s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F6" i="2" s="1"/>
  <c r="D7" i="3" s="1"/>
  <c r="Q7" i="3" s="1"/>
  <c r="C14" i="4" s="1"/>
  <c r="H15" i="1"/>
  <c r="G15" i="1"/>
  <c r="H14" i="1"/>
  <c r="G14" i="1"/>
  <c r="H13" i="1"/>
  <c r="G13" i="1"/>
  <c r="H12" i="1"/>
  <c r="H11" i="1"/>
  <c r="G11" i="1"/>
  <c r="H10" i="1"/>
  <c r="G10" i="1"/>
  <c r="H9" i="1"/>
  <c r="G9" i="1"/>
  <c r="F4" i="2" s="1"/>
  <c r="E118" i="1"/>
  <c r="F93" i="1"/>
  <c r="F19" i="2" s="1"/>
  <c r="D25" i="3" s="1"/>
  <c r="D118" i="1"/>
  <c r="C118" i="1"/>
  <c r="H93" i="1" l="1"/>
  <c r="J93" i="1" s="1"/>
  <c r="H10" i="7"/>
  <c r="Q25" i="3"/>
  <c r="C5" i="5" s="1"/>
  <c r="C7" i="5" s="1"/>
  <c r="C10" i="5" s="1"/>
  <c r="C14" i="5" s="1"/>
  <c r="F118" i="1"/>
  <c r="J51" i="1"/>
  <c r="F14" i="2"/>
  <c r="D16" i="3" s="1"/>
  <c r="Q16" i="3" s="1"/>
  <c r="C36" i="4" s="1"/>
  <c r="C41" i="4" s="1"/>
  <c r="J11" i="1"/>
  <c r="J12" i="1"/>
  <c r="F5" i="2"/>
  <c r="D6" i="3" s="1"/>
  <c r="J45" i="1"/>
  <c r="F11" i="2"/>
  <c r="D9" i="3" s="1"/>
  <c r="Q9" i="3" s="1"/>
  <c r="C15" i="4" s="1"/>
  <c r="C20" i="4" s="1"/>
  <c r="J57" i="1"/>
  <c r="F15" i="2"/>
  <c r="D18" i="3" s="1"/>
  <c r="Q18" i="3" s="1"/>
  <c r="C39" i="4" s="1"/>
  <c r="J9" i="1"/>
  <c r="D120" i="1"/>
  <c r="H118" i="1"/>
  <c r="J13" i="1"/>
  <c r="J14" i="1"/>
  <c r="J15" i="1"/>
  <c r="J16" i="1"/>
  <c r="J17" i="1"/>
  <c r="J46" i="1"/>
  <c r="J47" i="1"/>
  <c r="J48" i="1"/>
  <c r="J49" i="1"/>
  <c r="J50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9" i="1"/>
  <c r="J100" i="1"/>
  <c r="J101" i="1"/>
  <c r="J104" i="1"/>
  <c r="J105" i="1"/>
  <c r="J106" i="1"/>
  <c r="J107" i="1"/>
  <c r="J108" i="1"/>
  <c r="J109" i="1"/>
  <c r="J110" i="1"/>
  <c r="J111" i="1"/>
  <c r="J112" i="1"/>
  <c r="J10" i="1"/>
  <c r="J114" i="1"/>
  <c r="J115" i="1"/>
  <c r="J116" i="1"/>
  <c r="J1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G118" i="1"/>
  <c r="J36" i="1"/>
  <c r="J37" i="1"/>
  <c r="J38" i="1"/>
  <c r="J39" i="1"/>
  <c r="J40" i="1"/>
  <c r="J41" i="1"/>
  <c r="J42" i="1"/>
  <c r="J43" i="1"/>
  <c r="J44" i="1"/>
  <c r="J52" i="1"/>
  <c r="J53" i="1"/>
  <c r="J54" i="1"/>
  <c r="J55" i="1"/>
  <c r="J56" i="1"/>
  <c r="J94" i="1"/>
  <c r="J95" i="1"/>
  <c r="F121" i="1"/>
  <c r="C20" i="5" l="1"/>
  <c r="C16" i="5"/>
  <c r="C18" i="5" s="1"/>
  <c r="C26" i="4" s="1"/>
  <c r="C27" i="4" s="1"/>
  <c r="C42" i="4" s="1"/>
  <c r="H11" i="7"/>
  <c r="H16" i="7" s="1"/>
  <c r="I10" i="7"/>
  <c r="I11" i="7" s="1"/>
  <c r="I16" i="7" s="1"/>
  <c r="I18" i="7" s="1"/>
  <c r="H121" i="1"/>
  <c r="D41" i="3"/>
  <c r="Q6" i="3"/>
  <c r="F27" i="2"/>
  <c r="Q41" i="3" l="1"/>
  <c r="C6" i="4"/>
  <c r="C11" i="4" s="1"/>
  <c r="C21" i="4" s="1"/>
</calcChain>
</file>

<file path=xl/sharedStrings.xml><?xml version="1.0" encoding="utf-8"?>
<sst xmlns="http://schemas.openxmlformats.org/spreadsheetml/2006/main" count="508" uniqueCount="338">
  <si>
    <t>Признак счета УУ</t>
  </si>
  <si>
    <t>Код счета УУ</t>
  </si>
  <si>
    <t>Наименование счета УУ</t>
  </si>
  <si>
    <t>Код счета БУ</t>
  </si>
  <si>
    <t>Сумма</t>
  </si>
  <si>
    <t>Комментарий</t>
  </si>
  <si>
    <t>Выводимые данные:</t>
  </si>
  <si>
    <t>БУ (данные бухгалтерского учета)</t>
  </si>
  <si>
    <t>Счет</t>
  </si>
  <si>
    <t>Наименование счета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</si>
  <si>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</si>
  <si>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</si>
  <si>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</si>
  <si>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</si>
  <si>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</si>
  <si>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Основные средства Fixed assets</t>
  </si>
  <si>
    <t>01.01</t>
  </si>
  <si>
    <t>Основные средства в организации  Company's fixed assets</t>
  </si>
  <si>
    <t>01.09</t>
  </si>
  <si>
    <t>Выбытие основных средств</t>
  </si>
  <si>
    <t>Амортизация основных средств Depreciation of fixed assets</t>
  </si>
  <si>
    <t>02.01</t>
  </si>
  <si>
    <t>Амортизация основных средств, учитываемых на счете 01Depreciation of fixed assets, accounted at the 01 account</t>
  </si>
  <si>
    <t>Вложения во внеоборотные активы Capital investmens</t>
  </si>
  <si>
    <t>08.04</t>
  </si>
  <si>
    <t>Приобретение объектов основных средств Acquisition of fixed assets</t>
  </si>
  <si>
    <t>Отложенные налоговые активы</t>
  </si>
  <si>
    <t>Материалы  Raw Materials &amp; consumable stocks</t>
  </si>
  <si>
    <t>10.03</t>
  </si>
  <si>
    <t>Топливо</t>
  </si>
  <si>
    <t>10.05</t>
  </si>
  <si>
    <t>Запасные части  Spare parts</t>
  </si>
  <si>
    <t>10.06</t>
  </si>
  <si>
    <t>Прочие материалы  Other materials</t>
  </si>
  <si>
    <t>10.08</t>
  </si>
  <si>
    <t>Строительные материалы</t>
  </si>
  <si>
    <t>10.09</t>
  </si>
  <si>
    <t>Инвентарь и хозяйственные принадлежности</t>
  </si>
  <si>
    <t>10.10</t>
  </si>
  <si>
    <t>Специальная оснастка и специальная одежда на складе</t>
  </si>
  <si>
    <t>НДС по приобретенным ценностям VAT on assets purchased</t>
  </si>
  <si>
    <t>19.01</t>
  </si>
  <si>
    <t>НДС при приобретении основных средств  VAT on fixed assets purchased</t>
  </si>
  <si>
    <t>19.03</t>
  </si>
  <si>
    <t>НДС по приобретенным материально-производственным запасам VAT on material assets purchased</t>
  </si>
  <si>
    <t>19.04</t>
  </si>
  <si>
    <t xml:space="preserve">НДС по приобретенным услугам VAT on services </t>
  </si>
  <si>
    <t>19.05</t>
  </si>
  <si>
    <t>НДС, уплаченный при ввозе товаров на территорию РФ(VAT on goods (import) purchased to be paid at the customs)</t>
  </si>
  <si>
    <t>19.07</t>
  </si>
  <si>
    <t>НДС по товарам, реализованным по ставке 0% (экспорт)</t>
  </si>
  <si>
    <t>Основное производство Primary production - Direct costs</t>
  </si>
  <si>
    <t>20.01</t>
  </si>
  <si>
    <t>Общепроизводственные расходы Variable Costs</t>
  </si>
  <si>
    <t>Общехозяйственные расходы General overheads, variable costs &amp; costs of sales</t>
  </si>
  <si>
    <t>Касса</t>
  </si>
  <si>
    <t>50.01</t>
  </si>
  <si>
    <t>Касса организации</t>
  </si>
  <si>
    <t>50.03</t>
  </si>
  <si>
    <t>Денежные документы</t>
  </si>
  <si>
    <t>Расчетные счета  Bank accounts (RUR)</t>
  </si>
  <si>
    <t>Валютные счета</t>
  </si>
  <si>
    <t>Переводы в пути</t>
  </si>
  <si>
    <t>57.01</t>
  </si>
  <si>
    <t>Расчеты с поставщиками и подрядчиками Settlements with suppliers and contractors</t>
  </si>
  <si>
    <t>60.01</t>
  </si>
  <si>
    <t>Расчеты с поставщиками и подрядчиками  Settlements with suppliers and contractors (in RUR)</t>
  </si>
  <si>
    <t>60.02</t>
  </si>
  <si>
    <t>Расчеты по авансам выданным  Prepayments - Settlements on advances to  suppliers and contractors (in RUR)</t>
  </si>
  <si>
    <t>60.21</t>
  </si>
  <si>
    <t>Расчеты с поставщиками и подрядчиками (в валюте)Settlements with suppliers and contractors (in agreed monetary units)</t>
  </si>
  <si>
    <t>Расчеты с покупателями и заказчиками</t>
  </si>
  <si>
    <t>62.01</t>
  </si>
  <si>
    <t>62.02</t>
  </si>
  <si>
    <t>Расчеты по авансам полученным</t>
  </si>
  <si>
    <t>62.21</t>
  </si>
  <si>
    <t>Расчеты с покупателями и заказчиками (в валюте)</t>
  </si>
  <si>
    <t>Резервы по сомнительным долгам</t>
  </si>
  <si>
    <t>Расчеты по краткосрочным кредитам и займам</t>
  </si>
  <si>
    <t>66.01</t>
  </si>
  <si>
    <t>Краткосрочные кредиты</t>
  </si>
  <si>
    <t>66.02</t>
  </si>
  <si>
    <t>Проценты по краткосрочным кредитам</t>
  </si>
  <si>
    <t>66.23</t>
  </si>
  <si>
    <t>Краткосрочные займы (в валюте)</t>
  </si>
  <si>
    <t>66.24</t>
  </si>
  <si>
    <t>Проценты по краткосрочным займам (в валюте)</t>
  </si>
  <si>
    <t>Расчеты по налогам и сборам Settlements on taxes and duties (budgetary payments</t>
  </si>
  <si>
    <t>68.01</t>
  </si>
  <si>
    <t>НДФЛ при исполнении обязанностей налогового агента</t>
  </si>
  <si>
    <t>68.02</t>
  </si>
  <si>
    <t>Налог на добавленную стоимость (VAT)</t>
  </si>
  <si>
    <t>68.04</t>
  </si>
  <si>
    <t>Налог на прибыль</t>
  </si>
  <si>
    <t>68.04.1</t>
  </si>
  <si>
    <t>Расчеты с бюджетом</t>
  </si>
  <si>
    <t>68.04.2</t>
  </si>
  <si>
    <t>Расчет налога на прибыль</t>
  </si>
  <si>
    <t>68.07</t>
  </si>
  <si>
    <t>Транспортный налог</t>
  </si>
  <si>
    <t>68.08</t>
  </si>
  <si>
    <t>Налог на имущество</t>
  </si>
  <si>
    <t>68.10</t>
  </si>
  <si>
    <t>Прочие налоги и сборы</t>
  </si>
  <si>
    <t>68.32</t>
  </si>
  <si>
    <t>НДС при исполнении обязанностей налогового агента</t>
  </si>
  <si>
    <t>Расчеты по социальному страхованию и обеспечению</t>
  </si>
  <si>
    <t>69.01</t>
  </si>
  <si>
    <t>Расчеты по социальному страхованию</t>
  </si>
  <si>
    <t>69.02</t>
  </si>
  <si>
    <t>Расчеты по пенсионному обеспечению</t>
  </si>
  <si>
    <t>69.02.1</t>
  </si>
  <si>
    <t>Страховая часть трудовой пенсии</t>
  </si>
  <si>
    <t>69.02.2</t>
  </si>
  <si>
    <t>Накопительная часть трудовой пенсии</t>
  </si>
  <si>
    <t>69.02.7</t>
  </si>
  <si>
    <t>Обязательное пенсионное страхование</t>
  </si>
  <si>
    <t>69.03</t>
  </si>
  <si>
    <t>Расчеты по обязательному медицинскому страхованию</t>
  </si>
  <si>
    <t>69.03.1</t>
  </si>
  <si>
    <t>Федеральный фонд ОМС</t>
  </si>
  <si>
    <t>69.03.2</t>
  </si>
  <si>
    <t>Территориальный фонд ОМС</t>
  </si>
  <si>
    <t>69.11</t>
  </si>
  <si>
    <t>Расчеты по обязательному социальному страхованию от несчастных случаев на производстве и профессиональных заболеваний</t>
  </si>
  <si>
    <t>Расчеты с персоналом по оплате труда</t>
  </si>
  <si>
    <t>Расчеты с подотчетными лицами  Settlements with staff</t>
  </si>
  <si>
    <t>71.01</t>
  </si>
  <si>
    <t>Расчеты с подотчетными лицами  Settlements with staff in RUR</t>
  </si>
  <si>
    <t>Расчеты с персоналом по прочим операциям</t>
  </si>
  <si>
    <t>73.03</t>
  </si>
  <si>
    <t>Расчеты по прочим операциям</t>
  </si>
  <si>
    <t>Расчеты с разными дебиторами и кредиторами (Settlements with various debtors and creditors)</t>
  </si>
  <si>
    <t>76.02</t>
  </si>
  <si>
    <t>Расчеты по претензиям</t>
  </si>
  <si>
    <t>76.05</t>
  </si>
  <si>
    <t>Расчеты с прочими поставщиками и подрядчиками Settlements with other suppliers &amp; subcontractors</t>
  </si>
  <si>
    <t>76.06</t>
  </si>
  <si>
    <t>Расчеты с прочими покупателями и заказчиками</t>
  </si>
  <si>
    <t>76.09</t>
  </si>
  <si>
    <t>Прочие расчеты с разными дебиторами и кредиторами</t>
  </si>
  <si>
    <t>76.АВ</t>
  </si>
  <si>
    <t>НДС по авансам и предоплатам</t>
  </si>
  <si>
    <t>76.НА</t>
  </si>
  <si>
    <t>Расчеты по НДС при исполнении обязанностей налогового агента</t>
  </si>
  <si>
    <t>Отложенные налоговые обязательства</t>
  </si>
  <si>
    <t>Уставный капитал</t>
  </si>
  <si>
    <t>80.09</t>
  </si>
  <si>
    <t>Прочий капитал</t>
  </si>
  <si>
    <t>Нераспределенная прибыль (непокрытый убыток)</t>
  </si>
  <si>
    <t>84.01</t>
  </si>
  <si>
    <t>Прибыль, подлежащая распределению</t>
  </si>
  <si>
    <t>84.02</t>
  </si>
  <si>
    <t>Убыток, подлежащий покрытию</t>
  </si>
  <si>
    <t>Продажи</t>
  </si>
  <si>
    <t>90.01</t>
  </si>
  <si>
    <t>Выручка</t>
  </si>
  <si>
    <t>90.01.1</t>
  </si>
  <si>
    <t>Выручка по деятельности с основной системой налогообложения</t>
  </si>
  <si>
    <t>90.02</t>
  </si>
  <si>
    <t>Себестоимость продаж</t>
  </si>
  <si>
    <t>90.02.1</t>
  </si>
  <si>
    <t>Себестоимость продаж по деятельности с основной системой налогообложения</t>
  </si>
  <si>
    <t>90.03</t>
  </si>
  <si>
    <t>Налог на добавленную стоимость</t>
  </si>
  <si>
    <t>90.08</t>
  </si>
  <si>
    <t>Управленческие расходы</t>
  </si>
  <si>
    <t>90.08.1</t>
  </si>
  <si>
    <t>Управленческие расходы по деятельности с основной системой налогообложения</t>
  </si>
  <si>
    <t>90.09</t>
  </si>
  <si>
    <t>Прибыль / убыток от продаж</t>
  </si>
  <si>
    <t>Прочие доходы и расходы (Other revenue and expenditures)</t>
  </si>
  <si>
    <t>91.01</t>
  </si>
  <si>
    <t>Прочие доходы</t>
  </si>
  <si>
    <t>91.02</t>
  </si>
  <si>
    <t>Прочие расходы (Other expenditures)</t>
  </si>
  <si>
    <t>91.09</t>
  </si>
  <si>
    <t>Сальдо прочих доходов и расходов</t>
  </si>
  <si>
    <t>Резервы предстоящих расходов</t>
  </si>
  <si>
    <t>96.09</t>
  </si>
  <si>
    <t>Резервы предстоящих расходов прочие</t>
  </si>
  <si>
    <t>Расходы будущих периодов</t>
  </si>
  <si>
    <t>97.02</t>
  </si>
  <si>
    <t>Расходы будущих периодов на добровольное страхование работников</t>
  </si>
  <si>
    <t>97.21</t>
  </si>
  <si>
    <t>Прочие расходы будущих периодов</t>
  </si>
  <si>
    <t>Прибыли и убытки</t>
  </si>
  <si>
    <t>99.01</t>
  </si>
  <si>
    <t>Прибыли и убытки от хозяйственной деятельности (за исключением налога на прибыль)</t>
  </si>
  <si>
    <t>99.01.1</t>
  </si>
  <si>
    <t>Прибыли и убытки по деятельности с основной системой налогообложения</t>
  </si>
  <si>
    <t>99.02</t>
  </si>
  <si>
    <t>99.02.1</t>
  </si>
  <si>
    <t>Условный расход по налогу на прибыль</t>
  </si>
  <si>
    <t>99.02.2</t>
  </si>
  <si>
    <t>Условный доход по налогу на прибыль</t>
  </si>
  <si>
    <t>99.02.3</t>
  </si>
  <si>
    <t>Постоянное налоговое обязательство (актив)</t>
  </si>
  <si>
    <t>99.09</t>
  </si>
  <si>
    <t>Прочие прибыли и убытки</t>
  </si>
  <si>
    <t>Итого</t>
  </si>
  <si>
    <t>Сумма БУ</t>
  </si>
  <si>
    <t>Корр 1</t>
  </si>
  <si>
    <t>Корр 2</t>
  </si>
  <si>
    <t>Корр 3</t>
  </si>
  <si>
    <t>Корр 4</t>
  </si>
  <si>
    <t>Корр 5</t>
  </si>
  <si>
    <t>Корр 6</t>
  </si>
  <si>
    <t>Корр 7</t>
  </si>
  <si>
    <t>Корр 8</t>
  </si>
  <si>
    <t>Корр 9</t>
  </si>
  <si>
    <t>Корр 10</t>
  </si>
  <si>
    <t>Корр 11</t>
  </si>
  <si>
    <t>Корр 12</t>
  </si>
  <si>
    <t>Сумма УУ</t>
  </si>
  <si>
    <t>№ пп</t>
  </si>
  <si>
    <t>Наименование</t>
  </si>
  <si>
    <t>Резервный капитал</t>
  </si>
  <si>
    <t>НРП</t>
  </si>
  <si>
    <t>Прибыль текущего года</t>
  </si>
  <si>
    <t>Отл. Налог</t>
  </si>
  <si>
    <t>Баланс</t>
  </si>
  <si>
    <t>Машины и оборудование</t>
  </si>
  <si>
    <t>Материалы</t>
  </si>
  <si>
    <t>Торговая дебиторка</t>
  </si>
  <si>
    <t>Резерв под обесценение торговой дебиторки</t>
  </si>
  <si>
    <t>Денежные средства</t>
  </si>
  <si>
    <t>Ответственный</t>
  </si>
  <si>
    <t>Товары</t>
  </si>
  <si>
    <t>Прочая дебиторка</t>
  </si>
  <si>
    <t>НДС по приоберетнным ТМЦ, услугам, работам</t>
  </si>
  <si>
    <t>Нераспределенная прибыль на начало года</t>
  </si>
  <si>
    <t>Отчет о прибылях и убытках</t>
  </si>
  <si>
    <t>Себестоимость проданных товаров</t>
  </si>
  <si>
    <t>Расходы на заработную плату коммерческого отдела</t>
  </si>
  <si>
    <t>Амортизация</t>
  </si>
  <si>
    <t>Командировочные расходы</t>
  </si>
  <si>
    <t>Представительские расходы</t>
  </si>
  <si>
    <t>Курсовые разницы</t>
  </si>
  <si>
    <t>Прочие расходы (доходы)</t>
  </si>
  <si>
    <t>Расходы на заработную плату административного персонала</t>
  </si>
  <si>
    <t>Авансы полученные от покупателей</t>
  </si>
  <si>
    <t>Кредиторка перед поставщиками</t>
  </si>
  <si>
    <t>Кредиторка перед бюджетом</t>
  </si>
  <si>
    <t>Дивидинды к уплате</t>
  </si>
  <si>
    <t>Расходы на рекламу</t>
  </si>
  <si>
    <t>Наименование счета БУ</t>
  </si>
  <si>
    <t>РУБ</t>
  </si>
  <si>
    <t>Авансы выданные поставщикам</t>
  </si>
  <si>
    <t>Задолженность по краткосрочным займам (проценты)</t>
  </si>
  <si>
    <t>Задолженность по краткосрочным займам полученным (осн. Долг)</t>
  </si>
  <si>
    <t>Прочие управленческие расходы</t>
  </si>
  <si>
    <t>BSA</t>
  </si>
  <si>
    <t>IS</t>
  </si>
  <si>
    <t>BSL</t>
  </si>
  <si>
    <t>Основные средства в организации</t>
  </si>
  <si>
    <t>Амортизация основных средств</t>
  </si>
  <si>
    <t>НДС по приобретенным ценностям</t>
  </si>
  <si>
    <t>Расчетные счета</t>
  </si>
  <si>
    <t>Расчеты с поставщиками и подрядчиками</t>
  </si>
  <si>
    <t>Расчеты по авансам выданным</t>
  </si>
  <si>
    <t>Прочие расходы</t>
  </si>
  <si>
    <t>check</t>
  </si>
  <si>
    <t>RE0</t>
  </si>
  <si>
    <t>Check</t>
  </si>
  <si>
    <t>Наименование корректировки</t>
  </si>
  <si>
    <t>Краткое описание корректировки</t>
  </si>
  <si>
    <t>Ссылка на расчет</t>
  </si>
  <si>
    <t>Рекласс прочих управленческих расходов</t>
  </si>
  <si>
    <t>Реклас ОПУ</t>
  </si>
  <si>
    <t>Иванова</t>
  </si>
  <si>
    <t>Рекласс прочих управленческих расходов с целью детализации расходов по их экономической целесообразности</t>
  </si>
  <si>
    <t>Убыток от обесценения дебиторки</t>
  </si>
  <si>
    <t>Создание резерва по сомнительным долгам</t>
  </si>
  <si>
    <t>Петрова</t>
  </si>
  <si>
    <t>Рекласс прочих доходов</t>
  </si>
  <si>
    <t>Рекласс ОПУ</t>
  </si>
  <si>
    <t>Сидорова</t>
  </si>
  <si>
    <t>Внеоборотные активы</t>
  </si>
  <si>
    <t>Основные средства</t>
  </si>
  <si>
    <t>Незавершенное строительство</t>
  </si>
  <si>
    <t>Долгосрочные инвестиции</t>
  </si>
  <si>
    <t>Прочие внеоборотные активы</t>
  </si>
  <si>
    <t>Оборотные активы</t>
  </si>
  <si>
    <t>Запасы</t>
  </si>
  <si>
    <t>Дебиторская задолженность покупателей</t>
  </si>
  <si>
    <t>Авансы выданные</t>
  </si>
  <si>
    <t>Прочая дебиторская задолженность</t>
  </si>
  <si>
    <t>Код стр.</t>
  </si>
  <si>
    <t>Итого внеоборотные активы</t>
  </si>
  <si>
    <t>Итого оборотные активы</t>
  </si>
  <si>
    <t>ИТОГО АКТИВЫ</t>
  </si>
  <si>
    <t>Капитал и резеры</t>
  </si>
  <si>
    <t>Прирост нераспределенной прибыль за период</t>
  </si>
  <si>
    <t>Долгосрочные обязательства</t>
  </si>
  <si>
    <t>ОНА</t>
  </si>
  <si>
    <t>Задолженность по долгосрочным кредитам и займам</t>
  </si>
  <si>
    <t>ОНО</t>
  </si>
  <si>
    <t>Краткосрочные обязательства</t>
  </si>
  <si>
    <t>Задолженность по краткосрочным кредитам и займам</t>
  </si>
  <si>
    <t>Кредиторская задолженность перед поставщиками</t>
  </si>
  <si>
    <t>Кредиторская задолженность перед бюджетом</t>
  </si>
  <si>
    <t>ИТОГО КАПИТАЛ</t>
  </si>
  <si>
    <t>Резервы</t>
  </si>
  <si>
    <t>ИТОГО ДОЛГОСРОЧНЫЕ ОБЯЗАТЕЛЬСТВА</t>
  </si>
  <si>
    <t>ИТОГО КРАТОКОСРОЧНЫЕ ОБЯЗАТЕЛЬСТВА</t>
  </si>
  <si>
    <t>Валовая прибыль</t>
  </si>
  <si>
    <t>Коммерческие расходы</t>
  </si>
  <si>
    <t>Проценты по кредитам и займам</t>
  </si>
  <si>
    <t>Операционная прибыль</t>
  </si>
  <si>
    <t>Проценты по займам</t>
  </si>
  <si>
    <t>Прочие доходы (расходы)</t>
  </si>
  <si>
    <t>Прибыль до налога</t>
  </si>
  <si>
    <t>Чистая прибыль</t>
  </si>
  <si>
    <t>Дивиденды</t>
  </si>
  <si>
    <t>Прибыль после уплаты дивидендов</t>
  </si>
  <si>
    <t>EBITDA</t>
  </si>
  <si>
    <t>Код УУ отчетности</t>
  </si>
  <si>
    <t>ИТОГО КАПИТАЛ и ОБЯЗАТЕЛЬСТВА</t>
  </si>
  <si>
    <t>НДС уплаченный поставщикам</t>
  </si>
  <si>
    <t>Управленческий баланс</t>
  </si>
  <si>
    <t>Резерв по дебиторке</t>
  </si>
  <si>
    <t>Корректировки:</t>
  </si>
  <si>
    <t>По данным Бухучета</t>
  </si>
  <si>
    <t>ИТОГО по данным бухучета</t>
  </si>
  <si>
    <t>ИТОГО по данным УУ</t>
  </si>
  <si>
    <t>Управленческий Отчет о прибылях и убытках</t>
  </si>
  <si>
    <t>Тип транзакции</t>
  </si>
  <si>
    <t>Схема движения данных в процессе компиляции управленческой отчетности</t>
  </si>
  <si>
    <t>Итоговые формы отчетности</t>
  </si>
  <si>
    <t>Таблицы для расчетов и агрегации данных</t>
  </si>
  <si>
    <t>Направления движения данных</t>
  </si>
  <si>
    <t>Условные обозначения:</t>
  </si>
  <si>
    <t>Основания для формирования отчетности</t>
  </si>
  <si>
    <t>Оборотно-сальдовая ведомость за 20XX г.</t>
  </si>
  <si>
    <t>31.12.20XX</t>
  </si>
  <si>
    <t>20XX</t>
  </si>
  <si>
    <t>31.12.20X(X-1)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</si>
</sst>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00"/>
    <numFmt numFmtId="165" formatCode="#,##0.00_);\(#,##0.00\);&quot;- &quot;_)"/>
    <numFmt numFmtId="166" formatCode="#,##0;[Red]\(#,##0\)"/>
    <numFmt numFmtId="167" formatCode="_(* #,##0.00_);_(* \(#,##0.00\);_(* &quot;-&quot;??_);_(@_)"/>
    <numFmt numFmtId="168" formatCode="_(* #,##0_);_(* \(#,##0\);_(* &quot;-&quot;_);_(@_)"/>
    <numFmt numFmtId="169" formatCode="0.0%"/>
    <numFmt numFmtId="170" formatCode="#,##0_);\(#,##0\);&quot;- &quot;_)"/>
  </numFmts>
  <fonts count="5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8"/>
      <name val="Arial"/>
      <family val="2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indexed="21"/>
      <name val="Arial"/>
      <family val="2"/>
      <charset val="204"/>
    </font>
    <font>
      <sz val="9"/>
      <color indexed="21"/>
      <name val="Arial"/>
      <family val="2"/>
      <charset val="204"/>
    </font>
    <font>
      <sz val="9"/>
      <name val="Arial"/>
      <family val="2"/>
      <charset val="204"/>
    </font>
    <font>
      <b/>
      <sz val="10"/>
      <color indexed="21"/>
      <name val="Arial"/>
      <family val="2"/>
      <charset val="204"/>
    </font>
    <font>
      <b/>
      <sz val="8"/>
      <color theme="0"/>
      <name val="Verdana"/>
      <family val="2"/>
      <charset val="204"/>
    </font>
    <font>
      <sz val="10"/>
      <name val="Calibri"/>
      <family val="2"/>
      <charset val="204"/>
    </font>
    <font>
      <sz val="10"/>
      <name val="Tahoma"/>
      <family val="2"/>
      <charset val="204"/>
    </font>
    <font>
      <b/>
      <u/>
      <sz val="11"/>
      <color theme="1"/>
      <name val="Arial Black"/>
      <family val="2"/>
      <charset val="204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  <charset val="204"/>
    </font>
    <font>
      <sz val="10"/>
      <name val="Times New Roman"/>
      <family val="1"/>
    </font>
    <font>
      <b/>
      <sz val="9"/>
      <color indexed="27"/>
      <name val="Arial"/>
      <family val="2"/>
    </font>
    <font>
      <sz val="10"/>
      <color theme="0"/>
      <name val="Tahoma"/>
      <family val="2"/>
    </font>
    <font>
      <sz val="9"/>
      <color theme="0"/>
      <name val="Tahoma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  <charset val="204"/>
    </font>
    <font>
      <i/>
      <sz val="10"/>
      <name val="Tahoma"/>
      <family val="2"/>
    </font>
    <font>
      <sz val="10"/>
      <name val="Arial"/>
      <family val="2"/>
    </font>
    <font>
      <b/>
      <sz val="10"/>
      <color theme="0"/>
      <name val="Tahoma"/>
      <family val="2"/>
    </font>
    <font>
      <b/>
      <sz val="9"/>
      <color theme="0"/>
      <name val="Tahoma"/>
      <family val="2"/>
    </font>
    <font>
      <u/>
      <sz val="10"/>
      <name val="Tahoma"/>
      <family val="2"/>
    </font>
    <font>
      <u/>
      <sz val="6.95"/>
      <color indexed="12"/>
      <name val="SWISS"/>
    </font>
    <font>
      <sz val="12"/>
      <color rgb="FF094A74"/>
      <name val="Tahoma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  <charset val="204"/>
    </font>
    <font>
      <sz val="8"/>
      <name val="MS Sans Serif"/>
      <family val="2"/>
      <charset val="204"/>
    </font>
    <font>
      <sz val="10"/>
      <name val="Arial"/>
      <family val="2"/>
      <charset val="238"/>
    </font>
    <font>
      <sz val="8"/>
      <name val="MS Sans Serif"/>
      <family val="2"/>
      <charset val="238"/>
    </font>
    <font>
      <sz val="10"/>
      <name val="Arial CE"/>
      <charset val="238"/>
    </font>
    <font>
      <b/>
      <sz val="9"/>
      <color indexed="9"/>
      <name val="Tahoma"/>
      <family val="2"/>
    </font>
    <font>
      <b/>
      <sz val="10"/>
      <color rgb="FF094A74"/>
      <name val="Tahoma"/>
      <family val="2"/>
    </font>
    <font>
      <b/>
      <sz val="10"/>
      <color indexed="10"/>
      <name val="Calibri"/>
      <family val="2"/>
      <charset val="204"/>
    </font>
    <font>
      <sz val="8"/>
      <color indexed="8"/>
      <name val="Tahoma"/>
      <family val="2"/>
    </font>
    <font>
      <b/>
      <sz val="10"/>
      <color theme="1"/>
      <name val="Tahoma"/>
      <family val="2"/>
    </font>
    <font>
      <sz val="10"/>
      <color indexed="9"/>
      <name val="Tahoma"/>
      <family val="2"/>
    </font>
    <font>
      <b/>
      <sz val="10"/>
      <color theme="0"/>
      <name val="Calibri"/>
      <family val="2"/>
      <charset val="204"/>
      <scheme val="minor"/>
    </font>
    <font>
      <i/>
      <sz val="10"/>
      <color rgb="FFFF0000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8"/>
      <color rgb="FF000080"/>
      <name val="Verdana"/>
      <family val="2"/>
      <charset val="204"/>
    </font>
    <font>
      <b/>
      <sz val="14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7"/>
      <color rgb="FFFF0000"/>
      <name val="Verdana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A5A5A5"/>
      </patternFill>
    </fill>
    <fill>
      <patternFill patternType="solid">
        <fgColor indexed="27"/>
        <bgColor indexed="64"/>
      </patternFill>
    </fill>
    <fill>
      <patternFill patternType="solid">
        <fgColor rgb="FFCCCCFF"/>
        <bgColor indexed="26"/>
      </patternFill>
    </fill>
    <fill>
      <patternFill patternType="solid">
        <fgColor theme="0"/>
        <bgColor theme="0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rgb="FFD8EBF6"/>
      </patternFill>
    </fill>
    <fill>
      <patternFill patternType="solid">
        <fgColor rgb="FF094A74"/>
        <bgColor rgb="FF094A74"/>
      </patternFill>
    </fill>
    <fill>
      <patternFill patternType="solid">
        <fgColor theme="2"/>
        <bgColor indexed="26"/>
      </patternFill>
    </fill>
    <fill>
      <patternFill patternType="solid">
        <fgColor indexed="56"/>
        <bgColor indexed="56"/>
      </patternFill>
    </fill>
    <fill>
      <patternFill patternType="solid">
        <fgColor indexed="62"/>
        <bgColor indexed="12"/>
      </patternFill>
    </fill>
    <fill>
      <patternFill patternType="solid">
        <fgColor theme="0" tint="-0.14996795556505021"/>
        <bgColor theme="0" tint="-0.24994659260841701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rgb="FF000080"/>
      </bottom>
      <diagonal/>
    </border>
    <border>
      <left style="thin">
        <color indexed="64"/>
      </left>
      <right style="thin">
        <color indexed="64"/>
      </right>
      <top/>
      <bottom style="thin">
        <color rgb="FF000080"/>
      </bottom>
      <diagonal/>
    </border>
    <border>
      <left style="thin">
        <color indexed="64"/>
      </left>
      <right/>
      <top/>
      <bottom style="thin">
        <color rgb="FF000080"/>
      </bottom>
      <diagonal/>
    </border>
    <border>
      <left/>
      <right/>
      <top/>
      <bottom style="thin">
        <color rgb="FF000080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rgb="FF000080"/>
      </bottom>
      <diagonal/>
    </border>
    <border>
      <left style="thin">
        <color indexed="9"/>
      </left>
      <right style="thin">
        <color indexed="9"/>
      </right>
      <top/>
      <bottom style="thin">
        <color rgb="FF000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94A74"/>
      </bottom>
      <diagonal/>
    </border>
    <border>
      <left style="thin">
        <color indexed="55"/>
      </left>
      <right style="thin">
        <color indexed="55"/>
      </right>
      <top style="dotted">
        <color indexed="55"/>
      </top>
      <bottom style="dotted">
        <color indexed="55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7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11" fillId="0" borderId="0"/>
    <xf numFmtId="9" fontId="14" fillId="4" borderId="13" applyNumberFormat="0" applyFont="0" applyFill="0" applyBorder="0" applyProtection="0">
      <alignment horizontal="left" indent="1"/>
    </xf>
    <xf numFmtId="0" fontId="17" fillId="0" borderId="0"/>
    <xf numFmtId="166" fontId="18" fillId="5" borderId="14" applyFont="0" applyBorder="0" applyAlignment="0" applyProtection="0">
      <alignment horizontal="center"/>
    </xf>
    <xf numFmtId="9" fontId="19" fillId="6" borderId="0" applyNumberFormat="0" applyAlignment="0">
      <alignment horizontal="center"/>
    </xf>
    <xf numFmtId="9" fontId="20" fillId="6" borderId="0" applyNumberFormat="0" applyAlignment="0">
      <alignment horizontal="center"/>
    </xf>
    <xf numFmtId="3" fontId="15" fillId="0" borderId="15" applyFill="0" applyProtection="0">
      <alignment horizontal="right"/>
    </xf>
    <xf numFmtId="166" fontId="14" fillId="4" borderId="13" applyFill="0" applyBorder="0" applyAlignment="0" applyProtection="0">
      <alignment horizontal="center"/>
    </xf>
    <xf numFmtId="0" fontId="14" fillId="7" borderId="13" applyNumberFormat="0" applyFont="0" applyFill="0" applyAlignment="0" applyProtection="0"/>
    <xf numFmtId="167" fontId="16" fillId="0" borderId="0" applyFont="0" applyFill="0" applyBorder="0" applyAlignment="0" applyProtection="0"/>
    <xf numFmtId="43" fontId="21" fillId="0" borderId="0" applyFont="0" applyFill="0" applyBorder="0" applyAlignment="0" applyProtection="0"/>
    <xf numFmtId="168" fontId="22" fillId="0" borderId="0" applyFont="0" applyFill="0" applyBorder="0">
      <alignment vertical="center" wrapText="1"/>
    </xf>
    <xf numFmtId="9" fontId="14" fillId="8" borderId="13" applyNumberFormat="0" applyFill="0" applyBorder="0" applyAlignment="0" applyProtection="0">
      <alignment horizontal="left" indent="2"/>
    </xf>
    <xf numFmtId="0" fontId="23" fillId="7" borderId="13" applyNumberFormat="0" applyFill="0" applyBorder="0" applyAlignment="0" applyProtection="0"/>
    <xf numFmtId="3" fontId="24" fillId="9" borderId="15" applyNumberFormat="0" applyFont="0" applyBorder="0" applyAlignment="0" applyProtection="0">
      <alignment horizontal="right"/>
    </xf>
    <xf numFmtId="0" fontId="23" fillId="7" borderId="13" applyNumberFormat="0" applyFont="0" applyBorder="0" applyAlignment="0" applyProtection="0"/>
    <xf numFmtId="0" fontId="25" fillId="10" borderId="16" applyNumberFormat="0" applyProtection="0">
      <alignment horizontal="right" wrapText="1"/>
    </xf>
    <xf numFmtId="0" fontId="26" fillId="10" borderId="16" applyNumberFormat="0" applyProtection="0">
      <alignment horizontal="right" wrapText="1"/>
    </xf>
    <xf numFmtId="0" fontId="19" fillId="10" borderId="16" applyNumberFormat="0" applyProtection="0">
      <alignment horizontal="right" wrapText="1"/>
    </xf>
    <xf numFmtId="9" fontId="15" fillId="8" borderId="14" applyNumberFormat="0" applyFill="0" applyAlignment="0">
      <alignment horizontal="left" indent="2"/>
    </xf>
    <xf numFmtId="0" fontId="27" fillId="11" borderId="14" applyNumberFormat="0" applyFill="0" applyBorder="0" applyProtection="0">
      <alignment horizontal="left" indent="2"/>
    </xf>
    <xf numFmtId="0" fontId="27" fillId="11" borderId="14" applyNumberFormat="0" applyFill="0" applyBorder="0" applyProtection="0">
      <alignment horizontal="left" indent="2"/>
    </xf>
    <xf numFmtId="0" fontId="28" fillId="0" borderId="0" applyNumberFormat="0" applyFill="0" applyBorder="0" applyAlignment="0" applyProtection="0">
      <alignment vertical="top"/>
      <protection locked="0"/>
    </xf>
    <xf numFmtId="9" fontId="29" fillId="11" borderId="17" applyNumberFormat="0" applyFill="0" applyProtection="0"/>
    <xf numFmtId="0" fontId="24" fillId="0" borderId="0"/>
    <xf numFmtId="0" fontId="16" fillId="0" borderId="0"/>
    <xf numFmtId="0" fontId="30" fillId="0" borderId="0"/>
    <xf numFmtId="0" fontId="31" fillId="0" borderId="0"/>
    <xf numFmtId="0" fontId="16" fillId="0" borderId="0"/>
    <xf numFmtId="0" fontId="32" fillId="0" borderId="0"/>
    <xf numFmtId="0" fontId="33" fillId="0" borderId="0"/>
    <xf numFmtId="0" fontId="24" fillId="0" borderId="0"/>
    <xf numFmtId="0" fontId="34" fillId="0" borderId="0"/>
    <xf numFmtId="0" fontId="35" fillId="0" borderId="0"/>
    <xf numFmtId="166" fontId="24" fillId="0" borderId="0" applyFont="0" applyFill="0" applyBorder="0" applyAlignment="0" applyProtection="0"/>
    <xf numFmtId="169" fontId="36" fillId="12" borderId="14" applyFont="0" applyFill="0" applyBorder="0" applyAlignment="0" applyProtection="0">
      <alignment horizontal="center"/>
    </xf>
    <xf numFmtId="10" fontId="36" fillId="11" borderId="14" applyFont="0" applyFill="0" applyBorder="0" applyAlignment="0" applyProtection="0">
      <alignment horizontal="center"/>
    </xf>
    <xf numFmtId="9" fontId="23" fillId="4" borderId="13" applyFont="0" applyFill="0" applyBorder="0" applyAlignment="0" applyProtection="0">
      <alignment horizontal="center"/>
    </xf>
    <xf numFmtId="9" fontId="37" fillId="11" borderId="0" applyNumberFormat="0" applyFill="0">
      <alignment horizontal="left"/>
    </xf>
    <xf numFmtId="9" fontId="21" fillId="0" borderId="0" applyFont="0" applyFill="0" applyBorder="0" applyAlignment="0" applyProtection="0"/>
    <xf numFmtId="0" fontId="14" fillId="7" borderId="18" applyNumberFormat="0" applyFont="0" applyBorder="0" applyAlignment="0" applyProtection="0"/>
    <xf numFmtId="166" fontId="36" fillId="11" borderId="14" applyFont="0" applyFill="0" applyBorder="0" applyAlignment="0" applyProtection="0">
      <alignment horizontal="center"/>
    </xf>
    <xf numFmtId="0" fontId="38" fillId="0" borderId="0" applyFill="0" applyBorder="0">
      <alignment horizontal="center" vertical="center"/>
    </xf>
    <xf numFmtId="3" fontId="39" fillId="13" borderId="19" applyNumberFormat="0" applyFont="0" applyFill="0" applyProtection="0">
      <alignment horizontal="left"/>
    </xf>
    <xf numFmtId="0" fontId="33" fillId="0" borderId="0"/>
    <xf numFmtId="0" fontId="40" fillId="14" borderId="20" applyNumberFormat="0"/>
    <xf numFmtId="9" fontId="15" fillId="4" borderId="13" applyNumberFormat="0" applyFill="0" applyBorder="0" applyAlignment="0" applyProtection="0">
      <alignment horizontal="center"/>
    </xf>
    <xf numFmtId="49" fontId="41" fillId="11" borderId="14" applyFill="0" applyBorder="0" applyProtection="0">
      <alignment horizontal="left" wrapText="1"/>
    </xf>
    <xf numFmtId="9" fontId="36" fillId="11" borderId="14" applyNumberFormat="0" applyFont="0" applyFill="0" applyBorder="0" applyProtection="0">
      <alignment horizontal="center"/>
    </xf>
    <xf numFmtId="0" fontId="42" fillId="3" borderId="12" applyNumberFormat="0" applyAlignment="0" applyProtection="0"/>
    <xf numFmtId="0" fontId="16" fillId="0" borderId="0"/>
    <xf numFmtId="0" fontId="2" fillId="0" borderId="0"/>
    <xf numFmtId="9" fontId="16" fillId="0" borderId="0" applyFont="0" applyFill="0" applyBorder="0" applyAlignment="0" applyProtection="0"/>
    <xf numFmtId="167" fontId="16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2" applyFont="1" applyAlignment="1">
      <alignment horizontal="left"/>
    </xf>
    <xf numFmtId="0" fontId="2" fillId="0" borderId="0" xfId="2"/>
    <xf numFmtId="0" fontId="4" fillId="0" borderId="0" xfId="2" applyFont="1" applyAlignment="1">
      <alignment horizontal="left"/>
    </xf>
    <xf numFmtId="0" fontId="5" fillId="0" borderId="0" xfId="2" applyFont="1" applyAlignment="1">
      <alignment horizontal="left" vertical="top"/>
    </xf>
    <xf numFmtId="0" fontId="6" fillId="0" borderId="2" xfId="2" applyFont="1" applyBorder="1" applyAlignment="1">
      <alignment vertical="top"/>
    </xf>
    <xf numFmtId="164" fontId="8" fillId="0" borderId="3" xfId="2" applyNumberFormat="1" applyFont="1" applyBorder="1" applyAlignment="1">
      <alignment horizontal="left" vertical="top"/>
    </xf>
    <xf numFmtId="0" fontId="8" fillId="0" borderId="3" xfId="2" applyFont="1" applyBorder="1" applyAlignment="1">
      <alignment horizontal="left" vertical="top"/>
    </xf>
    <xf numFmtId="4" fontId="0" fillId="0" borderId="0" xfId="0" applyNumberFormat="1"/>
    <xf numFmtId="1" fontId="8" fillId="0" borderId="3" xfId="2" applyNumberFormat="1" applyFont="1" applyBorder="1" applyAlignment="1">
      <alignment horizontal="left" vertical="top"/>
    </xf>
    <xf numFmtId="0" fontId="9" fillId="0" borderId="2" xfId="2" applyFont="1" applyBorder="1" applyAlignment="1">
      <alignment vertical="top"/>
    </xf>
    <xf numFmtId="0" fontId="10" fillId="2" borderId="4" xfId="0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2" borderId="7" xfId="0" applyFont="1" applyFill="1" applyBorder="1" applyAlignment="1">
      <alignment vertical="center"/>
    </xf>
    <xf numFmtId="2" fontId="10" fillId="2" borderId="0" xfId="3" applyNumberFormat="1" applyFont="1" applyFill="1" applyAlignment="1">
      <alignment vertical="top"/>
    </xf>
    <xf numFmtId="2" fontId="10" fillId="2" borderId="7" xfId="3" applyNumberFormat="1" applyFont="1" applyFill="1" applyBorder="1" applyAlignment="1">
      <alignment vertical="top"/>
    </xf>
    <xf numFmtId="0" fontId="13" fillId="0" borderId="0" xfId="0" applyFont="1"/>
    <xf numFmtId="0" fontId="2" fillId="0" borderId="0" xfId="2" applyAlignment="1">
      <alignment wrapText="1"/>
    </xf>
    <xf numFmtId="0" fontId="5" fillId="0" borderId="0" xfId="2" applyFont="1" applyAlignment="1">
      <alignment horizontal="left" vertical="top" wrapText="1"/>
    </xf>
    <xf numFmtId="0" fontId="6" fillId="0" borderId="2" xfId="2" applyFont="1" applyBorder="1" applyAlignment="1">
      <alignment vertical="top" wrapText="1"/>
    </xf>
    <xf numFmtId="0" fontId="8" fillId="0" borderId="3" xfId="2" applyFont="1" applyBorder="1" applyAlignment="1">
      <alignment horizontal="left" vertical="top" wrapText="1"/>
    </xf>
    <xf numFmtId="0" fontId="9" fillId="0" borderId="2" xfId="2" applyFont="1" applyBorder="1" applyAlignment="1">
      <alignment vertical="top" wrapText="1"/>
    </xf>
    <xf numFmtId="0" fontId="0" fillId="0" borderId="0" xfId="0" applyAlignment="1">
      <alignment wrapText="1"/>
    </xf>
    <xf numFmtId="165" fontId="2" fillId="0" borderId="0" xfId="2" applyNumberFormat="1"/>
    <xf numFmtId="165" fontId="0" fillId="0" borderId="0" xfId="0" applyNumberFormat="1"/>
    <xf numFmtId="165" fontId="7" fillId="0" borderId="2" xfId="2" applyNumberFormat="1" applyFont="1" applyBorder="1" applyAlignment="1">
      <alignment vertical="top"/>
    </xf>
    <xf numFmtId="165" fontId="7" fillId="0" borderId="2" xfId="2" applyNumberFormat="1" applyFont="1" applyBorder="1" applyAlignment="1">
      <alignment horizontal="center" vertical="top"/>
    </xf>
    <xf numFmtId="165" fontId="8" fillId="0" borderId="3" xfId="2" applyNumberFormat="1" applyFont="1" applyBorder="1" applyAlignment="1">
      <alignment horizontal="right" vertical="top"/>
    </xf>
    <xf numFmtId="165" fontId="9" fillId="0" borderId="2" xfId="2" applyNumberFormat="1" applyFont="1" applyBorder="1" applyAlignment="1">
      <alignment horizontal="right" vertical="top"/>
    </xf>
    <xf numFmtId="0" fontId="12" fillId="0" borderId="0" xfId="0" applyFont="1"/>
    <xf numFmtId="0" fontId="10" fillId="2" borderId="0" xfId="0" applyFont="1" applyFill="1" applyAlignment="1">
      <alignment wrapText="1"/>
    </xf>
    <xf numFmtId="0" fontId="0" fillId="15" borderId="0" xfId="0" applyFill="1" applyAlignment="1">
      <alignment vertical="center"/>
    </xf>
    <xf numFmtId="0" fontId="43" fillId="0" borderId="21" xfId="0" applyFont="1" applyBorder="1" applyAlignment="1">
      <alignment horizontal="right"/>
    </xf>
    <xf numFmtId="165" fontId="43" fillId="0" borderId="21" xfId="0" applyNumberFormat="1" applyFont="1" applyBorder="1" applyAlignment="1">
      <alignment horizontal="right"/>
    </xf>
    <xf numFmtId="0" fontId="0" fillId="15" borderId="0" xfId="0" applyFill="1"/>
    <xf numFmtId="165" fontId="0" fillId="15" borderId="0" xfId="0" applyNumberFormat="1" applyFill="1"/>
    <xf numFmtId="170" fontId="0" fillId="0" borderId="0" xfId="0" applyNumberFormat="1"/>
    <xf numFmtId="0" fontId="10" fillId="2" borderId="7" xfId="0" applyFont="1" applyFill="1" applyBorder="1"/>
    <xf numFmtId="14" fontId="10" fillId="2" borderId="7" xfId="0" quotePrefix="1" applyNumberFormat="1" applyFont="1" applyFill="1" applyBorder="1"/>
    <xf numFmtId="14" fontId="10" fillId="2" borderId="7" xfId="0" applyNumberFormat="1" applyFont="1" applyFill="1" applyBorder="1"/>
    <xf numFmtId="170" fontId="45" fillId="0" borderId="0" xfId="0" applyNumberFormat="1" applyFont="1"/>
    <xf numFmtId="170" fontId="45" fillId="0" borderId="21" xfId="0" applyNumberFormat="1" applyFont="1" applyBorder="1"/>
    <xf numFmtId="165" fontId="45" fillId="0" borderId="21" xfId="0" applyNumberFormat="1" applyFont="1" applyBorder="1"/>
    <xf numFmtId="0" fontId="45" fillId="0" borderId="21" xfId="0" applyFont="1" applyBorder="1"/>
    <xf numFmtId="165" fontId="45" fillId="0" borderId="0" xfId="0" applyNumberFormat="1" applyFont="1"/>
    <xf numFmtId="0" fontId="45" fillId="0" borderId="0" xfId="0" applyFont="1" applyAlignment="1">
      <alignment horizontal="left" indent="1"/>
    </xf>
    <xf numFmtId="0" fontId="44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 applyAlignment="1">
      <alignment vertical="center"/>
    </xf>
    <xf numFmtId="0" fontId="48" fillId="0" borderId="0" xfId="0" applyFont="1"/>
    <xf numFmtId="170" fontId="48" fillId="0" borderId="0" xfId="0" applyNumberFormat="1" applyFont="1"/>
    <xf numFmtId="0" fontId="12" fillId="15" borderId="0" xfId="0" applyFont="1" applyFill="1"/>
    <xf numFmtId="0" fontId="49" fillId="0" borderId="0" xfId="0" applyFont="1"/>
    <xf numFmtId="0" fontId="50" fillId="0" borderId="0" xfId="0" applyFont="1"/>
    <xf numFmtId="49" fontId="10" fillId="2" borderId="5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3" fillId="0" borderId="21" xfId="0" applyFont="1" applyBorder="1" applyAlignment="1">
      <alignment horizontal="left"/>
    </xf>
    <xf numFmtId="0" fontId="0" fillId="15" borderId="0" xfId="0" applyFill="1" applyAlignment="1">
      <alignment horizontal="center" wrapText="1"/>
    </xf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14" fontId="10" fillId="2" borderId="9" xfId="1" applyNumberFormat="1" applyFont="1" applyFill="1" applyBorder="1" applyAlignment="1">
      <alignment horizontal="center" vertical="center" wrapText="1"/>
    </xf>
    <xf numFmtId="14" fontId="10" fillId="2" borderId="11" xfId="1" applyNumberFormat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</cellXfs>
  <cellStyles count="57">
    <cellStyle name="$" xfId="5" xr:uid="{00000000-0005-0000-0000-000000000000}"/>
    <cellStyle name="20% - Colore 7" xfId="6" xr:uid="{00000000-0005-0000-0000-000001000000}"/>
    <cellStyle name="Blank" xfId="7" xr:uid="{00000000-0005-0000-0000-000002000000}"/>
    <cellStyle name="Blank 2" xfId="8" xr:uid="{00000000-0005-0000-0000-000003000000}"/>
    <cellStyle name="Body" xfId="9" xr:uid="{00000000-0005-0000-0000-000004000000}"/>
    <cellStyle name="Bold" xfId="10" xr:uid="{00000000-0005-0000-0000-000005000000}"/>
    <cellStyle name="Border_total" xfId="11" xr:uid="{00000000-0005-0000-0000-000006000000}"/>
    <cellStyle name="Comma 3" xfId="12" xr:uid="{00000000-0005-0000-0000-000007000000}"/>
    <cellStyle name="Dziesiętny 2" xfId="13" xr:uid="{00000000-0005-0000-0000-000008000000}"/>
    <cellStyle name="Finance VG" xfId="14" xr:uid="{00000000-0005-0000-0000-000009000000}"/>
    <cellStyle name="Font_big" xfId="15" xr:uid="{00000000-0005-0000-0000-00000A000000}"/>
    <cellStyle name="formula2_fond" xfId="16" xr:uid="{00000000-0005-0000-0000-00000B000000}"/>
    <cellStyle name="Formula3" xfId="17" xr:uid="{00000000-0005-0000-0000-00000C000000}"/>
    <cellStyle name="Group_Color" xfId="18" xr:uid="{00000000-0005-0000-0000-00000D000000}"/>
    <cellStyle name="Header" xfId="19" xr:uid="{00000000-0005-0000-0000-00000E000000}"/>
    <cellStyle name="Header 2" xfId="20" xr:uid="{00000000-0005-0000-0000-00000F000000}"/>
    <cellStyle name="Header 3" xfId="21" xr:uid="{00000000-0005-0000-0000-000010000000}"/>
    <cellStyle name="Header_border" xfId="22" xr:uid="{00000000-0005-0000-0000-000011000000}"/>
    <cellStyle name="Heading 2" xfId="1" builtinId="17"/>
    <cellStyle name="Hiperłącze 2" xfId="23" xr:uid="{00000000-0005-0000-0000-000013000000}"/>
    <cellStyle name="Hyperlink 2" xfId="24" xr:uid="{00000000-0005-0000-0000-000014000000}"/>
    <cellStyle name="Hyperlink 3" xfId="25" xr:uid="{00000000-0005-0000-0000-000015000000}"/>
    <cellStyle name="Indent_1" xfId="4" xr:uid="{00000000-0005-0000-0000-000016000000}"/>
    <cellStyle name="Matrix_Title" xfId="26" xr:uid="{00000000-0005-0000-0000-000017000000}"/>
    <cellStyle name="Normal" xfId="0" builtinId="0"/>
    <cellStyle name="Normal 2" xfId="27" xr:uid="{00000000-0005-0000-0000-000019000000}"/>
    <cellStyle name="Normal 3" xfId="28" xr:uid="{00000000-0005-0000-0000-00001A000000}"/>
    <cellStyle name="Normal 31" xfId="29" xr:uid="{00000000-0005-0000-0000-00001B000000}"/>
    <cellStyle name="Normal 32" xfId="30" xr:uid="{00000000-0005-0000-0000-00001C000000}"/>
    <cellStyle name="Normal 4" xfId="31" xr:uid="{00000000-0005-0000-0000-00001D000000}"/>
    <cellStyle name="Normal 5" xfId="32" xr:uid="{00000000-0005-0000-0000-00001E000000}"/>
    <cellStyle name="Normal_ОСВ дек15" xfId="2" xr:uid="{00000000-0005-0000-0000-00001F000000}"/>
    <cellStyle name="Normalny 2" xfId="33" xr:uid="{00000000-0005-0000-0000-000020000000}"/>
    <cellStyle name="Normalny 2 2" xfId="34" xr:uid="{00000000-0005-0000-0000-000021000000}"/>
    <cellStyle name="Normalny 2 2 2" xfId="35" xr:uid="{00000000-0005-0000-0000-000022000000}"/>
    <cellStyle name="Normalny_8224_bilans 48-49kw_DSM_Koszalin" xfId="36" xr:uid="{00000000-0005-0000-0000-000023000000}"/>
    <cellStyle name="Number - no dec" xfId="37" xr:uid="{00000000-0005-0000-0000-000024000000}"/>
    <cellStyle name="Perc 1 decimal" xfId="38" xr:uid="{00000000-0005-0000-0000-000025000000}"/>
    <cellStyle name="Perc 2 decimal" xfId="39" xr:uid="{00000000-0005-0000-0000-000026000000}"/>
    <cellStyle name="Percentage" xfId="40" xr:uid="{00000000-0005-0000-0000-000027000000}"/>
    <cellStyle name="Place_header" xfId="41" xr:uid="{00000000-0005-0000-0000-000028000000}"/>
    <cellStyle name="Procentowy 2" xfId="42" xr:uid="{00000000-0005-0000-0000-000029000000}"/>
    <cellStyle name="prova colore" xfId="43" xr:uid="{00000000-0005-0000-0000-00002A000000}"/>
    <cellStyle name="Red" xfId="44" xr:uid="{00000000-0005-0000-0000-00002B000000}"/>
    <cellStyle name="Reference" xfId="45" xr:uid="{00000000-0005-0000-0000-00002C000000}"/>
    <cellStyle name="Row Header" xfId="46" xr:uid="{00000000-0005-0000-0000-00002D000000}"/>
    <cellStyle name="Standard_FORMreporting" xfId="47" xr:uid="{00000000-0005-0000-0000-00002E000000}"/>
    <cellStyle name="Subtotal" xfId="48" xr:uid="{00000000-0005-0000-0000-00002F000000}"/>
    <cellStyle name="test" xfId="49" xr:uid="{00000000-0005-0000-0000-000030000000}"/>
    <cellStyle name="Text" xfId="50" xr:uid="{00000000-0005-0000-0000-000031000000}"/>
    <cellStyle name="Wrap_text" xfId="51" xr:uid="{00000000-0005-0000-0000-000032000000}"/>
    <cellStyle name="Контрольная ячейка 2" xfId="52" xr:uid="{00000000-0005-0000-0000-000033000000}"/>
    <cellStyle name="Обычный 2" xfId="53" xr:uid="{00000000-0005-0000-0000-000034000000}"/>
    <cellStyle name="Обычный 3" xfId="3" xr:uid="{00000000-0005-0000-0000-000035000000}"/>
    <cellStyle name="Обычный_1C TB" xfId="54" xr:uid="{00000000-0005-0000-0000-000036000000}"/>
    <cellStyle name="Процентный 3" xfId="55" xr:uid="{00000000-0005-0000-0000-000037000000}"/>
    <cellStyle name="Финансовый 2" xfId="56" xr:uid="{00000000-0005-0000-0000-000038000000}"/>
  </cellStyles>
  <dxfs count="0"/>
  <tableStyles count="1" defaultTableStyle="TableStyleMedium2" defaultPivotStyle="PivotStyleLight16">
    <tableStyle name="Invisible" pivot="0" table="0" count="0" xr9:uid="{7DDA6662-6888-4A74-AF29-45F9BC328839}"/>
  </tableStyles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4</xdr:row>
      <xdr:rowOff>47626</xdr:rowOff>
    </xdr:from>
    <xdr:to>
      <xdr:col>8</xdr:col>
      <xdr:colOff>542925</xdr:colOff>
      <xdr:row>14</xdr:row>
      <xdr:rowOff>85726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81250" y="1000126"/>
          <a:ext cx="1819275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                </a:t>
          </a:r>
          <a:r>
            <a:rPr lang="en-US" sz="1100"/>
            <a:t>Mapping</a:t>
          </a:r>
          <a:endParaRPr lang="ru-RU" sz="1100"/>
        </a:p>
        <a:p>
          <a:pPr algn="l"/>
          <a:r>
            <a:rPr lang="ru-RU" sz="1100"/>
            <a:t> </a:t>
          </a:r>
        </a:p>
        <a:p>
          <a:pPr algn="l"/>
          <a:r>
            <a:rPr lang="ru-RU" sz="1100"/>
            <a:t>таблица соответствия статей</a:t>
          </a:r>
          <a:r>
            <a:rPr lang="ru-RU" sz="1100" baseline="0"/>
            <a:t> (баланса, доходов и расходов) бухгалтерского и управленческого учета</a:t>
          </a:r>
          <a:endParaRPr lang="ru-RU" sz="1100"/>
        </a:p>
      </xdr:txBody>
    </xdr:sp>
    <xdr:clientData/>
  </xdr:twoCellAnchor>
  <xdr:twoCellAnchor>
    <xdr:from>
      <xdr:col>9</xdr:col>
      <xdr:colOff>590550</xdr:colOff>
      <xdr:row>4</xdr:row>
      <xdr:rowOff>57150</xdr:rowOff>
    </xdr:from>
    <xdr:to>
      <xdr:col>12</xdr:col>
      <xdr:colOff>581025</xdr:colOff>
      <xdr:row>14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57750" y="1009650"/>
          <a:ext cx="1819275" cy="1876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Трансформация</a:t>
          </a:r>
        </a:p>
        <a:p>
          <a:pPr algn="l"/>
          <a:endParaRPr lang="ru-RU" sz="1100"/>
        </a:p>
        <a:p>
          <a:pPr algn="l"/>
          <a:r>
            <a:rPr lang="ru-RU" sz="1100"/>
            <a:t>Данный лист агрегирует данные бухучета</a:t>
          </a:r>
          <a:r>
            <a:rPr lang="ru-RU" sz="1100" baseline="0"/>
            <a:t> , всех корректировок управленческого учета и подводит итоги по всем статьям баланса, доходов и расходов в управленческом учете </a:t>
          </a:r>
          <a:endParaRPr lang="ru-RU" sz="1100"/>
        </a:p>
      </xdr:txBody>
    </xdr:sp>
    <xdr:clientData/>
  </xdr:twoCellAnchor>
  <xdr:twoCellAnchor>
    <xdr:from>
      <xdr:col>14</xdr:col>
      <xdr:colOff>219075</xdr:colOff>
      <xdr:row>2</xdr:row>
      <xdr:rowOff>171450</xdr:rowOff>
    </xdr:from>
    <xdr:to>
      <xdr:col>17</xdr:col>
      <xdr:colOff>209550</xdr:colOff>
      <xdr:row>7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34275" y="933450"/>
          <a:ext cx="1819275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  <a:p>
          <a:pPr algn="l"/>
          <a:r>
            <a:rPr lang="ru-RU" sz="1100"/>
            <a:t>Управленческий баланс</a:t>
          </a:r>
        </a:p>
      </xdr:txBody>
    </xdr:sp>
    <xdr:clientData/>
  </xdr:twoCellAnchor>
  <xdr:twoCellAnchor>
    <xdr:from>
      <xdr:col>5</xdr:col>
      <xdr:colOff>542925</xdr:colOff>
      <xdr:row>19</xdr:row>
      <xdr:rowOff>76200</xdr:rowOff>
    </xdr:from>
    <xdr:to>
      <xdr:col>8</xdr:col>
      <xdr:colOff>533400</xdr:colOff>
      <xdr:row>25</xdr:row>
      <xdr:rowOff>114300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590925" y="3609975"/>
          <a:ext cx="1819275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Оборотно-сальдовая ведомость  бухгалтерского учета из 1С</a:t>
          </a:r>
        </a:p>
      </xdr:txBody>
    </xdr:sp>
    <xdr:clientData/>
  </xdr:twoCellAnchor>
  <xdr:twoCellAnchor>
    <xdr:from>
      <xdr:col>7</xdr:col>
      <xdr:colOff>76200</xdr:colOff>
      <xdr:row>14</xdr:row>
      <xdr:rowOff>152400</xdr:rowOff>
    </xdr:from>
    <xdr:to>
      <xdr:col>7</xdr:col>
      <xdr:colOff>476250</xdr:colOff>
      <xdr:row>19</xdr:row>
      <xdr:rowOff>57150</xdr:rowOff>
    </xdr:to>
    <xdr:sp macro="" textlink="">
      <xdr:nvSpPr>
        <xdr:cNvPr id="8" name="Up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124200" y="3009900"/>
          <a:ext cx="400050" cy="8572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66675</xdr:colOff>
      <xdr:row>19</xdr:row>
      <xdr:rowOff>95249</xdr:rowOff>
    </xdr:from>
    <xdr:to>
      <xdr:col>15</xdr:col>
      <xdr:colOff>276225</xdr:colOff>
      <xdr:row>27</xdr:row>
      <xdr:rowOff>104774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943475" y="3524249"/>
          <a:ext cx="3257550" cy="15335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Корректировки БУ для УУ</a:t>
          </a:r>
        </a:p>
        <a:p>
          <a:pPr algn="l"/>
          <a:endParaRPr lang="ru-RU" sz="1100"/>
        </a:p>
        <a:p>
          <a:pPr algn="l"/>
          <a:r>
            <a:rPr lang="ru-RU" sz="1100"/>
            <a:t>Создаются </a:t>
          </a:r>
          <a:r>
            <a:rPr lang="ru-RU" sz="1100" baseline="0"/>
            <a:t>для отражения фактов хозяйственной деятельности в соответствиии с Учетной политикой управленческого учета. </a:t>
          </a:r>
          <a:endParaRPr lang="ru-RU" sz="1100"/>
        </a:p>
        <a:p>
          <a:pPr algn="l"/>
          <a:endParaRPr lang="ru-RU" sz="1100"/>
        </a:p>
      </xdr:txBody>
    </xdr:sp>
    <xdr:clientData/>
  </xdr:twoCellAnchor>
  <xdr:twoCellAnchor>
    <xdr:from>
      <xdr:col>11</xdr:col>
      <xdr:colOff>57150</xdr:colOff>
      <xdr:row>14</xdr:row>
      <xdr:rowOff>95250</xdr:rowOff>
    </xdr:from>
    <xdr:to>
      <xdr:col>11</xdr:col>
      <xdr:colOff>457200</xdr:colOff>
      <xdr:row>19</xdr:row>
      <xdr:rowOff>57150</xdr:rowOff>
    </xdr:to>
    <xdr:sp macro="" textlink="">
      <xdr:nvSpPr>
        <xdr:cNvPr id="12" name="Up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543550" y="2952750"/>
          <a:ext cx="400050" cy="914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9525</xdr:colOff>
      <xdr:row>30</xdr:row>
      <xdr:rowOff>47623</xdr:rowOff>
    </xdr:from>
    <xdr:to>
      <xdr:col>14</xdr:col>
      <xdr:colOff>228600</xdr:colOff>
      <xdr:row>34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067425" y="5867398"/>
          <a:ext cx="2657475" cy="86677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Каждая корректировка должна быть оформлена на отдельном листе и представлять собой  выгрузку из системы, расчет либо документ .</a:t>
          </a:r>
        </a:p>
      </xdr:txBody>
    </xdr:sp>
    <xdr:clientData/>
  </xdr:twoCellAnchor>
  <xdr:twoCellAnchor>
    <xdr:from>
      <xdr:col>8</xdr:col>
      <xdr:colOff>552450</xdr:colOff>
      <xdr:row>10</xdr:row>
      <xdr:rowOff>57150</xdr:rowOff>
    </xdr:from>
    <xdr:to>
      <xdr:col>9</xdr:col>
      <xdr:colOff>581025</xdr:colOff>
      <xdr:row>12</xdr:row>
      <xdr:rowOff>38100</xdr:rowOff>
    </xdr:to>
    <xdr:sp macro="" textlink="">
      <xdr:nvSpPr>
        <xdr:cNvPr id="30" name="Right Arrow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210050" y="2152650"/>
          <a:ext cx="63817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190500</xdr:colOff>
      <xdr:row>27</xdr:row>
      <xdr:rowOff>133349</xdr:rowOff>
    </xdr:from>
    <xdr:to>
      <xdr:col>11</xdr:col>
      <xdr:colOff>590550</xdr:colOff>
      <xdr:row>29</xdr:row>
      <xdr:rowOff>180974</xdr:rowOff>
    </xdr:to>
    <xdr:sp macro="" textlink="">
      <xdr:nvSpPr>
        <xdr:cNvPr id="31" name="Up Arrow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676900" y="5467349"/>
          <a:ext cx="400050" cy="4286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238125</xdr:colOff>
      <xdr:row>9</xdr:row>
      <xdr:rowOff>152400</xdr:rowOff>
    </xdr:from>
    <xdr:to>
      <xdr:col>17</xdr:col>
      <xdr:colOff>228600</xdr:colOff>
      <xdr:row>13</xdr:row>
      <xdr:rowOff>123825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7553325" y="2057400"/>
          <a:ext cx="1819275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  <a:p>
          <a:pPr algn="l"/>
          <a:r>
            <a:rPr lang="ru-RU" sz="1100"/>
            <a:t>Управленческий отчет о прибылях и</a:t>
          </a:r>
          <a:r>
            <a:rPr lang="ru-RU" sz="1100" baseline="0"/>
            <a:t> убытках</a:t>
          </a:r>
          <a:endParaRPr lang="ru-RU" sz="1100"/>
        </a:p>
      </xdr:txBody>
    </xdr:sp>
    <xdr:clientData/>
  </xdr:twoCellAnchor>
  <xdr:twoCellAnchor>
    <xdr:from>
      <xdr:col>12</xdr:col>
      <xdr:colOff>571500</xdr:colOff>
      <xdr:row>4</xdr:row>
      <xdr:rowOff>180975</xdr:rowOff>
    </xdr:from>
    <xdr:to>
      <xdr:col>14</xdr:col>
      <xdr:colOff>219075</xdr:colOff>
      <xdr:row>6</xdr:row>
      <xdr:rowOff>161925</xdr:rowOff>
    </xdr:to>
    <xdr:sp macro="" textlink="">
      <xdr:nvSpPr>
        <xdr:cNvPr id="34" name="Right Arrow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667500" y="1133475"/>
          <a:ext cx="86677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600075</xdr:colOff>
      <xdr:row>10</xdr:row>
      <xdr:rowOff>114300</xdr:rowOff>
    </xdr:from>
    <xdr:to>
      <xdr:col>14</xdr:col>
      <xdr:colOff>190500</xdr:colOff>
      <xdr:row>12</xdr:row>
      <xdr:rowOff>95250</xdr:rowOff>
    </xdr:to>
    <xdr:sp macro="" textlink="">
      <xdr:nvSpPr>
        <xdr:cNvPr id="35" name="Right Arrow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696075" y="2209800"/>
          <a:ext cx="80962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123826</xdr:colOff>
      <xdr:row>4</xdr:row>
      <xdr:rowOff>190499</xdr:rowOff>
    </xdr:from>
    <xdr:to>
      <xdr:col>0</xdr:col>
      <xdr:colOff>481726</xdr:colOff>
      <xdr:row>6</xdr:row>
      <xdr:rowOff>133499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23826" y="866774"/>
          <a:ext cx="357900" cy="3240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104775</xdr:colOff>
      <xdr:row>7</xdr:row>
      <xdr:rowOff>142876</xdr:rowOff>
    </xdr:from>
    <xdr:to>
      <xdr:col>0</xdr:col>
      <xdr:colOff>462675</xdr:colOff>
      <xdr:row>9</xdr:row>
      <xdr:rowOff>85876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4775" y="1390651"/>
          <a:ext cx="357900" cy="3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142875</xdr:colOff>
      <xdr:row>10</xdr:row>
      <xdr:rowOff>171451</xdr:rowOff>
    </xdr:from>
    <xdr:to>
      <xdr:col>0</xdr:col>
      <xdr:colOff>500775</xdr:colOff>
      <xdr:row>12</xdr:row>
      <xdr:rowOff>114451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42875" y="1990726"/>
          <a:ext cx="357900" cy="324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209550</xdr:colOff>
      <xdr:row>14</xdr:row>
      <xdr:rowOff>28575</xdr:rowOff>
    </xdr:from>
    <xdr:to>
      <xdr:col>1</xdr:col>
      <xdr:colOff>0</xdr:colOff>
      <xdr:row>15</xdr:row>
      <xdr:rowOff>123825</xdr:rowOff>
    </xdr:to>
    <xdr:sp macro="" textlink="">
      <xdr:nvSpPr>
        <xdr:cNvPr id="39" name="Right Arrow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09550" y="2800350"/>
          <a:ext cx="36195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showGridLines="0" tabSelected="1" workbookViewId="0">
      <selection activeCell="D22" sqref="D22"/>
    </sheetView>
  </sheetViews>
  <sheetFormatPr defaultRowHeight="15"/>
  <cols>
    <col min="1" max="1" width="8.5703125" customWidth="1"/>
  </cols>
  <sheetData>
    <row r="2" spans="1:4" ht="23.25">
      <c r="B2" s="56" t="s">
        <v>328</v>
      </c>
      <c r="D2" s="56"/>
    </row>
    <row r="4" spans="1:4">
      <c r="A4" s="57" t="s">
        <v>332</v>
      </c>
    </row>
    <row r="6" spans="1:4">
      <c r="B6" t="s">
        <v>333</v>
      </c>
    </row>
    <row r="9" spans="1:4">
      <c r="B9" t="s">
        <v>330</v>
      </c>
    </row>
    <row r="12" spans="1:4">
      <c r="B12" t="s">
        <v>329</v>
      </c>
    </row>
    <row r="15" spans="1:4">
      <c r="B15" t="s">
        <v>331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21"/>
  <sheetViews>
    <sheetView showGridLines="0" workbookViewId="0">
      <selection activeCell="A3" sqref="A3"/>
    </sheetView>
  </sheetViews>
  <sheetFormatPr defaultRowHeight="15"/>
  <cols>
    <col min="2" max="2" width="74.28515625" style="25" customWidth="1"/>
    <col min="3" max="3" width="23.85546875" style="27" bestFit="1" customWidth="1"/>
    <col min="4" max="4" width="13.85546875" style="27" bestFit="1" customWidth="1"/>
    <col min="5" max="5" width="17.28515625" style="27" bestFit="1" customWidth="1"/>
    <col min="6" max="6" width="13.85546875" style="27" bestFit="1" customWidth="1"/>
    <col min="7" max="7" width="22.85546875" style="27" bestFit="1" customWidth="1"/>
    <col min="8" max="8" width="13.85546875" style="27" bestFit="1" customWidth="1"/>
    <col min="9" max="9" width="9.140625" style="27"/>
    <col min="10" max="10" width="36.7109375" style="27" bestFit="1" customWidth="1"/>
    <col min="11" max="11" width="13.28515625" bestFit="1" customWidth="1"/>
    <col min="13" max="13" width="13.5703125" bestFit="1" customWidth="1"/>
  </cols>
  <sheetData>
    <row r="1" spans="1:11">
      <c r="A1" s="1"/>
      <c r="B1" s="20"/>
      <c r="C1" s="26"/>
      <c r="D1" s="26"/>
      <c r="E1" s="26"/>
      <c r="F1" s="26"/>
      <c r="G1" s="26"/>
      <c r="H1" s="26"/>
    </row>
    <row r="2" spans="1:11" ht="15.75">
      <c r="A2" s="3" t="s">
        <v>334</v>
      </c>
      <c r="B2" s="20"/>
      <c r="C2" s="26"/>
      <c r="D2" s="26"/>
      <c r="E2" s="26"/>
      <c r="F2" s="26"/>
      <c r="G2" s="26"/>
      <c r="H2" s="26"/>
    </row>
    <row r="3" spans="1:11">
      <c r="A3" s="2"/>
      <c r="B3" s="20"/>
      <c r="C3" s="26"/>
      <c r="D3" s="26"/>
      <c r="E3" s="26"/>
      <c r="F3" s="26"/>
      <c r="G3" s="26"/>
      <c r="H3" s="26"/>
    </row>
    <row r="4" spans="1:11">
      <c r="A4" s="4" t="s">
        <v>6</v>
      </c>
      <c r="B4" s="21" t="s">
        <v>7</v>
      </c>
      <c r="C4" s="26"/>
      <c r="D4" s="26"/>
      <c r="E4" s="26"/>
      <c r="F4" s="26"/>
      <c r="G4" s="26"/>
      <c r="H4" s="26"/>
    </row>
    <row r="5" spans="1:11">
      <c r="A5" s="2"/>
      <c r="B5" s="20"/>
      <c r="C5" s="26"/>
      <c r="D5" s="26"/>
      <c r="E5" s="26"/>
      <c r="F5" s="26"/>
      <c r="G5" s="26"/>
      <c r="H5" s="26"/>
    </row>
    <row r="6" spans="1:11">
      <c r="A6" s="5" t="s">
        <v>8</v>
      </c>
      <c r="B6" s="22" t="s">
        <v>9</v>
      </c>
      <c r="C6" s="28" t="s">
        <v>10</v>
      </c>
      <c r="D6" s="28"/>
      <c r="E6" s="28" t="s">
        <v>11</v>
      </c>
      <c r="F6" s="28"/>
      <c r="G6" s="28" t="s">
        <v>12</v>
      </c>
      <c r="H6" s="28"/>
    </row>
    <row r="7" spans="1:11">
      <c r="A7" s="5"/>
      <c r="B7" s="22"/>
      <c r="C7" s="29" t="s">
        <v>13</v>
      </c>
      <c r="D7" s="29" t="s">
        <v>14</v>
      </c>
      <c r="E7" s="29" t="s">
        <v>13</v>
      </c>
      <c r="F7" s="29" t="s">
        <v>14</v>
      </c>
      <c r="G7" s="29" t="s">
        <v>13</v>
      </c>
      <c r="H7" s="29" t="s">
        <v>14</v>
      </c>
      <c r="J7" s="27" t="s">
        <v>247</v>
      </c>
    </row>
    <row r="8" spans="1:11">
      <c r="A8" s="6">
        <v>1</v>
      </c>
      <c r="B8" s="23" t="s">
        <v>15</v>
      </c>
      <c r="C8" s="30"/>
      <c r="D8" s="30"/>
      <c r="E8" s="30"/>
      <c r="F8" s="30"/>
      <c r="G8" s="30"/>
      <c r="H8" s="30"/>
    </row>
    <row r="9" spans="1:11">
      <c r="A9" s="7" t="s">
        <v>16</v>
      </c>
      <c r="B9" s="23" t="s">
        <v>17</v>
      </c>
      <c r="C9" s="30">
        <v>170000</v>
      </c>
      <c r="D9" s="30"/>
      <c r="E9" s="30"/>
      <c r="F9" s="30"/>
      <c r="G9" s="30">
        <f>SUM(C9+E9-F9)</f>
        <v>170000</v>
      </c>
      <c r="H9" s="30">
        <f>D9+F9-E9</f>
        <v>0</v>
      </c>
      <c r="J9" s="27">
        <f>G9-H9</f>
        <v>170000</v>
      </c>
      <c r="K9" s="8"/>
    </row>
    <row r="10" spans="1:11" hidden="1">
      <c r="A10" s="7" t="s">
        <v>18</v>
      </c>
      <c r="B10" s="23" t="s">
        <v>19</v>
      </c>
      <c r="C10" s="30"/>
      <c r="D10" s="30"/>
      <c r="E10" s="30"/>
      <c r="F10" s="30"/>
      <c r="G10" s="30">
        <f t="shared" ref="G10:G73" si="0">SUM(C10+E10-F10)</f>
        <v>0</v>
      </c>
      <c r="H10" s="30">
        <f t="shared" ref="H10:H73" si="1">D10+F10-E10</f>
        <v>0</v>
      </c>
      <c r="J10" s="27">
        <f t="shared" ref="J10:J73" si="2">G10-H10</f>
        <v>0</v>
      </c>
    </row>
    <row r="11" spans="1:11" hidden="1">
      <c r="A11" s="6">
        <v>2</v>
      </c>
      <c r="B11" s="23" t="s">
        <v>20</v>
      </c>
      <c r="C11" s="30"/>
      <c r="D11" s="30"/>
      <c r="E11" s="30"/>
      <c r="F11" s="30"/>
      <c r="G11" s="30">
        <f t="shared" si="0"/>
        <v>0</v>
      </c>
      <c r="H11" s="30">
        <f t="shared" si="1"/>
        <v>0</v>
      </c>
      <c r="J11" s="27">
        <f t="shared" si="2"/>
        <v>0</v>
      </c>
    </row>
    <row r="12" spans="1:11" ht="24">
      <c r="A12" s="7" t="s">
        <v>21</v>
      </c>
      <c r="B12" s="23" t="s">
        <v>22</v>
      </c>
      <c r="C12" s="30"/>
      <c r="D12" s="30">
        <v>10000</v>
      </c>
      <c r="E12" s="30"/>
      <c r="F12" s="30">
        <v>5000</v>
      </c>
      <c r="G12" s="30"/>
      <c r="H12" s="30">
        <f t="shared" si="1"/>
        <v>15000</v>
      </c>
      <c r="J12" s="27">
        <f t="shared" si="2"/>
        <v>-15000</v>
      </c>
      <c r="K12" s="8"/>
    </row>
    <row r="13" spans="1:11" hidden="1">
      <c r="A13" s="6">
        <v>8</v>
      </c>
      <c r="B13" s="23" t="s">
        <v>23</v>
      </c>
      <c r="C13" s="30"/>
      <c r="D13" s="30"/>
      <c r="E13" s="30"/>
      <c r="F13" s="30"/>
      <c r="G13" s="30">
        <f t="shared" si="0"/>
        <v>0</v>
      </c>
      <c r="H13" s="30">
        <f t="shared" si="1"/>
        <v>0</v>
      </c>
      <c r="J13" s="27">
        <f t="shared" si="2"/>
        <v>0</v>
      </c>
    </row>
    <row r="14" spans="1:11" hidden="1">
      <c r="A14" s="7" t="s">
        <v>24</v>
      </c>
      <c r="B14" s="23" t="s">
        <v>25</v>
      </c>
      <c r="C14" s="30"/>
      <c r="D14" s="30"/>
      <c r="E14" s="30"/>
      <c r="F14" s="30"/>
      <c r="G14" s="30">
        <f t="shared" si="0"/>
        <v>0</v>
      </c>
      <c r="H14" s="30">
        <f t="shared" si="1"/>
        <v>0</v>
      </c>
      <c r="J14" s="27">
        <f t="shared" si="2"/>
        <v>0</v>
      </c>
    </row>
    <row r="15" spans="1:11" hidden="1">
      <c r="A15" s="6">
        <v>9</v>
      </c>
      <c r="B15" s="23" t="s">
        <v>26</v>
      </c>
      <c r="C15" s="30"/>
      <c r="D15" s="30"/>
      <c r="E15" s="30"/>
      <c r="F15" s="30"/>
      <c r="G15" s="30">
        <f t="shared" si="0"/>
        <v>0</v>
      </c>
      <c r="H15" s="30">
        <f t="shared" si="1"/>
        <v>0</v>
      </c>
      <c r="J15" s="27">
        <f t="shared" si="2"/>
        <v>0</v>
      </c>
      <c r="K15" s="8"/>
    </row>
    <row r="16" spans="1:11">
      <c r="A16" s="9">
        <v>10</v>
      </c>
      <c r="B16" s="23" t="s">
        <v>27</v>
      </c>
      <c r="C16" s="30">
        <v>25000</v>
      </c>
      <c r="D16" s="30"/>
      <c r="E16" s="30"/>
      <c r="F16" s="30"/>
      <c r="G16" s="30">
        <f t="shared" si="0"/>
        <v>25000</v>
      </c>
      <c r="H16" s="30">
        <f t="shared" si="1"/>
        <v>0</v>
      </c>
      <c r="J16" s="27">
        <f t="shared" si="2"/>
        <v>25000</v>
      </c>
      <c r="K16" s="8"/>
    </row>
    <row r="17" spans="1:11" hidden="1">
      <c r="A17" s="7" t="s">
        <v>28</v>
      </c>
      <c r="B17" s="23" t="s">
        <v>29</v>
      </c>
      <c r="C17" s="30"/>
      <c r="D17" s="30"/>
      <c r="E17" s="30"/>
      <c r="F17" s="30"/>
      <c r="G17" s="30">
        <f t="shared" si="0"/>
        <v>0</v>
      </c>
      <c r="H17" s="30">
        <f t="shared" si="1"/>
        <v>0</v>
      </c>
      <c r="J17" s="27">
        <f t="shared" si="2"/>
        <v>0</v>
      </c>
    </row>
    <row r="18" spans="1:11" hidden="1">
      <c r="A18" s="7" t="s">
        <v>30</v>
      </c>
      <c r="B18" s="23" t="s">
        <v>31</v>
      </c>
      <c r="C18" s="30"/>
      <c r="D18" s="30"/>
      <c r="E18" s="30"/>
      <c r="F18" s="30"/>
      <c r="G18" s="30">
        <f t="shared" si="0"/>
        <v>0</v>
      </c>
      <c r="H18" s="30">
        <f t="shared" si="1"/>
        <v>0</v>
      </c>
      <c r="J18" s="27">
        <f t="shared" si="2"/>
        <v>0</v>
      </c>
    </row>
    <row r="19" spans="1:11" hidden="1">
      <c r="A19" s="7" t="s">
        <v>32</v>
      </c>
      <c r="B19" s="23" t="s">
        <v>33</v>
      </c>
      <c r="C19" s="30"/>
      <c r="D19" s="30"/>
      <c r="E19" s="30"/>
      <c r="F19" s="30"/>
      <c r="G19" s="30">
        <f t="shared" si="0"/>
        <v>0</v>
      </c>
      <c r="H19" s="30">
        <f t="shared" si="1"/>
        <v>0</v>
      </c>
      <c r="J19" s="27">
        <f t="shared" si="2"/>
        <v>0</v>
      </c>
    </row>
    <row r="20" spans="1:11" hidden="1">
      <c r="A20" s="7" t="s">
        <v>34</v>
      </c>
      <c r="B20" s="23" t="s">
        <v>35</v>
      </c>
      <c r="C20" s="30"/>
      <c r="D20" s="30"/>
      <c r="E20" s="30"/>
      <c r="F20" s="30"/>
      <c r="G20" s="30">
        <f t="shared" si="0"/>
        <v>0</v>
      </c>
      <c r="H20" s="30">
        <f t="shared" si="1"/>
        <v>0</v>
      </c>
      <c r="J20" s="27">
        <f t="shared" si="2"/>
        <v>0</v>
      </c>
    </row>
    <row r="21" spans="1:11" hidden="1">
      <c r="A21" s="7" t="s">
        <v>36</v>
      </c>
      <c r="B21" s="23" t="s">
        <v>37</v>
      </c>
      <c r="C21" s="30"/>
      <c r="D21" s="30"/>
      <c r="E21" s="30"/>
      <c r="F21" s="30"/>
      <c r="G21" s="30">
        <f t="shared" si="0"/>
        <v>0</v>
      </c>
      <c r="H21" s="30">
        <f t="shared" si="1"/>
        <v>0</v>
      </c>
      <c r="J21" s="27">
        <f t="shared" si="2"/>
        <v>0</v>
      </c>
    </row>
    <row r="22" spans="1:11" hidden="1">
      <c r="A22" s="7" t="s">
        <v>38</v>
      </c>
      <c r="B22" s="23" t="s">
        <v>39</v>
      </c>
      <c r="C22" s="30"/>
      <c r="D22" s="30"/>
      <c r="E22" s="30"/>
      <c r="F22" s="30"/>
      <c r="G22" s="30">
        <f t="shared" si="0"/>
        <v>0</v>
      </c>
      <c r="H22" s="30">
        <f t="shared" si="1"/>
        <v>0</v>
      </c>
      <c r="J22" s="27">
        <f t="shared" si="2"/>
        <v>0</v>
      </c>
    </row>
    <row r="23" spans="1:11">
      <c r="A23" s="9">
        <v>19</v>
      </c>
      <c r="B23" s="23" t="s">
        <v>40</v>
      </c>
      <c r="C23" s="30">
        <v>9000</v>
      </c>
      <c r="D23" s="30"/>
      <c r="E23" s="30"/>
      <c r="F23" s="30"/>
      <c r="G23" s="30">
        <f t="shared" si="0"/>
        <v>9000</v>
      </c>
      <c r="H23" s="30">
        <f t="shared" si="1"/>
        <v>0</v>
      </c>
      <c r="J23" s="27">
        <f t="shared" si="2"/>
        <v>9000</v>
      </c>
      <c r="K23" s="8"/>
    </row>
    <row r="24" spans="1:11" hidden="1">
      <c r="A24" s="7" t="s">
        <v>41</v>
      </c>
      <c r="B24" s="23" t="s">
        <v>42</v>
      </c>
      <c r="C24" s="30"/>
      <c r="D24" s="30"/>
      <c r="E24" s="30"/>
      <c r="F24" s="30"/>
      <c r="G24" s="30">
        <f t="shared" si="0"/>
        <v>0</v>
      </c>
      <c r="H24" s="30">
        <f t="shared" si="1"/>
        <v>0</v>
      </c>
      <c r="J24" s="27">
        <f t="shared" si="2"/>
        <v>0</v>
      </c>
    </row>
    <row r="25" spans="1:11" ht="24" hidden="1">
      <c r="A25" s="7" t="s">
        <v>43</v>
      </c>
      <c r="B25" s="23" t="s">
        <v>44</v>
      </c>
      <c r="C25" s="30"/>
      <c r="D25" s="30"/>
      <c r="E25" s="30"/>
      <c r="F25" s="30"/>
      <c r="G25" s="30">
        <f t="shared" si="0"/>
        <v>0</v>
      </c>
      <c r="H25" s="30">
        <f t="shared" si="1"/>
        <v>0</v>
      </c>
      <c r="J25" s="27">
        <f t="shared" si="2"/>
        <v>0</v>
      </c>
    </row>
    <row r="26" spans="1:11" hidden="1">
      <c r="A26" s="7" t="s">
        <v>45</v>
      </c>
      <c r="B26" s="23" t="s">
        <v>46</v>
      </c>
      <c r="C26" s="30"/>
      <c r="D26" s="30"/>
      <c r="E26" s="30"/>
      <c r="F26" s="30"/>
      <c r="G26" s="30">
        <f t="shared" si="0"/>
        <v>0</v>
      </c>
      <c r="H26" s="30">
        <f t="shared" si="1"/>
        <v>0</v>
      </c>
      <c r="J26" s="27">
        <f t="shared" si="2"/>
        <v>0</v>
      </c>
    </row>
    <row r="27" spans="1:11" ht="24" hidden="1">
      <c r="A27" s="7" t="s">
        <v>47</v>
      </c>
      <c r="B27" s="23" t="s">
        <v>48</v>
      </c>
      <c r="C27" s="30"/>
      <c r="D27" s="30"/>
      <c r="E27" s="30"/>
      <c r="F27" s="30"/>
      <c r="G27" s="30">
        <f t="shared" si="0"/>
        <v>0</v>
      </c>
      <c r="H27" s="30">
        <f t="shared" si="1"/>
        <v>0</v>
      </c>
      <c r="J27" s="27">
        <f t="shared" si="2"/>
        <v>0</v>
      </c>
    </row>
    <row r="28" spans="1:11" hidden="1">
      <c r="A28" s="7" t="s">
        <v>49</v>
      </c>
      <c r="B28" s="23" t="s">
        <v>50</v>
      </c>
      <c r="C28" s="30"/>
      <c r="D28" s="30"/>
      <c r="E28" s="30"/>
      <c r="F28" s="30"/>
      <c r="G28" s="30">
        <f t="shared" si="0"/>
        <v>0</v>
      </c>
      <c r="H28" s="30">
        <f t="shared" si="1"/>
        <v>0</v>
      </c>
      <c r="J28" s="27">
        <f t="shared" si="2"/>
        <v>0</v>
      </c>
    </row>
    <row r="29" spans="1:11" hidden="1">
      <c r="A29" s="9">
        <v>20</v>
      </c>
      <c r="B29" s="23" t="s">
        <v>51</v>
      </c>
      <c r="C29" s="30"/>
      <c r="D29" s="30"/>
      <c r="E29" s="30"/>
      <c r="F29" s="30"/>
      <c r="G29" s="30">
        <f t="shared" si="0"/>
        <v>0</v>
      </c>
      <c r="H29" s="30">
        <f t="shared" si="1"/>
        <v>0</v>
      </c>
      <c r="J29" s="27">
        <f t="shared" si="2"/>
        <v>0</v>
      </c>
    </row>
    <row r="30" spans="1:11" hidden="1">
      <c r="A30" s="7" t="s">
        <v>52</v>
      </c>
      <c r="B30" s="23" t="s">
        <v>51</v>
      </c>
      <c r="C30" s="30"/>
      <c r="D30" s="30"/>
      <c r="E30" s="30"/>
      <c r="F30" s="30"/>
      <c r="G30" s="30">
        <f t="shared" si="0"/>
        <v>0</v>
      </c>
      <c r="H30" s="30">
        <f t="shared" si="1"/>
        <v>0</v>
      </c>
      <c r="J30" s="27">
        <f t="shared" si="2"/>
        <v>0</v>
      </c>
    </row>
    <row r="31" spans="1:11" hidden="1">
      <c r="A31" s="9">
        <v>25</v>
      </c>
      <c r="B31" s="23" t="s">
        <v>53</v>
      </c>
      <c r="C31" s="30"/>
      <c r="D31" s="30"/>
      <c r="E31" s="30"/>
      <c r="F31" s="30"/>
      <c r="G31" s="30">
        <f t="shared" si="0"/>
        <v>0</v>
      </c>
      <c r="H31" s="30">
        <f t="shared" si="1"/>
        <v>0</v>
      </c>
      <c r="J31" s="27">
        <f t="shared" si="2"/>
        <v>0</v>
      </c>
    </row>
    <row r="32" spans="1:11" hidden="1">
      <c r="A32" s="9">
        <v>26</v>
      </c>
      <c r="B32" s="23" t="s">
        <v>54</v>
      </c>
      <c r="C32" s="30"/>
      <c r="D32" s="30"/>
      <c r="E32" s="30"/>
      <c r="F32" s="30"/>
      <c r="G32" s="30">
        <f t="shared" si="0"/>
        <v>0</v>
      </c>
      <c r="H32" s="30">
        <f t="shared" si="1"/>
        <v>0</v>
      </c>
      <c r="J32" s="27">
        <f t="shared" si="2"/>
        <v>0</v>
      </c>
    </row>
    <row r="33" spans="1:11" hidden="1">
      <c r="A33" s="9">
        <v>50</v>
      </c>
      <c r="B33" s="23" t="s">
        <v>55</v>
      </c>
      <c r="C33" s="30"/>
      <c r="D33" s="30"/>
      <c r="E33" s="30"/>
      <c r="F33" s="30"/>
      <c r="G33" s="30">
        <f t="shared" si="0"/>
        <v>0</v>
      </c>
      <c r="H33" s="30">
        <f t="shared" si="1"/>
        <v>0</v>
      </c>
      <c r="J33" s="27">
        <f t="shared" si="2"/>
        <v>0</v>
      </c>
    </row>
    <row r="34" spans="1:11" hidden="1">
      <c r="A34" s="7" t="s">
        <v>56</v>
      </c>
      <c r="B34" s="23" t="s">
        <v>57</v>
      </c>
      <c r="C34" s="30"/>
      <c r="D34" s="30"/>
      <c r="E34" s="30"/>
      <c r="F34" s="30"/>
      <c r="G34" s="30">
        <f t="shared" si="0"/>
        <v>0</v>
      </c>
      <c r="H34" s="30">
        <f t="shared" si="1"/>
        <v>0</v>
      </c>
      <c r="J34" s="27">
        <f t="shared" si="2"/>
        <v>0</v>
      </c>
    </row>
    <row r="35" spans="1:11" hidden="1">
      <c r="A35" s="7" t="s">
        <v>58</v>
      </c>
      <c r="B35" s="23" t="s">
        <v>59</v>
      </c>
      <c r="C35" s="30"/>
      <c r="D35" s="30"/>
      <c r="E35" s="30"/>
      <c r="F35" s="30"/>
      <c r="G35" s="30">
        <f t="shared" si="0"/>
        <v>0</v>
      </c>
      <c r="H35" s="30">
        <f t="shared" si="1"/>
        <v>0</v>
      </c>
      <c r="J35" s="27">
        <f t="shared" si="2"/>
        <v>0</v>
      </c>
    </row>
    <row r="36" spans="1:11">
      <c r="A36" s="9">
        <v>51</v>
      </c>
      <c r="B36" s="23" t="s">
        <v>60</v>
      </c>
      <c r="C36" s="30">
        <v>37000</v>
      </c>
      <c r="D36" s="30"/>
      <c r="E36" s="30">
        <v>400000</v>
      </c>
      <c r="F36" s="30">
        <f>396500</f>
        <v>396500</v>
      </c>
      <c r="G36" s="30">
        <f t="shared" si="0"/>
        <v>40500</v>
      </c>
      <c r="H36" s="30"/>
      <c r="J36" s="27">
        <f t="shared" si="2"/>
        <v>40500</v>
      </c>
    </row>
    <row r="37" spans="1:11" hidden="1">
      <c r="A37" s="9">
        <v>52</v>
      </c>
      <c r="B37" s="23" t="s">
        <v>61</v>
      </c>
      <c r="C37" s="30"/>
      <c r="D37" s="30"/>
      <c r="E37" s="30"/>
      <c r="F37" s="30"/>
      <c r="G37" s="30">
        <f t="shared" si="0"/>
        <v>0</v>
      </c>
      <c r="H37" s="30">
        <f t="shared" si="1"/>
        <v>0</v>
      </c>
      <c r="J37" s="27">
        <f t="shared" si="2"/>
        <v>0</v>
      </c>
    </row>
    <row r="38" spans="1:11" hidden="1">
      <c r="A38" s="9">
        <v>57</v>
      </c>
      <c r="B38" s="23" t="s">
        <v>62</v>
      </c>
      <c r="C38" s="30"/>
      <c r="D38" s="30"/>
      <c r="E38" s="30"/>
      <c r="F38" s="30"/>
      <c r="G38" s="30">
        <f t="shared" si="0"/>
        <v>0</v>
      </c>
      <c r="H38" s="30">
        <f t="shared" si="1"/>
        <v>0</v>
      </c>
      <c r="J38" s="27">
        <f t="shared" si="2"/>
        <v>0</v>
      </c>
    </row>
    <row r="39" spans="1:11" hidden="1">
      <c r="A39" s="7" t="s">
        <v>63</v>
      </c>
      <c r="B39" s="23" t="s">
        <v>62</v>
      </c>
      <c r="C39" s="30"/>
      <c r="D39" s="30"/>
      <c r="E39" s="30"/>
      <c r="F39" s="30"/>
      <c r="G39" s="30">
        <f t="shared" si="0"/>
        <v>0</v>
      </c>
      <c r="H39" s="30">
        <f t="shared" si="1"/>
        <v>0</v>
      </c>
      <c r="J39" s="27">
        <f t="shared" si="2"/>
        <v>0</v>
      </c>
    </row>
    <row r="40" spans="1:11" hidden="1">
      <c r="A40" s="9">
        <v>60</v>
      </c>
      <c r="B40" s="23" t="s">
        <v>64</v>
      </c>
      <c r="C40" s="30"/>
      <c r="D40" s="30"/>
      <c r="E40" s="30"/>
      <c r="F40" s="30"/>
      <c r="G40" s="30">
        <f t="shared" si="0"/>
        <v>0</v>
      </c>
      <c r="H40" s="30">
        <f t="shared" si="1"/>
        <v>0</v>
      </c>
      <c r="J40" s="27">
        <f t="shared" si="2"/>
        <v>0</v>
      </c>
    </row>
    <row r="41" spans="1:11" ht="24">
      <c r="A41" s="7" t="s">
        <v>65</v>
      </c>
      <c r="B41" s="23" t="s">
        <v>66</v>
      </c>
      <c r="C41" s="30"/>
      <c r="D41" s="30">
        <v>17000</v>
      </c>
      <c r="E41" s="30"/>
      <c r="F41" s="30"/>
      <c r="G41" s="30">
        <f t="shared" si="0"/>
        <v>0</v>
      </c>
      <c r="H41" s="30">
        <f t="shared" si="1"/>
        <v>17000</v>
      </c>
      <c r="J41" s="27">
        <f t="shared" si="2"/>
        <v>-17000</v>
      </c>
      <c r="K41" s="8"/>
    </row>
    <row r="42" spans="1:11" ht="24">
      <c r="A42" s="7" t="s">
        <v>67</v>
      </c>
      <c r="B42" s="23" t="s">
        <v>68</v>
      </c>
      <c r="C42" s="30">
        <v>25000</v>
      </c>
      <c r="D42" s="30"/>
      <c r="E42" s="30"/>
      <c r="F42" s="30"/>
      <c r="G42" s="30">
        <f t="shared" si="0"/>
        <v>25000</v>
      </c>
      <c r="H42" s="30">
        <f t="shared" si="1"/>
        <v>0</v>
      </c>
      <c r="J42" s="27">
        <f t="shared" si="2"/>
        <v>25000</v>
      </c>
      <c r="K42" s="8"/>
    </row>
    <row r="43" spans="1:11" ht="24" hidden="1">
      <c r="A43" s="7" t="s">
        <v>69</v>
      </c>
      <c r="B43" s="23" t="s">
        <v>70</v>
      </c>
      <c r="C43" s="30"/>
      <c r="D43" s="30"/>
      <c r="E43" s="30"/>
      <c r="F43" s="30"/>
      <c r="G43" s="30">
        <f t="shared" si="0"/>
        <v>0</v>
      </c>
      <c r="H43" s="30">
        <f t="shared" si="1"/>
        <v>0</v>
      </c>
      <c r="J43" s="27">
        <f t="shared" si="2"/>
        <v>0</v>
      </c>
      <c r="K43" s="8"/>
    </row>
    <row r="44" spans="1:11" hidden="1">
      <c r="A44" s="9">
        <v>62</v>
      </c>
      <c r="B44" s="23" t="s">
        <v>71</v>
      </c>
      <c r="C44" s="30"/>
      <c r="D44" s="30"/>
      <c r="E44" s="30"/>
      <c r="F44" s="30"/>
      <c r="G44" s="30">
        <f t="shared" si="0"/>
        <v>0</v>
      </c>
      <c r="H44" s="30">
        <f t="shared" si="1"/>
        <v>0</v>
      </c>
      <c r="J44" s="27">
        <f t="shared" si="2"/>
        <v>0</v>
      </c>
    </row>
    <row r="45" spans="1:11">
      <c r="A45" s="7" t="s">
        <v>72</v>
      </c>
      <c r="B45" s="23" t="s">
        <v>71</v>
      </c>
      <c r="C45" s="30">
        <v>77500</v>
      </c>
      <c r="D45" s="30"/>
      <c r="E45" s="30">
        <v>800000</v>
      </c>
      <c r="F45" s="30">
        <v>665000</v>
      </c>
      <c r="G45" s="30">
        <f t="shared" si="0"/>
        <v>212500</v>
      </c>
      <c r="H45" s="30"/>
      <c r="J45" s="27">
        <f t="shared" si="2"/>
        <v>212500</v>
      </c>
      <c r="K45" s="8"/>
    </row>
    <row r="46" spans="1:11">
      <c r="A46" s="7" t="s">
        <v>73</v>
      </c>
      <c r="B46" s="23" t="s">
        <v>74</v>
      </c>
      <c r="C46" s="30"/>
      <c r="D46" s="30">
        <v>2000</v>
      </c>
      <c r="E46" s="30"/>
      <c r="F46" s="30"/>
      <c r="G46" s="30">
        <f t="shared" si="0"/>
        <v>0</v>
      </c>
      <c r="H46" s="30">
        <f t="shared" si="1"/>
        <v>2000</v>
      </c>
      <c r="J46" s="27">
        <f t="shared" si="2"/>
        <v>-2000</v>
      </c>
    </row>
    <row r="47" spans="1:11" hidden="1">
      <c r="A47" s="7" t="s">
        <v>75</v>
      </c>
      <c r="B47" s="23" t="s">
        <v>76</v>
      </c>
      <c r="C47" s="30"/>
      <c r="D47" s="30"/>
      <c r="E47" s="30"/>
      <c r="F47" s="30"/>
      <c r="G47" s="30">
        <f t="shared" si="0"/>
        <v>0</v>
      </c>
      <c r="H47" s="30">
        <f t="shared" si="1"/>
        <v>0</v>
      </c>
      <c r="J47" s="27">
        <f t="shared" si="2"/>
        <v>0</v>
      </c>
      <c r="K47" s="8"/>
    </row>
    <row r="48" spans="1:11" hidden="1">
      <c r="A48" s="9">
        <v>63</v>
      </c>
      <c r="B48" s="23" t="s">
        <v>77</v>
      </c>
      <c r="C48" s="30"/>
      <c r="D48" s="30"/>
      <c r="E48" s="30"/>
      <c r="F48" s="30"/>
      <c r="G48" s="30">
        <f t="shared" si="0"/>
        <v>0</v>
      </c>
      <c r="H48" s="30">
        <f t="shared" si="1"/>
        <v>0</v>
      </c>
      <c r="J48" s="27">
        <f t="shared" si="2"/>
        <v>0</v>
      </c>
      <c r="K48" s="8"/>
    </row>
    <row r="49" spans="1:11" hidden="1">
      <c r="A49" s="9">
        <v>66</v>
      </c>
      <c r="B49" s="23" t="s">
        <v>78</v>
      </c>
      <c r="C49" s="30"/>
      <c r="D49" s="30"/>
      <c r="E49" s="30"/>
      <c r="F49" s="30"/>
      <c r="G49" s="30">
        <f t="shared" si="0"/>
        <v>0</v>
      </c>
      <c r="H49" s="30">
        <f t="shared" si="1"/>
        <v>0</v>
      </c>
      <c r="J49" s="27">
        <f t="shared" si="2"/>
        <v>0</v>
      </c>
      <c r="K49" s="8"/>
    </row>
    <row r="50" spans="1:11">
      <c r="A50" s="7" t="s">
        <v>79</v>
      </c>
      <c r="B50" s="23" t="s">
        <v>80</v>
      </c>
      <c r="C50" s="30"/>
      <c r="D50" s="30">
        <v>100000</v>
      </c>
      <c r="E50" s="30"/>
      <c r="F50" s="30"/>
      <c r="G50" s="30">
        <f t="shared" si="0"/>
        <v>0</v>
      </c>
      <c r="H50" s="30">
        <f t="shared" si="1"/>
        <v>100000</v>
      </c>
      <c r="J50" s="27">
        <f t="shared" si="2"/>
        <v>-100000</v>
      </c>
    </row>
    <row r="51" spans="1:11">
      <c r="A51" s="7" t="s">
        <v>81</v>
      </c>
      <c r="B51" s="23" t="s">
        <v>82</v>
      </c>
      <c r="C51" s="30"/>
      <c r="D51" s="30">
        <v>1500</v>
      </c>
      <c r="E51" s="30"/>
      <c r="F51" s="30">
        <v>3500</v>
      </c>
      <c r="G51" s="30"/>
      <c r="H51" s="30">
        <f t="shared" si="1"/>
        <v>5000</v>
      </c>
      <c r="J51" s="27">
        <f t="shared" si="2"/>
        <v>-5000</v>
      </c>
    </row>
    <row r="52" spans="1:11" hidden="1">
      <c r="A52" s="7" t="s">
        <v>83</v>
      </c>
      <c r="B52" s="23" t="s">
        <v>84</v>
      </c>
      <c r="C52" s="30"/>
      <c r="D52" s="30"/>
      <c r="E52" s="30"/>
      <c r="F52" s="30"/>
      <c r="G52" s="30">
        <f t="shared" si="0"/>
        <v>0</v>
      </c>
      <c r="H52" s="30">
        <f t="shared" si="1"/>
        <v>0</v>
      </c>
      <c r="J52" s="27">
        <f t="shared" si="2"/>
        <v>0</v>
      </c>
    </row>
    <row r="53" spans="1:11" hidden="1">
      <c r="A53" s="7" t="s">
        <v>85</v>
      </c>
      <c r="B53" s="23" t="s">
        <v>86</v>
      </c>
      <c r="C53" s="30"/>
      <c r="D53" s="30"/>
      <c r="E53" s="30"/>
      <c r="F53" s="30"/>
      <c r="G53" s="30">
        <f t="shared" si="0"/>
        <v>0</v>
      </c>
      <c r="H53" s="30">
        <f t="shared" si="1"/>
        <v>0</v>
      </c>
      <c r="J53" s="27">
        <f t="shared" si="2"/>
        <v>0</v>
      </c>
    </row>
    <row r="54" spans="1:11" hidden="1">
      <c r="A54" s="9">
        <v>68</v>
      </c>
      <c r="B54" s="23" t="s">
        <v>87</v>
      </c>
      <c r="C54" s="30"/>
      <c r="D54" s="30"/>
      <c r="E54" s="30"/>
      <c r="F54" s="30"/>
      <c r="G54" s="30">
        <f t="shared" si="0"/>
        <v>0</v>
      </c>
      <c r="H54" s="30">
        <f t="shared" si="1"/>
        <v>0</v>
      </c>
      <c r="J54" s="27">
        <f t="shared" si="2"/>
        <v>0</v>
      </c>
    </row>
    <row r="55" spans="1:11" hidden="1">
      <c r="A55" s="7" t="s">
        <v>88</v>
      </c>
      <c r="B55" s="23" t="s">
        <v>89</v>
      </c>
      <c r="C55" s="30"/>
      <c r="D55" s="30"/>
      <c r="E55" s="30"/>
      <c r="F55" s="30"/>
      <c r="G55" s="30">
        <f t="shared" si="0"/>
        <v>0</v>
      </c>
      <c r="H55" s="30">
        <f t="shared" si="1"/>
        <v>0</v>
      </c>
      <c r="J55" s="27">
        <f t="shared" si="2"/>
        <v>0</v>
      </c>
      <c r="K55" s="8"/>
    </row>
    <row r="56" spans="1:11" hidden="1">
      <c r="A56" s="7" t="s">
        <v>90</v>
      </c>
      <c r="B56" s="23" t="s">
        <v>91</v>
      </c>
      <c r="C56" s="30"/>
      <c r="D56" s="30"/>
      <c r="E56" s="30"/>
      <c r="F56" s="30"/>
      <c r="G56" s="30">
        <f t="shared" si="0"/>
        <v>0</v>
      </c>
      <c r="H56" s="30">
        <f t="shared" si="1"/>
        <v>0</v>
      </c>
      <c r="J56" s="27">
        <f t="shared" si="2"/>
        <v>0</v>
      </c>
      <c r="K56" s="8"/>
    </row>
    <row r="57" spans="1:11">
      <c r="A57" s="7" t="s">
        <v>92</v>
      </c>
      <c r="B57" s="23" t="s">
        <v>93</v>
      </c>
      <c r="C57" s="30"/>
      <c r="D57" s="30">
        <v>2500</v>
      </c>
      <c r="E57" s="30">
        <v>2500</v>
      </c>
      <c r="F57" s="30">
        <v>35000</v>
      </c>
      <c r="G57" s="30"/>
      <c r="H57" s="30">
        <f t="shared" si="1"/>
        <v>35000</v>
      </c>
      <c r="J57" s="27">
        <f t="shared" si="2"/>
        <v>-35000</v>
      </c>
    </row>
    <row r="58" spans="1:11" hidden="1">
      <c r="A58" s="7" t="s">
        <v>94</v>
      </c>
      <c r="B58" s="23" t="s">
        <v>95</v>
      </c>
      <c r="C58" s="30"/>
      <c r="D58" s="30"/>
      <c r="E58" s="30"/>
      <c r="F58" s="30"/>
      <c r="G58" s="30">
        <f t="shared" si="0"/>
        <v>0</v>
      </c>
      <c r="H58" s="30">
        <f t="shared" si="1"/>
        <v>0</v>
      </c>
      <c r="J58" s="27">
        <f t="shared" si="2"/>
        <v>0</v>
      </c>
    </row>
    <row r="59" spans="1:11" hidden="1">
      <c r="A59" s="7" t="s">
        <v>96</v>
      </c>
      <c r="B59" s="23" t="s">
        <v>97</v>
      </c>
      <c r="C59" s="30"/>
      <c r="D59" s="30"/>
      <c r="E59" s="30"/>
      <c r="F59" s="30"/>
      <c r="G59" s="30">
        <f t="shared" si="0"/>
        <v>0</v>
      </c>
      <c r="H59" s="30">
        <f t="shared" si="1"/>
        <v>0</v>
      </c>
      <c r="J59" s="27">
        <f t="shared" si="2"/>
        <v>0</v>
      </c>
    </row>
    <row r="60" spans="1:11" hidden="1">
      <c r="A60" s="7" t="s">
        <v>98</v>
      </c>
      <c r="B60" s="23" t="s">
        <v>99</v>
      </c>
      <c r="C60" s="30"/>
      <c r="D60" s="30"/>
      <c r="E60" s="30"/>
      <c r="F60" s="30"/>
      <c r="G60" s="30">
        <f t="shared" si="0"/>
        <v>0</v>
      </c>
      <c r="H60" s="30">
        <f t="shared" si="1"/>
        <v>0</v>
      </c>
      <c r="J60" s="27">
        <f t="shared" si="2"/>
        <v>0</v>
      </c>
      <c r="K60" s="8"/>
    </row>
    <row r="61" spans="1:11">
      <c r="A61" s="7" t="s">
        <v>100</v>
      </c>
      <c r="B61" s="23" t="s">
        <v>101</v>
      </c>
      <c r="C61" s="30"/>
      <c r="D61" s="30">
        <v>500</v>
      </c>
      <c r="E61" s="30"/>
      <c r="F61" s="30"/>
      <c r="G61" s="30">
        <f t="shared" si="0"/>
        <v>0</v>
      </c>
      <c r="H61" s="30">
        <f t="shared" si="1"/>
        <v>500</v>
      </c>
      <c r="J61" s="27">
        <f t="shared" si="2"/>
        <v>-500</v>
      </c>
      <c r="K61" s="8"/>
    </row>
    <row r="62" spans="1:11" hidden="1">
      <c r="A62" s="7" t="s">
        <v>102</v>
      </c>
      <c r="B62" s="23" t="s">
        <v>103</v>
      </c>
      <c r="C62" s="30"/>
      <c r="D62" s="30"/>
      <c r="E62" s="30"/>
      <c r="F62" s="30"/>
      <c r="G62" s="30">
        <f t="shared" si="0"/>
        <v>0</v>
      </c>
      <c r="H62" s="30">
        <f t="shared" si="1"/>
        <v>0</v>
      </c>
      <c r="J62" s="27">
        <f t="shared" si="2"/>
        <v>0</v>
      </c>
      <c r="K62" s="8"/>
    </row>
    <row r="63" spans="1:11" hidden="1">
      <c r="A63" s="7" t="s">
        <v>104</v>
      </c>
      <c r="B63" s="23" t="s">
        <v>105</v>
      </c>
      <c r="C63" s="30"/>
      <c r="D63" s="30"/>
      <c r="E63" s="30"/>
      <c r="F63" s="30"/>
      <c r="G63" s="30">
        <f t="shared" si="0"/>
        <v>0</v>
      </c>
      <c r="H63" s="30">
        <f t="shared" si="1"/>
        <v>0</v>
      </c>
      <c r="J63" s="27">
        <f t="shared" si="2"/>
        <v>0</v>
      </c>
    </row>
    <row r="64" spans="1:11" hidden="1">
      <c r="A64" s="9">
        <v>69</v>
      </c>
      <c r="B64" s="23" t="s">
        <v>106</v>
      </c>
      <c r="C64" s="30"/>
      <c r="D64" s="30"/>
      <c r="E64" s="30"/>
      <c r="F64" s="30"/>
      <c r="G64" s="30">
        <f t="shared" si="0"/>
        <v>0</v>
      </c>
      <c r="H64" s="30">
        <f t="shared" si="1"/>
        <v>0</v>
      </c>
      <c r="J64" s="27">
        <f t="shared" si="2"/>
        <v>0</v>
      </c>
      <c r="K64" s="8"/>
    </row>
    <row r="65" spans="1:11" hidden="1">
      <c r="A65" s="7" t="s">
        <v>107</v>
      </c>
      <c r="B65" s="23" t="s">
        <v>108</v>
      </c>
      <c r="C65" s="30"/>
      <c r="D65" s="30"/>
      <c r="E65" s="30"/>
      <c r="F65" s="30"/>
      <c r="G65" s="30">
        <f t="shared" si="0"/>
        <v>0</v>
      </c>
      <c r="H65" s="30">
        <f t="shared" si="1"/>
        <v>0</v>
      </c>
      <c r="J65" s="27">
        <f t="shared" si="2"/>
        <v>0</v>
      </c>
    </row>
    <row r="66" spans="1:11" hidden="1">
      <c r="A66" s="7" t="s">
        <v>109</v>
      </c>
      <c r="B66" s="23" t="s">
        <v>110</v>
      </c>
      <c r="C66" s="30"/>
      <c r="D66" s="30"/>
      <c r="E66" s="30"/>
      <c r="F66" s="30"/>
      <c r="G66" s="30">
        <f t="shared" si="0"/>
        <v>0</v>
      </c>
      <c r="H66" s="30">
        <f t="shared" si="1"/>
        <v>0</v>
      </c>
      <c r="J66" s="27">
        <f t="shared" si="2"/>
        <v>0</v>
      </c>
    </row>
    <row r="67" spans="1:11" hidden="1">
      <c r="A67" s="7" t="s">
        <v>111</v>
      </c>
      <c r="B67" s="23" t="s">
        <v>112</v>
      </c>
      <c r="C67" s="30"/>
      <c r="D67" s="30"/>
      <c r="E67" s="30"/>
      <c r="F67" s="30"/>
      <c r="G67" s="30">
        <f t="shared" si="0"/>
        <v>0</v>
      </c>
      <c r="H67" s="30">
        <f t="shared" si="1"/>
        <v>0</v>
      </c>
      <c r="J67" s="27">
        <f t="shared" si="2"/>
        <v>0</v>
      </c>
    </row>
    <row r="68" spans="1:11" hidden="1">
      <c r="A68" s="7" t="s">
        <v>113</v>
      </c>
      <c r="B68" s="23" t="s">
        <v>114</v>
      </c>
      <c r="C68" s="30"/>
      <c r="D68" s="30"/>
      <c r="E68" s="30"/>
      <c r="F68" s="30"/>
      <c r="G68" s="30">
        <f t="shared" si="0"/>
        <v>0</v>
      </c>
      <c r="H68" s="30">
        <f t="shared" si="1"/>
        <v>0</v>
      </c>
      <c r="J68" s="27">
        <f t="shared" si="2"/>
        <v>0</v>
      </c>
    </row>
    <row r="69" spans="1:11" hidden="1">
      <c r="A69" s="7" t="s">
        <v>115</v>
      </c>
      <c r="B69" s="23" t="s">
        <v>116</v>
      </c>
      <c r="C69" s="30"/>
      <c r="D69" s="30"/>
      <c r="E69" s="30"/>
      <c r="F69" s="30"/>
      <c r="G69" s="30">
        <f t="shared" si="0"/>
        <v>0</v>
      </c>
      <c r="H69" s="30">
        <f t="shared" si="1"/>
        <v>0</v>
      </c>
      <c r="J69" s="27">
        <f t="shared" si="2"/>
        <v>0</v>
      </c>
    </row>
    <row r="70" spans="1:11" hidden="1">
      <c r="A70" s="7" t="s">
        <v>117</v>
      </c>
      <c r="B70" s="23" t="s">
        <v>118</v>
      </c>
      <c r="C70" s="30"/>
      <c r="D70" s="30"/>
      <c r="E70" s="30"/>
      <c r="F70" s="30"/>
      <c r="G70" s="30">
        <f t="shared" si="0"/>
        <v>0</v>
      </c>
      <c r="H70" s="30">
        <f t="shared" si="1"/>
        <v>0</v>
      </c>
      <c r="J70" s="27">
        <f t="shared" si="2"/>
        <v>0</v>
      </c>
    </row>
    <row r="71" spans="1:11" hidden="1">
      <c r="A71" s="7" t="s">
        <v>119</v>
      </c>
      <c r="B71" s="23" t="s">
        <v>120</v>
      </c>
      <c r="C71" s="30"/>
      <c r="D71" s="30"/>
      <c r="E71" s="30"/>
      <c r="F71" s="30"/>
      <c r="G71" s="30">
        <f t="shared" si="0"/>
        <v>0</v>
      </c>
      <c r="H71" s="30">
        <f t="shared" si="1"/>
        <v>0</v>
      </c>
      <c r="J71" s="27">
        <f t="shared" si="2"/>
        <v>0</v>
      </c>
    </row>
    <row r="72" spans="1:11" hidden="1">
      <c r="A72" s="7" t="s">
        <v>121</v>
      </c>
      <c r="B72" s="23" t="s">
        <v>122</v>
      </c>
      <c r="C72" s="30"/>
      <c r="D72" s="30"/>
      <c r="E72" s="30"/>
      <c r="F72" s="30"/>
      <c r="G72" s="30">
        <f t="shared" si="0"/>
        <v>0</v>
      </c>
      <c r="H72" s="30">
        <f t="shared" si="1"/>
        <v>0</v>
      </c>
      <c r="J72" s="27">
        <f t="shared" si="2"/>
        <v>0</v>
      </c>
    </row>
    <row r="73" spans="1:11" ht="24" hidden="1">
      <c r="A73" s="7" t="s">
        <v>123</v>
      </c>
      <c r="B73" s="23" t="s">
        <v>124</v>
      </c>
      <c r="C73" s="30"/>
      <c r="D73" s="30"/>
      <c r="E73" s="30"/>
      <c r="F73" s="30"/>
      <c r="G73" s="30">
        <f t="shared" si="0"/>
        <v>0</v>
      </c>
      <c r="H73" s="30">
        <f t="shared" si="1"/>
        <v>0</v>
      </c>
      <c r="J73" s="27">
        <f t="shared" si="2"/>
        <v>0</v>
      </c>
    </row>
    <row r="74" spans="1:11" hidden="1">
      <c r="A74" s="9">
        <v>70</v>
      </c>
      <c r="B74" s="23" t="s">
        <v>125</v>
      </c>
      <c r="C74" s="30"/>
      <c r="D74" s="30"/>
      <c r="E74" s="30"/>
      <c r="F74" s="30"/>
      <c r="G74" s="30">
        <f t="shared" ref="G74:G117" si="3">SUM(C74+E74-F74)</f>
        <v>0</v>
      </c>
      <c r="H74" s="30">
        <f t="shared" ref="H74:H117" si="4">D74+F74-E74</f>
        <v>0</v>
      </c>
      <c r="J74" s="27">
        <f t="shared" ref="J74:J117" si="5">G74-H74</f>
        <v>0</v>
      </c>
      <c r="K74" s="8"/>
    </row>
    <row r="75" spans="1:11" hidden="1">
      <c r="A75" s="9">
        <v>71</v>
      </c>
      <c r="B75" s="23" t="s">
        <v>126</v>
      </c>
      <c r="C75" s="30"/>
      <c r="D75" s="30"/>
      <c r="E75" s="30"/>
      <c r="F75" s="30"/>
      <c r="G75" s="30">
        <f t="shared" si="3"/>
        <v>0</v>
      </c>
      <c r="H75" s="30">
        <f t="shared" si="4"/>
        <v>0</v>
      </c>
      <c r="J75" s="27">
        <f t="shared" si="5"/>
        <v>0</v>
      </c>
    </row>
    <row r="76" spans="1:11" hidden="1">
      <c r="A76" s="7" t="s">
        <v>127</v>
      </c>
      <c r="B76" s="23" t="s">
        <v>128</v>
      </c>
      <c r="C76" s="30"/>
      <c r="D76" s="30"/>
      <c r="E76" s="30"/>
      <c r="F76" s="30"/>
      <c r="G76" s="30">
        <f t="shared" si="3"/>
        <v>0</v>
      </c>
      <c r="H76" s="30">
        <f t="shared" si="4"/>
        <v>0</v>
      </c>
      <c r="J76" s="27">
        <f t="shared" si="5"/>
        <v>0</v>
      </c>
      <c r="K76" s="8"/>
    </row>
    <row r="77" spans="1:11" hidden="1">
      <c r="A77" s="9">
        <v>73</v>
      </c>
      <c r="B77" s="23" t="s">
        <v>129</v>
      </c>
      <c r="C77" s="30"/>
      <c r="D77" s="30"/>
      <c r="E77" s="30"/>
      <c r="F77" s="30"/>
      <c r="G77" s="30">
        <f t="shared" si="3"/>
        <v>0</v>
      </c>
      <c r="H77" s="30">
        <f t="shared" si="4"/>
        <v>0</v>
      </c>
      <c r="J77" s="27">
        <f t="shared" si="5"/>
        <v>0</v>
      </c>
    </row>
    <row r="78" spans="1:11" hidden="1">
      <c r="A78" s="7" t="s">
        <v>130</v>
      </c>
      <c r="B78" s="23" t="s">
        <v>131</v>
      </c>
      <c r="C78" s="30"/>
      <c r="D78" s="30"/>
      <c r="E78" s="30"/>
      <c r="F78" s="30"/>
      <c r="G78" s="30">
        <f t="shared" si="3"/>
        <v>0</v>
      </c>
      <c r="H78" s="30">
        <f t="shared" si="4"/>
        <v>0</v>
      </c>
      <c r="J78" s="27">
        <f t="shared" si="5"/>
        <v>0</v>
      </c>
    </row>
    <row r="79" spans="1:11" ht="24" hidden="1">
      <c r="A79" s="9">
        <v>76</v>
      </c>
      <c r="B79" s="23" t="s">
        <v>132</v>
      </c>
      <c r="C79" s="30"/>
      <c r="D79" s="30"/>
      <c r="E79" s="30"/>
      <c r="F79" s="30"/>
      <c r="G79" s="30">
        <f t="shared" si="3"/>
        <v>0</v>
      </c>
      <c r="H79" s="30">
        <f t="shared" si="4"/>
        <v>0</v>
      </c>
      <c r="J79" s="27">
        <f t="shared" si="5"/>
        <v>0</v>
      </c>
    </row>
    <row r="80" spans="1:11" hidden="1">
      <c r="A80" s="7" t="s">
        <v>133</v>
      </c>
      <c r="B80" s="23" t="s">
        <v>134</v>
      </c>
      <c r="C80" s="30"/>
      <c r="D80" s="30"/>
      <c r="E80" s="30"/>
      <c r="F80" s="30"/>
      <c r="G80" s="30">
        <f t="shared" si="3"/>
        <v>0</v>
      </c>
      <c r="H80" s="30">
        <f t="shared" si="4"/>
        <v>0</v>
      </c>
      <c r="J80" s="27">
        <f t="shared" si="5"/>
        <v>0</v>
      </c>
      <c r="K80" s="8"/>
    </row>
    <row r="81" spans="1:11" ht="24" hidden="1">
      <c r="A81" s="7" t="s">
        <v>135</v>
      </c>
      <c r="B81" s="23" t="s">
        <v>136</v>
      </c>
      <c r="C81" s="30"/>
      <c r="D81" s="30"/>
      <c r="E81" s="30"/>
      <c r="F81" s="30"/>
      <c r="G81" s="30">
        <f t="shared" si="3"/>
        <v>0</v>
      </c>
      <c r="H81" s="30">
        <f t="shared" si="4"/>
        <v>0</v>
      </c>
      <c r="J81" s="27">
        <f t="shared" si="5"/>
        <v>0</v>
      </c>
      <c r="K81" s="8"/>
    </row>
    <row r="82" spans="1:11" hidden="1">
      <c r="A82" s="7" t="s">
        <v>137</v>
      </c>
      <c r="B82" s="23" t="s">
        <v>138</v>
      </c>
      <c r="C82" s="30"/>
      <c r="D82" s="30"/>
      <c r="E82" s="30"/>
      <c r="F82" s="30"/>
      <c r="G82" s="30">
        <f t="shared" si="3"/>
        <v>0</v>
      </c>
      <c r="H82" s="30">
        <f t="shared" si="4"/>
        <v>0</v>
      </c>
      <c r="J82" s="27">
        <f t="shared" si="5"/>
        <v>0</v>
      </c>
    </row>
    <row r="83" spans="1:11" hidden="1">
      <c r="A83" s="7" t="s">
        <v>139</v>
      </c>
      <c r="B83" s="23" t="s">
        <v>140</v>
      </c>
      <c r="C83" s="30"/>
      <c r="D83" s="30"/>
      <c r="E83" s="30"/>
      <c r="F83" s="30"/>
      <c r="G83" s="30">
        <f t="shared" si="3"/>
        <v>0</v>
      </c>
      <c r="H83" s="30">
        <f t="shared" si="4"/>
        <v>0</v>
      </c>
      <c r="J83" s="27">
        <f t="shared" si="5"/>
        <v>0</v>
      </c>
    </row>
    <row r="84" spans="1:11" hidden="1">
      <c r="A84" s="7" t="s">
        <v>141</v>
      </c>
      <c r="B84" s="23" t="s">
        <v>142</v>
      </c>
      <c r="C84" s="30"/>
      <c r="D84" s="30"/>
      <c r="E84" s="30"/>
      <c r="F84" s="30"/>
      <c r="G84" s="30">
        <f t="shared" si="3"/>
        <v>0</v>
      </c>
      <c r="H84" s="30">
        <f t="shared" si="4"/>
        <v>0</v>
      </c>
      <c r="J84" s="27">
        <f t="shared" si="5"/>
        <v>0</v>
      </c>
    </row>
    <row r="85" spans="1:11" hidden="1">
      <c r="A85" s="7" t="s">
        <v>143</v>
      </c>
      <c r="B85" s="23" t="s">
        <v>144</v>
      </c>
      <c r="C85" s="30"/>
      <c r="D85" s="30"/>
      <c r="E85" s="30"/>
      <c r="F85" s="30"/>
      <c r="G85" s="30">
        <f t="shared" si="3"/>
        <v>0</v>
      </c>
      <c r="H85" s="30">
        <f t="shared" si="4"/>
        <v>0</v>
      </c>
      <c r="J85" s="27">
        <f t="shared" si="5"/>
        <v>0</v>
      </c>
      <c r="K85" s="8"/>
    </row>
    <row r="86" spans="1:11" hidden="1">
      <c r="A86" s="9">
        <v>77</v>
      </c>
      <c r="B86" s="23" t="s">
        <v>145</v>
      </c>
      <c r="C86" s="30"/>
      <c r="D86" s="30"/>
      <c r="E86" s="30"/>
      <c r="F86" s="30"/>
      <c r="G86" s="30">
        <f t="shared" si="3"/>
        <v>0</v>
      </c>
      <c r="H86" s="30">
        <f t="shared" si="4"/>
        <v>0</v>
      </c>
      <c r="J86" s="27">
        <f t="shared" si="5"/>
        <v>0</v>
      </c>
      <c r="K86" s="8"/>
    </row>
    <row r="87" spans="1:11">
      <c r="A87" s="9">
        <v>80</v>
      </c>
      <c r="B87" s="23" t="s">
        <v>146</v>
      </c>
      <c r="C87" s="30"/>
      <c r="D87" s="30">
        <v>10000</v>
      </c>
      <c r="E87" s="30"/>
      <c r="F87" s="30"/>
      <c r="G87" s="30">
        <f t="shared" si="3"/>
        <v>0</v>
      </c>
      <c r="H87" s="30">
        <f t="shared" si="4"/>
        <v>10000</v>
      </c>
      <c r="J87" s="27">
        <f t="shared" si="5"/>
        <v>-10000</v>
      </c>
      <c r="K87" s="8"/>
    </row>
    <row r="88" spans="1:11" hidden="1">
      <c r="A88" s="7" t="s">
        <v>147</v>
      </c>
      <c r="B88" s="23" t="s">
        <v>148</v>
      </c>
      <c r="C88" s="30"/>
      <c r="D88" s="30"/>
      <c r="E88" s="30"/>
      <c r="F88" s="30"/>
      <c r="G88" s="30">
        <f t="shared" si="3"/>
        <v>0</v>
      </c>
      <c r="H88" s="30">
        <f t="shared" si="4"/>
        <v>0</v>
      </c>
      <c r="J88" s="27">
        <f t="shared" si="5"/>
        <v>0</v>
      </c>
    </row>
    <row r="89" spans="1:11">
      <c r="A89" s="9">
        <v>84</v>
      </c>
      <c r="B89" s="23" t="s">
        <v>149</v>
      </c>
      <c r="C89" s="30"/>
      <c r="D89" s="30">
        <v>200000</v>
      </c>
      <c r="E89" s="30"/>
      <c r="F89" s="30"/>
      <c r="G89" s="30">
        <f t="shared" si="3"/>
        <v>0</v>
      </c>
      <c r="H89" s="30">
        <f t="shared" si="4"/>
        <v>200000</v>
      </c>
      <c r="J89" s="27">
        <f t="shared" si="5"/>
        <v>-200000</v>
      </c>
      <c r="K89" s="8"/>
    </row>
    <row r="90" spans="1:11" hidden="1">
      <c r="A90" s="7" t="s">
        <v>150</v>
      </c>
      <c r="B90" s="23" t="s">
        <v>151</v>
      </c>
      <c r="C90" s="30"/>
      <c r="D90" s="30"/>
      <c r="E90" s="30"/>
      <c r="F90" s="30"/>
      <c r="G90" s="30">
        <f t="shared" si="3"/>
        <v>0</v>
      </c>
      <c r="H90" s="30">
        <f t="shared" si="4"/>
        <v>0</v>
      </c>
      <c r="J90" s="27">
        <f t="shared" si="5"/>
        <v>0</v>
      </c>
      <c r="K90" s="8"/>
    </row>
    <row r="91" spans="1:11" hidden="1">
      <c r="A91" s="7" t="s">
        <v>152</v>
      </c>
      <c r="B91" s="23" t="s">
        <v>153</v>
      </c>
      <c r="C91" s="30"/>
      <c r="D91" s="30"/>
      <c r="E91" s="30"/>
      <c r="F91" s="30"/>
      <c r="G91" s="30">
        <f t="shared" si="3"/>
        <v>0</v>
      </c>
      <c r="H91" s="30">
        <f t="shared" si="4"/>
        <v>0</v>
      </c>
      <c r="J91" s="27">
        <f t="shared" si="5"/>
        <v>0</v>
      </c>
    </row>
    <row r="92" spans="1:11" hidden="1">
      <c r="A92" s="9">
        <v>90</v>
      </c>
      <c r="B92" s="23" t="s">
        <v>154</v>
      </c>
      <c r="C92" s="30"/>
      <c r="D92" s="30"/>
      <c r="E92" s="30"/>
      <c r="F92" s="30"/>
      <c r="G92" s="30">
        <f t="shared" si="3"/>
        <v>0</v>
      </c>
      <c r="H92" s="30">
        <f t="shared" si="4"/>
        <v>0</v>
      </c>
      <c r="J92" s="27">
        <f t="shared" si="5"/>
        <v>0</v>
      </c>
    </row>
    <row r="93" spans="1:11">
      <c r="A93" s="7" t="s">
        <v>155</v>
      </c>
      <c r="B93" s="23" t="s">
        <v>156</v>
      </c>
      <c r="C93" s="30"/>
      <c r="D93" s="30"/>
      <c r="E93" s="30"/>
      <c r="F93" s="30">
        <f>1000000*1.18</f>
        <v>1180000</v>
      </c>
      <c r="G93" s="30"/>
      <c r="H93" s="30">
        <f t="shared" si="4"/>
        <v>1180000</v>
      </c>
      <c r="J93" s="27">
        <f t="shared" si="5"/>
        <v>-1180000</v>
      </c>
    </row>
    <row r="94" spans="1:11" hidden="1">
      <c r="A94" s="7" t="s">
        <v>157</v>
      </c>
      <c r="B94" s="23" t="s">
        <v>158</v>
      </c>
      <c r="C94" s="30"/>
      <c r="D94" s="30"/>
      <c r="E94" s="30"/>
      <c r="F94" s="30"/>
      <c r="G94" s="30">
        <f t="shared" si="3"/>
        <v>0</v>
      </c>
      <c r="H94" s="30">
        <f t="shared" si="4"/>
        <v>0</v>
      </c>
      <c r="J94" s="27">
        <f t="shared" si="5"/>
        <v>0</v>
      </c>
      <c r="K94" s="8"/>
    </row>
    <row r="95" spans="1:11" hidden="1">
      <c r="A95" s="7" t="s">
        <v>159</v>
      </c>
      <c r="B95" s="23" t="s">
        <v>160</v>
      </c>
      <c r="C95" s="30"/>
      <c r="D95" s="30"/>
      <c r="E95" s="30"/>
      <c r="F95" s="30"/>
      <c r="G95" s="30">
        <f t="shared" si="3"/>
        <v>0</v>
      </c>
      <c r="H95" s="30">
        <f t="shared" si="4"/>
        <v>0</v>
      </c>
      <c r="J95" s="27">
        <f t="shared" si="5"/>
        <v>0</v>
      </c>
      <c r="K95" s="8"/>
    </row>
    <row r="96" spans="1:11">
      <c r="A96" s="7" t="s">
        <v>161</v>
      </c>
      <c r="B96" s="23" t="s">
        <v>162</v>
      </c>
      <c r="C96" s="30"/>
      <c r="D96" s="30"/>
      <c r="E96" s="30">
        <v>600000</v>
      </c>
      <c r="F96" s="30"/>
      <c r="G96" s="30">
        <f t="shared" si="3"/>
        <v>600000</v>
      </c>
      <c r="H96" s="30"/>
      <c r="J96" s="27">
        <f t="shared" si="5"/>
        <v>600000</v>
      </c>
    </row>
    <row r="97" spans="1:13">
      <c r="A97" s="7" t="s">
        <v>163</v>
      </c>
      <c r="B97" s="23" t="s">
        <v>164</v>
      </c>
      <c r="C97" s="30"/>
      <c r="D97" s="30"/>
      <c r="E97" s="30">
        <v>180000</v>
      </c>
      <c r="F97" s="30"/>
      <c r="G97" s="30">
        <f t="shared" si="3"/>
        <v>180000</v>
      </c>
      <c r="H97" s="30"/>
      <c r="J97" s="27">
        <f t="shared" si="5"/>
        <v>180000</v>
      </c>
      <c r="K97" s="8"/>
    </row>
    <row r="98" spans="1:13">
      <c r="A98" s="7" t="s">
        <v>165</v>
      </c>
      <c r="B98" s="23" t="s">
        <v>166</v>
      </c>
      <c r="C98" s="30"/>
      <c r="D98" s="30"/>
      <c r="E98" s="30">
        <v>350000</v>
      </c>
      <c r="F98" s="30"/>
      <c r="G98" s="30">
        <f t="shared" si="3"/>
        <v>350000</v>
      </c>
      <c r="H98" s="30"/>
      <c r="J98" s="27">
        <f t="shared" si="5"/>
        <v>350000</v>
      </c>
    </row>
    <row r="99" spans="1:13" hidden="1">
      <c r="A99" s="7" t="s">
        <v>167</v>
      </c>
      <c r="B99" s="23" t="s">
        <v>168</v>
      </c>
      <c r="C99" s="30"/>
      <c r="D99" s="30"/>
      <c r="E99" s="30"/>
      <c r="F99" s="30"/>
      <c r="G99" s="30">
        <f t="shared" si="3"/>
        <v>0</v>
      </c>
      <c r="H99" s="30">
        <f t="shared" si="4"/>
        <v>0</v>
      </c>
      <c r="J99" s="27">
        <f t="shared" si="5"/>
        <v>0</v>
      </c>
      <c r="K99" s="8"/>
    </row>
    <row r="100" spans="1:13" hidden="1">
      <c r="A100" s="7" t="s">
        <v>169</v>
      </c>
      <c r="B100" s="23" t="s">
        <v>170</v>
      </c>
      <c r="C100" s="30"/>
      <c r="D100" s="30"/>
      <c r="E100" s="30"/>
      <c r="F100" s="30"/>
      <c r="G100" s="30">
        <f t="shared" si="3"/>
        <v>0</v>
      </c>
      <c r="H100" s="30">
        <f t="shared" si="4"/>
        <v>0</v>
      </c>
      <c r="J100" s="27">
        <f t="shared" si="5"/>
        <v>0</v>
      </c>
    </row>
    <row r="101" spans="1:13" hidden="1">
      <c r="A101" s="9">
        <v>91</v>
      </c>
      <c r="B101" s="23" t="s">
        <v>171</v>
      </c>
      <c r="C101" s="30"/>
      <c r="D101" s="30"/>
      <c r="E101" s="30"/>
      <c r="F101" s="30"/>
      <c r="G101" s="30">
        <f t="shared" si="3"/>
        <v>0</v>
      </c>
      <c r="H101" s="30">
        <f t="shared" si="4"/>
        <v>0</v>
      </c>
      <c r="J101" s="27">
        <f t="shared" si="5"/>
        <v>0</v>
      </c>
    </row>
    <row r="102" spans="1:13">
      <c r="A102" s="7" t="s">
        <v>172</v>
      </c>
      <c r="B102" s="23" t="s">
        <v>173</v>
      </c>
      <c r="C102" s="30"/>
      <c r="D102" s="30"/>
      <c r="E102" s="30"/>
      <c r="F102" s="30">
        <v>400000</v>
      </c>
      <c r="G102" s="30"/>
      <c r="H102" s="30">
        <f t="shared" si="4"/>
        <v>400000</v>
      </c>
      <c r="J102" s="27">
        <f t="shared" si="5"/>
        <v>-400000</v>
      </c>
      <c r="K102" s="8"/>
    </row>
    <row r="103" spans="1:13">
      <c r="A103" s="7" t="s">
        <v>174</v>
      </c>
      <c r="B103" s="23" t="s">
        <v>175</v>
      </c>
      <c r="C103" s="30"/>
      <c r="D103" s="30"/>
      <c r="E103" s="30">
        <v>320000</v>
      </c>
      <c r="F103" s="30"/>
      <c r="G103" s="30">
        <f t="shared" si="3"/>
        <v>320000</v>
      </c>
      <c r="H103" s="30"/>
      <c r="J103" s="27">
        <f t="shared" si="5"/>
        <v>320000</v>
      </c>
      <c r="K103" s="8"/>
      <c r="M103" s="8"/>
    </row>
    <row r="104" spans="1:13" hidden="1">
      <c r="A104" s="7" t="s">
        <v>176</v>
      </c>
      <c r="B104" s="23" t="s">
        <v>177</v>
      </c>
      <c r="C104" s="30"/>
      <c r="D104" s="30"/>
      <c r="E104" s="30"/>
      <c r="F104" s="30"/>
      <c r="G104" s="30">
        <f t="shared" si="3"/>
        <v>0</v>
      </c>
      <c r="H104" s="30">
        <f t="shared" si="4"/>
        <v>0</v>
      </c>
      <c r="J104" s="27">
        <f t="shared" si="5"/>
        <v>0</v>
      </c>
      <c r="K104" s="8"/>
      <c r="M104" s="8"/>
    </row>
    <row r="105" spans="1:13" hidden="1">
      <c r="A105" s="9">
        <v>96</v>
      </c>
      <c r="B105" s="23" t="s">
        <v>178</v>
      </c>
      <c r="C105" s="30"/>
      <c r="D105" s="30"/>
      <c r="E105" s="30"/>
      <c r="F105" s="30"/>
      <c r="G105" s="30">
        <f t="shared" si="3"/>
        <v>0</v>
      </c>
      <c r="H105" s="30">
        <f t="shared" si="4"/>
        <v>0</v>
      </c>
      <c r="J105" s="27">
        <f t="shared" si="5"/>
        <v>0</v>
      </c>
      <c r="K105" s="8"/>
    </row>
    <row r="106" spans="1:13" hidden="1">
      <c r="A106" s="7" t="s">
        <v>179</v>
      </c>
      <c r="B106" s="23" t="s">
        <v>180</v>
      </c>
      <c r="C106" s="30"/>
      <c r="D106" s="30"/>
      <c r="E106" s="30"/>
      <c r="F106" s="30"/>
      <c r="G106" s="30">
        <f t="shared" si="3"/>
        <v>0</v>
      </c>
      <c r="H106" s="30">
        <f t="shared" si="4"/>
        <v>0</v>
      </c>
      <c r="J106" s="27">
        <f t="shared" si="5"/>
        <v>0</v>
      </c>
    </row>
    <row r="107" spans="1:13" hidden="1">
      <c r="A107" s="9">
        <v>97</v>
      </c>
      <c r="B107" s="23" t="s">
        <v>181</v>
      </c>
      <c r="C107" s="30"/>
      <c r="D107" s="30"/>
      <c r="E107" s="30"/>
      <c r="F107" s="30"/>
      <c r="G107" s="30">
        <f t="shared" si="3"/>
        <v>0</v>
      </c>
      <c r="H107" s="30">
        <f t="shared" si="4"/>
        <v>0</v>
      </c>
      <c r="J107" s="27">
        <f t="shared" si="5"/>
        <v>0</v>
      </c>
      <c r="K107" s="8"/>
    </row>
    <row r="108" spans="1:13" hidden="1">
      <c r="A108" s="7" t="s">
        <v>182</v>
      </c>
      <c r="B108" s="23" t="s">
        <v>183</v>
      </c>
      <c r="C108" s="30"/>
      <c r="D108" s="30"/>
      <c r="E108" s="30"/>
      <c r="F108" s="30"/>
      <c r="G108" s="30">
        <f t="shared" si="3"/>
        <v>0</v>
      </c>
      <c r="H108" s="30">
        <f t="shared" si="4"/>
        <v>0</v>
      </c>
      <c r="J108" s="27">
        <f t="shared" si="5"/>
        <v>0</v>
      </c>
    </row>
    <row r="109" spans="1:13" hidden="1">
      <c r="A109" s="7" t="s">
        <v>184</v>
      </c>
      <c r="B109" s="23" t="s">
        <v>185</v>
      </c>
      <c r="C109" s="30"/>
      <c r="D109" s="30"/>
      <c r="E109" s="30"/>
      <c r="F109" s="30"/>
      <c r="G109" s="30">
        <f t="shared" si="3"/>
        <v>0</v>
      </c>
      <c r="H109" s="30">
        <f t="shared" si="4"/>
        <v>0</v>
      </c>
      <c r="J109" s="27">
        <f t="shared" si="5"/>
        <v>0</v>
      </c>
    </row>
    <row r="110" spans="1:13" hidden="1">
      <c r="A110" s="9">
        <v>99</v>
      </c>
      <c r="B110" s="23" t="s">
        <v>186</v>
      </c>
      <c r="C110" s="30"/>
      <c r="D110" s="30"/>
      <c r="E110" s="30"/>
      <c r="F110" s="30"/>
      <c r="G110" s="30">
        <f t="shared" si="3"/>
        <v>0</v>
      </c>
      <c r="H110" s="30">
        <f t="shared" si="4"/>
        <v>0</v>
      </c>
      <c r="J110" s="27">
        <f t="shared" si="5"/>
        <v>0</v>
      </c>
    </row>
    <row r="111" spans="1:13" ht="24" hidden="1">
      <c r="A111" s="7" t="s">
        <v>187</v>
      </c>
      <c r="B111" s="23" t="s">
        <v>188</v>
      </c>
      <c r="C111" s="30"/>
      <c r="D111" s="30"/>
      <c r="E111" s="30"/>
      <c r="F111" s="30"/>
      <c r="G111" s="30">
        <f t="shared" si="3"/>
        <v>0</v>
      </c>
      <c r="H111" s="30">
        <f t="shared" si="4"/>
        <v>0</v>
      </c>
      <c r="J111" s="27">
        <f t="shared" si="5"/>
        <v>0</v>
      </c>
    </row>
    <row r="112" spans="1:13" hidden="1">
      <c r="A112" s="7" t="s">
        <v>189</v>
      </c>
      <c r="B112" s="23" t="s">
        <v>190</v>
      </c>
      <c r="C112" s="30"/>
      <c r="D112" s="30"/>
      <c r="E112" s="30"/>
      <c r="F112" s="30"/>
      <c r="G112" s="30">
        <f t="shared" si="3"/>
        <v>0</v>
      </c>
      <c r="H112" s="30">
        <f t="shared" si="4"/>
        <v>0</v>
      </c>
      <c r="J112" s="27">
        <f t="shared" si="5"/>
        <v>0</v>
      </c>
    </row>
    <row r="113" spans="1:11">
      <c r="A113" s="7" t="s">
        <v>191</v>
      </c>
      <c r="B113" s="23" t="s">
        <v>93</v>
      </c>
      <c r="C113" s="30"/>
      <c r="D113" s="30"/>
      <c r="E113" s="30">
        <v>32500</v>
      </c>
      <c r="F113" s="30"/>
      <c r="G113" s="30">
        <f t="shared" si="3"/>
        <v>32500</v>
      </c>
      <c r="H113" s="30"/>
      <c r="J113" s="27">
        <f t="shared" si="5"/>
        <v>32500</v>
      </c>
      <c r="K113" s="8"/>
    </row>
    <row r="114" spans="1:11" hidden="1">
      <c r="A114" s="7" t="s">
        <v>192</v>
      </c>
      <c r="B114" s="23" t="s">
        <v>193</v>
      </c>
      <c r="C114" s="30"/>
      <c r="D114" s="30"/>
      <c r="E114" s="30"/>
      <c r="F114" s="30"/>
      <c r="G114" s="30">
        <f t="shared" si="3"/>
        <v>0</v>
      </c>
      <c r="H114" s="30">
        <f t="shared" si="4"/>
        <v>0</v>
      </c>
      <c r="J114" s="27">
        <f t="shared" si="5"/>
        <v>0</v>
      </c>
    </row>
    <row r="115" spans="1:11" hidden="1">
      <c r="A115" s="7" t="s">
        <v>194</v>
      </c>
      <c r="B115" s="23" t="s">
        <v>195</v>
      </c>
      <c r="C115" s="30"/>
      <c r="D115" s="30"/>
      <c r="E115" s="30"/>
      <c r="F115" s="30"/>
      <c r="G115" s="30">
        <f t="shared" si="3"/>
        <v>0</v>
      </c>
      <c r="H115" s="30">
        <f t="shared" si="4"/>
        <v>0</v>
      </c>
      <c r="J115" s="27">
        <f t="shared" si="5"/>
        <v>0</v>
      </c>
    </row>
    <row r="116" spans="1:11" hidden="1">
      <c r="A116" s="7" t="s">
        <v>196</v>
      </c>
      <c r="B116" s="23" t="s">
        <v>197</v>
      </c>
      <c r="C116" s="30"/>
      <c r="D116" s="30"/>
      <c r="E116" s="30"/>
      <c r="F116" s="30"/>
      <c r="G116" s="30">
        <f t="shared" si="3"/>
        <v>0</v>
      </c>
      <c r="H116" s="30">
        <f t="shared" si="4"/>
        <v>0</v>
      </c>
      <c r="J116" s="27">
        <f t="shared" si="5"/>
        <v>0</v>
      </c>
    </row>
    <row r="117" spans="1:11" hidden="1">
      <c r="A117" s="7" t="s">
        <v>198</v>
      </c>
      <c r="B117" s="23" t="s">
        <v>199</v>
      </c>
      <c r="C117" s="30"/>
      <c r="D117" s="30"/>
      <c r="E117" s="30"/>
      <c r="F117" s="30"/>
      <c r="G117" s="30">
        <f t="shared" si="3"/>
        <v>0</v>
      </c>
      <c r="H117" s="30">
        <f t="shared" si="4"/>
        <v>0</v>
      </c>
      <c r="J117" s="27">
        <f t="shared" si="5"/>
        <v>0</v>
      </c>
      <c r="K117" s="8"/>
    </row>
    <row r="118" spans="1:11">
      <c r="A118" s="10" t="s">
        <v>200</v>
      </c>
      <c r="B118" s="24"/>
      <c r="C118" s="31">
        <f>SUM(C8:C117)</f>
        <v>343500</v>
      </c>
      <c r="D118" s="31">
        <f>SUM(D8:D117)</f>
        <v>343500</v>
      </c>
      <c r="E118" s="31">
        <f t="shared" ref="E118:F118" si="6">SUM(E8:E117)</f>
        <v>2685000</v>
      </c>
      <c r="F118" s="31">
        <f t="shared" si="6"/>
        <v>2685000</v>
      </c>
      <c r="G118" s="31">
        <f t="shared" ref="G118" si="7">SUM(G8:G117)</f>
        <v>1964500</v>
      </c>
      <c r="H118" s="31">
        <f t="shared" ref="H118" si="8">SUM(H8:H117)</f>
        <v>1964500</v>
      </c>
      <c r="K118" s="8"/>
    </row>
    <row r="120" spans="1:11">
      <c r="D120" s="27">
        <f>D118-C118</f>
        <v>0</v>
      </c>
    </row>
    <row r="121" spans="1:11">
      <c r="F121" s="27">
        <f>F118-E118</f>
        <v>0</v>
      </c>
      <c r="H121" s="27">
        <f>G118-H118</f>
        <v>0</v>
      </c>
    </row>
  </sheetData>
  <autoFilter ref="A7:J118" xr:uid="{00000000-0009-0000-0000-000001000000}">
    <filterColumn colId="9">
      <filters blank="1">
        <filter val="(1 180 000,00)"/>
        <filter val="(10 000,00)"/>
        <filter val="(100 000,00)"/>
        <filter val="(15 000,00)"/>
        <filter val="(17 000,00)"/>
        <filter val="(2 000,00)"/>
        <filter val="(200 000,00)"/>
        <filter val="(35 000,00)"/>
        <filter val="(400 000,00)"/>
        <filter val="(5 000,00)"/>
        <filter val="(500,00)"/>
        <filter val="170 000,00"/>
        <filter val="180 000,00"/>
        <filter val="210 000,00"/>
        <filter val="25 000,00"/>
        <filter val="320 000,00"/>
        <filter val="35 000,00"/>
        <filter val="350 000,00"/>
        <filter val="40 500,00"/>
        <filter val="600 000,00"/>
        <filter val="9 000,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7"/>
  <sheetViews>
    <sheetView showGridLines="0" workbookViewId="0">
      <selection activeCell="J16" sqref="J16"/>
    </sheetView>
  </sheetViews>
  <sheetFormatPr defaultRowHeight="15"/>
  <cols>
    <col min="3" max="3" width="45.7109375" bestFit="1" customWidth="1"/>
    <col min="4" max="4" width="9.140625" style="59"/>
    <col min="5" max="5" width="34.28515625" customWidth="1"/>
    <col min="6" max="6" width="12.85546875" bestFit="1" customWidth="1"/>
    <col min="7" max="7" width="19.42578125" customWidth="1"/>
    <col min="10" max="10" width="64.28515625" bestFit="1" customWidth="1"/>
    <col min="12" max="12" width="12.85546875" bestFit="1" customWidth="1"/>
  </cols>
  <sheetData>
    <row r="3" spans="1:14" ht="31.5">
      <c r="A3" s="11" t="s">
        <v>0</v>
      </c>
      <c r="B3" s="12" t="s">
        <v>1</v>
      </c>
      <c r="C3" s="13" t="s">
        <v>2</v>
      </c>
      <c r="D3" s="58" t="s">
        <v>3</v>
      </c>
      <c r="E3" s="13" t="s">
        <v>246</v>
      </c>
      <c r="F3" s="14" t="s">
        <v>4</v>
      </c>
      <c r="G3" s="13" t="s">
        <v>5</v>
      </c>
    </row>
    <row r="4" spans="1:14">
      <c r="A4" s="32" t="s">
        <v>252</v>
      </c>
      <c r="B4">
        <v>10001</v>
      </c>
      <c r="C4" t="s">
        <v>222</v>
      </c>
      <c r="D4" s="59" t="s">
        <v>16</v>
      </c>
      <c r="E4" t="s">
        <v>255</v>
      </c>
      <c r="F4" s="27">
        <f>IF(A4="BSA",SUMIF('1C TB'!A:A,D4,'1C TB'!G:G),IF(A4="BSL",-SUMIF('1C TB'!A:A,D4,'1C TB'!H:H),IF(A4="RE0",(SUMIF('1C TB'!A:A,D4,'1C TB'!C:C)-SUMIF('1C TB'!A:A,D4,'1C TB'!D:D)),IF(A4="IS",(SUMIF('1C TB'!A:A,D4,'1C TB'!E:E)-SUMIF('1C TB'!A:A,D4,'1C TB'!F:F)),IF(A4="RE1",(SUMIF('1C TB'!A:A,D4,'1C TB'!E:E)-SUMIF('1C TB'!A:A,D4,'1C TB'!F:F)),"")))))</f>
        <v>170000</v>
      </c>
      <c r="L4" s="27"/>
      <c r="N4" s="8"/>
    </row>
    <row r="5" spans="1:14">
      <c r="A5" s="32" t="s">
        <v>254</v>
      </c>
      <c r="B5">
        <v>10001</v>
      </c>
      <c r="C5" t="s">
        <v>222</v>
      </c>
      <c r="D5" s="59" t="s">
        <v>21</v>
      </c>
      <c r="E5" t="s">
        <v>256</v>
      </c>
      <c r="F5" s="27">
        <f>IF(A5="BSA",SUMIF('1C TB'!A:A,D5,'1C TB'!G:G),IF(A5="BSL",-SUMIF('1C TB'!A:A,D5,'1C TB'!H:H),IF(A5="RE0",(SUMIF('1C TB'!A:A,D5,'1C TB'!C:C)-SUMIF('1C TB'!A:A,D5,'1C TB'!D:D)),IF(A5="IS",(SUMIF('1C TB'!A:A,D5,'1C TB'!E:E)-SUMIF('1C TB'!A:A,D5,'1C TB'!F:F)),IF(A5="RE1",(SUMIF('1C TB'!A:A,D5,'1C TB'!E:E)-SUMIF('1C TB'!A:A,D5,'1C TB'!F:F)),"")))))</f>
        <v>-15000</v>
      </c>
      <c r="L5" s="27"/>
      <c r="N5" s="8"/>
    </row>
    <row r="6" spans="1:14">
      <c r="A6" s="32" t="s">
        <v>252</v>
      </c>
      <c r="B6">
        <v>10002</v>
      </c>
      <c r="C6" t="s">
        <v>223</v>
      </c>
      <c r="D6" s="59">
        <v>10</v>
      </c>
      <c r="E6" t="s">
        <v>223</v>
      </c>
      <c r="F6" s="27">
        <f>IF(A6="BSA",SUMIF('1C TB'!A:A,D6,'1C TB'!G:G),IF(A6="BSL",-SUMIF('1C TB'!A:A,D6,'1C TB'!H:H),IF(A6="RE0",(SUMIF('1C TB'!A:A,D6,'1C TB'!C:C)-SUMIF('1C TB'!A:A,D6,'1C TB'!D:D)),IF(A6="IS",(SUMIF('1C TB'!A:A,D6,'1C TB'!E:E)-SUMIF('1C TB'!A:A,D6,'1C TB'!F:F)),IF(A6="RE1",(SUMIF('1C TB'!A:A,D6,'1C TB'!E:E)-SUMIF('1C TB'!A:A,D6,'1C TB'!F:F)),"")))))</f>
        <v>25000</v>
      </c>
      <c r="L6" s="27"/>
      <c r="N6" s="8"/>
    </row>
    <row r="7" spans="1:14">
      <c r="A7" s="32" t="s">
        <v>252</v>
      </c>
      <c r="B7">
        <v>10003</v>
      </c>
      <c r="C7" t="s">
        <v>230</v>
      </c>
      <c r="D7" s="59">
        <v>19</v>
      </c>
      <c r="E7" t="s">
        <v>257</v>
      </c>
      <c r="F7" s="27">
        <f>IF(A7="BSA",SUMIF('1C TB'!A:A,D7,'1C TB'!G:G),IF(A7="BSL",-SUMIF('1C TB'!A:A,D7,'1C TB'!H:H),IF(A7="RE0",(SUMIF('1C TB'!A:A,D7,'1C TB'!C:C)-SUMIF('1C TB'!A:A,D7,'1C TB'!D:D)),IF(A7="IS",(SUMIF('1C TB'!A:A,D7,'1C TB'!E:E)-SUMIF('1C TB'!A:A,D7,'1C TB'!F:F)),IF(A7="RE1",(SUMIF('1C TB'!A:A,D7,'1C TB'!E:E)-SUMIF('1C TB'!A:A,D7,'1C TB'!F:F)),"")))))</f>
        <v>9000</v>
      </c>
      <c r="L7" s="27"/>
      <c r="N7" s="8"/>
    </row>
    <row r="8" spans="1:14">
      <c r="A8" s="32" t="s">
        <v>252</v>
      </c>
      <c r="B8">
        <v>10004</v>
      </c>
      <c r="C8" t="s">
        <v>226</v>
      </c>
      <c r="D8" s="59">
        <v>51</v>
      </c>
      <c r="E8" t="s">
        <v>258</v>
      </c>
      <c r="F8" s="27">
        <f>IF(A8="BSA",SUMIF('1C TB'!A:A,D8,'1C TB'!G:G),IF(A8="BSL",-SUMIF('1C TB'!A:A,D8,'1C TB'!H:H),IF(A8="RE0",(SUMIF('1C TB'!A:A,D8,'1C TB'!C:C)-SUMIF('1C TB'!A:A,D8,'1C TB'!D:D)),IF(A8="IS",(SUMIF('1C TB'!A:A,D8,'1C TB'!E:E)-SUMIF('1C TB'!A:A,D8,'1C TB'!F:F)),IF(A8="RE1",(SUMIF('1C TB'!A:A,D8,'1C TB'!E:E)-SUMIF('1C TB'!A:A,D8,'1C TB'!F:F)),"")))))</f>
        <v>40500</v>
      </c>
      <c r="L8" s="27"/>
      <c r="N8" s="8"/>
    </row>
    <row r="9" spans="1:14">
      <c r="A9" s="32" t="s">
        <v>254</v>
      </c>
      <c r="B9">
        <v>10005</v>
      </c>
      <c r="C9" t="s">
        <v>242</v>
      </c>
      <c r="D9" s="59" t="s">
        <v>65</v>
      </c>
      <c r="E9" t="s">
        <v>259</v>
      </c>
      <c r="F9" s="27">
        <f>IF(A9="BSA",SUMIF('1C TB'!A:A,D9,'1C TB'!G:G),IF(A9="BSL",-SUMIF('1C TB'!A:A,D9,'1C TB'!H:H),IF(A9="RE0",(SUMIF('1C TB'!A:A,D9,'1C TB'!C:C)-SUMIF('1C TB'!A:A,D9,'1C TB'!D:D)),IF(A9="IS",(SUMIF('1C TB'!A:A,D9,'1C TB'!E:E)-SUMIF('1C TB'!A:A,D9,'1C TB'!F:F)),IF(A9="RE1",(SUMIF('1C TB'!A:A,D9,'1C TB'!E:E)-SUMIF('1C TB'!A:A,D9,'1C TB'!F:F)),"")))))</f>
        <v>-17000</v>
      </c>
      <c r="L9" s="27"/>
      <c r="N9" s="8"/>
    </row>
    <row r="10" spans="1:14">
      <c r="A10" s="32" t="s">
        <v>252</v>
      </c>
      <c r="B10">
        <v>10006</v>
      </c>
      <c r="C10" t="s">
        <v>248</v>
      </c>
      <c r="D10" s="59" t="s">
        <v>67</v>
      </c>
      <c r="E10" t="s">
        <v>260</v>
      </c>
      <c r="F10" s="27">
        <f>IF(A10="BSA",SUMIF('1C TB'!A:A,D10,'1C TB'!G:G),IF(A10="BSL",-SUMIF('1C TB'!A:A,D10,'1C TB'!H:H),IF(A10="RE0",(SUMIF('1C TB'!A:A,D10,'1C TB'!C:C)-SUMIF('1C TB'!A:A,D10,'1C TB'!D:D)),IF(A10="IS",(SUMIF('1C TB'!A:A,D10,'1C TB'!E:E)-SUMIF('1C TB'!A:A,D10,'1C TB'!F:F)),IF(A10="RE1",(SUMIF('1C TB'!A:A,D10,'1C TB'!E:E)-SUMIF('1C TB'!A:A,D10,'1C TB'!F:F)),"")))))</f>
        <v>25000</v>
      </c>
      <c r="L10" s="27"/>
      <c r="N10" s="8"/>
    </row>
    <row r="11" spans="1:14">
      <c r="A11" s="32" t="s">
        <v>252</v>
      </c>
      <c r="B11">
        <v>10007</v>
      </c>
      <c r="C11" t="s">
        <v>224</v>
      </c>
      <c r="D11" s="59" t="s">
        <v>72</v>
      </c>
      <c r="E11" t="s">
        <v>71</v>
      </c>
      <c r="F11" s="27">
        <f>IF(A11="BSA",SUMIF('1C TB'!A:A,D11,'1C TB'!G:G),IF(A11="BSL",-SUMIF('1C TB'!A:A,D11,'1C TB'!H:H),IF(A11="RE0",(SUMIF('1C TB'!A:A,D11,'1C TB'!C:C)-SUMIF('1C TB'!A:A,D11,'1C TB'!D:D)),IF(A11="IS",(SUMIF('1C TB'!A:A,D11,'1C TB'!E:E)-SUMIF('1C TB'!A:A,D11,'1C TB'!F:F)),IF(A11="RE1",(SUMIF('1C TB'!A:A,D11,'1C TB'!E:E)-SUMIF('1C TB'!A:A,D11,'1C TB'!F:F)),"")))))</f>
        <v>212500</v>
      </c>
      <c r="L11" s="27"/>
      <c r="N11" s="8"/>
    </row>
    <row r="12" spans="1:14">
      <c r="A12" s="32" t="s">
        <v>254</v>
      </c>
      <c r="B12">
        <v>10008</v>
      </c>
      <c r="C12" t="s">
        <v>241</v>
      </c>
      <c r="D12" s="59" t="s">
        <v>73</v>
      </c>
      <c r="E12" t="s">
        <v>74</v>
      </c>
      <c r="F12" s="27">
        <f>IF(A12="BSA",SUMIF('1C TB'!A:A,D12,'1C TB'!G:G),IF(A12="BSL",-SUMIF('1C TB'!A:A,D12,'1C TB'!H:H),IF(A12="RE0",(SUMIF('1C TB'!A:A,D12,'1C TB'!C:C)-SUMIF('1C TB'!A:A,D12,'1C TB'!D:D)),IF(A12="IS",(SUMIF('1C TB'!A:A,D12,'1C TB'!E:E)-SUMIF('1C TB'!A:A,D12,'1C TB'!F:F)),IF(A12="RE1",(SUMIF('1C TB'!A:A,D12,'1C TB'!E:E)-SUMIF('1C TB'!A:A,D12,'1C TB'!F:F)),"")))))</f>
        <v>-2000</v>
      </c>
      <c r="L12" s="27"/>
      <c r="N12" s="8"/>
    </row>
    <row r="13" spans="1:14">
      <c r="A13" s="32" t="s">
        <v>254</v>
      </c>
      <c r="B13">
        <v>10009</v>
      </c>
      <c r="C13" t="s">
        <v>250</v>
      </c>
      <c r="D13" s="59" t="s">
        <v>79</v>
      </c>
      <c r="E13" t="s">
        <v>80</v>
      </c>
      <c r="F13" s="27">
        <f>IF(A13="BSA",SUMIF('1C TB'!A:A,D13,'1C TB'!G:G),IF(A13="BSL",-SUMIF('1C TB'!A:A,D13,'1C TB'!H:H),IF(A13="RE0",(SUMIF('1C TB'!A:A,D13,'1C TB'!C:C)-SUMIF('1C TB'!A:A,D13,'1C TB'!D:D)),IF(A13="IS",(SUMIF('1C TB'!A:A,D13,'1C TB'!E:E)-SUMIF('1C TB'!A:A,D13,'1C TB'!F:F)),IF(A13="RE1",(SUMIF('1C TB'!A:A,D13,'1C TB'!E:E)-SUMIF('1C TB'!A:A,D13,'1C TB'!F:F)),"")))))</f>
        <v>-100000</v>
      </c>
      <c r="L13" s="27"/>
      <c r="N13" s="8"/>
    </row>
    <row r="14" spans="1:14">
      <c r="A14" s="32" t="s">
        <v>254</v>
      </c>
      <c r="B14">
        <v>10010</v>
      </c>
      <c r="C14" t="s">
        <v>249</v>
      </c>
      <c r="D14" s="59" t="s">
        <v>81</v>
      </c>
      <c r="E14" t="s">
        <v>82</v>
      </c>
      <c r="F14" s="27">
        <f>IF(A14="BSA",SUMIF('1C TB'!A:A,D14,'1C TB'!G:G),IF(A14="BSL",-SUMIF('1C TB'!A:A,D14,'1C TB'!H:H),IF(A14="RE0",(SUMIF('1C TB'!A:A,D14,'1C TB'!C:C)-SUMIF('1C TB'!A:A,D14,'1C TB'!D:D)),IF(A14="IS",(SUMIF('1C TB'!A:A,D14,'1C TB'!E:E)-SUMIF('1C TB'!A:A,D14,'1C TB'!F:F)),IF(A14="RE1",(SUMIF('1C TB'!A:A,D14,'1C TB'!E:E)-SUMIF('1C TB'!A:A,D14,'1C TB'!F:F)),"")))))</f>
        <v>-5000</v>
      </c>
      <c r="L14" s="27"/>
      <c r="N14" s="8"/>
    </row>
    <row r="15" spans="1:14">
      <c r="A15" s="32" t="s">
        <v>254</v>
      </c>
      <c r="B15">
        <v>10011</v>
      </c>
      <c r="C15" t="s">
        <v>243</v>
      </c>
      <c r="D15" s="59" t="s">
        <v>92</v>
      </c>
      <c r="E15" t="s">
        <v>93</v>
      </c>
      <c r="F15" s="27">
        <f>IF(A15="BSA",SUMIF('1C TB'!A:A,D15,'1C TB'!G:G),IF(A15="BSL",-SUMIF('1C TB'!A:A,D15,'1C TB'!H:H),IF(A15="RE0",(SUMIF('1C TB'!A:A,D15,'1C TB'!C:C)-SUMIF('1C TB'!A:A,D15,'1C TB'!D:D)),IF(A15="IS",(SUMIF('1C TB'!A:A,D15,'1C TB'!E:E)-SUMIF('1C TB'!A:A,D15,'1C TB'!F:F)),IF(A15="RE1",(SUMIF('1C TB'!A:A,D15,'1C TB'!E:E)-SUMIF('1C TB'!A:A,D15,'1C TB'!F:F)),"")))))</f>
        <v>-35000</v>
      </c>
      <c r="L15" s="27"/>
      <c r="N15" s="8"/>
    </row>
    <row r="16" spans="1:14">
      <c r="A16" s="32" t="s">
        <v>254</v>
      </c>
      <c r="B16">
        <v>10011</v>
      </c>
      <c r="C16" t="s">
        <v>243</v>
      </c>
      <c r="D16" s="59" t="s">
        <v>100</v>
      </c>
      <c r="E16" t="s">
        <v>101</v>
      </c>
      <c r="F16" s="27">
        <f>IF(A16="BSA",SUMIF('1C TB'!A:A,D16,'1C TB'!G:G),IF(A16="BSL",-SUMIF('1C TB'!A:A,D16,'1C TB'!H:H),IF(A16="RE0",(SUMIF('1C TB'!A:A,D16,'1C TB'!C:C)-SUMIF('1C TB'!A:A,D16,'1C TB'!D:D)),IF(A16="IS",(SUMIF('1C TB'!A:A,D16,'1C TB'!E:E)-SUMIF('1C TB'!A:A,D16,'1C TB'!F:F)),IF(A16="RE1",(SUMIF('1C TB'!A:A,D16,'1C TB'!E:E)-SUMIF('1C TB'!A:A,D16,'1C TB'!F:F)),"")))))</f>
        <v>-500</v>
      </c>
      <c r="L16" s="27"/>
      <c r="N16" s="8"/>
    </row>
    <row r="17" spans="1:14">
      <c r="A17" s="32" t="s">
        <v>263</v>
      </c>
      <c r="B17">
        <v>10080</v>
      </c>
      <c r="C17" t="s">
        <v>146</v>
      </c>
      <c r="D17" s="59">
        <v>80</v>
      </c>
      <c r="E17" t="s">
        <v>146</v>
      </c>
      <c r="F17" s="27">
        <f>IF(A17="BSA",SUMIF('1C TB'!A:A,D17,'1C TB'!G:G),IF(A17="BSL",-SUMIF('1C TB'!A:A,D17,'1C TB'!H:H),IF(A17="RE0",(SUMIF('1C TB'!A:A,D17,'1C TB'!C:C)-SUMIF('1C TB'!A:A,D17,'1C TB'!D:D)),IF(A17="IS",(SUMIF('1C TB'!A:A,D17,'1C TB'!E:E)-SUMIF('1C TB'!A:A,D17,'1C TB'!F:F)),IF(A17="RE1",(SUMIF('1C TB'!A:A,D17,'1C TB'!E:E)-SUMIF('1C TB'!A:A,D17,'1C TB'!F:F)),"")))))</f>
        <v>-10000</v>
      </c>
      <c r="L17" s="27"/>
      <c r="N17" s="8"/>
    </row>
    <row r="18" spans="1:14">
      <c r="A18" s="32" t="s">
        <v>263</v>
      </c>
      <c r="B18">
        <v>10084</v>
      </c>
      <c r="C18" t="s">
        <v>231</v>
      </c>
      <c r="D18" s="59">
        <v>84</v>
      </c>
      <c r="E18" t="s">
        <v>149</v>
      </c>
      <c r="F18" s="27">
        <f>IF(A18="BSA",SUMIF('1C TB'!A:A,D18,'1C TB'!G:G),IF(A18="BSL",-SUMIF('1C TB'!A:A,D18,'1C TB'!H:H),IF(A18="RE0",(SUMIF('1C TB'!A:A,D18,'1C TB'!C:C)-SUMIF('1C TB'!A:A,D18,'1C TB'!D:D)),IF(A18="IS",(SUMIF('1C TB'!A:A,D18,'1C TB'!E:E)-SUMIF('1C TB'!A:A,D18,'1C TB'!F:F)),IF(A18="RE1",(SUMIF('1C TB'!A:A,D18,'1C TB'!E:E)-SUMIF('1C TB'!A:A,D18,'1C TB'!F:F)),"")))))</f>
        <v>-200000</v>
      </c>
      <c r="L18" s="27"/>
      <c r="N18" s="8"/>
    </row>
    <row r="19" spans="1:14">
      <c r="A19" t="s">
        <v>253</v>
      </c>
      <c r="B19">
        <v>90001</v>
      </c>
      <c r="C19" t="s">
        <v>156</v>
      </c>
      <c r="D19" s="59" t="s">
        <v>155</v>
      </c>
      <c r="E19" t="s">
        <v>156</v>
      </c>
      <c r="F19" s="27">
        <f>IF(A19="BSA",SUMIF('1C TB'!A:A,D19,'1C TB'!G:G),IF(A19="BSL",-SUMIF('1C TB'!A:A,D19,'1C TB'!H:H),IF(A19="RE0",(SUMIF('1C TB'!A:A,D19,'1C TB'!C:C)-SUMIF('1C TB'!A:A,D19,'1C TB'!D:D)),IF(A19="IS",(SUMIF('1C TB'!A:A,D19,'1C TB'!E:E)-SUMIF('1C TB'!A:A,D19,'1C TB'!F:F)),IF(A19="RE1",(SUMIF('1C TB'!A:A,D19,'1C TB'!E:E)-SUMIF('1C TB'!A:A,D19,'1C TB'!F:F)),"")))))</f>
        <v>-1180000</v>
      </c>
      <c r="L19" s="27"/>
      <c r="N19" s="8"/>
    </row>
    <row r="20" spans="1:14">
      <c r="A20" t="s">
        <v>253</v>
      </c>
      <c r="B20">
        <v>90002</v>
      </c>
      <c r="C20" t="s">
        <v>233</v>
      </c>
      <c r="D20" s="59" t="s">
        <v>161</v>
      </c>
      <c r="E20" t="s">
        <v>160</v>
      </c>
      <c r="F20" s="27">
        <f>IF(A20="BSA",SUMIF('1C TB'!A:A,D20,'1C TB'!G:G),IF(A20="BSL",-SUMIF('1C TB'!A:A,D20,'1C TB'!H:H),IF(A20="RE0",(SUMIF('1C TB'!A:A,D20,'1C TB'!C:C)-SUMIF('1C TB'!A:A,D20,'1C TB'!D:D)),IF(A20="IS",(SUMIF('1C TB'!A:A,D20,'1C TB'!E:E)-SUMIF('1C TB'!A:A,D20,'1C TB'!F:F)),IF(A20="RE1",(SUMIF('1C TB'!A:A,D20,'1C TB'!E:E)-SUMIF('1C TB'!A:A,D20,'1C TB'!F:F)),"")))))</f>
        <v>600000</v>
      </c>
      <c r="L20" s="27"/>
      <c r="N20" s="8"/>
    </row>
    <row r="21" spans="1:14">
      <c r="A21" t="s">
        <v>253</v>
      </c>
      <c r="B21">
        <v>90001</v>
      </c>
      <c r="C21" t="s">
        <v>156</v>
      </c>
      <c r="D21" s="59" t="s">
        <v>163</v>
      </c>
      <c r="E21" t="s">
        <v>164</v>
      </c>
      <c r="F21" s="27">
        <f>IF(A21="BSA",SUMIF('1C TB'!A:A,D21,'1C TB'!G:G),IF(A21="BSL",-SUMIF('1C TB'!A:A,D21,'1C TB'!H:H),IF(A21="RE0",(SUMIF('1C TB'!A:A,D21,'1C TB'!C:C)-SUMIF('1C TB'!A:A,D21,'1C TB'!D:D)),IF(A21="IS",(SUMIF('1C TB'!A:A,D21,'1C TB'!E:E)-SUMIF('1C TB'!A:A,D21,'1C TB'!F:F)),IF(A21="RE1",(SUMIF('1C TB'!A:A,D21,'1C TB'!E:E)-SUMIF('1C TB'!A:A,D21,'1C TB'!F:F)),"")))))</f>
        <v>180000</v>
      </c>
      <c r="L21" s="27"/>
      <c r="N21" s="8"/>
    </row>
    <row r="22" spans="1:14">
      <c r="A22" t="s">
        <v>253</v>
      </c>
      <c r="B22">
        <v>90003</v>
      </c>
      <c r="C22" t="s">
        <v>251</v>
      </c>
      <c r="D22" s="59" t="s">
        <v>165</v>
      </c>
      <c r="E22" t="s">
        <v>166</v>
      </c>
      <c r="F22" s="27">
        <f>IF(A22="BSA",SUMIF('1C TB'!A:A,D22,'1C TB'!G:G),IF(A22="BSL",-SUMIF('1C TB'!A:A,D22,'1C TB'!H:H),IF(A22="RE0",(SUMIF('1C TB'!A:A,D22,'1C TB'!C:C)-SUMIF('1C TB'!A:A,D22,'1C TB'!D:D)),IF(A22="IS",(SUMIF('1C TB'!A:A,D22,'1C TB'!E:E)-SUMIF('1C TB'!A:A,D22,'1C TB'!F:F)),IF(A22="RE1",(SUMIF('1C TB'!A:A,D22,'1C TB'!E:E)-SUMIF('1C TB'!A:A,D22,'1C TB'!F:F)),"")))))</f>
        <v>350000</v>
      </c>
      <c r="L22" s="27"/>
      <c r="N22" s="8"/>
    </row>
    <row r="23" spans="1:14">
      <c r="A23" t="s">
        <v>253</v>
      </c>
      <c r="B23">
        <v>90004</v>
      </c>
      <c r="C23" t="s">
        <v>239</v>
      </c>
      <c r="D23" s="59" t="s">
        <v>172</v>
      </c>
      <c r="E23" t="s">
        <v>173</v>
      </c>
      <c r="F23" s="27">
        <f>IF(A23="BSA",SUMIF('1C TB'!A:A,D23,'1C TB'!G:G),IF(A23="BSL",-SUMIF('1C TB'!A:A,D23,'1C TB'!H:H),IF(A23="RE0",(SUMIF('1C TB'!A:A,D23,'1C TB'!C:C)-SUMIF('1C TB'!A:A,D23,'1C TB'!D:D)),IF(A23="IS",(SUMIF('1C TB'!A:A,D23,'1C TB'!E:E)-SUMIF('1C TB'!A:A,D23,'1C TB'!F:F)),IF(A23="RE1",(SUMIF('1C TB'!A:A,D23,'1C TB'!E:E)-SUMIF('1C TB'!A:A,D23,'1C TB'!F:F)),"")))))</f>
        <v>-400000</v>
      </c>
      <c r="L23" s="27"/>
      <c r="N23" s="8"/>
    </row>
    <row r="24" spans="1:14">
      <c r="A24" t="s">
        <v>253</v>
      </c>
      <c r="B24">
        <v>90004</v>
      </c>
      <c r="C24" t="s">
        <v>239</v>
      </c>
      <c r="D24" s="59" t="s">
        <v>174</v>
      </c>
      <c r="E24" t="s">
        <v>261</v>
      </c>
      <c r="F24" s="27">
        <f>IF(A24="BSA",SUMIF('1C TB'!A:A,D24,'1C TB'!G:G),IF(A24="BSL",-SUMIF('1C TB'!A:A,D24,'1C TB'!H:H),IF(A24="RE0",(SUMIF('1C TB'!A:A,D24,'1C TB'!C:C)-SUMIF('1C TB'!A:A,D24,'1C TB'!D:D)),IF(A24="IS",(SUMIF('1C TB'!A:A,D24,'1C TB'!E:E)-SUMIF('1C TB'!A:A,D24,'1C TB'!F:F)),IF(A24="RE1",(SUMIF('1C TB'!A:A,D24,'1C TB'!E:E)-SUMIF('1C TB'!A:A,D24,'1C TB'!F:F)),"")))))</f>
        <v>320000</v>
      </c>
      <c r="L24" s="27"/>
      <c r="N24" s="8"/>
    </row>
    <row r="25" spans="1:14">
      <c r="A25" t="s">
        <v>253</v>
      </c>
      <c r="B25">
        <v>90005</v>
      </c>
      <c r="C25" t="s">
        <v>93</v>
      </c>
      <c r="D25" s="59" t="s">
        <v>191</v>
      </c>
      <c r="E25" t="s">
        <v>93</v>
      </c>
      <c r="F25" s="27">
        <f>IF(A25="BSA",SUMIF('1C TB'!A:A,D25,'1C TB'!G:G),IF(A25="BSL",-SUMIF('1C TB'!A:A,D25,'1C TB'!H:H),IF(A25="RE0",(SUMIF('1C TB'!A:A,D25,'1C TB'!C:C)-SUMIF('1C TB'!A:A,D25,'1C TB'!D:D)),IF(A25="IS",(SUMIF('1C TB'!A:A,D25,'1C TB'!E:E)-SUMIF('1C TB'!A:A,D25,'1C TB'!F:F)),IF(A25="RE1",(SUMIF('1C TB'!A:A,D25,'1C TB'!E:E)-SUMIF('1C TB'!A:A,D25,'1C TB'!F:F)),"")))))</f>
        <v>32500</v>
      </c>
      <c r="L25" s="27"/>
      <c r="N25" s="8"/>
    </row>
    <row r="26" spans="1:14">
      <c r="F26" s="27"/>
    </row>
    <row r="27" spans="1:14" ht="15.75" thickBot="1">
      <c r="A27" s="35"/>
      <c r="B27" s="35"/>
      <c r="C27" s="35"/>
      <c r="D27" s="60"/>
      <c r="E27" s="35" t="s">
        <v>264</v>
      </c>
      <c r="F27" s="35">
        <f>SUM(F4:F26)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showGridLines="0" workbookViewId="0">
      <selection activeCell="C16" sqref="C16"/>
    </sheetView>
  </sheetViews>
  <sheetFormatPr defaultRowHeight="15" outlineLevelCol="1"/>
  <cols>
    <col min="3" max="3" width="44.140625" bestFit="1" customWidth="1"/>
    <col min="4" max="4" width="12.85546875" bestFit="1" customWidth="1"/>
    <col min="5" max="5" width="11.42578125" customWidth="1" outlineLevel="1"/>
    <col min="6" max="7" width="10.42578125" customWidth="1" outlineLevel="1"/>
    <col min="8" max="16" width="9.140625" customWidth="1" outlineLevel="1"/>
    <col min="17" max="17" width="12.85546875" bestFit="1" customWidth="1"/>
    <col min="18" max="18" width="18" bestFit="1" customWidth="1"/>
  </cols>
  <sheetData>
    <row r="1" spans="1:18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8" ht="31.5">
      <c r="A2" s="11" t="s">
        <v>0</v>
      </c>
      <c r="B2" s="12" t="s">
        <v>1</v>
      </c>
      <c r="C2" s="13" t="s">
        <v>2</v>
      </c>
      <c r="D2" s="16" t="s">
        <v>201</v>
      </c>
      <c r="E2" s="34" t="s">
        <v>202</v>
      </c>
      <c r="F2" s="34" t="s">
        <v>203</v>
      </c>
      <c r="G2" s="34" t="s">
        <v>204</v>
      </c>
      <c r="H2" s="34" t="s">
        <v>205</v>
      </c>
      <c r="I2" s="34" t="s">
        <v>206</v>
      </c>
      <c r="J2" s="34" t="s">
        <v>207</v>
      </c>
      <c r="K2" s="34" t="s">
        <v>208</v>
      </c>
      <c r="L2" s="34" t="s">
        <v>209</v>
      </c>
      <c r="M2" s="34" t="s">
        <v>210</v>
      </c>
      <c r="N2" s="34" t="s">
        <v>211</v>
      </c>
      <c r="O2" s="34" t="s">
        <v>212</v>
      </c>
      <c r="P2" s="34" t="s">
        <v>213</v>
      </c>
      <c r="Q2" s="16" t="s">
        <v>214</v>
      </c>
      <c r="R2" s="16" t="s">
        <v>317</v>
      </c>
    </row>
    <row r="3" spans="1:18"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8" ht="18.75">
      <c r="B4" s="19"/>
      <c r="C4" s="19" t="s">
        <v>221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</row>
    <row r="5" spans="1:18"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18">
      <c r="A6" s="32" t="s">
        <v>252</v>
      </c>
      <c r="B6">
        <v>10001</v>
      </c>
      <c r="C6" t="s">
        <v>222</v>
      </c>
      <c r="D6" s="27">
        <f>SUMIF(Mapping!$B$4:$B$25,B6,Mapping!$F$4:$F$25)</f>
        <v>155000</v>
      </c>
      <c r="E6" s="38">
        <f>SUMIFS('Корректировки БУ для УУ'!$F:$F,'Корректировки БУ для УУ'!$D:$D,$B6,'Корректировки БУ для УУ'!$A:$A,E$1)+SUMIFS('Корректировки БУ для УУ'!$G:$G,'Корректировки БУ для УУ'!$D:$D,$B6,'Корректировки БУ для УУ'!$A:$A,E$1)</f>
        <v>0</v>
      </c>
      <c r="F6" s="38">
        <f>SUMIFS('Корректировки БУ для УУ'!$F:$F,'Корректировки БУ для УУ'!$D:$D,$B6,'Корректировки БУ для УУ'!$A:$A,F$1)+SUMIFS('Корректировки БУ для УУ'!$G:$G,'Корректировки БУ для УУ'!$D:$D,$B6,'Корректировки БУ для УУ'!$A:$A,F$1)</f>
        <v>0</v>
      </c>
      <c r="G6" s="38">
        <f>SUMIFS('Корректировки БУ для УУ'!$F:$F,'Корректировки БУ для УУ'!$D:$D,$B6,'Корректировки БУ для УУ'!$A:$A,G$1)+SUMIFS('Корректировки БУ для УУ'!$G:$G,'Корректировки БУ для УУ'!$D:$D,$B6,'Корректировки БУ для УУ'!$A:$A,G$1)</f>
        <v>0</v>
      </c>
      <c r="H6" s="38">
        <f>SUMIFS('Корректировки БУ для УУ'!$F:$F,'Корректировки БУ для УУ'!$D:$D,$B6,'Корректировки БУ для УУ'!$A:$A,H$1)+SUMIFS('Корректировки БУ для УУ'!$G:$G,'Корректировки БУ для УУ'!$D:$D,$B6,'Корректировки БУ для УУ'!$A:$A,H$1)</f>
        <v>0</v>
      </c>
      <c r="I6" s="38">
        <f>SUMIFS('Корректировки БУ для УУ'!$F:$F,'Корректировки БУ для УУ'!$D:$D,$B6,'Корректировки БУ для УУ'!$A:$A,I$1)+SUMIFS('Корректировки БУ для УУ'!$G:$G,'Корректировки БУ для УУ'!$D:$D,$B6,'Корректировки БУ для УУ'!$A:$A,I$1)</f>
        <v>0</v>
      </c>
      <c r="J6" s="38">
        <f>SUMIFS('Корректировки БУ для УУ'!$F:$F,'Корректировки БУ для УУ'!$D:$D,$B6,'Корректировки БУ для УУ'!$A:$A,J$1)+SUMIFS('Корректировки БУ для УУ'!$G:$G,'Корректировки БУ для УУ'!$D:$D,$B6,'Корректировки БУ для УУ'!$A:$A,J$1)</f>
        <v>0</v>
      </c>
      <c r="K6" s="38">
        <f>SUMIFS('Корректировки БУ для УУ'!$F:$F,'Корректировки БУ для УУ'!$D:$D,$B6,'Корректировки БУ для УУ'!$A:$A,K$1)+SUMIFS('Корректировки БУ для УУ'!$G:$G,'Корректировки БУ для УУ'!$D:$D,$B6,'Корректировки БУ для УУ'!$A:$A,K$1)</f>
        <v>0</v>
      </c>
      <c r="L6" s="38">
        <f>SUMIFS('Корректировки БУ для УУ'!$F:$F,'Корректировки БУ для УУ'!$D:$D,$B6,'Корректировки БУ для УУ'!$A:$A,L$1)+SUMIFS('Корректировки БУ для УУ'!$G:$G,'Корректировки БУ для УУ'!$D:$D,$B6,'Корректировки БУ для УУ'!$A:$A,L$1)</f>
        <v>0</v>
      </c>
      <c r="M6" s="38">
        <f>SUMIFS('Корректировки БУ для УУ'!$F:$F,'Корректировки БУ для УУ'!$D:$D,$B6,'Корректировки БУ для УУ'!$A:$A,M$1)+SUMIFS('Корректировки БУ для УУ'!$G:$G,'Корректировки БУ для УУ'!$D:$D,$B6,'Корректировки БУ для УУ'!$A:$A,M$1)</f>
        <v>0</v>
      </c>
      <c r="N6" s="38">
        <f>SUMIFS('Корректировки БУ для УУ'!$F:$F,'Корректировки БУ для УУ'!$D:$D,$B6,'Корректировки БУ для УУ'!$A:$A,N$1)+SUMIFS('Корректировки БУ для УУ'!$G:$G,'Корректировки БУ для УУ'!$D:$D,$B6,'Корректировки БУ для УУ'!$A:$A,N$1)</f>
        <v>0</v>
      </c>
      <c r="O6" s="38">
        <f>SUMIFS('Корректировки БУ для УУ'!$F:$F,'Корректировки БУ для УУ'!$D:$D,$B6,'Корректировки БУ для УУ'!$A:$A,O$1)+SUMIFS('Корректировки БУ для УУ'!$G:$G,'Корректировки БУ для УУ'!$D:$D,$B6,'Корректировки БУ для УУ'!$A:$A,O$1)</f>
        <v>0</v>
      </c>
      <c r="P6" s="38">
        <f>SUMIFS('Корректировки БУ для УУ'!$F:$F,'Корректировки БУ для УУ'!$D:$D,$B6,'Корректировки БУ для УУ'!$A:$A,P$1)+SUMIFS('Корректировки БУ для УУ'!$G:$G,'Корректировки БУ для УУ'!$D:$D,$B6,'Корректировки БУ для УУ'!$A:$A,P$1)</f>
        <v>0</v>
      </c>
      <c r="Q6" s="27">
        <f>SUM(D6:P6)</f>
        <v>155000</v>
      </c>
      <c r="R6">
        <v>11</v>
      </c>
    </row>
    <row r="7" spans="1:18">
      <c r="A7" s="32" t="s">
        <v>252</v>
      </c>
      <c r="B7">
        <v>10002</v>
      </c>
      <c r="C7" t="s">
        <v>223</v>
      </c>
      <c r="D7" s="27">
        <f>SUMIF(Mapping!$B$4:$B$25,B7,Mapping!$F$4:$F$25)</f>
        <v>25000</v>
      </c>
      <c r="E7" s="38">
        <f>SUMIFS('Корректировки БУ для УУ'!$F:$F,'Корректировки БУ для УУ'!$D:$D,$B7,'Корректировки БУ для УУ'!$A:$A,E$1)+SUMIFS('Корректировки БУ для УУ'!$G:$G,'Корректировки БУ для УУ'!$D:$D,$B7,'Корректировки БУ для УУ'!$A:$A,E$1)</f>
        <v>0</v>
      </c>
      <c r="F7" s="38">
        <f>SUMIFS('Корректировки БУ для УУ'!$F:$F,'Корректировки БУ для УУ'!$D:$D,$B7,'Корректировки БУ для УУ'!$A:$A,F$1)+SUMIFS('Корректировки БУ для УУ'!$G:$G,'Корректировки БУ для УУ'!$D:$D,$B7,'Корректировки БУ для УУ'!$A:$A,F$1)</f>
        <v>0</v>
      </c>
      <c r="G7" s="38">
        <f>SUMIFS('Корректировки БУ для УУ'!$F:$F,'Корректировки БУ для УУ'!$D:$D,$B7,'Корректировки БУ для УУ'!$A:$A,G$1)+SUMIFS('Корректировки БУ для УУ'!$G:$G,'Корректировки БУ для УУ'!$D:$D,$B7,'Корректировки БУ для УУ'!$A:$A,G$1)</f>
        <v>0</v>
      </c>
      <c r="H7" s="38">
        <f>SUMIFS('Корректировки БУ для УУ'!$F:$F,'Корректировки БУ для УУ'!$D:$D,$B7,'Корректировки БУ для УУ'!$A:$A,H$1)+SUMIFS('Корректировки БУ для УУ'!$G:$G,'Корректировки БУ для УУ'!$D:$D,$B7,'Корректировки БУ для УУ'!$A:$A,H$1)</f>
        <v>0</v>
      </c>
      <c r="I7" s="38">
        <f>SUMIFS('Корректировки БУ для УУ'!$F:$F,'Корректировки БУ для УУ'!$D:$D,$B7,'Корректировки БУ для УУ'!$A:$A,I$1)+SUMIFS('Корректировки БУ для УУ'!$G:$G,'Корректировки БУ для УУ'!$D:$D,$B7,'Корректировки БУ для УУ'!$A:$A,I$1)</f>
        <v>0</v>
      </c>
      <c r="J7" s="38">
        <f>SUMIFS('Корректировки БУ для УУ'!$F:$F,'Корректировки БУ для УУ'!$D:$D,$B7,'Корректировки БУ для УУ'!$A:$A,J$1)+SUMIFS('Корректировки БУ для УУ'!$G:$G,'Корректировки БУ для УУ'!$D:$D,$B7,'Корректировки БУ для УУ'!$A:$A,J$1)</f>
        <v>0</v>
      </c>
      <c r="K7" s="38">
        <f>SUMIFS('Корректировки БУ для УУ'!$F:$F,'Корректировки БУ для УУ'!$D:$D,$B7,'Корректировки БУ для УУ'!$A:$A,K$1)+SUMIFS('Корректировки БУ для УУ'!$G:$G,'Корректировки БУ для УУ'!$D:$D,$B7,'Корректировки БУ для УУ'!$A:$A,K$1)</f>
        <v>0</v>
      </c>
      <c r="L7" s="38">
        <f>SUMIFS('Корректировки БУ для УУ'!$F:$F,'Корректировки БУ для УУ'!$D:$D,$B7,'Корректировки БУ для УУ'!$A:$A,L$1)+SUMIFS('Корректировки БУ для УУ'!$G:$G,'Корректировки БУ для УУ'!$D:$D,$B7,'Корректировки БУ для УУ'!$A:$A,L$1)</f>
        <v>0</v>
      </c>
      <c r="M7" s="38">
        <f>SUMIFS('Корректировки БУ для УУ'!$F:$F,'Корректировки БУ для УУ'!$D:$D,$B7,'Корректировки БУ для УУ'!$A:$A,M$1)+SUMIFS('Корректировки БУ для УУ'!$G:$G,'Корректировки БУ для УУ'!$D:$D,$B7,'Корректировки БУ для УУ'!$A:$A,M$1)</f>
        <v>0</v>
      </c>
      <c r="N7" s="38">
        <f>SUMIFS('Корректировки БУ для УУ'!$F:$F,'Корректировки БУ для УУ'!$D:$D,$B7,'Корректировки БУ для УУ'!$A:$A,N$1)+SUMIFS('Корректировки БУ для УУ'!$G:$G,'Корректировки БУ для УУ'!$D:$D,$B7,'Корректировки БУ для УУ'!$A:$A,N$1)</f>
        <v>0</v>
      </c>
      <c r="O7" s="38">
        <f>SUMIFS('Корректировки БУ для УУ'!$F:$F,'Корректировки БУ для УУ'!$D:$D,$B7,'Корректировки БУ для УУ'!$A:$A,O$1)+SUMIFS('Корректировки БУ для УУ'!$G:$G,'Корректировки БУ для УУ'!$D:$D,$B7,'Корректировки БУ для УУ'!$A:$A,O$1)</f>
        <v>0</v>
      </c>
      <c r="P7" s="38">
        <f>SUMIFS('Корректировки БУ для УУ'!$F:$F,'Корректировки БУ для УУ'!$D:$D,$B7,'Корректировки БУ для УУ'!$A:$A,P$1)+SUMIFS('Корректировки БУ для УУ'!$G:$G,'Корректировки БУ для УУ'!$D:$D,$B7,'Корректировки БУ для УУ'!$A:$A,P$1)</f>
        <v>0</v>
      </c>
      <c r="Q7" s="27">
        <f t="shared" ref="Q7:Q39" si="0">SUM(D7:P7)</f>
        <v>25000</v>
      </c>
      <c r="R7">
        <v>21</v>
      </c>
    </row>
    <row r="8" spans="1:18">
      <c r="A8" s="32" t="s">
        <v>252</v>
      </c>
      <c r="B8">
        <v>10012</v>
      </c>
      <c r="C8" t="s">
        <v>228</v>
      </c>
      <c r="D8" s="27">
        <f>SUMIF(Mapping!$B$4:$B$25,B8,Mapping!$F$4:$F$25)</f>
        <v>0</v>
      </c>
      <c r="E8" s="38">
        <f>SUMIFS('Корректировки БУ для УУ'!$F:$F,'Корректировки БУ для УУ'!$D:$D,$B8,'Корректировки БУ для УУ'!$A:$A,E$1)+SUMIFS('Корректировки БУ для УУ'!$G:$G,'Корректировки БУ для УУ'!$D:$D,$B8,'Корректировки БУ для УУ'!$A:$A,E$1)</f>
        <v>0</v>
      </c>
      <c r="F8" s="38">
        <f>SUMIFS('Корректировки БУ для УУ'!$F:$F,'Корректировки БУ для УУ'!$D:$D,$B8,'Корректировки БУ для УУ'!$A:$A,F$1)+SUMIFS('Корректировки БУ для УУ'!$G:$G,'Корректировки БУ для УУ'!$D:$D,$B8,'Корректировки БУ для УУ'!$A:$A,F$1)</f>
        <v>0</v>
      </c>
      <c r="G8" s="38">
        <f>SUMIFS('Корректировки БУ для УУ'!$F:$F,'Корректировки БУ для УУ'!$D:$D,$B8,'Корректировки БУ для УУ'!$A:$A,G$1)+SUMIFS('Корректировки БУ для УУ'!$G:$G,'Корректировки БУ для УУ'!$D:$D,$B8,'Корректировки БУ для УУ'!$A:$A,G$1)</f>
        <v>0</v>
      </c>
      <c r="H8" s="38">
        <f>SUMIFS('Корректировки БУ для УУ'!$F:$F,'Корректировки БУ для УУ'!$D:$D,$B8,'Корректировки БУ для УУ'!$A:$A,H$1)+SUMIFS('Корректировки БУ для УУ'!$G:$G,'Корректировки БУ для УУ'!$D:$D,$B8,'Корректировки БУ для УУ'!$A:$A,H$1)</f>
        <v>0</v>
      </c>
      <c r="I8" s="38">
        <f>SUMIFS('Корректировки БУ для УУ'!$F:$F,'Корректировки БУ для УУ'!$D:$D,$B8,'Корректировки БУ для УУ'!$A:$A,I$1)+SUMIFS('Корректировки БУ для УУ'!$G:$G,'Корректировки БУ для УУ'!$D:$D,$B8,'Корректировки БУ для УУ'!$A:$A,I$1)</f>
        <v>0</v>
      </c>
      <c r="J8" s="38">
        <f>SUMIFS('Корректировки БУ для УУ'!$F:$F,'Корректировки БУ для УУ'!$D:$D,$B8,'Корректировки БУ для УУ'!$A:$A,J$1)+SUMIFS('Корректировки БУ для УУ'!$G:$G,'Корректировки БУ для УУ'!$D:$D,$B8,'Корректировки БУ для УУ'!$A:$A,J$1)</f>
        <v>0</v>
      </c>
      <c r="K8" s="38">
        <f>SUMIFS('Корректировки БУ для УУ'!$F:$F,'Корректировки БУ для УУ'!$D:$D,$B8,'Корректировки БУ для УУ'!$A:$A,K$1)+SUMIFS('Корректировки БУ для УУ'!$G:$G,'Корректировки БУ для УУ'!$D:$D,$B8,'Корректировки БУ для УУ'!$A:$A,K$1)</f>
        <v>0</v>
      </c>
      <c r="L8" s="38">
        <f>SUMIFS('Корректировки БУ для УУ'!$F:$F,'Корректировки БУ для УУ'!$D:$D,$B8,'Корректировки БУ для УУ'!$A:$A,L$1)+SUMIFS('Корректировки БУ для УУ'!$G:$G,'Корректировки БУ для УУ'!$D:$D,$B8,'Корректировки БУ для УУ'!$A:$A,L$1)</f>
        <v>0</v>
      </c>
      <c r="M8" s="38">
        <f>SUMIFS('Корректировки БУ для УУ'!$F:$F,'Корректировки БУ для УУ'!$D:$D,$B8,'Корректировки БУ для УУ'!$A:$A,M$1)+SUMIFS('Корректировки БУ для УУ'!$G:$G,'Корректировки БУ для УУ'!$D:$D,$B8,'Корректировки БУ для УУ'!$A:$A,M$1)</f>
        <v>0</v>
      </c>
      <c r="N8" s="38">
        <f>SUMIFS('Корректировки БУ для УУ'!$F:$F,'Корректировки БУ для УУ'!$D:$D,$B8,'Корректировки БУ для УУ'!$A:$A,N$1)+SUMIFS('Корректировки БУ для УУ'!$G:$G,'Корректировки БУ для УУ'!$D:$D,$B8,'Корректировки БУ для УУ'!$A:$A,N$1)</f>
        <v>0</v>
      </c>
      <c r="O8" s="38">
        <f>SUMIFS('Корректировки БУ для УУ'!$F:$F,'Корректировки БУ для УУ'!$D:$D,$B8,'Корректировки БУ для УУ'!$A:$A,O$1)+SUMIFS('Корректировки БУ для УУ'!$G:$G,'Корректировки БУ для УУ'!$D:$D,$B8,'Корректировки БУ для УУ'!$A:$A,O$1)</f>
        <v>0</v>
      </c>
      <c r="P8" s="38">
        <f>SUMIFS('Корректировки БУ для УУ'!$F:$F,'Корректировки БУ для УУ'!$D:$D,$B8,'Корректировки БУ для УУ'!$A:$A,P$1)+SUMIFS('Корректировки БУ для УУ'!$G:$G,'Корректировки БУ для УУ'!$D:$D,$B8,'Корректировки БУ для УУ'!$A:$A,P$1)</f>
        <v>0</v>
      </c>
      <c r="Q8" s="27">
        <f t="shared" si="0"/>
        <v>0</v>
      </c>
    </row>
    <row r="9" spans="1:18">
      <c r="A9" s="32" t="s">
        <v>252</v>
      </c>
      <c r="B9">
        <v>10007</v>
      </c>
      <c r="C9" t="s">
        <v>224</v>
      </c>
      <c r="D9" s="27">
        <f>SUMIF(Mapping!$B$4:$B$25,B9,Mapping!$F$4:$F$25)</f>
        <v>212500</v>
      </c>
      <c r="E9" s="38">
        <f>SUMIFS('Корректировки БУ для УУ'!$F:$F,'Корректировки БУ для УУ'!$D:$D,$B9,'Корректировки БУ для УУ'!$A:$A,E$1)+SUMIFS('Корректировки БУ для УУ'!$G:$G,'Корректировки БУ для УУ'!$D:$D,$B9,'Корректировки БУ для УУ'!$A:$A,E$1)</f>
        <v>0</v>
      </c>
      <c r="F9" s="38">
        <f>SUMIFS('Корректировки БУ для УУ'!$F:$F,'Корректировки БУ для УУ'!$D:$D,$B9,'Корректировки БУ для УУ'!$A:$A,F$1)+SUMIFS('Корректировки БУ для УУ'!$G:$G,'Корректировки БУ для УУ'!$D:$D,$B9,'Корректировки БУ для УУ'!$A:$A,F$1)</f>
        <v>0</v>
      </c>
      <c r="G9" s="38">
        <f>SUMIFS('Корректировки БУ для УУ'!$F:$F,'Корректировки БУ для УУ'!$D:$D,$B9,'Корректировки БУ для УУ'!$A:$A,G$1)+SUMIFS('Корректировки БУ для УУ'!$G:$G,'Корректировки БУ для УУ'!$D:$D,$B9,'Корректировки БУ для УУ'!$A:$A,G$1)</f>
        <v>0</v>
      </c>
      <c r="H9" s="38">
        <f>SUMIFS('Корректировки БУ для УУ'!$F:$F,'Корректировки БУ для УУ'!$D:$D,$B9,'Корректировки БУ для УУ'!$A:$A,H$1)+SUMIFS('Корректировки БУ для УУ'!$G:$G,'Корректировки БУ для УУ'!$D:$D,$B9,'Корректировки БУ для УУ'!$A:$A,H$1)</f>
        <v>0</v>
      </c>
      <c r="I9" s="38">
        <f>SUMIFS('Корректировки БУ для УУ'!$F:$F,'Корректировки БУ для УУ'!$D:$D,$B9,'Корректировки БУ для УУ'!$A:$A,I$1)+SUMIFS('Корректировки БУ для УУ'!$G:$G,'Корректировки БУ для УУ'!$D:$D,$B9,'Корректировки БУ для УУ'!$A:$A,I$1)</f>
        <v>0</v>
      </c>
      <c r="J9" s="38">
        <f>SUMIFS('Корректировки БУ для УУ'!$F:$F,'Корректировки БУ для УУ'!$D:$D,$B9,'Корректировки БУ для УУ'!$A:$A,J$1)+SUMIFS('Корректировки БУ для УУ'!$G:$G,'Корректировки БУ для УУ'!$D:$D,$B9,'Корректировки БУ для УУ'!$A:$A,J$1)</f>
        <v>0</v>
      </c>
      <c r="K9" s="38">
        <f>SUMIFS('Корректировки БУ для УУ'!$F:$F,'Корректировки БУ для УУ'!$D:$D,$B9,'Корректировки БУ для УУ'!$A:$A,K$1)+SUMIFS('Корректировки БУ для УУ'!$G:$G,'Корректировки БУ для УУ'!$D:$D,$B9,'Корректировки БУ для УУ'!$A:$A,K$1)</f>
        <v>0</v>
      </c>
      <c r="L9" s="38">
        <f>SUMIFS('Корректировки БУ для УУ'!$F:$F,'Корректировки БУ для УУ'!$D:$D,$B9,'Корректировки БУ для УУ'!$A:$A,L$1)+SUMIFS('Корректировки БУ для УУ'!$G:$G,'Корректировки БУ для УУ'!$D:$D,$B9,'Корректировки БУ для УУ'!$A:$A,L$1)</f>
        <v>0</v>
      </c>
      <c r="M9" s="38">
        <f>SUMIFS('Корректировки БУ для УУ'!$F:$F,'Корректировки БУ для УУ'!$D:$D,$B9,'Корректировки БУ для УУ'!$A:$A,M$1)+SUMIFS('Корректировки БУ для УУ'!$G:$G,'Корректировки БУ для УУ'!$D:$D,$B9,'Корректировки БУ для УУ'!$A:$A,M$1)</f>
        <v>0</v>
      </c>
      <c r="N9" s="38">
        <f>SUMIFS('Корректировки БУ для УУ'!$F:$F,'Корректировки БУ для УУ'!$D:$D,$B9,'Корректировки БУ для УУ'!$A:$A,N$1)+SUMIFS('Корректировки БУ для УУ'!$G:$G,'Корректировки БУ для УУ'!$D:$D,$B9,'Корректировки БУ для УУ'!$A:$A,N$1)</f>
        <v>0</v>
      </c>
      <c r="O9" s="38">
        <f>SUMIFS('Корректировки БУ для УУ'!$F:$F,'Корректировки БУ для УУ'!$D:$D,$B9,'Корректировки БУ для УУ'!$A:$A,O$1)+SUMIFS('Корректировки БУ для УУ'!$G:$G,'Корректировки БУ для УУ'!$D:$D,$B9,'Корректировки БУ для УУ'!$A:$A,O$1)</f>
        <v>0</v>
      </c>
      <c r="P9" s="38">
        <f>SUMIFS('Корректировки БУ для УУ'!$F:$F,'Корректировки БУ для УУ'!$D:$D,$B9,'Корректировки БУ для УУ'!$A:$A,P$1)+SUMIFS('Корректировки БУ для УУ'!$G:$G,'Корректировки БУ для УУ'!$D:$D,$B9,'Корректировки БУ для УУ'!$A:$A,P$1)</f>
        <v>0</v>
      </c>
      <c r="Q9" s="27">
        <f t="shared" si="0"/>
        <v>212500</v>
      </c>
      <c r="R9">
        <v>22</v>
      </c>
    </row>
    <row r="10" spans="1:18">
      <c r="A10" s="32" t="s">
        <v>252</v>
      </c>
      <c r="B10">
        <v>10013</v>
      </c>
      <c r="C10" t="s">
        <v>225</v>
      </c>
      <c r="D10" s="27">
        <f>SUMIF(Mapping!$B$4:$B$25,B10,Mapping!$F$4:$F$25)</f>
        <v>0</v>
      </c>
      <c r="E10" s="38">
        <f>SUMIFS('Корректировки БУ для УУ'!$F:$F,'Корректировки БУ для УУ'!$D:$D,$B10,'Корректировки БУ для УУ'!$A:$A,E$1)+SUMIFS('Корректировки БУ для УУ'!$G:$G,'Корректировки БУ для УУ'!$D:$D,$B10,'Корректировки БУ для УУ'!$A:$A,E$1)</f>
        <v>0</v>
      </c>
      <c r="F10" s="38">
        <f>SUMIFS('Корректировки БУ для УУ'!$F:$F,'Корректировки БУ для УУ'!$D:$D,$B10,'Корректировки БУ для УУ'!$A:$A,F$1)+SUMIFS('Корректировки БУ для УУ'!$G:$G,'Корректировки БУ для УУ'!$D:$D,$B10,'Корректировки БУ для УУ'!$A:$A,F$1)</f>
        <v>-15000</v>
      </c>
      <c r="G10" s="38">
        <f>SUMIFS('Корректировки БУ для УУ'!$F:$F,'Корректировки БУ для УУ'!$D:$D,$B10,'Корректировки БУ для УУ'!$A:$A,G$1)+SUMIFS('Корректировки БУ для УУ'!$G:$G,'Корректировки БУ для УУ'!$D:$D,$B10,'Корректировки БУ для УУ'!$A:$A,G$1)</f>
        <v>0</v>
      </c>
      <c r="H10" s="38">
        <f>SUMIFS('Корректировки БУ для УУ'!$F:$F,'Корректировки БУ для УУ'!$D:$D,$B10,'Корректировки БУ для УУ'!$A:$A,H$1)+SUMIFS('Корректировки БУ для УУ'!$G:$G,'Корректировки БУ для УУ'!$D:$D,$B10,'Корректировки БУ для УУ'!$A:$A,H$1)</f>
        <v>0</v>
      </c>
      <c r="I10" s="38">
        <f>SUMIFS('Корректировки БУ для УУ'!$F:$F,'Корректировки БУ для УУ'!$D:$D,$B10,'Корректировки БУ для УУ'!$A:$A,I$1)+SUMIFS('Корректировки БУ для УУ'!$G:$G,'Корректировки БУ для УУ'!$D:$D,$B10,'Корректировки БУ для УУ'!$A:$A,I$1)</f>
        <v>0</v>
      </c>
      <c r="J10" s="38">
        <f>SUMIFS('Корректировки БУ для УУ'!$F:$F,'Корректировки БУ для УУ'!$D:$D,$B10,'Корректировки БУ для УУ'!$A:$A,J$1)+SUMIFS('Корректировки БУ для УУ'!$G:$G,'Корректировки БУ для УУ'!$D:$D,$B10,'Корректировки БУ для УУ'!$A:$A,J$1)</f>
        <v>0</v>
      </c>
      <c r="K10" s="38">
        <f>SUMIFS('Корректировки БУ для УУ'!$F:$F,'Корректировки БУ для УУ'!$D:$D,$B10,'Корректировки БУ для УУ'!$A:$A,K$1)+SUMIFS('Корректировки БУ для УУ'!$G:$G,'Корректировки БУ для УУ'!$D:$D,$B10,'Корректировки БУ для УУ'!$A:$A,K$1)</f>
        <v>0</v>
      </c>
      <c r="L10" s="38">
        <f>SUMIFS('Корректировки БУ для УУ'!$F:$F,'Корректировки БУ для УУ'!$D:$D,$B10,'Корректировки БУ для УУ'!$A:$A,L$1)+SUMIFS('Корректировки БУ для УУ'!$G:$G,'Корректировки БУ для УУ'!$D:$D,$B10,'Корректировки БУ для УУ'!$A:$A,L$1)</f>
        <v>0</v>
      </c>
      <c r="M10" s="38">
        <f>SUMIFS('Корректировки БУ для УУ'!$F:$F,'Корректировки БУ для УУ'!$D:$D,$B10,'Корректировки БУ для УУ'!$A:$A,M$1)+SUMIFS('Корректировки БУ для УУ'!$G:$G,'Корректировки БУ для УУ'!$D:$D,$B10,'Корректировки БУ для УУ'!$A:$A,M$1)</f>
        <v>0</v>
      </c>
      <c r="N10" s="38">
        <f>SUMIFS('Корректировки БУ для УУ'!$F:$F,'Корректировки БУ для УУ'!$D:$D,$B10,'Корректировки БУ для УУ'!$A:$A,N$1)+SUMIFS('Корректировки БУ для УУ'!$G:$G,'Корректировки БУ для УУ'!$D:$D,$B10,'Корректировки БУ для УУ'!$A:$A,N$1)</f>
        <v>0</v>
      </c>
      <c r="O10" s="38">
        <f>SUMIFS('Корректировки БУ для УУ'!$F:$F,'Корректировки БУ для УУ'!$D:$D,$B10,'Корректировки БУ для УУ'!$A:$A,O$1)+SUMIFS('Корректировки БУ для УУ'!$G:$G,'Корректировки БУ для УУ'!$D:$D,$B10,'Корректировки БУ для УУ'!$A:$A,O$1)</f>
        <v>0</v>
      </c>
      <c r="P10" s="38">
        <f>SUMIFS('Корректировки БУ для УУ'!$F:$F,'Корректировки БУ для УУ'!$D:$D,$B10,'Корректировки БУ для УУ'!$A:$A,P$1)+SUMIFS('Корректировки БУ для УУ'!$G:$G,'Корректировки БУ для УУ'!$D:$D,$B10,'Корректировки БУ для УУ'!$A:$A,P$1)</f>
        <v>0</v>
      </c>
      <c r="Q10" s="27">
        <f t="shared" si="0"/>
        <v>-15000</v>
      </c>
      <c r="R10">
        <v>22</v>
      </c>
    </row>
    <row r="11" spans="1:18">
      <c r="A11" s="32" t="s">
        <v>252</v>
      </c>
      <c r="B11">
        <v>10003</v>
      </c>
      <c r="C11" t="s">
        <v>230</v>
      </c>
      <c r="D11" s="27">
        <f>SUMIF(Mapping!$B$4:$B$25,B11,Mapping!$F$4:$F$25)</f>
        <v>9000</v>
      </c>
      <c r="E11" s="38">
        <f>SUMIFS('Корректировки БУ для УУ'!$F:$F,'Корректировки БУ для УУ'!$D:$D,$B11,'Корректировки БУ для УУ'!$A:$A,E$1)+SUMIFS('Корректировки БУ для УУ'!$G:$G,'Корректировки БУ для УУ'!$D:$D,$B11,'Корректировки БУ для УУ'!$A:$A,E$1)</f>
        <v>0</v>
      </c>
      <c r="F11" s="38">
        <f>SUMIFS('Корректировки БУ для УУ'!$F:$F,'Корректировки БУ для УУ'!$D:$D,$B11,'Корректировки БУ для УУ'!$A:$A,F$1)+SUMIFS('Корректировки БУ для УУ'!$G:$G,'Корректировки БУ для УУ'!$D:$D,$B11,'Корректировки БУ для УУ'!$A:$A,F$1)</f>
        <v>0</v>
      </c>
      <c r="G11" s="38">
        <f>SUMIFS('Корректировки БУ для УУ'!$F:$F,'Корректировки БУ для УУ'!$D:$D,$B11,'Корректировки БУ для УУ'!$A:$A,G$1)+SUMIFS('Корректировки БУ для УУ'!$G:$G,'Корректировки БУ для УУ'!$D:$D,$B11,'Корректировки БУ для УУ'!$A:$A,G$1)</f>
        <v>0</v>
      </c>
      <c r="H11" s="38">
        <f>SUMIFS('Корректировки БУ для УУ'!$F:$F,'Корректировки БУ для УУ'!$D:$D,$B11,'Корректировки БУ для УУ'!$A:$A,H$1)+SUMIFS('Корректировки БУ для УУ'!$G:$G,'Корректировки БУ для УУ'!$D:$D,$B11,'Корректировки БУ для УУ'!$A:$A,H$1)</f>
        <v>0</v>
      </c>
      <c r="I11" s="38">
        <f>SUMIFS('Корректировки БУ для УУ'!$F:$F,'Корректировки БУ для УУ'!$D:$D,$B11,'Корректировки БУ для УУ'!$A:$A,I$1)+SUMIFS('Корректировки БУ для УУ'!$G:$G,'Корректировки БУ для УУ'!$D:$D,$B11,'Корректировки БУ для УУ'!$A:$A,I$1)</f>
        <v>0</v>
      </c>
      <c r="J11" s="38">
        <f>SUMIFS('Корректировки БУ для УУ'!$F:$F,'Корректировки БУ для УУ'!$D:$D,$B11,'Корректировки БУ для УУ'!$A:$A,J$1)+SUMIFS('Корректировки БУ для УУ'!$G:$G,'Корректировки БУ для УУ'!$D:$D,$B11,'Корректировки БУ для УУ'!$A:$A,J$1)</f>
        <v>0</v>
      </c>
      <c r="K11" s="38">
        <f>SUMIFS('Корректировки БУ для УУ'!$F:$F,'Корректировки БУ для УУ'!$D:$D,$B11,'Корректировки БУ для УУ'!$A:$A,K$1)+SUMIFS('Корректировки БУ для УУ'!$G:$G,'Корректировки БУ для УУ'!$D:$D,$B11,'Корректировки БУ для УУ'!$A:$A,K$1)</f>
        <v>0</v>
      </c>
      <c r="L11" s="38">
        <f>SUMIFS('Корректировки БУ для УУ'!$F:$F,'Корректировки БУ для УУ'!$D:$D,$B11,'Корректировки БУ для УУ'!$A:$A,L$1)+SUMIFS('Корректировки БУ для УУ'!$G:$G,'Корректировки БУ для УУ'!$D:$D,$B11,'Корректировки БУ для УУ'!$A:$A,L$1)</f>
        <v>0</v>
      </c>
      <c r="M11" s="38">
        <f>SUMIFS('Корректировки БУ для УУ'!$F:$F,'Корректировки БУ для УУ'!$D:$D,$B11,'Корректировки БУ для УУ'!$A:$A,M$1)+SUMIFS('Корректировки БУ для УУ'!$G:$G,'Корректировки БУ для УУ'!$D:$D,$B11,'Корректировки БУ для УУ'!$A:$A,M$1)</f>
        <v>0</v>
      </c>
      <c r="N11" s="38">
        <f>SUMIFS('Корректировки БУ для УУ'!$F:$F,'Корректировки БУ для УУ'!$D:$D,$B11,'Корректировки БУ для УУ'!$A:$A,N$1)+SUMIFS('Корректировки БУ для УУ'!$G:$G,'Корректировки БУ для УУ'!$D:$D,$B11,'Корректировки БУ для УУ'!$A:$A,N$1)</f>
        <v>0</v>
      </c>
      <c r="O11" s="38">
        <f>SUMIFS('Корректировки БУ для УУ'!$F:$F,'Корректировки БУ для УУ'!$D:$D,$B11,'Корректировки БУ для УУ'!$A:$A,O$1)+SUMIFS('Корректировки БУ для УУ'!$G:$G,'Корректировки БУ для УУ'!$D:$D,$B11,'Корректировки БУ для УУ'!$A:$A,O$1)</f>
        <v>0</v>
      </c>
      <c r="P11" s="38">
        <f>SUMIFS('Корректировки БУ для УУ'!$F:$F,'Корректировки БУ для УУ'!$D:$D,$B11,'Корректировки БУ для УУ'!$A:$A,P$1)+SUMIFS('Корректировки БУ для УУ'!$G:$G,'Корректировки БУ для УУ'!$D:$D,$B11,'Корректировки БУ для УУ'!$A:$A,P$1)</f>
        <v>0</v>
      </c>
      <c r="Q11" s="27">
        <f t="shared" si="0"/>
        <v>9000</v>
      </c>
      <c r="R11">
        <v>24</v>
      </c>
    </row>
    <row r="12" spans="1:18">
      <c r="A12" s="32" t="s">
        <v>252</v>
      </c>
      <c r="B12">
        <v>10006</v>
      </c>
      <c r="C12" t="s">
        <v>248</v>
      </c>
      <c r="D12" s="27">
        <f>SUMIF(Mapping!$B$4:$B$25,B12,Mapping!$F$4:$F$25)</f>
        <v>25000</v>
      </c>
      <c r="E12" s="38">
        <f>SUMIFS('Корректировки БУ для УУ'!$F:$F,'Корректировки БУ для УУ'!$D:$D,$B12,'Корректировки БУ для УУ'!$A:$A,E$1)+SUMIFS('Корректировки БУ для УУ'!$G:$G,'Корректировки БУ для УУ'!$D:$D,$B12,'Корректировки БУ для УУ'!$A:$A,E$1)</f>
        <v>0</v>
      </c>
      <c r="F12" s="38">
        <f>SUMIFS('Корректировки БУ для УУ'!$F:$F,'Корректировки БУ для УУ'!$D:$D,$B12,'Корректировки БУ для УУ'!$A:$A,F$1)+SUMIFS('Корректировки БУ для УУ'!$G:$G,'Корректировки БУ для УУ'!$D:$D,$B12,'Корректировки БУ для УУ'!$A:$A,F$1)</f>
        <v>0</v>
      </c>
      <c r="G12" s="38">
        <f>SUMIFS('Корректировки БУ для УУ'!$F:$F,'Корректировки БУ для УУ'!$D:$D,$B12,'Корректировки БУ для УУ'!$A:$A,G$1)+SUMIFS('Корректировки БУ для УУ'!$G:$G,'Корректировки БУ для УУ'!$D:$D,$B12,'Корректировки БУ для УУ'!$A:$A,G$1)</f>
        <v>0</v>
      </c>
      <c r="H12" s="38">
        <f>SUMIFS('Корректировки БУ для УУ'!$F:$F,'Корректировки БУ для УУ'!$D:$D,$B12,'Корректировки БУ для УУ'!$A:$A,H$1)+SUMIFS('Корректировки БУ для УУ'!$G:$G,'Корректировки БУ для УУ'!$D:$D,$B12,'Корректировки БУ для УУ'!$A:$A,H$1)</f>
        <v>0</v>
      </c>
      <c r="I12" s="38">
        <f>SUMIFS('Корректировки БУ для УУ'!$F:$F,'Корректировки БУ для УУ'!$D:$D,$B12,'Корректировки БУ для УУ'!$A:$A,I$1)+SUMIFS('Корректировки БУ для УУ'!$G:$G,'Корректировки БУ для УУ'!$D:$D,$B12,'Корректировки БУ для УУ'!$A:$A,I$1)</f>
        <v>0</v>
      </c>
      <c r="J12" s="38">
        <f>SUMIFS('Корректировки БУ для УУ'!$F:$F,'Корректировки БУ для УУ'!$D:$D,$B12,'Корректировки БУ для УУ'!$A:$A,J$1)+SUMIFS('Корректировки БУ для УУ'!$G:$G,'Корректировки БУ для УУ'!$D:$D,$B12,'Корректировки БУ для УУ'!$A:$A,J$1)</f>
        <v>0</v>
      </c>
      <c r="K12" s="38">
        <f>SUMIFS('Корректировки БУ для УУ'!$F:$F,'Корректировки БУ для УУ'!$D:$D,$B12,'Корректировки БУ для УУ'!$A:$A,K$1)+SUMIFS('Корректировки БУ для УУ'!$G:$G,'Корректировки БУ для УУ'!$D:$D,$B12,'Корректировки БУ для УУ'!$A:$A,K$1)</f>
        <v>0</v>
      </c>
      <c r="L12" s="38">
        <f>SUMIFS('Корректировки БУ для УУ'!$F:$F,'Корректировки БУ для УУ'!$D:$D,$B12,'Корректировки БУ для УУ'!$A:$A,L$1)+SUMIFS('Корректировки БУ для УУ'!$G:$G,'Корректировки БУ для УУ'!$D:$D,$B12,'Корректировки БУ для УУ'!$A:$A,L$1)</f>
        <v>0</v>
      </c>
      <c r="M12" s="38">
        <f>SUMIFS('Корректировки БУ для УУ'!$F:$F,'Корректировки БУ для УУ'!$D:$D,$B12,'Корректировки БУ для УУ'!$A:$A,M$1)+SUMIFS('Корректировки БУ для УУ'!$G:$G,'Корректировки БУ для УУ'!$D:$D,$B12,'Корректировки БУ для УУ'!$A:$A,M$1)</f>
        <v>0</v>
      </c>
      <c r="N12" s="38">
        <f>SUMIFS('Корректировки БУ для УУ'!$F:$F,'Корректировки БУ для УУ'!$D:$D,$B12,'Корректировки БУ для УУ'!$A:$A,N$1)+SUMIFS('Корректировки БУ для УУ'!$G:$G,'Корректировки БУ для УУ'!$D:$D,$B12,'Корректировки БУ для УУ'!$A:$A,N$1)</f>
        <v>0</v>
      </c>
      <c r="O12" s="38">
        <f>SUMIFS('Корректировки БУ для УУ'!$F:$F,'Корректировки БУ для УУ'!$D:$D,$B12,'Корректировки БУ для УУ'!$A:$A,O$1)+SUMIFS('Корректировки БУ для УУ'!$G:$G,'Корректировки БУ для УУ'!$D:$D,$B12,'Корректировки БУ для УУ'!$A:$A,O$1)</f>
        <v>0</v>
      </c>
      <c r="P12" s="38">
        <f>SUMIFS('Корректировки БУ для УУ'!$F:$F,'Корректировки БУ для УУ'!$D:$D,$B12,'Корректировки БУ для УУ'!$A:$A,P$1)+SUMIFS('Корректировки БУ для УУ'!$G:$G,'Корректировки БУ для УУ'!$D:$D,$B12,'Корректировки БУ для УУ'!$A:$A,P$1)</f>
        <v>0</v>
      </c>
      <c r="Q12" s="27">
        <f t="shared" si="0"/>
        <v>25000</v>
      </c>
      <c r="R12">
        <v>23</v>
      </c>
    </row>
    <row r="13" spans="1:18">
      <c r="A13" s="32" t="s">
        <v>252</v>
      </c>
      <c r="B13">
        <v>10014</v>
      </c>
      <c r="C13" t="s">
        <v>229</v>
      </c>
      <c r="D13" s="27">
        <f>SUMIF(Mapping!$B$4:$B$25,B13,Mapping!$F$4:$F$25)</f>
        <v>0</v>
      </c>
      <c r="E13" s="38">
        <f>SUMIFS('Корректировки БУ для УУ'!$F:$F,'Корректировки БУ для УУ'!$D:$D,$B13,'Корректировки БУ для УУ'!$A:$A,E$1)+SUMIFS('Корректировки БУ для УУ'!$G:$G,'Корректировки БУ для УУ'!$D:$D,$B13,'Корректировки БУ для УУ'!$A:$A,E$1)</f>
        <v>0</v>
      </c>
      <c r="F13" s="38">
        <f>SUMIFS('Корректировки БУ для УУ'!$F:$F,'Корректировки БУ для УУ'!$D:$D,$B13,'Корректировки БУ для УУ'!$A:$A,F$1)+SUMIFS('Корректировки БУ для УУ'!$G:$G,'Корректировки БУ для УУ'!$D:$D,$B13,'Корректировки БУ для УУ'!$A:$A,F$1)</f>
        <v>0</v>
      </c>
      <c r="G13" s="38">
        <f>SUMIFS('Корректировки БУ для УУ'!$F:$F,'Корректировки БУ для УУ'!$D:$D,$B13,'Корректировки БУ для УУ'!$A:$A,G$1)+SUMIFS('Корректировки БУ для УУ'!$G:$G,'Корректировки БУ для УУ'!$D:$D,$B13,'Корректировки БУ для УУ'!$A:$A,G$1)</f>
        <v>0</v>
      </c>
      <c r="H13" s="38">
        <f>SUMIFS('Корректировки БУ для УУ'!$F:$F,'Корректировки БУ для УУ'!$D:$D,$B13,'Корректировки БУ для УУ'!$A:$A,H$1)+SUMIFS('Корректировки БУ для УУ'!$G:$G,'Корректировки БУ для УУ'!$D:$D,$B13,'Корректировки БУ для УУ'!$A:$A,H$1)</f>
        <v>0</v>
      </c>
      <c r="I13" s="38">
        <f>SUMIFS('Корректировки БУ для УУ'!$F:$F,'Корректировки БУ для УУ'!$D:$D,$B13,'Корректировки БУ для УУ'!$A:$A,I$1)+SUMIFS('Корректировки БУ для УУ'!$G:$G,'Корректировки БУ для УУ'!$D:$D,$B13,'Корректировки БУ для УУ'!$A:$A,I$1)</f>
        <v>0</v>
      </c>
      <c r="J13" s="38">
        <f>SUMIFS('Корректировки БУ для УУ'!$F:$F,'Корректировки БУ для УУ'!$D:$D,$B13,'Корректировки БУ для УУ'!$A:$A,J$1)+SUMIFS('Корректировки БУ для УУ'!$G:$G,'Корректировки БУ для УУ'!$D:$D,$B13,'Корректировки БУ для УУ'!$A:$A,J$1)</f>
        <v>0</v>
      </c>
      <c r="K13" s="38">
        <f>SUMIFS('Корректировки БУ для УУ'!$F:$F,'Корректировки БУ для УУ'!$D:$D,$B13,'Корректировки БУ для УУ'!$A:$A,K$1)+SUMIFS('Корректировки БУ для УУ'!$G:$G,'Корректировки БУ для УУ'!$D:$D,$B13,'Корректировки БУ для УУ'!$A:$A,K$1)</f>
        <v>0</v>
      </c>
      <c r="L13" s="38">
        <f>SUMIFS('Корректировки БУ для УУ'!$F:$F,'Корректировки БУ для УУ'!$D:$D,$B13,'Корректировки БУ для УУ'!$A:$A,L$1)+SUMIFS('Корректировки БУ для УУ'!$G:$G,'Корректировки БУ для УУ'!$D:$D,$B13,'Корректировки БУ для УУ'!$A:$A,L$1)</f>
        <v>0</v>
      </c>
      <c r="M13" s="38">
        <f>SUMIFS('Корректировки БУ для УУ'!$F:$F,'Корректировки БУ для УУ'!$D:$D,$B13,'Корректировки БУ для УУ'!$A:$A,M$1)+SUMIFS('Корректировки БУ для УУ'!$G:$G,'Корректировки БУ для УУ'!$D:$D,$B13,'Корректировки БУ для УУ'!$A:$A,M$1)</f>
        <v>0</v>
      </c>
      <c r="N13" s="38">
        <f>SUMIFS('Корректировки БУ для УУ'!$F:$F,'Корректировки БУ для УУ'!$D:$D,$B13,'Корректировки БУ для УУ'!$A:$A,N$1)+SUMIFS('Корректировки БУ для УУ'!$G:$G,'Корректировки БУ для УУ'!$D:$D,$B13,'Корректировки БУ для УУ'!$A:$A,N$1)</f>
        <v>0</v>
      </c>
      <c r="O13" s="38">
        <f>SUMIFS('Корректировки БУ для УУ'!$F:$F,'Корректировки БУ для УУ'!$D:$D,$B13,'Корректировки БУ для УУ'!$A:$A,O$1)+SUMIFS('Корректировки БУ для УУ'!$G:$G,'Корректировки БУ для УУ'!$D:$D,$B13,'Корректировки БУ для УУ'!$A:$A,O$1)</f>
        <v>0</v>
      </c>
      <c r="P13" s="38">
        <f>SUMIFS('Корректировки БУ для УУ'!$F:$F,'Корректировки БУ для УУ'!$D:$D,$B13,'Корректировки БУ для УУ'!$A:$A,P$1)+SUMIFS('Корректировки БУ для УУ'!$G:$G,'Корректировки БУ для УУ'!$D:$D,$B13,'Корректировки БУ для УУ'!$A:$A,P$1)</f>
        <v>0</v>
      </c>
      <c r="Q13" s="27">
        <f t="shared" si="0"/>
        <v>0</v>
      </c>
      <c r="R13">
        <v>25</v>
      </c>
    </row>
    <row r="14" spans="1:18">
      <c r="A14" s="32" t="s">
        <v>252</v>
      </c>
      <c r="B14">
        <v>10004</v>
      </c>
      <c r="C14" t="s">
        <v>226</v>
      </c>
      <c r="D14" s="27">
        <f>SUMIF(Mapping!$B$4:$B$25,B14,Mapping!$F$4:$F$25)</f>
        <v>40500</v>
      </c>
      <c r="E14" s="38">
        <f>SUMIFS('Корректировки БУ для УУ'!$F:$F,'Корректировки БУ для УУ'!$D:$D,$B14,'Корректировки БУ для УУ'!$A:$A,E$1)+SUMIFS('Корректировки БУ для УУ'!$G:$G,'Корректировки БУ для УУ'!$D:$D,$B14,'Корректировки БУ для УУ'!$A:$A,E$1)</f>
        <v>0</v>
      </c>
      <c r="F14" s="38">
        <f>SUMIFS('Корректировки БУ для УУ'!$F:$F,'Корректировки БУ для УУ'!$D:$D,$B14,'Корректировки БУ для УУ'!$A:$A,F$1)+SUMIFS('Корректировки БУ для УУ'!$G:$G,'Корректировки БУ для УУ'!$D:$D,$B14,'Корректировки БУ для УУ'!$A:$A,F$1)</f>
        <v>0</v>
      </c>
      <c r="G14" s="38">
        <f>SUMIFS('Корректировки БУ для УУ'!$F:$F,'Корректировки БУ для УУ'!$D:$D,$B14,'Корректировки БУ для УУ'!$A:$A,G$1)+SUMIFS('Корректировки БУ для УУ'!$G:$G,'Корректировки БУ для УУ'!$D:$D,$B14,'Корректировки БУ для УУ'!$A:$A,G$1)</f>
        <v>0</v>
      </c>
      <c r="H14" s="38">
        <f>SUMIFS('Корректировки БУ для УУ'!$F:$F,'Корректировки БУ для УУ'!$D:$D,$B14,'Корректировки БУ для УУ'!$A:$A,H$1)+SUMIFS('Корректировки БУ для УУ'!$G:$G,'Корректировки БУ для УУ'!$D:$D,$B14,'Корректировки БУ для УУ'!$A:$A,H$1)</f>
        <v>0</v>
      </c>
      <c r="I14" s="38">
        <f>SUMIFS('Корректировки БУ для УУ'!$F:$F,'Корректировки БУ для УУ'!$D:$D,$B14,'Корректировки БУ для УУ'!$A:$A,I$1)+SUMIFS('Корректировки БУ для УУ'!$G:$G,'Корректировки БУ для УУ'!$D:$D,$B14,'Корректировки БУ для УУ'!$A:$A,I$1)</f>
        <v>0</v>
      </c>
      <c r="J14" s="38">
        <f>SUMIFS('Корректировки БУ для УУ'!$F:$F,'Корректировки БУ для УУ'!$D:$D,$B14,'Корректировки БУ для УУ'!$A:$A,J$1)+SUMIFS('Корректировки БУ для УУ'!$G:$G,'Корректировки БУ для УУ'!$D:$D,$B14,'Корректировки БУ для УУ'!$A:$A,J$1)</f>
        <v>0</v>
      </c>
      <c r="K14" s="38">
        <f>SUMIFS('Корректировки БУ для УУ'!$F:$F,'Корректировки БУ для УУ'!$D:$D,$B14,'Корректировки БУ для УУ'!$A:$A,K$1)+SUMIFS('Корректировки БУ для УУ'!$G:$G,'Корректировки БУ для УУ'!$D:$D,$B14,'Корректировки БУ для УУ'!$A:$A,K$1)</f>
        <v>0</v>
      </c>
      <c r="L14" s="38">
        <f>SUMIFS('Корректировки БУ для УУ'!$F:$F,'Корректировки БУ для УУ'!$D:$D,$B14,'Корректировки БУ для УУ'!$A:$A,L$1)+SUMIFS('Корректировки БУ для УУ'!$G:$G,'Корректировки БУ для УУ'!$D:$D,$B14,'Корректировки БУ для УУ'!$A:$A,L$1)</f>
        <v>0</v>
      </c>
      <c r="M14" s="38">
        <f>SUMIFS('Корректировки БУ для УУ'!$F:$F,'Корректировки БУ для УУ'!$D:$D,$B14,'Корректировки БУ для УУ'!$A:$A,M$1)+SUMIFS('Корректировки БУ для УУ'!$G:$G,'Корректировки БУ для УУ'!$D:$D,$B14,'Корректировки БУ для УУ'!$A:$A,M$1)</f>
        <v>0</v>
      </c>
      <c r="N14" s="38">
        <f>SUMIFS('Корректировки БУ для УУ'!$F:$F,'Корректировки БУ для УУ'!$D:$D,$B14,'Корректировки БУ для УУ'!$A:$A,N$1)+SUMIFS('Корректировки БУ для УУ'!$G:$G,'Корректировки БУ для УУ'!$D:$D,$B14,'Корректировки БУ для УУ'!$A:$A,N$1)</f>
        <v>0</v>
      </c>
      <c r="O14" s="38">
        <f>SUMIFS('Корректировки БУ для УУ'!$F:$F,'Корректировки БУ для УУ'!$D:$D,$B14,'Корректировки БУ для УУ'!$A:$A,O$1)+SUMIFS('Корректировки БУ для УУ'!$G:$G,'Корректировки БУ для УУ'!$D:$D,$B14,'Корректировки БУ для УУ'!$A:$A,O$1)</f>
        <v>0</v>
      </c>
      <c r="P14" s="38">
        <f>SUMIFS('Корректировки БУ для УУ'!$F:$F,'Корректировки БУ для УУ'!$D:$D,$B14,'Корректировки БУ для УУ'!$A:$A,P$1)+SUMIFS('Корректировки БУ для УУ'!$G:$G,'Корректировки БУ для УУ'!$D:$D,$B14,'Корректировки БУ для УУ'!$A:$A,P$1)</f>
        <v>0</v>
      </c>
      <c r="Q14" s="27">
        <f t="shared" si="0"/>
        <v>40500</v>
      </c>
      <c r="R14">
        <v>26</v>
      </c>
    </row>
    <row r="15" spans="1:18">
      <c r="A15" s="32" t="s">
        <v>254</v>
      </c>
      <c r="B15">
        <v>10009</v>
      </c>
      <c r="C15" t="s">
        <v>250</v>
      </c>
      <c r="D15" s="27">
        <f>SUMIF(Mapping!$B$4:$B$25,B15,Mapping!$F$4:$F$25)</f>
        <v>-100000</v>
      </c>
      <c r="E15" s="38">
        <f>SUMIFS('Корректировки БУ для УУ'!$F:$F,'Корректировки БУ для УУ'!$D:$D,$B15,'Корректировки БУ для УУ'!$A:$A,E$1)+SUMIFS('Корректировки БУ для УУ'!$G:$G,'Корректировки БУ для УУ'!$D:$D,$B15,'Корректировки БУ для УУ'!$A:$A,E$1)</f>
        <v>0</v>
      </c>
      <c r="F15" s="38">
        <f>SUMIFS('Корректировки БУ для УУ'!$F:$F,'Корректировки БУ для УУ'!$D:$D,$B15,'Корректировки БУ для УУ'!$A:$A,F$1)+SUMIFS('Корректировки БУ для УУ'!$G:$G,'Корректировки БУ для УУ'!$D:$D,$B15,'Корректировки БУ для УУ'!$A:$A,F$1)</f>
        <v>0</v>
      </c>
      <c r="G15" s="38">
        <f>SUMIFS('Корректировки БУ для УУ'!$F:$F,'Корректировки БУ для УУ'!$D:$D,$B15,'Корректировки БУ для УУ'!$A:$A,G$1)+SUMIFS('Корректировки БУ для УУ'!$G:$G,'Корректировки БУ для УУ'!$D:$D,$B15,'Корректировки БУ для УУ'!$A:$A,G$1)</f>
        <v>0</v>
      </c>
      <c r="H15" s="38">
        <f>SUMIFS('Корректировки БУ для УУ'!$F:$F,'Корректировки БУ для УУ'!$D:$D,$B15,'Корректировки БУ для УУ'!$A:$A,H$1)+SUMIFS('Корректировки БУ для УУ'!$G:$G,'Корректировки БУ для УУ'!$D:$D,$B15,'Корректировки БУ для УУ'!$A:$A,H$1)</f>
        <v>0</v>
      </c>
      <c r="I15" s="38">
        <f>SUMIFS('Корректировки БУ для УУ'!$F:$F,'Корректировки БУ для УУ'!$D:$D,$B15,'Корректировки БУ для УУ'!$A:$A,I$1)+SUMIFS('Корректировки БУ для УУ'!$G:$G,'Корректировки БУ для УУ'!$D:$D,$B15,'Корректировки БУ для УУ'!$A:$A,I$1)</f>
        <v>0</v>
      </c>
      <c r="J15" s="38">
        <f>SUMIFS('Корректировки БУ для УУ'!$F:$F,'Корректировки БУ для УУ'!$D:$D,$B15,'Корректировки БУ для УУ'!$A:$A,J$1)+SUMIFS('Корректировки БУ для УУ'!$G:$G,'Корректировки БУ для УУ'!$D:$D,$B15,'Корректировки БУ для УУ'!$A:$A,J$1)</f>
        <v>0</v>
      </c>
      <c r="K15" s="38">
        <f>SUMIFS('Корректировки БУ для УУ'!$F:$F,'Корректировки БУ для УУ'!$D:$D,$B15,'Корректировки БУ для УУ'!$A:$A,K$1)+SUMIFS('Корректировки БУ для УУ'!$G:$G,'Корректировки БУ для УУ'!$D:$D,$B15,'Корректировки БУ для УУ'!$A:$A,K$1)</f>
        <v>0</v>
      </c>
      <c r="L15" s="38">
        <f>SUMIFS('Корректировки БУ для УУ'!$F:$F,'Корректировки БУ для УУ'!$D:$D,$B15,'Корректировки БУ для УУ'!$A:$A,L$1)+SUMIFS('Корректировки БУ для УУ'!$G:$G,'Корректировки БУ для УУ'!$D:$D,$B15,'Корректировки БУ для УУ'!$A:$A,L$1)</f>
        <v>0</v>
      </c>
      <c r="M15" s="38">
        <f>SUMIFS('Корректировки БУ для УУ'!$F:$F,'Корректировки БУ для УУ'!$D:$D,$B15,'Корректировки БУ для УУ'!$A:$A,M$1)+SUMIFS('Корректировки БУ для УУ'!$G:$G,'Корректировки БУ для УУ'!$D:$D,$B15,'Корректировки БУ для УУ'!$A:$A,M$1)</f>
        <v>0</v>
      </c>
      <c r="N15" s="38">
        <f>SUMIFS('Корректировки БУ для УУ'!$F:$F,'Корректировки БУ для УУ'!$D:$D,$B15,'Корректировки БУ для УУ'!$A:$A,N$1)+SUMIFS('Корректировки БУ для УУ'!$G:$G,'Корректировки БУ для УУ'!$D:$D,$B15,'Корректировки БУ для УУ'!$A:$A,N$1)</f>
        <v>0</v>
      </c>
      <c r="O15" s="38">
        <f>SUMIFS('Корректировки БУ для УУ'!$F:$F,'Корректировки БУ для УУ'!$D:$D,$B15,'Корректировки БУ для УУ'!$A:$A,O$1)+SUMIFS('Корректировки БУ для УУ'!$G:$G,'Корректировки БУ для УУ'!$D:$D,$B15,'Корректировки БУ для УУ'!$A:$A,O$1)</f>
        <v>0</v>
      </c>
      <c r="P15" s="38">
        <f>SUMIFS('Корректировки БУ для УУ'!$F:$F,'Корректировки БУ для УУ'!$D:$D,$B15,'Корректировки БУ для УУ'!$A:$A,P$1)+SUMIFS('Корректировки БУ для УУ'!$G:$G,'Корректировки БУ для УУ'!$D:$D,$B15,'Корректировки БУ для УУ'!$A:$A,P$1)</f>
        <v>0</v>
      </c>
      <c r="Q15" s="27">
        <f t="shared" si="0"/>
        <v>-100000</v>
      </c>
      <c r="R15">
        <v>51</v>
      </c>
    </row>
    <row r="16" spans="1:18">
      <c r="A16" s="32" t="s">
        <v>254</v>
      </c>
      <c r="B16">
        <v>10010</v>
      </c>
      <c r="C16" t="s">
        <v>249</v>
      </c>
      <c r="D16" s="27">
        <f>SUMIF(Mapping!$B$4:$B$25,B16,Mapping!$F$4:$F$25)</f>
        <v>-5000</v>
      </c>
      <c r="E16" s="38">
        <f>SUMIFS('Корректировки БУ для УУ'!$F:$F,'Корректировки БУ для УУ'!$D:$D,$B16,'Корректировки БУ для УУ'!$A:$A,E$1)+SUMIFS('Корректировки БУ для УУ'!$G:$G,'Корректировки БУ для УУ'!$D:$D,$B16,'Корректировки БУ для УУ'!$A:$A,E$1)</f>
        <v>0</v>
      </c>
      <c r="F16" s="38">
        <f>SUMIFS('Корректировки БУ для УУ'!$F:$F,'Корректировки БУ для УУ'!$D:$D,$B16,'Корректировки БУ для УУ'!$A:$A,F$1)+SUMIFS('Корректировки БУ для УУ'!$G:$G,'Корректировки БУ для УУ'!$D:$D,$B16,'Корректировки БУ для УУ'!$A:$A,F$1)</f>
        <v>0</v>
      </c>
      <c r="G16" s="38">
        <f>SUMIFS('Корректировки БУ для УУ'!$F:$F,'Корректировки БУ для УУ'!$D:$D,$B16,'Корректировки БУ для УУ'!$A:$A,G$1)+SUMIFS('Корректировки БУ для УУ'!$G:$G,'Корректировки БУ для УУ'!$D:$D,$B16,'Корректировки БУ для УУ'!$A:$A,G$1)</f>
        <v>0</v>
      </c>
      <c r="H16" s="38">
        <f>SUMIFS('Корректировки БУ для УУ'!$F:$F,'Корректировки БУ для УУ'!$D:$D,$B16,'Корректировки БУ для УУ'!$A:$A,H$1)+SUMIFS('Корректировки БУ для УУ'!$G:$G,'Корректировки БУ для УУ'!$D:$D,$B16,'Корректировки БУ для УУ'!$A:$A,H$1)</f>
        <v>0</v>
      </c>
      <c r="I16" s="38">
        <f>SUMIFS('Корректировки БУ для УУ'!$F:$F,'Корректировки БУ для УУ'!$D:$D,$B16,'Корректировки БУ для УУ'!$A:$A,I$1)+SUMIFS('Корректировки БУ для УУ'!$G:$G,'Корректировки БУ для УУ'!$D:$D,$B16,'Корректировки БУ для УУ'!$A:$A,I$1)</f>
        <v>0</v>
      </c>
      <c r="J16" s="38">
        <f>SUMIFS('Корректировки БУ для УУ'!$F:$F,'Корректировки БУ для УУ'!$D:$D,$B16,'Корректировки БУ для УУ'!$A:$A,J$1)+SUMIFS('Корректировки БУ для УУ'!$G:$G,'Корректировки БУ для УУ'!$D:$D,$B16,'Корректировки БУ для УУ'!$A:$A,J$1)</f>
        <v>0</v>
      </c>
      <c r="K16" s="38">
        <f>SUMIFS('Корректировки БУ для УУ'!$F:$F,'Корректировки БУ для УУ'!$D:$D,$B16,'Корректировки БУ для УУ'!$A:$A,K$1)+SUMIFS('Корректировки БУ для УУ'!$G:$G,'Корректировки БУ для УУ'!$D:$D,$B16,'Корректировки БУ для УУ'!$A:$A,K$1)</f>
        <v>0</v>
      </c>
      <c r="L16" s="38">
        <f>SUMIFS('Корректировки БУ для УУ'!$F:$F,'Корректировки БУ для УУ'!$D:$D,$B16,'Корректировки БУ для УУ'!$A:$A,L$1)+SUMIFS('Корректировки БУ для УУ'!$G:$G,'Корректировки БУ для УУ'!$D:$D,$B16,'Корректировки БУ для УУ'!$A:$A,L$1)</f>
        <v>0</v>
      </c>
      <c r="M16" s="38">
        <f>SUMIFS('Корректировки БУ для УУ'!$F:$F,'Корректировки БУ для УУ'!$D:$D,$B16,'Корректировки БУ для УУ'!$A:$A,M$1)+SUMIFS('Корректировки БУ для УУ'!$G:$G,'Корректировки БУ для УУ'!$D:$D,$B16,'Корректировки БУ для УУ'!$A:$A,M$1)</f>
        <v>0</v>
      </c>
      <c r="N16" s="38">
        <f>SUMIFS('Корректировки БУ для УУ'!$F:$F,'Корректировки БУ для УУ'!$D:$D,$B16,'Корректировки БУ для УУ'!$A:$A,N$1)+SUMIFS('Корректировки БУ для УУ'!$G:$G,'Корректировки БУ для УУ'!$D:$D,$B16,'Корректировки БУ для УУ'!$A:$A,N$1)</f>
        <v>0</v>
      </c>
      <c r="O16" s="38">
        <f>SUMIFS('Корректировки БУ для УУ'!$F:$F,'Корректировки БУ для УУ'!$D:$D,$B16,'Корректировки БУ для УУ'!$A:$A,O$1)+SUMIFS('Корректировки БУ для УУ'!$G:$G,'Корректировки БУ для УУ'!$D:$D,$B16,'Корректировки БУ для УУ'!$A:$A,O$1)</f>
        <v>0</v>
      </c>
      <c r="P16" s="38">
        <f>SUMIFS('Корректировки БУ для УУ'!$F:$F,'Корректировки БУ для УУ'!$D:$D,$B16,'Корректировки БУ для УУ'!$A:$A,P$1)+SUMIFS('Корректировки БУ для УУ'!$G:$G,'Корректировки БУ для УУ'!$D:$D,$B16,'Корректировки БУ для УУ'!$A:$A,P$1)</f>
        <v>0</v>
      </c>
      <c r="Q16" s="27">
        <f t="shared" si="0"/>
        <v>-5000</v>
      </c>
      <c r="R16">
        <v>51</v>
      </c>
    </row>
    <row r="17" spans="1:18">
      <c r="A17" s="32" t="s">
        <v>254</v>
      </c>
      <c r="B17">
        <v>10005</v>
      </c>
      <c r="C17" t="s">
        <v>242</v>
      </c>
      <c r="D17" s="27">
        <f>SUMIF(Mapping!$B$4:$B$25,B17,Mapping!$F$4:$F$25)</f>
        <v>-17000</v>
      </c>
      <c r="E17" s="38">
        <f>SUMIFS('Корректировки БУ для УУ'!$F:$F,'Корректировки БУ для УУ'!$D:$D,$B17,'Корректировки БУ для УУ'!$A:$A,E$1)+SUMIFS('Корректировки БУ для УУ'!$G:$G,'Корректировки БУ для УУ'!$D:$D,$B17,'Корректировки БУ для УУ'!$A:$A,E$1)</f>
        <v>0</v>
      </c>
      <c r="F17" s="38">
        <f>SUMIFS('Корректировки БУ для УУ'!$F:$F,'Корректировки БУ для УУ'!$D:$D,$B17,'Корректировки БУ для УУ'!$A:$A,F$1)+SUMIFS('Корректировки БУ для УУ'!$G:$G,'Корректировки БУ для УУ'!$D:$D,$B17,'Корректировки БУ для УУ'!$A:$A,F$1)</f>
        <v>0</v>
      </c>
      <c r="G17" s="38">
        <f>SUMIFS('Корректировки БУ для УУ'!$F:$F,'Корректировки БУ для УУ'!$D:$D,$B17,'Корректировки БУ для УУ'!$A:$A,G$1)+SUMIFS('Корректировки БУ для УУ'!$G:$G,'Корректировки БУ для УУ'!$D:$D,$B17,'Корректировки БУ для УУ'!$A:$A,G$1)</f>
        <v>0</v>
      </c>
      <c r="H17" s="38">
        <f>SUMIFS('Корректировки БУ для УУ'!$F:$F,'Корректировки БУ для УУ'!$D:$D,$B17,'Корректировки БУ для УУ'!$A:$A,H$1)+SUMIFS('Корректировки БУ для УУ'!$G:$G,'Корректировки БУ для УУ'!$D:$D,$B17,'Корректировки БУ для УУ'!$A:$A,H$1)</f>
        <v>0</v>
      </c>
      <c r="I17" s="38">
        <f>SUMIFS('Корректировки БУ для УУ'!$F:$F,'Корректировки БУ для УУ'!$D:$D,$B17,'Корректировки БУ для УУ'!$A:$A,I$1)+SUMIFS('Корректировки БУ для УУ'!$G:$G,'Корректировки БУ для УУ'!$D:$D,$B17,'Корректировки БУ для УУ'!$A:$A,I$1)</f>
        <v>0</v>
      </c>
      <c r="J17" s="38">
        <f>SUMIFS('Корректировки БУ для УУ'!$F:$F,'Корректировки БУ для УУ'!$D:$D,$B17,'Корректировки БУ для УУ'!$A:$A,J$1)+SUMIFS('Корректировки БУ для УУ'!$G:$G,'Корректировки БУ для УУ'!$D:$D,$B17,'Корректировки БУ для УУ'!$A:$A,J$1)</f>
        <v>0</v>
      </c>
      <c r="K17" s="38">
        <f>SUMIFS('Корректировки БУ для УУ'!$F:$F,'Корректировки БУ для УУ'!$D:$D,$B17,'Корректировки БУ для УУ'!$A:$A,K$1)+SUMIFS('Корректировки БУ для УУ'!$G:$G,'Корректировки БУ для УУ'!$D:$D,$B17,'Корректировки БУ для УУ'!$A:$A,K$1)</f>
        <v>0</v>
      </c>
      <c r="L17" s="38">
        <f>SUMIFS('Корректировки БУ для УУ'!$F:$F,'Корректировки БУ для УУ'!$D:$D,$B17,'Корректировки БУ для УУ'!$A:$A,L$1)+SUMIFS('Корректировки БУ для УУ'!$G:$G,'Корректировки БУ для УУ'!$D:$D,$B17,'Корректировки БУ для УУ'!$A:$A,L$1)</f>
        <v>0</v>
      </c>
      <c r="M17" s="38">
        <f>SUMIFS('Корректировки БУ для УУ'!$F:$F,'Корректировки БУ для УУ'!$D:$D,$B17,'Корректировки БУ для УУ'!$A:$A,M$1)+SUMIFS('Корректировки БУ для УУ'!$G:$G,'Корректировки БУ для УУ'!$D:$D,$B17,'Корректировки БУ для УУ'!$A:$A,M$1)</f>
        <v>0</v>
      </c>
      <c r="N17" s="38">
        <f>SUMIFS('Корректировки БУ для УУ'!$F:$F,'Корректировки БУ для УУ'!$D:$D,$B17,'Корректировки БУ для УУ'!$A:$A,N$1)+SUMIFS('Корректировки БУ для УУ'!$G:$G,'Корректировки БУ для УУ'!$D:$D,$B17,'Корректировки БУ для УУ'!$A:$A,N$1)</f>
        <v>0</v>
      </c>
      <c r="O17" s="38">
        <f>SUMIFS('Корректировки БУ для УУ'!$F:$F,'Корректировки БУ для УУ'!$D:$D,$B17,'Корректировки БУ для УУ'!$A:$A,O$1)+SUMIFS('Корректировки БУ для УУ'!$G:$G,'Корректировки БУ для УУ'!$D:$D,$B17,'Корректировки БУ для УУ'!$A:$A,O$1)</f>
        <v>0</v>
      </c>
      <c r="P17" s="38">
        <f>SUMIFS('Корректировки БУ для УУ'!$F:$F,'Корректировки БУ для УУ'!$D:$D,$B17,'Корректировки БУ для УУ'!$A:$A,P$1)+SUMIFS('Корректировки БУ для УУ'!$G:$G,'Корректировки БУ для УУ'!$D:$D,$B17,'Корректировки БУ для УУ'!$A:$A,P$1)</f>
        <v>0</v>
      </c>
      <c r="Q17" s="27">
        <f t="shared" si="0"/>
        <v>-17000</v>
      </c>
      <c r="R17">
        <v>52</v>
      </c>
    </row>
    <row r="18" spans="1:18">
      <c r="A18" s="32" t="s">
        <v>254</v>
      </c>
      <c r="B18">
        <v>10011</v>
      </c>
      <c r="C18" t="s">
        <v>243</v>
      </c>
      <c r="D18" s="27">
        <f>SUMIF(Mapping!$B$4:$B$25,B18,Mapping!$F$4:$F$25)</f>
        <v>-35500</v>
      </c>
      <c r="E18" s="38">
        <f>SUMIFS('Корректировки БУ для УУ'!$F:$F,'Корректировки БУ для УУ'!$D:$D,$B18,'Корректировки БУ для УУ'!$A:$A,E$1)+SUMIFS('Корректировки БУ для УУ'!$G:$G,'Корректировки БУ для УУ'!$D:$D,$B18,'Корректировки БУ для УУ'!$A:$A,E$1)</f>
        <v>0</v>
      </c>
      <c r="F18" s="38">
        <f>SUMIFS('Корректировки БУ для УУ'!$F:$F,'Корректировки БУ для УУ'!$D:$D,$B18,'Корректировки БУ для УУ'!$A:$A,F$1)+SUMIFS('Корректировки БУ для УУ'!$G:$G,'Корректировки БУ для УУ'!$D:$D,$B18,'Корректировки БУ для УУ'!$A:$A,F$1)</f>
        <v>0</v>
      </c>
      <c r="G18" s="38">
        <f>SUMIFS('Корректировки БУ для УУ'!$F:$F,'Корректировки БУ для УУ'!$D:$D,$B18,'Корректировки БУ для УУ'!$A:$A,G$1)+SUMIFS('Корректировки БУ для УУ'!$G:$G,'Корректировки БУ для УУ'!$D:$D,$B18,'Корректировки БУ для УУ'!$A:$A,G$1)</f>
        <v>0</v>
      </c>
      <c r="H18" s="38">
        <f>SUMIFS('Корректировки БУ для УУ'!$F:$F,'Корректировки БУ для УУ'!$D:$D,$B18,'Корректировки БУ для УУ'!$A:$A,H$1)+SUMIFS('Корректировки БУ для УУ'!$G:$G,'Корректировки БУ для УУ'!$D:$D,$B18,'Корректировки БУ для УУ'!$A:$A,H$1)</f>
        <v>0</v>
      </c>
      <c r="I18" s="38">
        <f>SUMIFS('Корректировки БУ для УУ'!$F:$F,'Корректировки БУ для УУ'!$D:$D,$B18,'Корректировки БУ для УУ'!$A:$A,I$1)+SUMIFS('Корректировки БУ для УУ'!$G:$G,'Корректировки БУ для УУ'!$D:$D,$B18,'Корректировки БУ для УУ'!$A:$A,I$1)</f>
        <v>0</v>
      </c>
      <c r="J18" s="38">
        <f>SUMIFS('Корректировки БУ для УУ'!$F:$F,'Корректировки БУ для УУ'!$D:$D,$B18,'Корректировки БУ для УУ'!$A:$A,J$1)+SUMIFS('Корректировки БУ для УУ'!$G:$G,'Корректировки БУ для УУ'!$D:$D,$B18,'Корректировки БУ для УУ'!$A:$A,J$1)</f>
        <v>0</v>
      </c>
      <c r="K18" s="38">
        <f>SUMIFS('Корректировки БУ для УУ'!$F:$F,'Корректировки БУ для УУ'!$D:$D,$B18,'Корректировки БУ для УУ'!$A:$A,K$1)+SUMIFS('Корректировки БУ для УУ'!$G:$G,'Корректировки БУ для УУ'!$D:$D,$B18,'Корректировки БУ для УУ'!$A:$A,K$1)</f>
        <v>0</v>
      </c>
      <c r="L18" s="38">
        <f>SUMIFS('Корректировки БУ для УУ'!$F:$F,'Корректировки БУ для УУ'!$D:$D,$B18,'Корректировки БУ для УУ'!$A:$A,L$1)+SUMIFS('Корректировки БУ для УУ'!$G:$G,'Корректировки БУ для УУ'!$D:$D,$B18,'Корректировки БУ для УУ'!$A:$A,L$1)</f>
        <v>0</v>
      </c>
      <c r="M18" s="38">
        <f>SUMIFS('Корректировки БУ для УУ'!$F:$F,'Корректировки БУ для УУ'!$D:$D,$B18,'Корректировки БУ для УУ'!$A:$A,M$1)+SUMIFS('Корректировки БУ для УУ'!$G:$G,'Корректировки БУ для УУ'!$D:$D,$B18,'Корректировки БУ для УУ'!$A:$A,M$1)</f>
        <v>0</v>
      </c>
      <c r="N18" s="38">
        <f>SUMIFS('Корректировки БУ для УУ'!$F:$F,'Корректировки БУ для УУ'!$D:$D,$B18,'Корректировки БУ для УУ'!$A:$A,N$1)+SUMIFS('Корректировки БУ для УУ'!$G:$G,'Корректировки БУ для УУ'!$D:$D,$B18,'Корректировки БУ для УУ'!$A:$A,N$1)</f>
        <v>0</v>
      </c>
      <c r="O18" s="38">
        <f>SUMIFS('Корректировки БУ для УУ'!$F:$F,'Корректировки БУ для УУ'!$D:$D,$B18,'Корректировки БУ для УУ'!$A:$A,O$1)+SUMIFS('Корректировки БУ для УУ'!$G:$G,'Корректировки БУ для УУ'!$D:$D,$B18,'Корректировки БУ для УУ'!$A:$A,O$1)</f>
        <v>0</v>
      </c>
      <c r="P18" s="38">
        <f>SUMIFS('Корректировки БУ для УУ'!$F:$F,'Корректировки БУ для УУ'!$D:$D,$B18,'Корректировки БУ для УУ'!$A:$A,P$1)+SUMIFS('Корректировки БУ для УУ'!$G:$G,'Корректировки БУ для УУ'!$D:$D,$B18,'Корректировки БУ для УУ'!$A:$A,P$1)</f>
        <v>0</v>
      </c>
      <c r="Q18" s="27">
        <f t="shared" si="0"/>
        <v>-35500</v>
      </c>
      <c r="R18">
        <v>54</v>
      </c>
    </row>
    <row r="19" spans="1:18">
      <c r="A19" s="32" t="s">
        <v>254</v>
      </c>
      <c r="B19">
        <v>10008</v>
      </c>
      <c r="C19" t="s">
        <v>241</v>
      </c>
      <c r="D19" s="27">
        <f>SUMIF(Mapping!$B$4:$B$25,B19,Mapping!$F$4:$F$25)</f>
        <v>-2000</v>
      </c>
      <c r="E19" s="38">
        <f>SUMIFS('Корректировки БУ для УУ'!$F:$F,'Корректировки БУ для УУ'!$D:$D,$B19,'Корректировки БУ для УУ'!$A:$A,E$1)+SUMIFS('Корректировки БУ для УУ'!$G:$G,'Корректировки БУ для УУ'!$D:$D,$B19,'Корректировки БУ для УУ'!$A:$A,E$1)</f>
        <v>0</v>
      </c>
      <c r="F19" s="38">
        <f>SUMIFS('Корректировки БУ для УУ'!$F:$F,'Корректировки БУ для УУ'!$D:$D,$B19,'Корректировки БУ для УУ'!$A:$A,F$1)+SUMIFS('Корректировки БУ для УУ'!$G:$G,'Корректировки БУ для УУ'!$D:$D,$B19,'Корректировки БУ для УУ'!$A:$A,F$1)</f>
        <v>0</v>
      </c>
      <c r="G19" s="38">
        <f>SUMIFS('Корректировки БУ для УУ'!$F:$F,'Корректировки БУ для УУ'!$D:$D,$B19,'Корректировки БУ для УУ'!$A:$A,G$1)+SUMIFS('Корректировки БУ для УУ'!$G:$G,'Корректировки БУ для УУ'!$D:$D,$B19,'Корректировки БУ для УУ'!$A:$A,G$1)</f>
        <v>0</v>
      </c>
      <c r="H19" s="38">
        <f>SUMIFS('Корректировки БУ для УУ'!$F:$F,'Корректировки БУ для УУ'!$D:$D,$B19,'Корректировки БУ для УУ'!$A:$A,H$1)+SUMIFS('Корректировки БУ для УУ'!$G:$G,'Корректировки БУ для УУ'!$D:$D,$B19,'Корректировки БУ для УУ'!$A:$A,H$1)</f>
        <v>0</v>
      </c>
      <c r="I19" s="38">
        <f>SUMIFS('Корректировки БУ для УУ'!$F:$F,'Корректировки БУ для УУ'!$D:$D,$B19,'Корректировки БУ для УУ'!$A:$A,I$1)+SUMIFS('Корректировки БУ для УУ'!$G:$G,'Корректировки БУ для УУ'!$D:$D,$B19,'Корректировки БУ для УУ'!$A:$A,I$1)</f>
        <v>0</v>
      </c>
      <c r="J19" s="38">
        <f>SUMIFS('Корректировки БУ для УУ'!$F:$F,'Корректировки БУ для УУ'!$D:$D,$B19,'Корректировки БУ для УУ'!$A:$A,J$1)+SUMIFS('Корректировки БУ для УУ'!$G:$G,'Корректировки БУ для УУ'!$D:$D,$B19,'Корректировки БУ для УУ'!$A:$A,J$1)</f>
        <v>0</v>
      </c>
      <c r="K19" s="38">
        <f>SUMIFS('Корректировки БУ для УУ'!$F:$F,'Корректировки БУ для УУ'!$D:$D,$B19,'Корректировки БУ для УУ'!$A:$A,K$1)+SUMIFS('Корректировки БУ для УУ'!$G:$G,'Корректировки БУ для УУ'!$D:$D,$B19,'Корректировки БУ для УУ'!$A:$A,K$1)</f>
        <v>0</v>
      </c>
      <c r="L19" s="38">
        <f>SUMIFS('Корректировки БУ для УУ'!$F:$F,'Корректировки БУ для УУ'!$D:$D,$B19,'Корректировки БУ для УУ'!$A:$A,L$1)+SUMIFS('Корректировки БУ для УУ'!$G:$G,'Корректировки БУ для УУ'!$D:$D,$B19,'Корректировки БУ для УУ'!$A:$A,L$1)</f>
        <v>0</v>
      </c>
      <c r="M19" s="38">
        <f>SUMIFS('Корректировки БУ для УУ'!$F:$F,'Корректировки БУ для УУ'!$D:$D,$B19,'Корректировки БУ для УУ'!$A:$A,M$1)+SUMIFS('Корректировки БУ для УУ'!$G:$G,'Корректировки БУ для УУ'!$D:$D,$B19,'Корректировки БУ для УУ'!$A:$A,M$1)</f>
        <v>0</v>
      </c>
      <c r="N19" s="38">
        <f>SUMIFS('Корректировки БУ для УУ'!$F:$F,'Корректировки БУ для УУ'!$D:$D,$B19,'Корректировки БУ для УУ'!$A:$A,N$1)+SUMIFS('Корректировки БУ для УУ'!$G:$G,'Корректировки БУ для УУ'!$D:$D,$B19,'Корректировки БУ для УУ'!$A:$A,N$1)</f>
        <v>0</v>
      </c>
      <c r="O19" s="38">
        <f>SUMIFS('Корректировки БУ для УУ'!$F:$F,'Корректировки БУ для УУ'!$D:$D,$B19,'Корректировки БУ для УУ'!$A:$A,O$1)+SUMIFS('Корректировки БУ для УУ'!$G:$G,'Корректировки БУ для УУ'!$D:$D,$B19,'Корректировки БУ для УУ'!$A:$A,O$1)</f>
        <v>0</v>
      </c>
      <c r="P19" s="38">
        <f>SUMIFS('Корректировки БУ для УУ'!$F:$F,'Корректировки БУ для УУ'!$D:$D,$B19,'Корректировки БУ для УУ'!$A:$A,P$1)+SUMIFS('Корректировки БУ для УУ'!$G:$G,'Корректировки БУ для УУ'!$D:$D,$B19,'Корректировки БУ для УУ'!$A:$A,P$1)</f>
        <v>0</v>
      </c>
      <c r="Q19" s="27">
        <f t="shared" si="0"/>
        <v>-2000</v>
      </c>
      <c r="R19">
        <v>53</v>
      </c>
    </row>
    <row r="20" spans="1:18">
      <c r="A20" s="32" t="s">
        <v>263</v>
      </c>
      <c r="B20">
        <v>10080</v>
      </c>
      <c r="C20" t="s">
        <v>146</v>
      </c>
      <c r="D20" s="27">
        <f>SUMIF(Mapping!$B$4:$B$25,B20,Mapping!$F$4:$F$25)</f>
        <v>-10000</v>
      </c>
      <c r="E20" s="38">
        <f>SUMIFS('Корректировки БУ для УУ'!$F:$F,'Корректировки БУ для УУ'!$D:$D,$B20,'Корректировки БУ для УУ'!$A:$A,E$1)+SUMIFS('Корректировки БУ для УУ'!$G:$G,'Корректировки БУ для УУ'!$D:$D,$B20,'Корректировки БУ для УУ'!$A:$A,E$1)</f>
        <v>0</v>
      </c>
      <c r="F20" s="38">
        <f>SUMIFS('Корректировки БУ для УУ'!$F:$F,'Корректировки БУ для УУ'!$D:$D,$B20,'Корректировки БУ для УУ'!$A:$A,F$1)+SUMIFS('Корректировки БУ для УУ'!$G:$G,'Корректировки БУ для УУ'!$D:$D,$B20,'Корректировки БУ для УУ'!$A:$A,F$1)</f>
        <v>0</v>
      </c>
      <c r="G20" s="38">
        <f>SUMIFS('Корректировки БУ для УУ'!$F:$F,'Корректировки БУ для УУ'!$D:$D,$B20,'Корректировки БУ для УУ'!$A:$A,G$1)+SUMIFS('Корректировки БУ для УУ'!$G:$G,'Корректировки БУ для УУ'!$D:$D,$B20,'Корректировки БУ для УУ'!$A:$A,G$1)</f>
        <v>0</v>
      </c>
      <c r="H20" s="38">
        <f>SUMIFS('Корректировки БУ для УУ'!$F:$F,'Корректировки БУ для УУ'!$D:$D,$B20,'Корректировки БУ для УУ'!$A:$A,H$1)+SUMIFS('Корректировки БУ для УУ'!$G:$G,'Корректировки БУ для УУ'!$D:$D,$B20,'Корректировки БУ для УУ'!$A:$A,H$1)</f>
        <v>0</v>
      </c>
      <c r="I20" s="38">
        <f>SUMIFS('Корректировки БУ для УУ'!$F:$F,'Корректировки БУ для УУ'!$D:$D,$B20,'Корректировки БУ для УУ'!$A:$A,I$1)+SUMIFS('Корректировки БУ для УУ'!$G:$G,'Корректировки БУ для УУ'!$D:$D,$B20,'Корректировки БУ для УУ'!$A:$A,I$1)</f>
        <v>0</v>
      </c>
      <c r="J20" s="38">
        <f>SUMIFS('Корректировки БУ для УУ'!$F:$F,'Корректировки БУ для УУ'!$D:$D,$B20,'Корректировки БУ для УУ'!$A:$A,J$1)+SUMIFS('Корректировки БУ для УУ'!$G:$G,'Корректировки БУ для УУ'!$D:$D,$B20,'Корректировки БУ для УУ'!$A:$A,J$1)</f>
        <v>0</v>
      </c>
      <c r="K20" s="38">
        <f>SUMIFS('Корректировки БУ для УУ'!$F:$F,'Корректировки БУ для УУ'!$D:$D,$B20,'Корректировки БУ для УУ'!$A:$A,K$1)+SUMIFS('Корректировки БУ для УУ'!$G:$G,'Корректировки БУ для УУ'!$D:$D,$B20,'Корректировки БУ для УУ'!$A:$A,K$1)</f>
        <v>0</v>
      </c>
      <c r="L20" s="38">
        <f>SUMIFS('Корректировки БУ для УУ'!$F:$F,'Корректировки БУ для УУ'!$D:$D,$B20,'Корректировки БУ для УУ'!$A:$A,L$1)+SUMIFS('Корректировки БУ для УУ'!$G:$G,'Корректировки БУ для УУ'!$D:$D,$B20,'Корректировки БУ для УУ'!$A:$A,L$1)</f>
        <v>0</v>
      </c>
      <c r="M20" s="38">
        <f>SUMIFS('Корректировки БУ для УУ'!$F:$F,'Корректировки БУ для УУ'!$D:$D,$B20,'Корректировки БУ для УУ'!$A:$A,M$1)+SUMIFS('Корректировки БУ для УУ'!$G:$G,'Корректировки БУ для УУ'!$D:$D,$B20,'Корректировки БУ для УУ'!$A:$A,M$1)</f>
        <v>0</v>
      </c>
      <c r="N20" s="38">
        <f>SUMIFS('Корректировки БУ для УУ'!$F:$F,'Корректировки БУ для УУ'!$D:$D,$B20,'Корректировки БУ для УУ'!$A:$A,N$1)+SUMIFS('Корректировки БУ для УУ'!$G:$G,'Корректировки БУ для УУ'!$D:$D,$B20,'Корректировки БУ для УУ'!$A:$A,N$1)</f>
        <v>0</v>
      </c>
      <c r="O20" s="38">
        <f>SUMIFS('Корректировки БУ для УУ'!$F:$F,'Корректировки БУ для УУ'!$D:$D,$B20,'Корректировки БУ для УУ'!$A:$A,O$1)+SUMIFS('Корректировки БУ для УУ'!$G:$G,'Корректировки БУ для УУ'!$D:$D,$B20,'Корректировки БУ для УУ'!$A:$A,O$1)</f>
        <v>0</v>
      </c>
      <c r="P20" s="38">
        <f>SUMIFS('Корректировки БУ для УУ'!$F:$F,'Корректировки БУ для УУ'!$D:$D,$B20,'Корректировки БУ для УУ'!$A:$A,P$1)+SUMIFS('Корректировки БУ для УУ'!$G:$G,'Корректировки БУ для УУ'!$D:$D,$B20,'Корректировки БУ для УУ'!$A:$A,P$1)</f>
        <v>0</v>
      </c>
      <c r="Q20" s="27">
        <f t="shared" si="0"/>
        <v>-10000</v>
      </c>
      <c r="R20">
        <v>31</v>
      </c>
    </row>
    <row r="21" spans="1:18">
      <c r="A21" s="32" t="s">
        <v>263</v>
      </c>
      <c r="B21">
        <v>10084</v>
      </c>
      <c r="C21" t="s">
        <v>231</v>
      </c>
      <c r="D21" s="27">
        <f>SUMIF(Mapping!$B$4:$B$25,B21,Mapping!$F$4:$F$25)</f>
        <v>-200000</v>
      </c>
      <c r="E21" s="38">
        <f>SUMIFS('Корректировки БУ для УУ'!$F:$F,'Корректировки БУ для УУ'!$D:$D,$B21,'Корректировки БУ для УУ'!$A:$A,E$1)+SUMIFS('Корректировки БУ для УУ'!$G:$G,'Корректировки БУ для УУ'!$D:$D,$B21,'Корректировки БУ для УУ'!$A:$A,E$1)</f>
        <v>0</v>
      </c>
      <c r="F21" s="38">
        <f>SUMIFS('Корректировки БУ для УУ'!$F:$F,'Корректировки БУ для УУ'!$D:$D,$B21,'Корректировки БУ для УУ'!$A:$A,F$1)+SUMIFS('Корректировки БУ для УУ'!$G:$G,'Корректировки БУ для УУ'!$D:$D,$B21,'Корректировки БУ для УУ'!$A:$A,F$1)</f>
        <v>0</v>
      </c>
      <c r="G21" s="38">
        <f>SUMIFS('Корректировки БУ для УУ'!$F:$F,'Корректировки БУ для УУ'!$D:$D,$B21,'Корректировки БУ для УУ'!$A:$A,G$1)+SUMIFS('Корректировки БУ для УУ'!$G:$G,'Корректировки БУ для УУ'!$D:$D,$B21,'Корректировки БУ для УУ'!$A:$A,G$1)</f>
        <v>0</v>
      </c>
      <c r="H21" s="38">
        <f>SUMIFS('Корректировки БУ для УУ'!$F:$F,'Корректировки БУ для УУ'!$D:$D,$B21,'Корректировки БУ для УУ'!$A:$A,H$1)+SUMIFS('Корректировки БУ для УУ'!$G:$G,'Корректировки БУ для УУ'!$D:$D,$B21,'Корректировки БУ для УУ'!$A:$A,H$1)</f>
        <v>0</v>
      </c>
      <c r="I21" s="38">
        <f>SUMIFS('Корректировки БУ для УУ'!$F:$F,'Корректировки БУ для УУ'!$D:$D,$B21,'Корректировки БУ для УУ'!$A:$A,I$1)+SUMIFS('Корректировки БУ для УУ'!$G:$G,'Корректировки БУ для УУ'!$D:$D,$B21,'Корректировки БУ для УУ'!$A:$A,I$1)</f>
        <v>0</v>
      </c>
      <c r="J21" s="38">
        <f>SUMIFS('Корректировки БУ для УУ'!$F:$F,'Корректировки БУ для УУ'!$D:$D,$B21,'Корректировки БУ для УУ'!$A:$A,J$1)+SUMIFS('Корректировки БУ для УУ'!$G:$G,'Корректировки БУ для УУ'!$D:$D,$B21,'Корректировки БУ для УУ'!$A:$A,J$1)</f>
        <v>0</v>
      </c>
      <c r="K21" s="38">
        <f>SUMIFS('Корректировки БУ для УУ'!$F:$F,'Корректировки БУ для УУ'!$D:$D,$B21,'Корректировки БУ для УУ'!$A:$A,K$1)+SUMIFS('Корректировки БУ для УУ'!$G:$G,'Корректировки БУ для УУ'!$D:$D,$B21,'Корректировки БУ для УУ'!$A:$A,K$1)</f>
        <v>0</v>
      </c>
      <c r="L21" s="38">
        <f>SUMIFS('Корректировки БУ для УУ'!$F:$F,'Корректировки БУ для УУ'!$D:$D,$B21,'Корректировки БУ для УУ'!$A:$A,L$1)+SUMIFS('Корректировки БУ для УУ'!$G:$G,'Корректировки БУ для УУ'!$D:$D,$B21,'Корректировки БУ для УУ'!$A:$A,L$1)</f>
        <v>0</v>
      </c>
      <c r="M21" s="38">
        <f>SUMIFS('Корректировки БУ для УУ'!$F:$F,'Корректировки БУ для УУ'!$D:$D,$B21,'Корректировки БУ для УУ'!$A:$A,M$1)+SUMIFS('Корректировки БУ для УУ'!$G:$G,'Корректировки БУ для УУ'!$D:$D,$B21,'Корректировки БУ для УУ'!$A:$A,M$1)</f>
        <v>0</v>
      </c>
      <c r="N21" s="38">
        <f>SUMIFS('Корректировки БУ для УУ'!$F:$F,'Корректировки БУ для УУ'!$D:$D,$B21,'Корректировки БУ для УУ'!$A:$A,N$1)+SUMIFS('Корректировки БУ для УУ'!$G:$G,'Корректировки БУ для УУ'!$D:$D,$B21,'Корректировки БУ для УУ'!$A:$A,N$1)</f>
        <v>0</v>
      </c>
      <c r="O21" s="38">
        <f>SUMIFS('Корректировки БУ для УУ'!$F:$F,'Корректировки БУ для УУ'!$D:$D,$B21,'Корректировки БУ для УУ'!$A:$A,O$1)+SUMIFS('Корректировки БУ для УУ'!$G:$G,'Корректировки БУ для УУ'!$D:$D,$B21,'Корректировки БУ для УУ'!$A:$A,O$1)</f>
        <v>0</v>
      </c>
      <c r="P21" s="38">
        <f>SUMIFS('Корректировки БУ для УУ'!$F:$F,'Корректировки БУ для УУ'!$D:$D,$B21,'Корректировки БУ для УУ'!$A:$A,P$1)+SUMIFS('Корректировки БУ для УУ'!$G:$G,'Корректировки БУ для УУ'!$D:$D,$B21,'Корректировки БУ для УУ'!$A:$A,P$1)</f>
        <v>0</v>
      </c>
      <c r="Q21" s="27">
        <f t="shared" si="0"/>
        <v>-200000</v>
      </c>
      <c r="R21">
        <v>32</v>
      </c>
    </row>
    <row r="22" spans="1:18"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18" ht="18.75">
      <c r="B23" s="19"/>
      <c r="C23" s="19" t="s">
        <v>232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spans="1:18"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1:18">
      <c r="A25" t="s">
        <v>253</v>
      </c>
      <c r="B25">
        <v>90001</v>
      </c>
      <c r="C25" t="s">
        <v>156</v>
      </c>
      <c r="D25" s="27">
        <f>SUMIF(Mapping!$B$4:$B$25,B25,Mapping!$F$4:$F$25)</f>
        <v>-1000000</v>
      </c>
      <c r="E25" s="38">
        <f>SUMIFS('Корректировки БУ для УУ'!$F:$F,'Корректировки БУ для УУ'!$D:$D,$B25,'Корректировки БУ для УУ'!$A:$A,E$1)+SUMIFS('Корректировки БУ для УУ'!$G:$G,'Корректировки БУ для УУ'!$D:$D,$B25,'Корректировки БУ для УУ'!$A:$A,E$1)</f>
        <v>0</v>
      </c>
      <c r="F25" s="38">
        <f>SUMIFS('Корректировки БУ для УУ'!$F:$F,'Корректировки БУ для УУ'!$D:$D,$B25,'Корректировки БУ для УУ'!$A:$A,F$1)+SUMIFS('Корректировки БУ для УУ'!$G:$G,'Корректировки БУ для УУ'!$D:$D,$B25,'Корректировки БУ для УУ'!$A:$A,F$1)</f>
        <v>0</v>
      </c>
      <c r="G25" s="38">
        <f>SUMIFS('Корректировки БУ для УУ'!$F:$F,'Корректировки БУ для УУ'!$D:$D,$B25,'Корректировки БУ для УУ'!$A:$A,G$1)+SUMIFS('Корректировки БУ для УУ'!$G:$G,'Корректировки БУ для УУ'!$D:$D,$B25,'Корректировки БУ для УУ'!$A:$A,G$1)</f>
        <v>0</v>
      </c>
      <c r="H25" s="38">
        <f>SUMIFS('Корректировки БУ для УУ'!$F:$F,'Корректировки БУ для УУ'!$D:$D,$B25,'Корректировки БУ для УУ'!$A:$A,H$1)+SUMIFS('Корректировки БУ для УУ'!$G:$G,'Корректировки БУ для УУ'!$D:$D,$B25,'Корректировки БУ для УУ'!$A:$A,H$1)</f>
        <v>0</v>
      </c>
      <c r="I25" s="38">
        <f>SUMIFS('Корректировки БУ для УУ'!$F:$F,'Корректировки БУ для УУ'!$D:$D,$B25,'Корректировки БУ для УУ'!$A:$A,I$1)+SUMIFS('Корректировки БУ для УУ'!$G:$G,'Корректировки БУ для УУ'!$D:$D,$B25,'Корректировки БУ для УУ'!$A:$A,I$1)</f>
        <v>0</v>
      </c>
      <c r="J25" s="38">
        <f>SUMIFS('Корректировки БУ для УУ'!$F:$F,'Корректировки БУ для УУ'!$D:$D,$B25,'Корректировки БУ для УУ'!$A:$A,J$1)+SUMIFS('Корректировки БУ для УУ'!$G:$G,'Корректировки БУ для УУ'!$D:$D,$B25,'Корректировки БУ для УУ'!$A:$A,J$1)</f>
        <v>0</v>
      </c>
      <c r="K25" s="38">
        <f>SUMIFS('Корректировки БУ для УУ'!$F:$F,'Корректировки БУ для УУ'!$D:$D,$B25,'Корректировки БУ для УУ'!$A:$A,K$1)+SUMIFS('Корректировки БУ для УУ'!$G:$G,'Корректировки БУ для УУ'!$D:$D,$B25,'Корректировки БУ для УУ'!$A:$A,K$1)</f>
        <v>0</v>
      </c>
      <c r="L25" s="38">
        <f>SUMIFS('Корректировки БУ для УУ'!$F:$F,'Корректировки БУ для УУ'!$D:$D,$B25,'Корректировки БУ для УУ'!$A:$A,L$1)+SUMIFS('Корректировки БУ для УУ'!$G:$G,'Корректировки БУ для УУ'!$D:$D,$B25,'Корректировки БУ для УУ'!$A:$A,L$1)</f>
        <v>0</v>
      </c>
      <c r="M25" s="38">
        <f>SUMIFS('Корректировки БУ для УУ'!$F:$F,'Корректировки БУ для УУ'!$D:$D,$B25,'Корректировки БУ для УУ'!$A:$A,M$1)+SUMIFS('Корректировки БУ для УУ'!$G:$G,'Корректировки БУ для УУ'!$D:$D,$B25,'Корректировки БУ для УУ'!$A:$A,M$1)</f>
        <v>0</v>
      </c>
      <c r="N25" s="38">
        <f>SUMIFS('Корректировки БУ для УУ'!$F:$F,'Корректировки БУ для УУ'!$D:$D,$B25,'Корректировки БУ для УУ'!$A:$A,N$1)+SUMIFS('Корректировки БУ для УУ'!$G:$G,'Корректировки БУ для УУ'!$D:$D,$B25,'Корректировки БУ для УУ'!$A:$A,N$1)</f>
        <v>0</v>
      </c>
      <c r="O25" s="38">
        <f>SUMIFS('Корректировки БУ для УУ'!$F:$F,'Корректировки БУ для УУ'!$D:$D,$B25,'Корректировки БУ для УУ'!$A:$A,O$1)+SUMIFS('Корректировки БУ для УУ'!$G:$G,'Корректировки БУ для УУ'!$D:$D,$B25,'Корректировки БУ для УУ'!$A:$A,O$1)</f>
        <v>0</v>
      </c>
      <c r="P25" s="38">
        <f>SUMIFS('Корректировки БУ для УУ'!$F:$F,'Корректировки БУ для УУ'!$D:$D,$B25,'Корректировки БУ для УУ'!$A:$A,P$1)+SUMIFS('Корректировки БУ для УУ'!$G:$G,'Корректировки БУ для УУ'!$D:$D,$B25,'Корректировки БУ для УУ'!$A:$A,P$1)</f>
        <v>0</v>
      </c>
      <c r="Q25" s="27">
        <f t="shared" si="0"/>
        <v>-1000000</v>
      </c>
      <c r="R25">
        <v>91</v>
      </c>
    </row>
    <row r="26" spans="1:18">
      <c r="A26" t="s">
        <v>253</v>
      </c>
      <c r="B26">
        <v>90002</v>
      </c>
      <c r="C26" t="s">
        <v>233</v>
      </c>
      <c r="D26" s="27">
        <f>SUMIF(Mapping!$B$4:$B$25,B26,Mapping!$F$4:$F$25)</f>
        <v>600000</v>
      </c>
      <c r="E26" s="38">
        <f>SUMIFS('Корректировки БУ для УУ'!$F:$F,'Корректировки БУ для УУ'!$D:$D,$B26,'Корректировки БУ для УУ'!$A:$A,E$1)+SUMIFS('Корректировки БУ для УУ'!$G:$G,'Корректировки БУ для УУ'!$D:$D,$B26,'Корректировки БУ для УУ'!$A:$A,E$1)</f>
        <v>0</v>
      </c>
      <c r="F26" s="38">
        <f>SUMIFS('Корректировки БУ для УУ'!$F:$F,'Корректировки БУ для УУ'!$D:$D,$B26,'Корректировки БУ для УУ'!$A:$A,F$1)+SUMIFS('Корректировки БУ для УУ'!$G:$G,'Корректировки БУ для УУ'!$D:$D,$B26,'Корректировки БУ для УУ'!$A:$A,F$1)</f>
        <v>0</v>
      </c>
      <c r="G26" s="38">
        <f>SUMIFS('Корректировки БУ для УУ'!$F:$F,'Корректировки БУ для УУ'!$D:$D,$B26,'Корректировки БУ для УУ'!$A:$A,G$1)+SUMIFS('Корректировки БУ для УУ'!$G:$G,'Корректировки БУ для УУ'!$D:$D,$B26,'Корректировки БУ для УУ'!$A:$A,G$1)</f>
        <v>0</v>
      </c>
      <c r="H26" s="38">
        <f>SUMIFS('Корректировки БУ для УУ'!$F:$F,'Корректировки БУ для УУ'!$D:$D,$B26,'Корректировки БУ для УУ'!$A:$A,H$1)+SUMIFS('Корректировки БУ для УУ'!$G:$G,'Корректировки БУ для УУ'!$D:$D,$B26,'Корректировки БУ для УУ'!$A:$A,H$1)</f>
        <v>0</v>
      </c>
      <c r="I26" s="38">
        <f>SUMIFS('Корректировки БУ для УУ'!$F:$F,'Корректировки БУ для УУ'!$D:$D,$B26,'Корректировки БУ для УУ'!$A:$A,I$1)+SUMIFS('Корректировки БУ для УУ'!$G:$G,'Корректировки БУ для УУ'!$D:$D,$B26,'Корректировки БУ для УУ'!$A:$A,I$1)</f>
        <v>0</v>
      </c>
      <c r="J26" s="38">
        <f>SUMIFS('Корректировки БУ для УУ'!$F:$F,'Корректировки БУ для УУ'!$D:$D,$B26,'Корректировки БУ для УУ'!$A:$A,J$1)+SUMIFS('Корректировки БУ для УУ'!$G:$G,'Корректировки БУ для УУ'!$D:$D,$B26,'Корректировки БУ для УУ'!$A:$A,J$1)</f>
        <v>0</v>
      </c>
      <c r="K26" s="38">
        <f>SUMIFS('Корректировки БУ для УУ'!$F:$F,'Корректировки БУ для УУ'!$D:$D,$B26,'Корректировки БУ для УУ'!$A:$A,K$1)+SUMIFS('Корректировки БУ для УУ'!$G:$G,'Корректировки БУ для УУ'!$D:$D,$B26,'Корректировки БУ для УУ'!$A:$A,K$1)</f>
        <v>0</v>
      </c>
      <c r="L26" s="38">
        <f>SUMIFS('Корректировки БУ для УУ'!$F:$F,'Корректировки БУ для УУ'!$D:$D,$B26,'Корректировки БУ для УУ'!$A:$A,L$1)+SUMIFS('Корректировки БУ для УУ'!$G:$G,'Корректировки БУ для УУ'!$D:$D,$B26,'Корректировки БУ для УУ'!$A:$A,L$1)</f>
        <v>0</v>
      </c>
      <c r="M26" s="38">
        <f>SUMIFS('Корректировки БУ для УУ'!$F:$F,'Корректировки БУ для УУ'!$D:$D,$B26,'Корректировки БУ для УУ'!$A:$A,M$1)+SUMIFS('Корректировки БУ для УУ'!$G:$G,'Корректировки БУ для УУ'!$D:$D,$B26,'Корректировки БУ для УУ'!$A:$A,M$1)</f>
        <v>0</v>
      </c>
      <c r="N26" s="38">
        <f>SUMIFS('Корректировки БУ для УУ'!$F:$F,'Корректировки БУ для УУ'!$D:$D,$B26,'Корректировки БУ для УУ'!$A:$A,N$1)+SUMIFS('Корректировки БУ для УУ'!$G:$G,'Корректировки БУ для УУ'!$D:$D,$B26,'Корректировки БУ для УУ'!$A:$A,N$1)</f>
        <v>0</v>
      </c>
      <c r="O26" s="38">
        <f>SUMIFS('Корректировки БУ для УУ'!$F:$F,'Корректировки БУ для УУ'!$D:$D,$B26,'Корректировки БУ для УУ'!$A:$A,O$1)+SUMIFS('Корректировки БУ для УУ'!$G:$G,'Корректировки БУ для УУ'!$D:$D,$B26,'Корректировки БУ для УУ'!$A:$A,O$1)</f>
        <v>0</v>
      </c>
      <c r="P26" s="38">
        <f>SUMIFS('Корректировки БУ для УУ'!$F:$F,'Корректировки БУ для УУ'!$D:$D,$B26,'Корректировки БУ для УУ'!$A:$A,P$1)+SUMIFS('Корректировки БУ для УУ'!$G:$G,'Корректировки БУ для УУ'!$D:$D,$B26,'Корректировки БУ для УУ'!$A:$A,P$1)</f>
        <v>0</v>
      </c>
      <c r="Q26" s="27">
        <f t="shared" si="0"/>
        <v>600000</v>
      </c>
      <c r="R26">
        <v>92</v>
      </c>
    </row>
    <row r="27" spans="1:18">
      <c r="A27" t="s">
        <v>253</v>
      </c>
      <c r="B27">
        <v>90006</v>
      </c>
      <c r="C27" t="s">
        <v>234</v>
      </c>
      <c r="D27" s="27">
        <f>SUMIF(Mapping!$B$4:$B$25,B27,Mapping!$F$4:$F$25)</f>
        <v>0</v>
      </c>
      <c r="E27" s="38">
        <f>SUMIFS('Корректировки БУ для УУ'!$F:$F,'Корректировки БУ для УУ'!$D:$D,$B27,'Корректировки БУ для УУ'!$A:$A,E$1)+SUMIFS('Корректировки БУ для УУ'!$G:$G,'Корректировки БУ для УУ'!$D:$D,$B27,'Корректировки БУ для УУ'!$A:$A,E$1)</f>
        <v>70000</v>
      </c>
      <c r="F27" s="38">
        <f>SUMIFS('Корректировки БУ для УУ'!$F:$F,'Корректировки БУ для УУ'!$D:$D,$B27,'Корректировки БУ для УУ'!$A:$A,F$1)+SUMIFS('Корректировки БУ для УУ'!$G:$G,'Корректировки БУ для УУ'!$D:$D,$B27,'Корректировки БУ для УУ'!$A:$A,F$1)</f>
        <v>0</v>
      </c>
      <c r="G27" s="38">
        <f>SUMIFS('Корректировки БУ для УУ'!$F:$F,'Корректировки БУ для УУ'!$D:$D,$B27,'Корректировки БУ для УУ'!$A:$A,G$1)+SUMIFS('Корректировки БУ для УУ'!$G:$G,'Корректировки БУ для УУ'!$D:$D,$B27,'Корректировки БУ для УУ'!$A:$A,G$1)</f>
        <v>0</v>
      </c>
      <c r="H27" s="38">
        <f>SUMIFS('Корректировки БУ для УУ'!$F:$F,'Корректировки БУ для УУ'!$D:$D,$B27,'Корректировки БУ для УУ'!$A:$A,H$1)+SUMIFS('Корректировки БУ для УУ'!$G:$G,'Корректировки БУ для УУ'!$D:$D,$B27,'Корректировки БУ для УУ'!$A:$A,H$1)</f>
        <v>0</v>
      </c>
      <c r="I27" s="38">
        <f>SUMIFS('Корректировки БУ для УУ'!$F:$F,'Корректировки БУ для УУ'!$D:$D,$B27,'Корректировки БУ для УУ'!$A:$A,I$1)+SUMIFS('Корректировки БУ для УУ'!$G:$G,'Корректировки БУ для УУ'!$D:$D,$B27,'Корректировки БУ для УУ'!$A:$A,I$1)</f>
        <v>0</v>
      </c>
      <c r="J27" s="38">
        <f>SUMIFS('Корректировки БУ для УУ'!$F:$F,'Корректировки БУ для УУ'!$D:$D,$B27,'Корректировки БУ для УУ'!$A:$A,J$1)+SUMIFS('Корректировки БУ для УУ'!$G:$G,'Корректировки БУ для УУ'!$D:$D,$B27,'Корректировки БУ для УУ'!$A:$A,J$1)</f>
        <v>0</v>
      </c>
      <c r="K27" s="38">
        <f>SUMIFS('Корректировки БУ для УУ'!$F:$F,'Корректировки БУ для УУ'!$D:$D,$B27,'Корректировки БУ для УУ'!$A:$A,K$1)+SUMIFS('Корректировки БУ для УУ'!$G:$G,'Корректировки БУ для УУ'!$D:$D,$B27,'Корректировки БУ для УУ'!$A:$A,K$1)</f>
        <v>0</v>
      </c>
      <c r="L27" s="38">
        <f>SUMIFS('Корректировки БУ для УУ'!$F:$F,'Корректировки БУ для УУ'!$D:$D,$B27,'Корректировки БУ для УУ'!$A:$A,L$1)+SUMIFS('Корректировки БУ для УУ'!$G:$G,'Корректировки БУ для УУ'!$D:$D,$B27,'Корректировки БУ для УУ'!$A:$A,L$1)</f>
        <v>0</v>
      </c>
      <c r="M27" s="38">
        <f>SUMIFS('Корректировки БУ для УУ'!$F:$F,'Корректировки БУ для УУ'!$D:$D,$B27,'Корректировки БУ для УУ'!$A:$A,M$1)+SUMIFS('Корректировки БУ для УУ'!$G:$G,'Корректировки БУ для УУ'!$D:$D,$B27,'Корректировки БУ для УУ'!$A:$A,M$1)</f>
        <v>0</v>
      </c>
      <c r="N27" s="38">
        <f>SUMIFS('Корректировки БУ для УУ'!$F:$F,'Корректировки БУ для УУ'!$D:$D,$B27,'Корректировки БУ для УУ'!$A:$A,N$1)+SUMIFS('Корректировки БУ для УУ'!$G:$G,'Корректировки БУ для УУ'!$D:$D,$B27,'Корректировки БУ для УУ'!$A:$A,N$1)</f>
        <v>0</v>
      </c>
      <c r="O27" s="38">
        <f>SUMIFS('Корректировки БУ для УУ'!$F:$F,'Корректировки БУ для УУ'!$D:$D,$B27,'Корректировки БУ для УУ'!$A:$A,O$1)+SUMIFS('Корректировки БУ для УУ'!$G:$G,'Корректировки БУ для УУ'!$D:$D,$B27,'Корректировки БУ для УУ'!$A:$A,O$1)</f>
        <v>0</v>
      </c>
      <c r="P27" s="38">
        <f>SUMIFS('Корректировки БУ для УУ'!$F:$F,'Корректировки БУ для УУ'!$D:$D,$B27,'Корректировки БУ для УУ'!$A:$A,P$1)+SUMIFS('Корректировки БУ для УУ'!$G:$G,'Корректировки БУ для УУ'!$D:$D,$B27,'Корректировки БУ для УУ'!$A:$A,P$1)</f>
        <v>0</v>
      </c>
      <c r="Q27" s="27">
        <f t="shared" si="0"/>
        <v>70000</v>
      </c>
      <c r="R27">
        <v>93</v>
      </c>
    </row>
    <row r="28" spans="1:18">
      <c r="A28" t="s">
        <v>253</v>
      </c>
      <c r="B28">
        <v>90007</v>
      </c>
      <c r="C28" t="s">
        <v>240</v>
      </c>
      <c r="D28" s="27">
        <f>SUMIF(Mapping!$B$4:$B$25,B28,Mapping!$F$4:$F$25)</f>
        <v>0</v>
      </c>
      <c r="E28" s="38">
        <f>SUMIFS('Корректировки БУ для УУ'!$F:$F,'Корректировки БУ для УУ'!$D:$D,$B28,'Корректировки БУ для УУ'!$A:$A,E$1)+SUMIFS('Корректировки БУ для УУ'!$G:$G,'Корректировки БУ для УУ'!$D:$D,$B28,'Корректировки БУ для УУ'!$A:$A,E$1)</f>
        <v>80000</v>
      </c>
      <c r="F28" s="38">
        <f>SUMIFS('Корректировки БУ для УУ'!$F:$F,'Корректировки БУ для УУ'!$D:$D,$B28,'Корректировки БУ для УУ'!$A:$A,F$1)+SUMIFS('Корректировки БУ для УУ'!$G:$G,'Корректировки БУ для УУ'!$D:$D,$B28,'Корректировки БУ для УУ'!$A:$A,F$1)</f>
        <v>0</v>
      </c>
      <c r="G28" s="38">
        <f>SUMIFS('Корректировки БУ для УУ'!$F:$F,'Корректировки БУ для УУ'!$D:$D,$B28,'Корректировки БУ для УУ'!$A:$A,G$1)+SUMIFS('Корректировки БУ для УУ'!$G:$G,'Корректировки БУ для УУ'!$D:$D,$B28,'Корректировки БУ для УУ'!$A:$A,G$1)</f>
        <v>0</v>
      </c>
      <c r="H28" s="38">
        <f>SUMIFS('Корректировки БУ для УУ'!$F:$F,'Корректировки БУ для УУ'!$D:$D,$B28,'Корректировки БУ для УУ'!$A:$A,H$1)+SUMIFS('Корректировки БУ для УУ'!$G:$G,'Корректировки БУ для УУ'!$D:$D,$B28,'Корректировки БУ для УУ'!$A:$A,H$1)</f>
        <v>0</v>
      </c>
      <c r="I28" s="38">
        <f>SUMIFS('Корректировки БУ для УУ'!$F:$F,'Корректировки БУ для УУ'!$D:$D,$B28,'Корректировки БУ для УУ'!$A:$A,I$1)+SUMIFS('Корректировки БУ для УУ'!$G:$G,'Корректировки БУ для УУ'!$D:$D,$B28,'Корректировки БУ для УУ'!$A:$A,I$1)</f>
        <v>0</v>
      </c>
      <c r="J28" s="38">
        <f>SUMIFS('Корректировки БУ для УУ'!$F:$F,'Корректировки БУ для УУ'!$D:$D,$B28,'Корректировки БУ для УУ'!$A:$A,J$1)+SUMIFS('Корректировки БУ для УУ'!$G:$G,'Корректировки БУ для УУ'!$D:$D,$B28,'Корректировки БУ для УУ'!$A:$A,J$1)</f>
        <v>0</v>
      </c>
      <c r="K28" s="38">
        <f>SUMIFS('Корректировки БУ для УУ'!$F:$F,'Корректировки БУ для УУ'!$D:$D,$B28,'Корректировки БУ для УУ'!$A:$A,K$1)+SUMIFS('Корректировки БУ для УУ'!$G:$G,'Корректировки БУ для УУ'!$D:$D,$B28,'Корректировки БУ для УУ'!$A:$A,K$1)</f>
        <v>0</v>
      </c>
      <c r="L28" s="38">
        <f>SUMIFS('Корректировки БУ для УУ'!$F:$F,'Корректировки БУ для УУ'!$D:$D,$B28,'Корректировки БУ для УУ'!$A:$A,L$1)+SUMIFS('Корректировки БУ для УУ'!$G:$G,'Корректировки БУ для УУ'!$D:$D,$B28,'Корректировки БУ для УУ'!$A:$A,L$1)</f>
        <v>0</v>
      </c>
      <c r="M28" s="38">
        <f>SUMIFS('Корректировки БУ для УУ'!$F:$F,'Корректировки БУ для УУ'!$D:$D,$B28,'Корректировки БУ для УУ'!$A:$A,M$1)+SUMIFS('Корректировки БУ для УУ'!$G:$G,'Корректировки БУ для УУ'!$D:$D,$B28,'Корректировки БУ для УУ'!$A:$A,M$1)</f>
        <v>0</v>
      </c>
      <c r="N28" s="38">
        <f>SUMIFS('Корректировки БУ для УУ'!$F:$F,'Корректировки БУ для УУ'!$D:$D,$B28,'Корректировки БУ для УУ'!$A:$A,N$1)+SUMIFS('Корректировки БУ для УУ'!$G:$G,'Корректировки БУ для УУ'!$D:$D,$B28,'Корректировки БУ для УУ'!$A:$A,N$1)</f>
        <v>0</v>
      </c>
      <c r="O28" s="38">
        <f>SUMIFS('Корректировки БУ для УУ'!$F:$F,'Корректировки БУ для УУ'!$D:$D,$B28,'Корректировки БУ для УУ'!$A:$A,O$1)+SUMIFS('Корректировки БУ для УУ'!$G:$G,'Корректировки БУ для УУ'!$D:$D,$B28,'Корректировки БУ для УУ'!$A:$A,O$1)</f>
        <v>0</v>
      </c>
      <c r="P28" s="38">
        <f>SUMIFS('Корректировки БУ для УУ'!$F:$F,'Корректировки БУ для УУ'!$D:$D,$B28,'Корректировки БУ для УУ'!$A:$A,P$1)+SUMIFS('Корректировки БУ для УУ'!$G:$G,'Корректировки БУ для УУ'!$D:$D,$B28,'Корректировки БУ для УУ'!$A:$A,P$1)</f>
        <v>0</v>
      </c>
      <c r="Q28" s="27">
        <f t="shared" si="0"/>
        <v>80000</v>
      </c>
      <c r="R28">
        <v>94</v>
      </c>
    </row>
    <row r="29" spans="1:18">
      <c r="A29" t="s">
        <v>253</v>
      </c>
      <c r="B29">
        <v>90008</v>
      </c>
      <c r="C29" t="s">
        <v>235</v>
      </c>
      <c r="D29" s="27">
        <f>SUMIF(Mapping!$B$4:$B$25,B29,Mapping!$F$4:$F$25)</f>
        <v>0</v>
      </c>
      <c r="E29" s="38">
        <f>SUMIFS('Корректировки БУ для УУ'!$F:$F,'Корректировки БУ для УУ'!$D:$D,$B29,'Корректировки БУ для УУ'!$A:$A,E$1)+SUMIFS('Корректировки БУ для УУ'!$G:$G,'Корректировки БУ для УУ'!$D:$D,$B29,'Корректировки БУ для УУ'!$A:$A,E$1)</f>
        <v>5000</v>
      </c>
      <c r="F29" s="38">
        <f>SUMIFS('Корректировки БУ для УУ'!$F:$F,'Корректировки БУ для УУ'!$D:$D,$B29,'Корректировки БУ для УУ'!$A:$A,F$1)+SUMIFS('Корректировки БУ для УУ'!$G:$G,'Корректировки БУ для УУ'!$D:$D,$B29,'Корректировки БУ для УУ'!$A:$A,F$1)</f>
        <v>0</v>
      </c>
      <c r="G29" s="38">
        <f>SUMIFS('Корректировки БУ для УУ'!$F:$F,'Корректировки БУ для УУ'!$D:$D,$B29,'Корректировки БУ для УУ'!$A:$A,G$1)+SUMIFS('Корректировки БУ для УУ'!$G:$G,'Корректировки БУ для УУ'!$D:$D,$B29,'Корректировки БУ для УУ'!$A:$A,G$1)</f>
        <v>0</v>
      </c>
      <c r="H29" s="38">
        <f>SUMIFS('Корректировки БУ для УУ'!$F:$F,'Корректировки БУ для УУ'!$D:$D,$B29,'Корректировки БУ для УУ'!$A:$A,H$1)+SUMIFS('Корректировки БУ для УУ'!$G:$G,'Корректировки БУ для УУ'!$D:$D,$B29,'Корректировки БУ для УУ'!$A:$A,H$1)</f>
        <v>0</v>
      </c>
      <c r="I29" s="38">
        <f>SUMIFS('Корректировки БУ для УУ'!$F:$F,'Корректировки БУ для УУ'!$D:$D,$B29,'Корректировки БУ для УУ'!$A:$A,I$1)+SUMIFS('Корректировки БУ для УУ'!$G:$G,'Корректировки БУ для УУ'!$D:$D,$B29,'Корректировки БУ для УУ'!$A:$A,I$1)</f>
        <v>0</v>
      </c>
      <c r="J29" s="38">
        <f>SUMIFS('Корректировки БУ для УУ'!$F:$F,'Корректировки БУ для УУ'!$D:$D,$B29,'Корректировки БУ для УУ'!$A:$A,J$1)+SUMIFS('Корректировки БУ для УУ'!$G:$G,'Корректировки БУ для УУ'!$D:$D,$B29,'Корректировки БУ для УУ'!$A:$A,J$1)</f>
        <v>0</v>
      </c>
      <c r="K29" s="38">
        <f>SUMIFS('Корректировки БУ для УУ'!$F:$F,'Корректировки БУ для УУ'!$D:$D,$B29,'Корректировки БУ для УУ'!$A:$A,K$1)+SUMIFS('Корректировки БУ для УУ'!$G:$G,'Корректировки БУ для УУ'!$D:$D,$B29,'Корректировки БУ для УУ'!$A:$A,K$1)</f>
        <v>0</v>
      </c>
      <c r="L29" s="38">
        <f>SUMIFS('Корректировки БУ для УУ'!$F:$F,'Корректировки БУ для УУ'!$D:$D,$B29,'Корректировки БУ для УУ'!$A:$A,L$1)+SUMIFS('Корректировки БУ для УУ'!$G:$G,'Корректировки БУ для УУ'!$D:$D,$B29,'Корректировки БУ для УУ'!$A:$A,L$1)</f>
        <v>0</v>
      </c>
      <c r="M29" s="38">
        <f>SUMIFS('Корректировки БУ для УУ'!$F:$F,'Корректировки БУ для УУ'!$D:$D,$B29,'Корректировки БУ для УУ'!$A:$A,M$1)+SUMIFS('Корректировки БУ для УУ'!$G:$G,'Корректировки БУ для УУ'!$D:$D,$B29,'Корректировки БУ для УУ'!$A:$A,M$1)</f>
        <v>0</v>
      </c>
      <c r="N29" s="38">
        <f>SUMIFS('Корректировки БУ для УУ'!$F:$F,'Корректировки БУ для УУ'!$D:$D,$B29,'Корректировки БУ для УУ'!$A:$A,N$1)+SUMIFS('Корректировки БУ для УУ'!$G:$G,'Корректировки БУ для УУ'!$D:$D,$B29,'Корректировки БУ для УУ'!$A:$A,N$1)</f>
        <v>0</v>
      </c>
      <c r="O29" s="38">
        <f>SUMIFS('Корректировки БУ для УУ'!$F:$F,'Корректировки БУ для УУ'!$D:$D,$B29,'Корректировки БУ для УУ'!$A:$A,O$1)+SUMIFS('Корректировки БУ для УУ'!$G:$G,'Корректировки БУ для УУ'!$D:$D,$B29,'Корректировки БУ для УУ'!$A:$A,O$1)</f>
        <v>0</v>
      </c>
      <c r="P29" s="38">
        <f>SUMIFS('Корректировки БУ для УУ'!$F:$F,'Корректировки БУ для УУ'!$D:$D,$B29,'Корректировки БУ для УУ'!$A:$A,P$1)+SUMIFS('Корректировки БУ для УУ'!$G:$G,'Корректировки БУ для УУ'!$D:$D,$B29,'Корректировки БУ для УУ'!$A:$A,P$1)</f>
        <v>0</v>
      </c>
      <c r="Q29" s="27">
        <f t="shared" si="0"/>
        <v>5000</v>
      </c>
      <c r="R29">
        <v>94</v>
      </c>
    </row>
    <row r="30" spans="1:18">
      <c r="A30" t="s">
        <v>253</v>
      </c>
      <c r="B30">
        <v>90009</v>
      </c>
      <c r="C30" t="s">
        <v>245</v>
      </c>
      <c r="D30" s="27">
        <f>SUMIF(Mapping!$B$4:$B$25,B30,Mapping!$F$4:$F$25)</f>
        <v>0</v>
      </c>
      <c r="E30" s="38">
        <f>SUMIFS('Корректировки БУ для УУ'!$F:$F,'Корректировки БУ для УУ'!$D:$D,$B30,'Корректировки БУ для УУ'!$A:$A,E$1)+SUMIFS('Корректировки БУ для УУ'!$G:$G,'Корректировки БУ для УУ'!$D:$D,$B30,'Корректировки БУ для УУ'!$A:$A,E$1)</f>
        <v>50000</v>
      </c>
      <c r="F30" s="38">
        <f>SUMIFS('Корректировки БУ для УУ'!$F:$F,'Корректировки БУ для УУ'!$D:$D,$B30,'Корректировки БУ для УУ'!$A:$A,F$1)+SUMIFS('Корректировки БУ для УУ'!$G:$G,'Корректировки БУ для УУ'!$D:$D,$B30,'Корректировки БУ для УУ'!$A:$A,F$1)</f>
        <v>0</v>
      </c>
      <c r="G30" s="38">
        <f>SUMIFS('Корректировки БУ для УУ'!$F:$F,'Корректировки БУ для УУ'!$D:$D,$B30,'Корректировки БУ для УУ'!$A:$A,G$1)+SUMIFS('Корректировки БУ для УУ'!$G:$G,'Корректировки БУ для УУ'!$D:$D,$B30,'Корректировки БУ для УУ'!$A:$A,G$1)</f>
        <v>0</v>
      </c>
      <c r="H30" s="38">
        <f>SUMIFS('Корректировки БУ для УУ'!$F:$F,'Корректировки БУ для УУ'!$D:$D,$B30,'Корректировки БУ для УУ'!$A:$A,H$1)+SUMIFS('Корректировки БУ для УУ'!$G:$G,'Корректировки БУ для УУ'!$D:$D,$B30,'Корректировки БУ для УУ'!$A:$A,H$1)</f>
        <v>0</v>
      </c>
      <c r="I30" s="38">
        <f>SUMIFS('Корректировки БУ для УУ'!$F:$F,'Корректировки БУ для УУ'!$D:$D,$B30,'Корректировки БУ для УУ'!$A:$A,I$1)+SUMIFS('Корректировки БУ для УУ'!$G:$G,'Корректировки БУ для УУ'!$D:$D,$B30,'Корректировки БУ для УУ'!$A:$A,I$1)</f>
        <v>0</v>
      </c>
      <c r="J30" s="38">
        <f>SUMIFS('Корректировки БУ для УУ'!$F:$F,'Корректировки БУ для УУ'!$D:$D,$B30,'Корректировки БУ для УУ'!$A:$A,J$1)+SUMIFS('Корректировки БУ для УУ'!$G:$G,'Корректировки БУ для УУ'!$D:$D,$B30,'Корректировки БУ для УУ'!$A:$A,J$1)</f>
        <v>0</v>
      </c>
      <c r="K30" s="38">
        <f>SUMIFS('Корректировки БУ для УУ'!$F:$F,'Корректировки БУ для УУ'!$D:$D,$B30,'Корректировки БУ для УУ'!$A:$A,K$1)+SUMIFS('Корректировки БУ для УУ'!$G:$G,'Корректировки БУ для УУ'!$D:$D,$B30,'Корректировки БУ для УУ'!$A:$A,K$1)</f>
        <v>0</v>
      </c>
      <c r="L30" s="38">
        <f>SUMIFS('Корректировки БУ для УУ'!$F:$F,'Корректировки БУ для УУ'!$D:$D,$B30,'Корректировки БУ для УУ'!$A:$A,L$1)+SUMIFS('Корректировки БУ для УУ'!$G:$G,'Корректировки БУ для УУ'!$D:$D,$B30,'Корректировки БУ для УУ'!$A:$A,L$1)</f>
        <v>0</v>
      </c>
      <c r="M30" s="38">
        <f>SUMIFS('Корректировки БУ для УУ'!$F:$F,'Корректировки БУ для УУ'!$D:$D,$B30,'Корректировки БУ для УУ'!$A:$A,M$1)+SUMIFS('Корректировки БУ для УУ'!$G:$G,'Корректировки БУ для УУ'!$D:$D,$B30,'Корректировки БУ для УУ'!$A:$A,M$1)</f>
        <v>0</v>
      </c>
      <c r="N30" s="38">
        <f>SUMIFS('Корректировки БУ для УУ'!$F:$F,'Корректировки БУ для УУ'!$D:$D,$B30,'Корректировки БУ для УУ'!$A:$A,N$1)+SUMIFS('Корректировки БУ для УУ'!$G:$G,'Корректировки БУ для УУ'!$D:$D,$B30,'Корректировки БУ для УУ'!$A:$A,N$1)</f>
        <v>0</v>
      </c>
      <c r="O30" s="38">
        <f>SUMIFS('Корректировки БУ для УУ'!$F:$F,'Корректировки БУ для УУ'!$D:$D,$B30,'Корректировки БУ для УУ'!$A:$A,O$1)+SUMIFS('Корректировки БУ для УУ'!$G:$G,'Корректировки БУ для УУ'!$D:$D,$B30,'Корректировки БУ для УУ'!$A:$A,O$1)</f>
        <v>0</v>
      </c>
      <c r="P30" s="38">
        <f>SUMIFS('Корректировки БУ для УУ'!$F:$F,'Корректировки БУ для УУ'!$D:$D,$B30,'Корректировки БУ для УУ'!$A:$A,P$1)+SUMIFS('Корректировки БУ для УУ'!$G:$G,'Корректировки БУ для УУ'!$D:$D,$B30,'Корректировки БУ для УУ'!$A:$A,P$1)</f>
        <v>0</v>
      </c>
      <c r="Q30" s="27">
        <f t="shared" si="0"/>
        <v>50000</v>
      </c>
      <c r="R30">
        <v>93</v>
      </c>
    </row>
    <row r="31" spans="1:18">
      <c r="A31" t="s">
        <v>253</v>
      </c>
      <c r="B31">
        <v>90010</v>
      </c>
      <c r="C31" t="s">
        <v>236</v>
      </c>
      <c r="D31" s="27">
        <f>SUMIF(Mapping!$B$4:$B$25,B31,Mapping!$F$4:$F$25)</f>
        <v>0</v>
      </c>
      <c r="E31" s="38">
        <f>SUMIFS('Корректировки БУ для УУ'!$F:$F,'Корректировки БУ для УУ'!$D:$D,$B31,'Корректировки БУ для УУ'!$A:$A,E$1)+SUMIFS('Корректировки БУ для УУ'!$G:$G,'Корректировки БУ для УУ'!$D:$D,$B31,'Корректировки БУ для УУ'!$A:$A,E$1)</f>
        <v>25000</v>
      </c>
      <c r="F31" s="38">
        <f>SUMIFS('Корректировки БУ для УУ'!$F:$F,'Корректировки БУ для УУ'!$D:$D,$B31,'Корректировки БУ для УУ'!$A:$A,F$1)+SUMIFS('Корректировки БУ для УУ'!$G:$G,'Корректировки БУ для УУ'!$D:$D,$B31,'Корректировки БУ для УУ'!$A:$A,F$1)</f>
        <v>0</v>
      </c>
      <c r="G31" s="38">
        <f>SUMIFS('Корректировки БУ для УУ'!$F:$F,'Корректировки БУ для УУ'!$D:$D,$B31,'Корректировки БУ для УУ'!$A:$A,G$1)+SUMIFS('Корректировки БУ для УУ'!$G:$G,'Корректировки БУ для УУ'!$D:$D,$B31,'Корректировки БУ для УУ'!$A:$A,G$1)</f>
        <v>0</v>
      </c>
      <c r="H31" s="38">
        <f>SUMIFS('Корректировки БУ для УУ'!$F:$F,'Корректировки БУ для УУ'!$D:$D,$B31,'Корректировки БУ для УУ'!$A:$A,H$1)+SUMIFS('Корректировки БУ для УУ'!$G:$G,'Корректировки БУ для УУ'!$D:$D,$B31,'Корректировки БУ для УУ'!$A:$A,H$1)</f>
        <v>0</v>
      </c>
      <c r="I31" s="38">
        <f>SUMIFS('Корректировки БУ для УУ'!$F:$F,'Корректировки БУ для УУ'!$D:$D,$B31,'Корректировки БУ для УУ'!$A:$A,I$1)+SUMIFS('Корректировки БУ для УУ'!$G:$G,'Корректировки БУ для УУ'!$D:$D,$B31,'Корректировки БУ для УУ'!$A:$A,I$1)</f>
        <v>0</v>
      </c>
      <c r="J31" s="38">
        <f>SUMIFS('Корректировки БУ для УУ'!$F:$F,'Корректировки БУ для УУ'!$D:$D,$B31,'Корректировки БУ для УУ'!$A:$A,J$1)+SUMIFS('Корректировки БУ для УУ'!$G:$G,'Корректировки БУ для УУ'!$D:$D,$B31,'Корректировки БУ для УУ'!$A:$A,J$1)</f>
        <v>0</v>
      </c>
      <c r="K31" s="38">
        <f>SUMIFS('Корректировки БУ для УУ'!$F:$F,'Корректировки БУ для УУ'!$D:$D,$B31,'Корректировки БУ для УУ'!$A:$A,K$1)+SUMIFS('Корректировки БУ для УУ'!$G:$G,'Корректировки БУ для УУ'!$D:$D,$B31,'Корректировки БУ для УУ'!$A:$A,K$1)</f>
        <v>0</v>
      </c>
      <c r="L31" s="38">
        <f>SUMIFS('Корректировки БУ для УУ'!$F:$F,'Корректировки БУ для УУ'!$D:$D,$B31,'Корректировки БУ для УУ'!$A:$A,L$1)+SUMIFS('Корректировки БУ для УУ'!$G:$G,'Корректировки БУ для УУ'!$D:$D,$B31,'Корректировки БУ для УУ'!$A:$A,L$1)</f>
        <v>0</v>
      </c>
      <c r="M31" s="38">
        <f>SUMIFS('Корректировки БУ для УУ'!$F:$F,'Корректировки БУ для УУ'!$D:$D,$B31,'Корректировки БУ для УУ'!$A:$A,M$1)+SUMIFS('Корректировки БУ для УУ'!$G:$G,'Корректировки БУ для УУ'!$D:$D,$B31,'Корректировки БУ для УУ'!$A:$A,M$1)</f>
        <v>0</v>
      </c>
      <c r="N31" s="38">
        <f>SUMIFS('Корректировки БУ для УУ'!$F:$F,'Корректировки БУ для УУ'!$D:$D,$B31,'Корректировки БУ для УУ'!$A:$A,N$1)+SUMIFS('Корректировки БУ для УУ'!$G:$G,'Корректировки БУ для УУ'!$D:$D,$B31,'Корректировки БУ для УУ'!$A:$A,N$1)</f>
        <v>0</v>
      </c>
      <c r="O31" s="38">
        <f>SUMIFS('Корректировки БУ для УУ'!$F:$F,'Корректировки БУ для УУ'!$D:$D,$B31,'Корректировки БУ для УУ'!$A:$A,O$1)+SUMIFS('Корректировки БУ для УУ'!$G:$G,'Корректировки БУ для УУ'!$D:$D,$B31,'Корректировки БУ для УУ'!$A:$A,O$1)</f>
        <v>0</v>
      </c>
      <c r="P31" s="38">
        <f>SUMIFS('Корректировки БУ для УУ'!$F:$F,'Корректировки БУ для УУ'!$D:$D,$B31,'Корректировки БУ для УУ'!$A:$A,P$1)+SUMIFS('Корректировки БУ для УУ'!$G:$G,'Корректировки БУ для УУ'!$D:$D,$B31,'Корректировки БУ для УУ'!$A:$A,P$1)</f>
        <v>0</v>
      </c>
      <c r="Q31" s="27">
        <f t="shared" si="0"/>
        <v>25000</v>
      </c>
      <c r="R31">
        <v>93</v>
      </c>
    </row>
    <row r="32" spans="1:18">
      <c r="A32" t="s">
        <v>253</v>
      </c>
      <c r="B32">
        <v>90011</v>
      </c>
      <c r="C32" t="s">
        <v>237</v>
      </c>
      <c r="D32" s="27">
        <f>SUMIF(Mapping!$B$4:$B$25,B32,Mapping!$F$4:$F$25)</f>
        <v>0</v>
      </c>
      <c r="E32" s="38">
        <f>SUMIFS('Корректировки БУ для УУ'!$F:$F,'Корректировки БУ для УУ'!$D:$D,$B32,'Корректировки БУ для УУ'!$A:$A,E$1)+SUMIFS('Корректировки БУ для УУ'!$G:$G,'Корректировки БУ для УУ'!$D:$D,$B32,'Корректировки БУ для УУ'!$A:$A,E$1)</f>
        <v>30000</v>
      </c>
      <c r="F32" s="38">
        <f>SUMIFS('Корректировки БУ для УУ'!$F:$F,'Корректировки БУ для УУ'!$D:$D,$B32,'Корректировки БУ для УУ'!$A:$A,F$1)+SUMIFS('Корректировки БУ для УУ'!$G:$G,'Корректировки БУ для УУ'!$D:$D,$B32,'Корректировки БУ для УУ'!$A:$A,F$1)</f>
        <v>0</v>
      </c>
      <c r="G32" s="38">
        <f>SUMIFS('Корректировки БУ для УУ'!$F:$F,'Корректировки БУ для УУ'!$D:$D,$B32,'Корректировки БУ для УУ'!$A:$A,G$1)+SUMIFS('Корректировки БУ для УУ'!$G:$G,'Корректировки БУ для УУ'!$D:$D,$B32,'Корректировки БУ для УУ'!$A:$A,G$1)</f>
        <v>0</v>
      </c>
      <c r="H32" s="38">
        <f>SUMIFS('Корректировки БУ для УУ'!$F:$F,'Корректировки БУ для УУ'!$D:$D,$B32,'Корректировки БУ для УУ'!$A:$A,H$1)+SUMIFS('Корректировки БУ для УУ'!$G:$G,'Корректировки БУ для УУ'!$D:$D,$B32,'Корректировки БУ для УУ'!$A:$A,H$1)</f>
        <v>0</v>
      </c>
      <c r="I32" s="38">
        <f>SUMIFS('Корректировки БУ для УУ'!$F:$F,'Корректировки БУ для УУ'!$D:$D,$B32,'Корректировки БУ для УУ'!$A:$A,I$1)+SUMIFS('Корректировки БУ для УУ'!$G:$G,'Корректировки БУ для УУ'!$D:$D,$B32,'Корректировки БУ для УУ'!$A:$A,I$1)</f>
        <v>0</v>
      </c>
      <c r="J32" s="38">
        <f>SUMIFS('Корректировки БУ для УУ'!$F:$F,'Корректировки БУ для УУ'!$D:$D,$B32,'Корректировки БУ для УУ'!$A:$A,J$1)+SUMIFS('Корректировки БУ для УУ'!$G:$G,'Корректировки БУ для УУ'!$D:$D,$B32,'Корректировки БУ для УУ'!$A:$A,J$1)</f>
        <v>0</v>
      </c>
      <c r="K32" s="38">
        <f>SUMIFS('Корректировки БУ для УУ'!$F:$F,'Корректировки БУ для УУ'!$D:$D,$B32,'Корректировки БУ для УУ'!$A:$A,K$1)+SUMIFS('Корректировки БУ для УУ'!$G:$G,'Корректировки БУ для УУ'!$D:$D,$B32,'Корректировки БУ для УУ'!$A:$A,K$1)</f>
        <v>0</v>
      </c>
      <c r="L32" s="38">
        <f>SUMIFS('Корректировки БУ для УУ'!$F:$F,'Корректировки БУ для УУ'!$D:$D,$B32,'Корректировки БУ для УУ'!$A:$A,L$1)+SUMIFS('Корректировки БУ для УУ'!$G:$G,'Корректировки БУ для УУ'!$D:$D,$B32,'Корректировки БУ для УУ'!$A:$A,L$1)</f>
        <v>0</v>
      </c>
      <c r="M32" s="38">
        <f>SUMIFS('Корректировки БУ для УУ'!$F:$F,'Корректировки БУ для УУ'!$D:$D,$B32,'Корректировки БУ для УУ'!$A:$A,M$1)+SUMIFS('Корректировки БУ для УУ'!$G:$G,'Корректировки БУ для УУ'!$D:$D,$B32,'Корректировки БУ для УУ'!$A:$A,M$1)</f>
        <v>0</v>
      </c>
      <c r="N32" s="38">
        <f>SUMIFS('Корректировки БУ для УУ'!$F:$F,'Корректировки БУ для УУ'!$D:$D,$B32,'Корректировки БУ для УУ'!$A:$A,N$1)+SUMIFS('Корректировки БУ для УУ'!$G:$G,'Корректировки БУ для УУ'!$D:$D,$B32,'Корректировки БУ для УУ'!$A:$A,N$1)</f>
        <v>0</v>
      </c>
      <c r="O32" s="38">
        <f>SUMIFS('Корректировки БУ для УУ'!$F:$F,'Корректировки БУ для УУ'!$D:$D,$B32,'Корректировки БУ для УУ'!$A:$A,O$1)+SUMIFS('Корректировки БУ для УУ'!$G:$G,'Корректировки БУ для УУ'!$D:$D,$B32,'Корректировки БУ для УУ'!$A:$A,O$1)</f>
        <v>0</v>
      </c>
      <c r="P32" s="38">
        <f>SUMIFS('Корректировки БУ для УУ'!$F:$F,'Корректировки БУ для УУ'!$D:$D,$B32,'Корректировки БУ для УУ'!$A:$A,P$1)+SUMIFS('Корректировки БУ для УУ'!$G:$G,'Корректировки БУ для УУ'!$D:$D,$B32,'Корректировки БУ для УУ'!$A:$A,P$1)</f>
        <v>0</v>
      </c>
      <c r="Q32" s="27">
        <f t="shared" si="0"/>
        <v>30000</v>
      </c>
      <c r="R32">
        <v>93</v>
      </c>
    </row>
    <row r="33" spans="1:18">
      <c r="A33" t="s">
        <v>253</v>
      </c>
      <c r="B33">
        <v>90014</v>
      </c>
      <c r="C33" t="s">
        <v>272</v>
      </c>
      <c r="D33" s="27">
        <f>SUMIF(Mapping!$B$4:$B$25,B33,Mapping!$F$4:$F$25)</f>
        <v>0</v>
      </c>
      <c r="E33" s="38">
        <f>SUMIFS('Корректировки БУ для УУ'!$F:$F,'Корректировки БУ для УУ'!$D:$D,$B33,'Корректировки БУ для УУ'!$A:$A,E$1)+SUMIFS('Корректировки БУ для УУ'!$G:$G,'Корректировки БУ для УУ'!$D:$D,$B33,'Корректировки БУ для УУ'!$A:$A,E$1)</f>
        <v>0</v>
      </c>
      <c r="F33" s="38">
        <f>SUMIFS('Корректировки БУ для УУ'!$F:$F,'Корректировки БУ для УУ'!$D:$D,$B33,'Корректировки БУ для УУ'!$A:$A,F$1)+SUMIFS('Корректировки БУ для УУ'!$G:$G,'Корректировки БУ для УУ'!$D:$D,$B33,'Корректировки БУ для УУ'!$A:$A,F$1)</f>
        <v>15000</v>
      </c>
      <c r="G33" s="38">
        <f>SUMIFS('Корректировки БУ для УУ'!$F:$F,'Корректировки БУ для УУ'!$D:$D,$B33,'Корректировки БУ для УУ'!$A:$A,G$1)+SUMIFS('Корректировки БУ для УУ'!$G:$G,'Корректировки БУ для УУ'!$D:$D,$B33,'Корректировки БУ для УУ'!$A:$A,G$1)</f>
        <v>0</v>
      </c>
      <c r="H33" s="38">
        <f>SUMIFS('Корректировки БУ для УУ'!$F:$F,'Корректировки БУ для УУ'!$D:$D,$B33,'Корректировки БУ для УУ'!$A:$A,H$1)+SUMIFS('Корректировки БУ для УУ'!$G:$G,'Корректировки БУ для УУ'!$D:$D,$B33,'Корректировки БУ для УУ'!$A:$A,H$1)</f>
        <v>0</v>
      </c>
      <c r="I33" s="38">
        <f>SUMIFS('Корректировки БУ для УУ'!$F:$F,'Корректировки БУ для УУ'!$D:$D,$B33,'Корректировки БУ для УУ'!$A:$A,I$1)+SUMIFS('Корректировки БУ для УУ'!$G:$G,'Корректировки БУ для УУ'!$D:$D,$B33,'Корректировки БУ для УУ'!$A:$A,I$1)</f>
        <v>0</v>
      </c>
      <c r="J33" s="38">
        <f>SUMIFS('Корректировки БУ для УУ'!$F:$F,'Корректировки БУ для УУ'!$D:$D,$B33,'Корректировки БУ для УУ'!$A:$A,J$1)+SUMIFS('Корректировки БУ для УУ'!$G:$G,'Корректировки БУ для УУ'!$D:$D,$B33,'Корректировки БУ для УУ'!$A:$A,J$1)</f>
        <v>0</v>
      </c>
      <c r="K33" s="38">
        <f>SUMIFS('Корректировки БУ для УУ'!$F:$F,'Корректировки БУ для УУ'!$D:$D,$B33,'Корректировки БУ для УУ'!$A:$A,K$1)+SUMIFS('Корректировки БУ для УУ'!$G:$G,'Корректировки БУ для УУ'!$D:$D,$B33,'Корректировки БУ для УУ'!$A:$A,K$1)</f>
        <v>0</v>
      </c>
      <c r="L33" s="38">
        <f>SUMIFS('Корректировки БУ для УУ'!$F:$F,'Корректировки БУ для УУ'!$D:$D,$B33,'Корректировки БУ для УУ'!$A:$A,L$1)+SUMIFS('Корректировки БУ для УУ'!$G:$G,'Корректировки БУ для УУ'!$D:$D,$B33,'Корректировки БУ для УУ'!$A:$A,L$1)</f>
        <v>0</v>
      </c>
      <c r="M33" s="38">
        <f>SUMIFS('Корректировки БУ для УУ'!$F:$F,'Корректировки БУ для УУ'!$D:$D,$B33,'Корректировки БУ для УУ'!$A:$A,M$1)+SUMIFS('Корректировки БУ для УУ'!$G:$G,'Корректировки БУ для УУ'!$D:$D,$B33,'Корректировки БУ для УУ'!$A:$A,M$1)</f>
        <v>0</v>
      </c>
      <c r="N33" s="38">
        <f>SUMIFS('Корректировки БУ для УУ'!$F:$F,'Корректировки БУ для УУ'!$D:$D,$B33,'Корректировки БУ для УУ'!$A:$A,N$1)+SUMIFS('Корректировки БУ для УУ'!$G:$G,'Корректировки БУ для УУ'!$D:$D,$B33,'Корректировки БУ для УУ'!$A:$A,N$1)</f>
        <v>0</v>
      </c>
      <c r="O33" s="38">
        <f>SUMIFS('Корректировки БУ для УУ'!$F:$F,'Корректировки БУ для УУ'!$D:$D,$B33,'Корректировки БУ для УУ'!$A:$A,O$1)+SUMIFS('Корректировки БУ для УУ'!$G:$G,'Корректировки БУ для УУ'!$D:$D,$B33,'Корректировки БУ для УУ'!$A:$A,O$1)</f>
        <v>0</v>
      </c>
      <c r="P33" s="38">
        <f>SUMIFS('Корректировки БУ для УУ'!$F:$F,'Корректировки БУ для УУ'!$D:$D,$B33,'Корректировки БУ для УУ'!$A:$A,P$1)+SUMIFS('Корректировки БУ для УУ'!$G:$G,'Корректировки БУ для УУ'!$D:$D,$B33,'Корректировки БУ для УУ'!$A:$A,P$1)</f>
        <v>0</v>
      </c>
      <c r="Q33" s="27">
        <f t="shared" si="0"/>
        <v>15000</v>
      </c>
      <c r="R33">
        <v>94</v>
      </c>
    </row>
    <row r="34" spans="1:18">
      <c r="A34" t="s">
        <v>253</v>
      </c>
      <c r="B34">
        <v>90012</v>
      </c>
      <c r="C34" t="s">
        <v>238</v>
      </c>
      <c r="D34" s="27">
        <f>SUMIF(Mapping!$B$4:$B$25,B34,Mapping!$F$4:$F$25)</f>
        <v>0</v>
      </c>
      <c r="E34" s="38">
        <f>SUMIFS('Корректировки БУ для УУ'!$F:$F,'Корректировки БУ для УУ'!$D:$D,$B34,'Корректировки БУ для УУ'!$A:$A,E$1)+SUMIFS('Корректировки БУ для УУ'!$G:$G,'Корректировки БУ для УУ'!$D:$D,$B34,'Корректировки БУ для УУ'!$A:$A,E$1)</f>
        <v>0</v>
      </c>
      <c r="F34" s="38">
        <f>SUMIFS('Корректировки БУ для УУ'!$F:$F,'Корректировки БУ для УУ'!$D:$D,$B34,'Корректировки БУ для УУ'!$A:$A,F$1)+SUMIFS('Корректировки БУ для УУ'!$G:$G,'Корректировки БУ для УУ'!$D:$D,$B34,'Корректировки БУ для УУ'!$A:$A,F$1)</f>
        <v>0</v>
      </c>
      <c r="G34" s="38">
        <f>SUMIFS('Корректировки БУ для УУ'!$F:$F,'Корректировки БУ для УУ'!$D:$D,$B34,'Корректировки БУ для УУ'!$A:$A,G$1)+SUMIFS('Корректировки БУ для УУ'!$G:$G,'Корректировки БУ для УУ'!$D:$D,$B34,'Корректировки БУ для УУ'!$A:$A,G$1)</f>
        <v>12000</v>
      </c>
      <c r="H34" s="38">
        <f>SUMIFS('Корректировки БУ для УУ'!$F:$F,'Корректировки БУ для УУ'!$D:$D,$B34,'Корректировки БУ для УУ'!$A:$A,H$1)+SUMIFS('Корректировки БУ для УУ'!$G:$G,'Корректировки БУ для УУ'!$D:$D,$B34,'Корректировки БУ для УУ'!$A:$A,H$1)</f>
        <v>0</v>
      </c>
      <c r="I34" s="38">
        <f>SUMIFS('Корректировки БУ для УУ'!$F:$F,'Корректировки БУ для УУ'!$D:$D,$B34,'Корректировки БУ для УУ'!$A:$A,I$1)+SUMIFS('Корректировки БУ для УУ'!$G:$G,'Корректировки БУ для УУ'!$D:$D,$B34,'Корректировки БУ для УУ'!$A:$A,I$1)</f>
        <v>0</v>
      </c>
      <c r="J34" s="38">
        <f>SUMIFS('Корректировки БУ для УУ'!$F:$F,'Корректировки БУ для УУ'!$D:$D,$B34,'Корректировки БУ для УУ'!$A:$A,J$1)+SUMIFS('Корректировки БУ для УУ'!$G:$G,'Корректировки БУ для УУ'!$D:$D,$B34,'Корректировки БУ для УУ'!$A:$A,J$1)</f>
        <v>0</v>
      </c>
      <c r="K34" s="38">
        <f>SUMIFS('Корректировки БУ для УУ'!$F:$F,'Корректировки БУ для УУ'!$D:$D,$B34,'Корректировки БУ для УУ'!$A:$A,K$1)+SUMIFS('Корректировки БУ для УУ'!$G:$G,'Корректировки БУ для УУ'!$D:$D,$B34,'Корректировки БУ для УУ'!$A:$A,K$1)</f>
        <v>0</v>
      </c>
      <c r="L34" s="38">
        <f>SUMIFS('Корректировки БУ для УУ'!$F:$F,'Корректировки БУ для УУ'!$D:$D,$B34,'Корректировки БУ для УУ'!$A:$A,L$1)+SUMIFS('Корректировки БУ для УУ'!$G:$G,'Корректировки БУ для УУ'!$D:$D,$B34,'Корректировки БУ для УУ'!$A:$A,L$1)</f>
        <v>0</v>
      </c>
      <c r="M34" s="38">
        <f>SUMIFS('Корректировки БУ для УУ'!$F:$F,'Корректировки БУ для УУ'!$D:$D,$B34,'Корректировки БУ для УУ'!$A:$A,M$1)+SUMIFS('Корректировки БУ для УУ'!$G:$G,'Корректировки БУ для УУ'!$D:$D,$B34,'Корректировки БУ для УУ'!$A:$A,M$1)</f>
        <v>0</v>
      </c>
      <c r="N34" s="38">
        <f>SUMIFS('Корректировки БУ для УУ'!$F:$F,'Корректировки БУ для УУ'!$D:$D,$B34,'Корректировки БУ для УУ'!$A:$A,N$1)+SUMIFS('Корректировки БУ для УУ'!$G:$G,'Корректировки БУ для УУ'!$D:$D,$B34,'Корректировки БУ для УУ'!$A:$A,N$1)</f>
        <v>0</v>
      </c>
      <c r="O34" s="38">
        <f>SUMIFS('Корректировки БУ для УУ'!$F:$F,'Корректировки БУ для УУ'!$D:$D,$B34,'Корректировки БУ для УУ'!$A:$A,O$1)+SUMIFS('Корректировки БУ для УУ'!$G:$G,'Корректировки БУ для УУ'!$D:$D,$B34,'Корректировки БУ для УУ'!$A:$A,O$1)</f>
        <v>0</v>
      </c>
      <c r="P34" s="38">
        <f>SUMIFS('Корректировки БУ для УУ'!$F:$F,'Корректировки БУ для УУ'!$D:$D,$B34,'Корректировки БУ для УУ'!$A:$A,P$1)+SUMIFS('Корректировки БУ для УУ'!$G:$G,'Корректировки БУ для УУ'!$D:$D,$B34,'Корректировки БУ для УУ'!$A:$A,P$1)</f>
        <v>0</v>
      </c>
      <c r="Q34" s="27">
        <f t="shared" si="0"/>
        <v>12000</v>
      </c>
      <c r="R34">
        <v>96</v>
      </c>
    </row>
    <row r="35" spans="1:18">
      <c r="A35" t="s">
        <v>253</v>
      </c>
      <c r="B35">
        <v>90003</v>
      </c>
      <c r="C35" t="s">
        <v>251</v>
      </c>
      <c r="D35" s="27">
        <f>SUMIF(Mapping!$B$4:$B$25,B35,Mapping!$F$4:$F$25)</f>
        <v>350000</v>
      </c>
      <c r="E35" s="38">
        <f>SUMIFS('Корректировки БУ для УУ'!$F:$F,'Корректировки БУ для УУ'!$D:$D,$B35,'Корректировки БУ для УУ'!$A:$A,E$1)+SUMIFS('Корректировки БУ для УУ'!$G:$G,'Корректировки БУ для УУ'!$D:$D,$B35,'Корректировки БУ для УУ'!$A:$A,E$1)</f>
        <v>-300000</v>
      </c>
      <c r="F35" s="38">
        <f>SUMIFS('Корректировки БУ для УУ'!$F:$F,'Корректировки БУ для УУ'!$D:$D,$B35,'Корректировки БУ для УУ'!$A:$A,F$1)+SUMIFS('Корректировки БУ для УУ'!$G:$G,'Корректировки БУ для УУ'!$D:$D,$B35,'Корректировки БУ для УУ'!$A:$A,F$1)</f>
        <v>0</v>
      </c>
      <c r="G35" s="38">
        <f>SUMIFS('Корректировки БУ для УУ'!$F:$F,'Корректировки БУ для УУ'!$D:$D,$B35,'Корректировки БУ для УУ'!$A:$A,G$1)+SUMIFS('Корректировки БУ для УУ'!$G:$G,'Корректировки БУ для УУ'!$D:$D,$B35,'Корректировки БУ для УУ'!$A:$A,G$1)</f>
        <v>0</v>
      </c>
      <c r="H35" s="38">
        <f>SUMIFS('Корректировки БУ для УУ'!$F:$F,'Корректировки БУ для УУ'!$D:$D,$B35,'Корректировки БУ для УУ'!$A:$A,H$1)+SUMIFS('Корректировки БУ для УУ'!$G:$G,'Корректировки БУ для УУ'!$D:$D,$B35,'Корректировки БУ для УУ'!$A:$A,H$1)</f>
        <v>0</v>
      </c>
      <c r="I35" s="38">
        <f>SUMIFS('Корректировки БУ для УУ'!$F:$F,'Корректировки БУ для УУ'!$D:$D,$B35,'Корректировки БУ для УУ'!$A:$A,I$1)+SUMIFS('Корректировки БУ для УУ'!$G:$G,'Корректировки БУ для УУ'!$D:$D,$B35,'Корректировки БУ для УУ'!$A:$A,I$1)</f>
        <v>0</v>
      </c>
      <c r="J35" s="38">
        <f>SUMIFS('Корректировки БУ для УУ'!$F:$F,'Корректировки БУ для УУ'!$D:$D,$B35,'Корректировки БУ для УУ'!$A:$A,J$1)+SUMIFS('Корректировки БУ для УУ'!$G:$G,'Корректировки БУ для УУ'!$D:$D,$B35,'Корректировки БУ для УУ'!$A:$A,J$1)</f>
        <v>0</v>
      </c>
      <c r="K35" s="38">
        <f>SUMIFS('Корректировки БУ для УУ'!$F:$F,'Корректировки БУ для УУ'!$D:$D,$B35,'Корректировки БУ для УУ'!$A:$A,K$1)+SUMIFS('Корректировки БУ для УУ'!$G:$G,'Корректировки БУ для УУ'!$D:$D,$B35,'Корректировки БУ для УУ'!$A:$A,K$1)</f>
        <v>0</v>
      </c>
      <c r="L35" s="38">
        <f>SUMIFS('Корректировки БУ для УУ'!$F:$F,'Корректировки БУ для УУ'!$D:$D,$B35,'Корректировки БУ для УУ'!$A:$A,L$1)+SUMIFS('Корректировки БУ для УУ'!$G:$G,'Корректировки БУ для УУ'!$D:$D,$B35,'Корректировки БУ для УУ'!$A:$A,L$1)</f>
        <v>0</v>
      </c>
      <c r="M35" s="38">
        <f>SUMIFS('Корректировки БУ для УУ'!$F:$F,'Корректировки БУ для УУ'!$D:$D,$B35,'Корректировки БУ для УУ'!$A:$A,M$1)+SUMIFS('Корректировки БУ для УУ'!$G:$G,'Корректировки БУ для УУ'!$D:$D,$B35,'Корректировки БУ для УУ'!$A:$A,M$1)</f>
        <v>0</v>
      </c>
      <c r="N35" s="38">
        <f>SUMIFS('Корректировки БУ для УУ'!$F:$F,'Корректировки БУ для УУ'!$D:$D,$B35,'Корректировки БУ для УУ'!$A:$A,N$1)+SUMIFS('Корректировки БУ для УУ'!$G:$G,'Корректировки БУ для УУ'!$D:$D,$B35,'Корректировки БУ для УУ'!$A:$A,N$1)</f>
        <v>0</v>
      </c>
      <c r="O35" s="38">
        <f>SUMIFS('Корректировки БУ для УУ'!$F:$F,'Корректировки БУ для УУ'!$D:$D,$B35,'Корректировки БУ для УУ'!$A:$A,O$1)+SUMIFS('Корректировки БУ для УУ'!$G:$G,'Корректировки БУ для УУ'!$D:$D,$B35,'Корректировки БУ для УУ'!$A:$A,O$1)</f>
        <v>0</v>
      </c>
      <c r="P35" s="38">
        <f>SUMIFS('Корректировки БУ для УУ'!$F:$F,'Корректировки БУ для УУ'!$D:$D,$B35,'Корректировки БУ для УУ'!$A:$A,P$1)+SUMIFS('Корректировки БУ для УУ'!$G:$G,'Корректировки БУ для УУ'!$D:$D,$B35,'Корректировки БУ для УУ'!$A:$A,P$1)</f>
        <v>0</v>
      </c>
      <c r="Q35" s="27">
        <f t="shared" si="0"/>
        <v>50000</v>
      </c>
      <c r="R35">
        <v>94</v>
      </c>
    </row>
    <row r="36" spans="1:18">
      <c r="A36" t="s">
        <v>253</v>
      </c>
      <c r="B36">
        <v>90004</v>
      </c>
      <c r="C36" t="s">
        <v>239</v>
      </c>
      <c r="D36" s="27">
        <f>SUMIF(Mapping!$B$4:$B$25,B36,Mapping!$F$4:$F$25)</f>
        <v>-80000</v>
      </c>
      <c r="E36" s="38">
        <f>SUMIFS('Корректировки БУ для УУ'!$F:$F,'Корректировки БУ для УУ'!$D:$D,$B36,'Корректировки БУ для УУ'!$A:$A,E$1)+SUMIFS('Корректировки БУ для УУ'!$G:$G,'Корректировки БУ для УУ'!$D:$D,$B36,'Корректировки БУ для УУ'!$A:$A,E$1)</f>
        <v>0</v>
      </c>
      <c r="F36" s="38">
        <f>SUMIFS('Корректировки БУ для УУ'!$F:$F,'Корректировки БУ для УУ'!$D:$D,$B36,'Корректировки БУ для УУ'!$A:$A,F$1)+SUMIFS('Корректировки БУ для УУ'!$G:$G,'Корректировки БУ для УУ'!$D:$D,$B36,'Корректировки БУ для УУ'!$A:$A,F$1)</f>
        <v>0</v>
      </c>
      <c r="G36" s="38">
        <f>SUMIFS('Корректировки БУ для УУ'!$F:$F,'Корректировки БУ для УУ'!$D:$D,$B36,'Корректировки БУ для УУ'!$A:$A,G$1)+SUMIFS('Корректировки БУ для УУ'!$G:$G,'Корректировки БУ для УУ'!$D:$D,$B36,'Корректировки БУ для УУ'!$A:$A,G$1)</f>
        <v>-15500</v>
      </c>
      <c r="H36" s="38">
        <f>SUMIFS('Корректировки БУ для УУ'!$F:$F,'Корректировки БУ для УУ'!$D:$D,$B36,'Корректировки БУ для УУ'!$A:$A,H$1)+SUMIFS('Корректировки БУ для УУ'!$G:$G,'Корректировки БУ для УУ'!$D:$D,$B36,'Корректировки БУ для УУ'!$A:$A,H$1)</f>
        <v>0</v>
      </c>
      <c r="I36" s="38">
        <f>SUMIFS('Корректировки БУ для УУ'!$F:$F,'Корректировки БУ для УУ'!$D:$D,$B36,'Корректировки БУ для УУ'!$A:$A,I$1)+SUMIFS('Корректировки БУ для УУ'!$G:$G,'Корректировки БУ для УУ'!$D:$D,$B36,'Корректировки БУ для УУ'!$A:$A,I$1)</f>
        <v>0</v>
      </c>
      <c r="J36" s="38">
        <f>SUMIFS('Корректировки БУ для УУ'!$F:$F,'Корректировки БУ для УУ'!$D:$D,$B36,'Корректировки БУ для УУ'!$A:$A,J$1)+SUMIFS('Корректировки БУ для УУ'!$G:$G,'Корректировки БУ для УУ'!$D:$D,$B36,'Корректировки БУ для УУ'!$A:$A,J$1)</f>
        <v>0</v>
      </c>
      <c r="K36" s="38">
        <f>SUMIFS('Корректировки БУ для УУ'!$F:$F,'Корректировки БУ для УУ'!$D:$D,$B36,'Корректировки БУ для УУ'!$A:$A,K$1)+SUMIFS('Корректировки БУ для УУ'!$G:$G,'Корректировки БУ для УУ'!$D:$D,$B36,'Корректировки БУ для УУ'!$A:$A,K$1)</f>
        <v>0</v>
      </c>
      <c r="L36" s="38">
        <f>SUMIFS('Корректировки БУ для УУ'!$F:$F,'Корректировки БУ для УУ'!$D:$D,$B36,'Корректировки БУ для УУ'!$A:$A,L$1)+SUMIFS('Корректировки БУ для УУ'!$G:$G,'Корректировки БУ для УУ'!$D:$D,$B36,'Корректировки БУ для УУ'!$A:$A,L$1)</f>
        <v>0</v>
      </c>
      <c r="M36" s="38">
        <f>SUMIFS('Корректировки БУ для УУ'!$F:$F,'Корректировки БУ для УУ'!$D:$D,$B36,'Корректировки БУ для УУ'!$A:$A,M$1)+SUMIFS('Корректировки БУ для УУ'!$G:$G,'Корректировки БУ для УУ'!$D:$D,$B36,'Корректировки БУ для УУ'!$A:$A,M$1)</f>
        <v>0</v>
      </c>
      <c r="N36" s="38">
        <f>SUMIFS('Корректировки БУ для УУ'!$F:$F,'Корректировки БУ для УУ'!$D:$D,$B36,'Корректировки БУ для УУ'!$A:$A,N$1)+SUMIFS('Корректировки БУ для УУ'!$G:$G,'Корректировки БУ для УУ'!$D:$D,$B36,'Корректировки БУ для УУ'!$A:$A,N$1)</f>
        <v>0</v>
      </c>
      <c r="O36" s="38">
        <f>SUMIFS('Корректировки БУ для УУ'!$F:$F,'Корректировки БУ для УУ'!$D:$D,$B36,'Корректировки БУ для УУ'!$A:$A,O$1)+SUMIFS('Корректировки БУ для УУ'!$G:$G,'Корректировки БУ для УУ'!$D:$D,$B36,'Корректировки БУ для УУ'!$A:$A,O$1)</f>
        <v>0</v>
      </c>
      <c r="P36" s="38">
        <f>SUMIFS('Корректировки БУ для УУ'!$F:$F,'Корректировки БУ для УУ'!$D:$D,$B36,'Корректировки БУ для УУ'!$A:$A,P$1)+SUMIFS('Корректировки БУ для УУ'!$G:$G,'Корректировки БУ для УУ'!$D:$D,$B36,'Корректировки БУ для УУ'!$A:$A,P$1)</f>
        <v>0</v>
      </c>
      <c r="Q36" s="27">
        <f t="shared" si="0"/>
        <v>-95500</v>
      </c>
      <c r="R36">
        <v>97</v>
      </c>
    </row>
    <row r="37" spans="1:18">
      <c r="A37" t="s">
        <v>253</v>
      </c>
      <c r="B37">
        <v>90015</v>
      </c>
      <c r="C37" t="s">
        <v>308</v>
      </c>
      <c r="D37" s="27">
        <f>SUMIF(Mapping!$B$4:$B$25,B37,Mapping!$F$4:$F$25)</f>
        <v>0</v>
      </c>
      <c r="E37" s="38">
        <f>SUMIFS('Корректировки БУ для УУ'!$F:$F,'Корректировки БУ для УУ'!$D:$D,$B37,'Корректировки БУ для УУ'!$A:$A,E$1)+SUMIFS('Корректировки БУ для УУ'!$G:$G,'Корректировки БУ для УУ'!$D:$D,$B37,'Корректировки БУ для УУ'!$A:$A,E$1)</f>
        <v>0</v>
      </c>
      <c r="F37" s="38">
        <f>SUMIFS('Корректировки БУ для УУ'!$F:$F,'Корректировки БУ для УУ'!$D:$D,$B37,'Корректировки БУ для УУ'!$A:$A,F$1)+SUMIFS('Корректировки БУ для УУ'!$G:$G,'Корректировки БУ для УУ'!$D:$D,$B37,'Корректировки БУ для УУ'!$A:$A,F$1)</f>
        <v>0</v>
      </c>
      <c r="G37" s="38">
        <f>SUMIFS('Корректировки БУ для УУ'!$F:$F,'Корректировки БУ для УУ'!$D:$D,$B37,'Корректировки БУ для УУ'!$A:$A,G$1)+SUMIFS('Корректировки БУ для УУ'!$G:$G,'Корректировки БУ для УУ'!$D:$D,$B37,'Корректировки БУ для УУ'!$A:$A,G$1)</f>
        <v>3500</v>
      </c>
      <c r="H37" s="38">
        <f>SUMIFS('Корректировки БУ для УУ'!$F:$F,'Корректировки БУ для УУ'!$D:$D,$B37,'Корректировки БУ для УУ'!$A:$A,H$1)+SUMIFS('Корректировки БУ для УУ'!$G:$G,'Корректировки БУ для УУ'!$D:$D,$B37,'Корректировки БУ для УУ'!$A:$A,H$1)</f>
        <v>0</v>
      </c>
      <c r="I37" s="38">
        <f>SUMIFS('Корректировки БУ для УУ'!$F:$F,'Корректировки БУ для УУ'!$D:$D,$B37,'Корректировки БУ для УУ'!$A:$A,I$1)+SUMIFS('Корректировки БУ для УУ'!$G:$G,'Корректировки БУ для УУ'!$D:$D,$B37,'Корректировки БУ для УУ'!$A:$A,I$1)</f>
        <v>0</v>
      </c>
      <c r="J37" s="38">
        <f>SUMIFS('Корректировки БУ для УУ'!$F:$F,'Корректировки БУ для УУ'!$D:$D,$B37,'Корректировки БУ для УУ'!$A:$A,J$1)+SUMIFS('Корректировки БУ для УУ'!$G:$G,'Корректировки БУ для УУ'!$D:$D,$B37,'Корректировки БУ для УУ'!$A:$A,J$1)</f>
        <v>0</v>
      </c>
      <c r="K37" s="38">
        <f>SUMIFS('Корректировки БУ для УУ'!$F:$F,'Корректировки БУ для УУ'!$D:$D,$B37,'Корректировки БУ для УУ'!$A:$A,K$1)+SUMIFS('Корректировки БУ для УУ'!$G:$G,'Корректировки БУ для УУ'!$D:$D,$B37,'Корректировки БУ для УУ'!$A:$A,K$1)</f>
        <v>0</v>
      </c>
      <c r="L37" s="38">
        <f>SUMIFS('Корректировки БУ для УУ'!$F:$F,'Корректировки БУ для УУ'!$D:$D,$B37,'Корректировки БУ для УУ'!$A:$A,L$1)+SUMIFS('Корректировки БУ для УУ'!$G:$G,'Корректировки БУ для УУ'!$D:$D,$B37,'Корректировки БУ для УУ'!$A:$A,L$1)</f>
        <v>0</v>
      </c>
      <c r="M37" s="38">
        <f>SUMIFS('Корректировки БУ для УУ'!$F:$F,'Корректировки БУ для УУ'!$D:$D,$B37,'Корректировки БУ для УУ'!$A:$A,M$1)+SUMIFS('Корректировки БУ для УУ'!$G:$G,'Корректировки БУ для УУ'!$D:$D,$B37,'Корректировки БУ для УУ'!$A:$A,M$1)</f>
        <v>0</v>
      </c>
      <c r="N37" s="38">
        <f>SUMIFS('Корректировки БУ для УУ'!$F:$F,'Корректировки БУ для УУ'!$D:$D,$B37,'Корректировки БУ для УУ'!$A:$A,N$1)+SUMIFS('Корректировки БУ для УУ'!$G:$G,'Корректировки БУ для УУ'!$D:$D,$B37,'Корректировки БУ для УУ'!$A:$A,N$1)</f>
        <v>0</v>
      </c>
      <c r="O37" s="38">
        <f>SUMIFS('Корректировки БУ для УУ'!$F:$F,'Корректировки БУ для УУ'!$D:$D,$B37,'Корректировки БУ для УУ'!$A:$A,O$1)+SUMIFS('Корректировки БУ для УУ'!$G:$G,'Корректировки БУ для УУ'!$D:$D,$B37,'Корректировки БУ для УУ'!$A:$A,O$1)</f>
        <v>0</v>
      </c>
      <c r="P37" s="38">
        <f>SUMIFS('Корректировки БУ для УУ'!$F:$F,'Корректировки БУ для УУ'!$D:$D,$B37,'Корректировки БУ для УУ'!$A:$A,P$1)+SUMIFS('Корректировки БУ для УУ'!$G:$G,'Корректировки БУ для УУ'!$D:$D,$B37,'Корректировки БУ для УУ'!$A:$A,P$1)</f>
        <v>0</v>
      </c>
      <c r="Q37" s="27">
        <f t="shared" si="0"/>
        <v>3500</v>
      </c>
      <c r="R37">
        <v>95</v>
      </c>
    </row>
    <row r="38" spans="1:18">
      <c r="A38" t="s">
        <v>253</v>
      </c>
      <c r="B38">
        <v>90005</v>
      </c>
      <c r="C38" t="s">
        <v>93</v>
      </c>
      <c r="D38" s="27">
        <f>SUMIF(Mapping!$B$4:$B$25,B38,Mapping!$F$4:$F$25)</f>
        <v>32500</v>
      </c>
      <c r="E38" s="38">
        <f>SUMIFS('Корректировки БУ для УУ'!$F:$F,'Корректировки БУ для УУ'!$D:$D,$B38,'Корректировки БУ для УУ'!$A:$A,E$1)+SUMIFS('Корректировки БУ для УУ'!$G:$G,'Корректировки БУ для УУ'!$D:$D,$B38,'Корректировки БУ для УУ'!$A:$A,E$1)</f>
        <v>0</v>
      </c>
      <c r="F38" s="38">
        <f>SUMIFS('Корректировки БУ для УУ'!$F:$F,'Корректировки БУ для УУ'!$D:$D,$B38,'Корректировки БУ для УУ'!$A:$A,F$1)+SUMIFS('Корректировки БУ для УУ'!$G:$G,'Корректировки БУ для УУ'!$D:$D,$B38,'Корректировки БУ для УУ'!$A:$A,F$1)</f>
        <v>0</v>
      </c>
      <c r="G38" s="38">
        <f>SUMIFS('Корректировки БУ для УУ'!$F:$F,'Корректировки БУ для УУ'!$D:$D,$B38,'Корректировки БУ для УУ'!$A:$A,G$1)+SUMIFS('Корректировки БУ для УУ'!$G:$G,'Корректировки БУ для УУ'!$D:$D,$B38,'Корректировки БУ для УУ'!$A:$A,G$1)</f>
        <v>0</v>
      </c>
      <c r="H38" s="38">
        <f>SUMIFS('Корректировки БУ для УУ'!$F:$F,'Корректировки БУ для УУ'!$D:$D,$B38,'Корректировки БУ для УУ'!$A:$A,H$1)+SUMIFS('Корректировки БУ для УУ'!$G:$G,'Корректировки БУ для УУ'!$D:$D,$B38,'Корректировки БУ для УУ'!$A:$A,H$1)</f>
        <v>0</v>
      </c>
      <c r="I38" s="38">
        <f>SUMIFS('Корректировки БУ для УУ'!$F:$F,'Корректировки БУ для УУ'!$D:$D,$B38,'Корректировки БУ для УУ'!$A:$A,I$1)+SUMIFS('Корректировки БУ для УУ'!$G:$G,'Корректировки БУ для УУ'!$D:$D,$B38,'Корректировки БУ для УУ'!$A:$A,I$1)</f>
        <v>0</v>
      </c>
      <c r="J38" s="38">
        <f>SUMIFS('Корректировки БУ для УУ'!$F:$F,'Корректировки БУ для УУ'!$D:$D,$B38,'Корректировки БУ для УУ'!$A:$A,J$1)+SUMIFS('Корректировки БУ для УУ'!$G:$G,'Корректировки БУ для УУ'!$D:$D,$B38,'Корректировки БУ для УУ'!$A:$A,J$1)</f>
        <v>0</v>
      </c>
      <c r="K38" s="38">
        <f>SUMIFS('Корректировки БУ для УУ'!$F:$F,'Корректировки БУ для УУ'!$D:$D,$B38,'Корректировки БУ для УУ'!$A:$A,K$1)+SUMIFS('Корректировки БУ для УУ'!$G:$G,'Корректировки БУ для УУ'!$D:$D,$B38,'Корректировки БУ для УУ'!$A:$A,K$1)</f>
        <v>0</v>
      </c>
      <c r="L38" s="38">
        <f>SUMIFS('Корректировки БУ для УУ'!$F:$F,'Корректировки БУ для УУ'!$D:$D,$B38,'Корректировки БУ для УУ'!$A:$A,L$1)+SUMIFS('Корректировки БУ для УУ'!$G:$G,'Корректировки БУ для УУ'!$D:$D,$B38,'Корректировки БУ для УУ'!$A:$A,L$1)</f>
        <v>0</v>
      </c>
      <c r="M38" s="38">
        <f>SUMIFS('Корректировки БУ для УУ'!$F:$F,'Корректировки БУ для УУ'!$D:$D,$B38,'Корректировки БУ для УУ'!$A:$A,M$1)+SUMIFS('Корректировки БУ для УУ'!$G:$G,'Корректировки БУ для УУ'!$D:$D,$B38,'Корректировки БУ для УУ'!$A:$A,M$1)</f>
        <v>0</v>
      </c>
      <c r="N38" s="38">
        <f>SUMIFS('Корректировки БУ для УУ'!$F:$F,'Корректировки БУ для УУ'!$D:$D,$B38,'Корректировки БУ для УУ'!$A:$A,N$1)+SUMIFS('Корректировки БУ для УУ'!$G:$G,'Корректировки БУ для УУ'!$D:$D,$B38,'Корректировки БУ для УУ'!$A:$A,N$1)</f>
        <v>0</v>
      </c>
      <c r="O38" s="38">
        <f>SUMIFS('Корректировки БУ для УУ'!$F:$F,'Корректировки БУ для УУ'!$D:$D,$B38,'Корректировки БУ для УУ'!$A:$A,O$1)+SUMIFS('Корректировки БУ для УУ'!$G:$G,'Корректировки БУ для УУ'!$D:$D,$B38,'Корректировки БУ для УУ'!$A:$A,O$1)</f>
        <v>0</v>
      </c>
      <c r="P38" s="38">
        <f>SUMIFS('Корректировки БУ для УУ'!$F:$F,'Корректировки БУ для УУ'!$D:$D,$B38,'Корректировки БУ для УУ'!$A:$A,P$1)+SUMIFS('Корректировки БУ для УУ'!$G:$G,'Корректировки БУ для УУ'!$D:$D,$B38,'Корректировки БУ для УУ'!$A:$A,P$1)</f>
        <v>0</v>
      </c>
      <c r="Q38" s="27">
        <f t="shared" si="0"/>
        <v>32500</v>
      </c>
      <c r="R38">
        <v>98</v>
      </c>
    </row>
    <row r="39" spans="1:18">
      <c r="A39" t="s">
        <v>253</v>
      </c>
      <c r="B39">
        <v>90013</v>
      </c>
      <c r="C39" t="s">
        <v>244</v>
      </c>
      <c r="D39" s="27">
        <f>SUMIF(Mapping!$B$4:$B$25,B39,Mapping!$F$4:$F$25)</f>
        <v>0</v>
      </c>
      <c r="E39" s="38">
        <f>SUMIFS('Корректировки БУ для УУ'!$F:$F,'Корректировки БУ для УУ'!$D:$D,$B39,'Корректировки БУ для УУ'!$A:$A,E$1)+SUMIFS('Корректировки БУ для УУ'!$G:$G,'Корректировки БУ для УУ'!$D:$D,$B39,'Корректировки БУ для УУ'!$A:$A,E$1)</f>
        <v>40000</v>
      </c>
      <c r="F39" s="38">
        <f>SUMIFS('Корректировки БУ для УУ'!$F:$F,'Корректировки БУ для УУ'!$D:$D,$B39,'Корректировки БУ для УУ'!$A:$A,F$1)+SUMIFS('Корректировки БУ для УУ'!$G:$G,'Корректировки БУ для УУ'!$D:$D,$B39,'Корректировки БУ для УУ'!$A:$A,F$1)</f>
        <v>0</v>
      </c>
      <c r="G39" s="38">
        <f>SUMIFS('Корректировки БУ для УУ'!$F:$F,'Корректировки БУ для УУ'!$D:$D,$B39,'Корректировки БУ для УУ'!$A:$A,G$1)+SUMIFS('Корректировки БУ для УУ'!$G:$G,'Корректировки БУ для УУ'!$D:$D,$B39,'Корректировки БУ для УУ'!$A:$A,G$1)</f>
        <v>0</v>
      </c>
      <c r="H39" s="38">
        <f>SUMIFS('Корректировки БУ для УУ'!$F:$F,'Корректировки БУ для УУ'!$D:$D,$B39,'Корректировки БУ для УУ'!$A:$A,H$1)+SUMIFS('Корректировки БУ для УУ'!$G:$G,'Корректировки БУ для УУ'!$D:$D,$B39,'Корректировки БУ для УУ'!$A:$A,H$1)</f>
        <v>0</v>
      </c>
      <c r="I39" s="38">
        <f>SUMIFS('Корректировки БУ для УУ'!$F:$F,'Корректировки БУ для УУ'!$D:$D,$B39,'Корректировки БУ для УУ'!$A:$A,I$1)+SUMIFS('Корректировки БУ для УУ'!$G:$G,'Корректировки БУ для УУ'!$D:$D,$B39,'Корректировки БУ для УУ'!$A:$A,I$1)</f>
        <v>0</v>
      </c>
      <c r="J39" s="38">
        <f>SUMIFS('Корректировки БУ для УУ'!$F:$F,'Корректировки БУ для УУ'!$D:$D,$B39,'Корректировки БУ для УУ'!$A:$A,J$1)+SUMIFS('Корректировки БУ для УУ'!$G:$G,'Корректировки БУ для УУ'!$D:$D,$B39,'Корректировки БУ для УУ'!$A:$A,J$1)</f>
        <v>0</v>
      </c>
      <c r="K39" s="38">
        <f>SUMIFS('Корректировки БУ для УУ'!$F:$F,'Корректировки БУ для УУ'!$D:$D,$B39,'Корректировки БУ для УУ'!$A:$A,K$1)+SUMIFS('Корректировки БУ для УУ'!$G:$G,'Корректировки БУ для УУ'!$D:$D,$B39,'Корректировки БУ для УУ'!$A:$A,K$1)</f>
        <v>0</v>
      </c>
      <c r="L39" s="38">
        <f>SUMIFS('Корректировки БУ для УУ'!$F:$F,'Корректировки БУ для УУ'!$D:$D,$B39,'Корректировки БУ для УУ'!$A:$A,L$1)+SUMIFS('Корректировки БУ для УУ'!$G:$G,'Корректировки БУ для УУ'!$D:$D,$B39,'Корректировки БУ для УУ'!$A:$A,L$1)</f>
        <v>0</v>
      </c>
      <c r="M39" s="38">
        <f>SUMIFS('Корректировки БУ для УУ'!$F:$F,'Корректировки БУ для УУ'!$D:$D,$B39,'Корректировки БУ для УУ'!$A:$A,M$1)+SUMIFS('Корректировки БУ для УУ'!$G:$G,'Корректировки БУ для УУ'!$D:$D,$B39,'Корректировки БУ для УУ'!$A:$A,M$1)</f>
        <v>0</v>
      </c>
      <c r="N39" s="38">
        <f>SUMIFS('Корректировки БУ для УУ'!$F:$F,'Корректировки БУ для УУ'!$D:$D,$B39,'Корректировки БУ для УУ'!$A:$A,N$1)+SUMIFS('Корректировки БУ для УУ'!$G:$G,'Корректировки БУ для УУ'!$D:$D,$B39,'Корректировки БУ для УУ'!$A:$A,N$1)</f>
        <v>0</v>
      </c>
      <c r="O39" s="38">
        <f>SUMIFS('Корректировки БУ для УУ'!$F:$F,'Корректировки БУ для УУ'!$D:$D,$B39,'Корректировки БУ для УУ'!$A:$A,O$1)+SUMIFS('Корректировки БУ для УУ'!$G:$G,'Корректировки БУ для УУ'!$D:$D,$B39,'Корректировки БУ для УУ'!$A:$A,O$1)</f>
        <v>0</v>
      </c>
      <c r="P39" s="38">
        <f>SUMIFS('Корректировки БУ для УУ'!$F:$F,'Корректировки БУ для УУ'!$D:$D,$B39,'Корректировки БУ для УУ'!$A:$A,P$1)+SUMIFS('Корректировки БУ для УУ'!$G:$G,'Корректировки БУ для УУ'!$D:$D,$B39,'Корректировки БУ для УУ'!$A:$A,P$1)</f>
        <v>0</v>
      </c>
      <c r="Q39" s="27">
        <f t="shared" si="0"/>
        <v>40000</v>
      </c>
      <c r="R39">
        <v>99</v>
      </c>
    </row>
    <row r="41" spans="1:18" ht="15.75" thickBot="1">
      <c r="A41" s="35"/>
      <c r="B41" s="35"/>
      <c r="C41" s="35" t="s">
        <v>262</v>
      </c>
      <c r="D41" s="36">
        <f>SUM(D6:D39)</f>
        <v>0</v>
      </c>
      <c r="E41" s="36">
        <f t="shared" ref="E41:Q41" si="1">SUM(E6:E39)</f>
        <v>0</v>
      </c>
      <c r="F41" s="36">
        <f t="shared" si="1"/>
        <v>0</v>
      </c>
      <c r="G41" s="36">
        <f t="shared" si="1"/>
        <v>0</v>
      </c>
      <c r="H41" s="36">
        <f t="shared" si="1"/>
        <v>0</v>
      </c>
      <c r="I41" s="36">
        <f t="shared" si="1"/>
        <v>0</v>
      </c>
      <c r="J41" s="36">
        <f t="shared" si="1"/>
        <v>0</v>
      </c>
      <c r="K41" s="36">
        <f t="shared" si="1"/>
        <v>0</v>
      </c>
      <c r="L41" s="36">
        <f t="shared" si="1"/>
        <v>0</v>
      </c>
      <c r="M41" s="36">
        <f t="shared" si="1"/>
        <v>0</v>
      </c>
      <c r="N41" s="36">
        <f t="shared" si="1"/>
        <v>0</v>
      </c>
      <c r="O41" s="36">
        <f t="shared" si="1"/>
        <v>0</v>
      </c>
      <c r="P41" s="36">
        <f t="shared" si="1"/>
        <v>0</v>
      </c>
      <c r="Q41" s="36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K59"/>
  <sheetViews>
    <sheetView showGridLines="0" workbookViewId="0">
      <selection activeCell="E6" sqref="E6"/>
    </sheetView>
  </sheetViews>
  <sheetFormatPr defaultRowHeight="15"/>
  <cols>
    <col min="2" max="2" width="15.5703125" customWidth="1"/>
    <col min="4" max="4" width="16" bestFit="1" customWidth="1"/>
    <col min="5" max="5" width="32.140625" bestFit="1" customWidth="1"/>
    <col min="6" max="6" width="9.7109375" bestFit="1" customWidth="1"/>
    <col min="7" max="7" width="11.42578125" bestFit="1" customWidth="1"/>
    <col min="8" max="8" width="21.140625" bestFit="1" customWidth="1"/>
    <col min="9" max="9" width="18.28515625" bestFit="1" customWidth="1"/>
    <col min="10" max="10" width="11.85546875" bestFit="1" customWidth="1"/>
    <col min="11" max="11" width="15.42578125" bestFit="1" customWidth="1"/>
  </cols>
  <sheetData>
    <row r="3" spans="1:11" ht="31.5">
      <c r="A3" s="15" t="s">
        <v>215</v>
      </c>
      <c r="B3" s="33" t="s">
        <v>265</v>
      </c>
      <c r="C3" s="11" t="s">
        <v>0</v>
      </c>
      <c r="D3" s="12" t="s">
        <v>1</v>
      </c>
      <c r="E3" s="13" t="s">
        <v>2</v>
      </c>
      <c r="F3" s="15" t="s">
        <v>13</v>
      </c>
      <c r="G3" s="15" t="s">
        <v>14</v>
      </c>
      <c r="H3" s="33" t="s">
        <v>266</v>
      </c>
      <c r="I3" s="15" t="s">
        <v>267</v>
      </c>
      <c r="J3" s="15" t="s">
        <v>327</v>
      </c>
      <c r="K3" s="15" t="s">
        <v>227</v>
      </c>
    </row>
    <row r="4" spans="1:11">
      <c r="A4" s="37">
        <v>1</v>
      </c>
      <c r="B4" s="63" t="s">
        <v>268</v>
      </c>
      <c r="C4" s="37" t="s">
        <v>253</v>
      </c>
      <c r="D4" s="37">
        <v>90008</v>
      </c>
      <c r="E4" s="37" t="s">
        <v>235</v>
      </c>
      <c r="F4" s="38">
        <v>5000</v>
      </c>
      <c r="G4" s="38"/>
      <c r="H4" s="63" t="s">
        <v>271</v>
      </c>
      <c r="I4" s="62"/>
      <c r="J4" s="62" t="s">
        <v>269</v>
      </c>
      <c r="K4" s="62" t="s">
        <v>270</v>
      </c>
    </row>
    <row r="5" spans="1:11">
      <c r="A5" s="37">
        <v>1</v>
      </c>
      <c r="B5" s="63"/>
      <c r="C5" s="37" t="s">
        <v>253</v>
      </c>
      <c r="D5" s="37">
        <v>90009</v>
      </c>
      <c r="E5" s="37" t="s">
        <v>245</v>
      </c>
      <c r="F5" s="38">
        <v>50000</v>
      </c>
      <c r="G5" s="38"/>
      <c r="H5" s="63"/>
      <c r="I5" s="62"/>
      <c r="J5" s="62"/>
      <c r="K5" s="62"/>
    </row>
    <row r="6" spans="1:11">
      <c r="A6" s="37">
        <v>1</v>
      </c>
      <c r="B6" s="63"/>
      <c r="C6" s="37" t="s">
        <v>253</v>
      </c>
      <c r="D6" s="37">
        <v>90010</v>
      </c>
      <c r="E6" s="37" t="s">
        <v>236</v>
      </c>
      <c r="F6" s="38">
        <v>25000</v>
      </c>
      <c r="G6" s="38"/>
      <c r="H6" s="63"/>
      <c r="I6" s="62"/>
      <c r="J6" s="62"/>
      <c r="K6" s="62"/>
    </row>
    <row r="7" spans="1:11">
      <c r="A7" s="37">
        <v>1</v>
      </c>
      <c r="B7" s="63"/>
      <c r="C7" s="37" t="s">
        <v>253</v>
      </c>
      <c r="D7" s="37">
        <v>90011</v>
      </c>
      <c r="E7" s="37" t="s">
        <v>237</v>
      </c>
      <c r="F7" s="38">
        <v>30000</v>
      </c>
      <c r="G7" s="38"/>
      <c r="H7" s="63"/>
      <c r="I7" s="62"/>
      <c r="J7" s="62"/>
      <c r="K7" s="62"/>
    </row>
    <row r="8" spans="1:11">
      <c r="A8" s="37">
        <v>1</v>
      </c>
      <c r="B8" s="63"/>
      <c r="C8" s="37" t="s">
        <v>253</v>
      </c>
      <c r="D8" s="37">
        <v>90006</v>
      </c>
      <c r="E8" s="37" t="s">
        <v>234</v>
      </c>
      <c r="F8" s="38">
        <v>70000</v>
      </c>
      <c r="G8" s="38"/>
      <c r="H8" s="63"/>
      <c r="I8" s="62"/>
      <c r="J8" s="62"/>
      <c r="K8" s="62"/>
    </row>
    <row r="9" spans="1:11">
      <c r="A9" s="37">
        <v>1</v>
      </c>
      <c r="B9" s="63"/>
      <c r="C9" s="37" t="s">
        <v>253</v>
      </c>
      <c r="D9" s="37">
        <v>90007</v>
      </c>
      <c r="E9" s="37" t="s">
        <v>240</v>
      </c>
      <c r="F9" s="38">
        <v>80000</v>
      </c>
      <c r="G9" s="38"/>
      <c r="H9" s="63"/>
      <c r="I9" s="62"/>
      <c r="J9" s="62"/>
      <c r="K9" s="62"/>
    </row>
    <row r="10" spans="1:11">
      <c r="A10" s="37">
        <v>1</v>
      </c>
      <c r="B10" s="63"/>
      <c r="C10" s="37" t="s">
        <v>253</v>
      </c>
      <c r="D10" s="37">
        <v>90013</v>
      </c>
      <c r="E10" s="37" t="s">
        <v>244</v>
      </c>
      <c r="F10" s="38">
        <v>40000</v>
      </c>
      <c r="G10" s="38"/>
      <c r="H10" s="63"/>
      <c r="I10" s="62"/>
      <c r="J10" s="62"/>
      <c r="K10" s="62"/>
    </row>
    <row r="11" spans="1:11">
      <c r="A11" s="37">
        <v>1</v>
      </c>
      <c r="B11" s="63"/>
      <c r="C11" s="37" t="s">
        <v>253</v>
      </c>
      <c r="D11" s="37">
        <v>90003</v>
      </c>
      <c r="E11" s="37" t="s">
        <v>251</v>
      </c>
      <c r="F11" s="38"/>
      <c r="G11" s="38">
        <f>-SUM(F4:F10)</f>
        <v>-300000</v>
      </c>
      <c r="H11" s="63"/>
      <c r="I11" s="62"/>
      <c r="J11" s="62"/>
      <c r="K11" s="62"/>
    </row>
    <row r="12" spans="1:11">
      <c r="F12" s="27"/>
      <c r="G12" s="27"/>
    </row>
    <row r="13" spans="1:11" ht="30.75" customHeight="1">
      <c r="A13" s="37">
        <v>2</v>
      </c>
      <c r="B13" s="61" t="s">
        <v>273</v>
      </c>
      <c r="C13" s="37" t="s">
        <v>253</v>
      </c>
      <c r="D13" s="37">
        <v>90014</v>
      </c>
      <c r="E13" s="37" t="s">
        <v>272</v>
      </c>
      <c r="F13" s="38">
        <v>15000</v>
      </c>
      <c r="G13" s="38"/>
      <c r="H13" s="61" t="s">
        <v>273</v>
      </c>
      <c r="I13" s="62"/>
      <c r="J13" s="61" t="s">
        <v>219</v>
      </c>
      <c r="K13" s="62" t="s">
        <v>274</v>
      </c>
    </row>
    <row r="14" spans="1:11" ht="36.75" customHeight="1">
      <c r="A14" s="37">
        <v>2</v>
      </c>
      <c r="B14" s="61"/>
      <c r="C14" s="55" t="s">
        <v>252</v>
      </c>
      <c r="D14" s="37">
        <v>10013</v>
      </c>
      <c r="E14" s="37" t="s">
        <v>225</v>
      </c>
      <c r="F14" s="37"/>
      <c r="G14" s="38">
        <f>-F13</f>
        <v>-15000</v>
      </c>
      <c r="H14" s="61"/>
      <c r="I14" s="62"/>
      <c r="J14" s="61"/>
      <c r="K14" s="62"/>
    </row>
    <row r="15" spans="1:11">
      <c r="F15" s="27"/>
      <c r="G15" s="27"/>
    </row>
    <row r="16" spans="1:11">
      <c r="A16" s="37">
        <v>3</v>
      </c>
      <c r="B16" s="61" t="s">
        <v>275</v>
      </c>
      <c r="C16" s="37" t="s">
        <v>253</v>
      </c>
      <c r="D16" s="37">
        <v>90012</v>
      </c>
      <c r="E16" s="37" t="s">
        <v>238</v>
      </c>
      <c r="F16" s="38">
        <v>12000</v>
      </c>
      <c r="G16" s="38"/>
      <c r="H16" s="61" t="s">
        <v>275</v>
      </c>
      <c r="I16" s="62"/>
      <c r="J16" s="62" t="s">
        <v>276</v>
      </c>
      <c r="K16" s="62" t="s">
        <v>277</v>
      </c>
    </row>
    <row r="17" spans="1:11">
      <c r="A17" s="37">
        <v>3</v>
      </c>
      <c r="B17" s="61"/>
      <c r="C17" s="37" t="s">
        <v>253</v>
      </c>
      <c r="D17" s="37">
        <v>90015</v>
      </c>
      <c r="E17" s="37" t="s">
        <v>308</v>
      </c>
      <c r="F17" s="38">
        <v>3500</v>
      </c>
      <c r="G17" s="38"/>
      <c r="H17" s="61"/>
      <c r="I17" s="62"/>
      <c r="J17" s="62"/>
      <c r="K17" s="62"/>
    </row>
    <row r="18" spans="1:11">
      <c r="A18" s="37">
        <v>3</v>
      </c>
      <c r="B18" s="61"/>
      <c r="C18" s="37" t="s">
        <v>253</v>
      </c>
      <c r="D18" s="37">
        <v>90004</v>
      </c>
      <c r="E18" s="37" t="s">
        <v>239</v>
      </c>
      <c r="F18" s="38"/>
      <c r="G18" s="38">
        <f>-SUM(F16:F17)</f>
        <v>-15500</v>
      </c>
      <c r="H18" s="61"/>
      <c r="I18" s="62"/>
      <c r="J18" s="62"/>
      <c r="K18" s="62"/>
    </row>
    <row r="19" spans="1:11">
      <c r="F19" s="27"/>
      <c r="G19" s="27"/>
    </row>
    <row r="20" spans="1:11">
      <c r="F20" s="27"/>
      <c r="G20" s="27"/>
    </row>
    <row r="21" spans="1:11">
      <c r="F21" s="27"/>
      <c r="G21" s="27"/>
    </row>
    <row r="22" spans="1:11">
      <c r="F22" s="27"/>
      <c r="G22" s="27"/>
    </row>
    <row r="23" spans="1:11">
      <c r="F23" s="27"/>
      <c r="G23" s="27"/>
    </row>
    <row r="24" spans="1:11">
      <c r="F24" s="27"/>
      <c r="G24" s="27"/>
    </row>
    <row r="25" spans="1:11">
      <c r="F25" s="27"/>
      <c r="G25" s="27"/>
    </row>
    <row r="26" spans="1:11">
      <c r="F26" s="27"/>
      <c r="G26" s="27"/>
    </row>
    <row r="27" spans="1:11">
      <c r="F27" s="27"/>
      <c r="G27" s="27"/>
    </row>
    <row r="28" spans="1:11">
      <c r="F28" s="27"/>
      <c r="G28" s="27"/>
    </row>
    <row r="29" spans="1:11">
      <c r="F29" s="27"/>
      <c r="G29" s="27"/>
    </row>
    <row r="30" spans="1:11">
      <c r="F30" s="27"/>
      <c r="G30" s="27"/>
    </row>
    <row r="31" spans="1:11">
      <c r="F31" s="27"/>
      <c r="G31" s="27"/>
    </row>
    <row r="32" spans="1:11">
      <c r="F32" s="27"/>
      <c r="G32" s="27"/>
    </row>
    <row r="33" spans="6:7">
      <c r="F33" s="27"/>
      <c r="G33" s="27"/>
    </row>
    <row r="34" spans="6:7">
      <c r="F34" s="27"/>
      <c r="G34" s="27"/>
    </row>
    <row r="35" spans="6:7">
      <c r="F35" s="27"/>
      <c r="G35" s="27"/>
    </row>
    <row r="36" spans="6:7">
      <c r="F36" s="27"/>
      <c r="G36" s="27"/>
    </row>
    <row r="37" spans="6:7">
      <c r="F37" s="27"/>
      <c r="G37" s="27"/>
    </row>
    <row r="38" spans="6:7">
      <c r="F38" s="27"/>
      <c r="G38" s="27"/>
    </row>
    <row r="39" spans="6:7">
      <c r="F39" s="27"/>
      <c r="G39" s="27"/>
    </row>
    <row r="40" spans="6:7">
      <c r="F40" s="27"/>
      <c r="G40" s="27"/>
    </row>
    <row r="41" spans="6:7">
      <c r="F41" s="27"/>
      <c r="G41" s="27"/>
    </row>
    <row r="42" spans="6:7">
      <c r="F42" s="27"/>
      <c r="G42" s="27"/>
    </row>
    <row r="43" spans="6:7">
      <c r="F43" s="27"/>
      <c r="G43" s="27"/>
    </row>
    <row r="44" spans="6:7">
      <c r="F44" s="27"/>
      <c r="G44" s="27"/>
    </row>
    <row r="45" spans="6:7">
      <c r="F45" s="27"/>
      <c r="G45" s="27"/>
    </row>
    <row r="46" spans="6:7">
      <c r="F46" s="27"/>
      <c r="G46" s="27"/>
    </row>
    <row r="47" spans="6:7">
      <c r="F47" s="27"/>
      <c r="G47" s="27"/>
    </row>
    <row r="48" spans="6:7">
      <c r="F48" s="27"/>
      <c r="G48" s="27"/>
    </row>
    <row r="49" spans="6:7">
      <c r="F49" s="27"/>
      <c r="G49" s="27"/>
    </row>
    <row r="50" spans="6:7">
      <c r="F50" s="27"/>
      <c r="G50" s="27"/>
    </row>
    <row r="51" spans="6:7">
      <c r="F51" s="27"/>
      <c r="G51" s="27"/>
    </row>
    <row r="52" spans="6:7">
      <c r="F52" s="27"/>
      <c r="G52" s="27"/>
    </row>
    <row r="53" spans="6:7">
      <c r="F53" s="27"/>
      <c r="G53" s="27"/>
    </row>
    <row r="54" spans="6:7">
      <c r="F54" s="27"/>
      <c r="G54" s="27"/>
    </row>
    <row r="55" spans="6:7">
      <c r="F55" s="27"/>
      <c r="G55" s="27"/>
    </row>
    <row r="56" spans="6:7">
      <c r="F56" s="27"/>
      <c r="G56" s="27"/>
    </row>
    <row r="57" spans="6:7">
      <c r="F57" s="27"/>
      <c r="G57" s="27"/>
    </row>
    <row r="58" spans="6:7">
      <c r="F58" s="27"/>
      <c r="G58" s="27"/>
    </row>
    <row r="59" spans="6:7">
      <c r="F59" s="27"/>
      <c r="G59" s="27"/>
    </row>
  </sheetData>
  <mergeCells count="15">
    <mergeCell ref="B16:B18"/>
    <mergeCell ref="H16:H18"/>
    <mergeCell ref="I16:I18"/>
    <mergeCell ref="J16:J18"/>
    <mergeCell ref="K16:K18"/>
    <mergeCell ref="B4:B11"/>
    <mergeCell ref="J4:J11"/>
    <mergeCell ref="H4:H11"/>
    <mergeCell ref="K4:K11"/>
    <mergeCell ref="I4:I11"/>
    <mergeCell ref="B13:B14"/>
    <mergeCell ref="J13:J14"/>
    <mergeCell ref="K13:K14"/>
    <mergeCell ref="I13:I14"/>
    <mergeCell ref="H13:H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42"/>
  <sheetViews>
    <sheetView showGridLines="0" zoomScaleNormal="100" workbookViewId="0">
      <selection activeCell="C4" sqref="C4"/>
    </sheetView>
  </sheetViews>
  <sheetFormatPr defaultRowHeight="15"/>
  <cols>
    <col min="2" max="2" width="46.28515625" bestFit="1" customWidth="1"/>
    <col min="3" max="3" width="15.42578125" bestFit="1" customWidth="1"/>
  </cols>
  <sheetData>
    <row r="2" spans="1:3" ht="18.75">
      <c r="B2" s="50" t="s">
        <v>320</v>
      </c>
    </row>
    <row r="4" spans="1:3">
      <c r="A4" s="40" t="s">
        <v>288</v>
      </c>
      <c r="B4" s="40" t="s">
        <v>216</v>
      </c>
      <c r="C4" s="42" t="s">
        <v>335</v>
      </c>
    </row>
    <row r="5" spans="1:3">
      <c r="B5" s="49" t="s">
        <v>278</v>
      </c>
    </row>
    <row r="6" spans="1:3">
      <c r="A6">
        <v>11</v>
      </c>
      <c r="B6" t="s">
        <v>279</v>
      </c>
      <c r="C6" s="39">
        <f>SUMIF(Трансформация!$R$6:$R$21,A6,Трансформация!$Q$6:$Q$21)</f>
        <v>155000</v>
      </c>
    </row>
    <row r="7" spans="1:3">
      <c r="A7">
        <v>12</v>
      </c>
      <c r="B7" t="s">
        <v>280</v>
      </c>
      <c r="C7" s="39">
        <f>SUMIF(Трансформация!$R$6:$R$21,A7,Трансформация!$Q$6:$Q$21)</f>
        <v>0</v>
      </c>
    </row>
    <row r="8" spans="1:3">
      <c r="A8">
        <v>13</v>
      </c>
      <c r="B8" t="s">
        <v>281</v>
      </c>
      <c r="C8" s="39">
        <f>SUMIF(Трансформация!$R$6:$R$21,A8,Трансформация!$Q$6:$Q$21)</f>
        <v>0</v>
      </c>
    </row>
    <row r="9" spans="1:3">
      <c r="A9">
        <v>14</v>
      </c>
      <c r="B9" t="s">
        <v>282</v>
      </c>
      <c r="C9" s="39">
        <f>SUMIF(Трансформация!$R$6:$R$21,A9,Трансформация!$Q$6:$Q$21)</f>
        <v>0</v>
      </c>
    </row>
    <row r="10" spans="1:3">
      <c r="A10">
        <v>15</v>
      </c>
      <c r="B10" t="s">
        <v>295</v>
      </c>
      <c r="C10" s="39">
        <f>SUMIF(Трансформация!$R$6:$R$21,A10,Трансформация!$Q$6:$Q$21)</f>
        <v>0</v>
      </c>
    </row>
    <row r="11" spans="1:3">
      <c r="A11" s="47"/>
      <c r="B11" s="48" t="s">
        <v>289</v>
      </c>
      <c r="C11" s="43">
        <f>SUM(C6:C10)</f>
        <v>155000</v>
      </c>
    </row>
    <row r="12" spans="1:3">
      <c r="C12" s="39"/>
    </row>
    <row r="13" spans="1:3">
      <c r="B13" s="49" t="s">
        <v>283</v>
      </c>
      <c r="C13" s="39"/>
    </row>
    <row r="14" spans="1:3">
      <c r="A14">
        <v>21</v>
      </c>
      <c r="B14" t="s">
        <v>284</v>
      </c>
      <c r="C14" s="39">
        <f>SUMIF(Трансформация!$R$6:$R$21,A14,Трансформация!$Q$6:$Q$21)</f>
        <v>25000</v>
      </c>
    </row>
    <row r="15" spans="1:3">
      <c r="A15">
        <v>22</v>
      </c>
      <c r="B15" t="s">
        <v>285</v>
      </c>
      <c r="C15" s="39">
        <f>SUMIF(Трансформация!$R$6:$R$21,A15,Трансформация!$Q$6:$Q$21)</f>
        <v>197500</v>
      </c>
    </row>
    <row r="16" spans="1:3">
      <c r="A16">
        <v>23</v>
      </c>
      <c r="B16" t="s">
        <v>286</v>
      </c>
      <c r="C16" s="39">
        <f>SUMIF(Трансформация!$R$6:$R$21,A16,Трансформация!$Q$6:$Q$21)</f>
        <v>25000</v>
      </c>
    </row>
    <row r="17" spans="1:3">
      <c r="A17">
        <v>24</v>
      </c>
      <c r="B17" t="s">
        <v>319</v>
      </c>
      <c r="C17" s="39">
        <f>SUMIF(Трансформация!$R$6:$R$21,A17,Трансформация!$Q$6:$Q$21)</f>
        <v>9000</v>
      </c>
    </row>
    <row r="18" spans="1:3">
      <c r="A18">
        <v>25</v>
      </c>
      <c r="B18" t="s">
        <v>287</v>
      </c>
      <c r="C18" s="39">
        <f>SUMIF(Трансформация!$R$6:$R$21,A18,Трансформация!$Q$6:$Q$21)</f>
        <v>0</v>
      </c>
    </row>
    <row r="19" spans="1:3">
      <c r="A19">
        <v>26</v>
      </c>
      <c r="B19" t="s">
        <v>226</v>
      </c>
      <c r="C19" s="39">
        <f>SUMIF(Трансформация!$R$6:$R$21,A19,Трансформация!$Q$6:$Q$21)</f>
        <v>40500</v>
      </c>
    </row>
    <row r="20" spans="1:3">
      <c r="A20" s="47"/>
      <c r="B20" s="48" t="s">
        <v>290</v>
      </c>
      <c r="C20" s="43">
        <f>SUM(C14:C19)</f>
        <v>297000</v>
      </c>
    </row>
    <row r="21" spans="1:3" ht="15.75" thickBot="1">
      <c r="A21" s="45"/>
      <c r="B21" s="46" t="s">
        <v>291</v>
      </c>
      <c r="C21" s="44">
        <f>C11+C20</f>
        <v>452000</v>
      </c>
    </row>
    <row r="22" spans="1:3">
      <c r="C22" s="39"/>
    </row>
    <row r="23" spans="1:3">
      <c r="B23" s="49" t="s">
        <v>292</v>
      </c>
      <c r="C23" s="39"/>
    </row>
    <row r="24" spans="1:3">
      <c r="A24">
        <v>31</v>
      </c>
      <c r="B24" t="s">
        <v>146</v>
      </c>
      <c r="C24" s="39">
        <f>(SUMIF(Трансформация!$R$6:$R$21,A24,Трансформация!$Q$6:$Q$21))*-1</f>
        <v>10000</v>
      </c>
    </row>
    <row r="25" spans="1:3">
      <c r="A25">
        <v>32</v>
      </c>
      <c r="B25" t="s">
        <v>231</v>
      </c>
      <c r="C25" s="39">
        <f>(SUMIF(Трансформация!$R$6:$R$21,A25,Трансформация!$Q$6:$Q$21))*-1</f>
        <v>200000</v>
      </c>
    </row>
    <row r="26" spans="1:3">
      <c r="A26">
        <v>33</v>
      </c>
      <c r="B26" t="s">
        <v>293</v>
      </c>
      <c r="C26" s="39">
        <f>ОПУ!C18</f>
        <v>82500</v>
      </c>
    </row>
    <row r="27" spans="1:3">
      <c r="B27" s="48" t="s">
        <v>302</v>
      </c>
      <c r="C27" s="43">
        <f>SUM(C24:C26)</f>
        <v>292500</v>
      </c>
    </row>
    <row r="28" spans="1:3">
      <c r="C28" s="39"/>
    </row>
    <row r="29" spans="1:3">
      <c r="B29" s="49" t="s">
        <v>294</v>
      </c>
      <c r="C29" s="39"/>
    </row>
    <row r="30" spans="1:3">
      <c r="A30">
        <v>41</v>
      </c>
      <c r="B30" t="s">
        <v>296</v>
      </c>
      <c r="C30" s="39">
        <f>SUMIF(Трансформация!$R$6:$R$21,A30,Трансформация!$Q$6:$Q$21)</f>
        <v>0</v>
      </c>
    </row>
    <row r="31" spans="1:3">
      <c r="A31">
        <v>42</v>
      </c>
      <c r="B31" t="s">
        <v>297</v>
      </c>
      <c r="C31" s="39">
        <f>SUMIF(Трансформация!$R$6:$R$21,A31,Трансформация!$Q$6:$Q$21)</f>
        <v>0</v>
      </c>
    </row>
    <row r="32" spans="1:3">
      <c r="A32">
        <v>43</v>
      </c>
      <c r="B32" t="s">
        <v>303</v>
      </c>
      <c r="C32" s="39">
        <f>SUMIF(Трансформация!$R$6:$R$21,A32,Трансформация!$Q$6:$Q$21)</f>
        <v>0</v>
      </c>
    </row>
    <row r="33" spans="1:3">
      <c r="B33" s="48" t="s">
        <v>304</v>
      </c>
      <c r="C33" s="47">
        <f>SUM(C30:C32)</f>
        <v>0</v>
      </c>
    </row>
    <row r="34" spans="1:3">
      <c r="C34" s="39"/>
    </row>
    <row r="35" spans="1:3">
      <c r="B35" s="49" t="s">
        <v>298</v>
      </c>
      <c r="C35" s="39"/>
    </row>
    <row r="36" spans="1:3">
      <c r="A36">
        <v>51</v>
      </c>
      <c r="B36" t="s">
        <v>299</v>
      </c>
      <c r="C36" s="39">
        <f>(SUMIF(Трансформация!$R$6:$R$21,A36,Трансформация!$Q$6:$Q$21))*-1</f>
        <v>105000</v>
      </c>
    </row>
    <row r="37" spans="1:3">
      <c r="A37">
        <v>52</v>
      </c>
      <c r="B37" t="s">
        <v>300</v>
      </c>
      <c r="C37" s="39">
        <f>(SUMIF(Трансформация!$R$6:$R$21,A37,Трансформация!$Q$6:$Q$21))*-1</f>
        <v>17000</v>
      </c>
    </row>
    <row r="38" spans="1:3">
      <c r="A38">
        <v>53</v>
      </c>
      <c r="B38" t="s">
        <v>241</v>
      </c>
      <c r="C38" s="39">
        <f>(SUMIF(Трансформация!$R$6:$R$21,A38,Трансформация!$Q$6:$Q$21))*-1</f>
        <v>2000</v>
      </c>
    </row>
    <row r="39" spans="1:3">
      <c r="A39">
        <v>54</v>
      </c>
      <c r="B39" t="s">
        <v>301</v>
      </c>
      <c r="C39" s="39">
        <f>(SUMIF(Трансформация!$R$6:$R$21,A39,Трансформация!$Q$6:$Q$21))*-1</f>
        <v>35500</v>
      </c>
    </row>
    <row r="40" spans="1:3">
      <c r="A40">
        <v>55</v>
      </c>
      <c r="B40" t="s">
        <v>303</v>
      </c>
      <c r="C40" s="39">
        <f>(SUMIF(Трансформация!$R$6:$R$21,A40,Трансформация!$Q$6:$Q$21))*-1</f>
        <v>0</v>
      </c>
    </row>
    <row r="41" spans="1:3">
      <c r="A41" s="47"/>
      <c r="B41" s="48" t="s">
        <v>305</v>
      </c>
      <c r="C41" s="43">
        <f>SUM(C36:C40)</f>
        <v>159500</v>
      </c>
    </row>
    <row r="42" spans="1:3" ht="15.75" thickBot="1">
      <c r="A42" s="45"/>
      <c r="B42" s="46" t="s">
        <v>318</v>
      </c>
      <c r="C42" s="44">
        <f>C41+C27</f>
        <v>452000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1"/>
  <sheetViews>
    <sheetView showGridLines="0" workbookViewId="0">
      <selection activeCell="C5" sqref="C5"/>
    </sheetView>
  </sheetViews>
  <sheetFormatPr defaultRowHeight="15"/>
  <cols>
    <col min="2" max="2" width="34.5703125" bestFit="1" customWidth="1"/>
    <col min="3" max="3" width="12.85546875" bestFit="1" customWidth="1"/>
  </cols>
  <sheetData>
    <row r="2" spans="1:3" ht="18.75">
      <c r="B2" s="50" t="s">
        <v>326</v>
      </c>
    </row>
    <row r="4" spans="1:3">
      <c r="A4" s="40" t="s">
        <v>288</v>
      </c>
      <c r="B4" s="40" t="s">
        <v>216</v>
      </c>
      <c r="C4" s="41" t="s">
        <v>336</v>
      </c>
    </row>
    <row r="5" spans="1:3">
      <c r="A5">
        <v>91</v>
      </c>
      <c r="B5" t="s">
        <v>156</v>
      </c>
      <c r="C5" s="39">
        <f>(SUMIF(Трансформация!$R$25:$R$39,A5,Трансформация!$Q$25:$Q$39))*-1</f>
        <v>1000000</v>
      </c>
    </row>
    <row r="6" spans="1:3">
      <c r="A6">
        <v>92</v>
      </c>
      <c r="B6" t="s">
        <v>160</v>
      </c>
      <c r="C6" s="39">
        <f>(SUMIF(Трансформация!$R$25:$R$39,A6,Трансформация!$Q$25:$Q$39))*-1</f>
        <v>-600000</v>
      </c>
    </row>
    <row r="7" spans="1:3">
      <c r="A7" s="47"/>
      <c r="B7" s="48" t="s">
        <v>306</v>
      </c>
      <c r="C7" s="43">
        <f>SUM(C5:C6)</f>
        <v>400000</v>
      </c>
    </row>
    <row r="8" spans="1:3">
      <c r="A8">
        <v>93</v>
      </c>
      <c r="B8" t="s">
        <v>307</v>
      </c>
      <c r="C8" s="39">
        <f>(SUMIF(Трансформация!$R$25:$R$39,A8,Трансформация!$Q$25:$Q$39))*-1</f>
        <v>-175000</v>
      </c>
    </row>
    <row r="9" spans="1:3">
      <c r="A9">
        <v>94</v>
      </c>
      <c r="B9" t="s">
        <v>166</v>
      </c>
      <c r="C9" s="39">
        <f>(SUMIF(Трансформация!$R$25:$R$39,A9,Трансформация!$Q$25:$Q$39))*-1</f>
        <v>-150000</v>
      </c>
    </row>
    <row r="10" spans="1:3">
      <c r="A10" s="47"/>
      <c r="B10" s="48" t="s">
        <v>309</v>
      </c>
      <c r="C10" s="43">
        <f>SUM(C7:C9)</f>
        <v>75000</v>
      </c>
    </row>
    <row r="11" spans="1:3">
      <c r="A11">
        <v>95</v>
      </c>
      <c r="B11" t="s">
        <v>310</v>
      </c>
      <c r="C11" s="39">
        <f>(SUMIF(Трансформация!$R$25:$R$39,A11,Трансформация!$Q$25:$Q$39))*-1</f>
        <v>-3500</v>
      </c>
    </row>
    <row r="12" spans="1:3">
      <c r="A12">
        <v>96</v>
      </c>
      <c r="B12" t="s">
        <v>238</v>
      </c>
      <c r="C12" s="39">
        <f>(SUMIF(Трансформация!$R$25:$R$39,A12,Трансформация!$Q$25:$Q$39))*-1</f>
        <v>-12000</v>
      </c>
    </row>
    <row r="13" spans="1:3">
      <c r="A13">
        <v>97</v>
      </c>
      <c r="B13" t="s">
        <v>311</v>
      </c>
      <c r="C13" s="39">
        <f>(SUMIF(Трансформация!$R$25:$R$39,A13,Трансформация!$Q$25:$Q$39))*-1</f>
        <v>95500</v>
      </c>
    </row>
    <row r="14" spans="1:3">
      <c r="A14" s="47"/>
      <c r="B14" s="48" t="s">
        <v>312</v>
      </c>
      <c r="C14" s="43">
        <f>SUM(C10:C13)</f>
        <v>155000</v>
      </c>
    </row>
    <row r="15" spans="1:3">
      <c r="A15">
        <v>98</v>
      </c>
      <c r="B15" t="s">
        <v>93</v>
      </c>
      <c r="C15" s="39">
        <f>(SUMIF(Трансформация!$R$25:$R$39,A15,Трансформация!$Q$25:$Q$39))*-1</f>
        <v>-32500</v>
      </c>
    </row>
    <row r="16" spans="1:3" ht="15.75" thickBot="1">
      <c r="A16" s="45"/>
      <c r="B16" s="46" t="s">
        <v>313</v>
      </c>
      <c r="C16" s="44">
        <f>SUM(C14:C15)</f>
        <v>122500</v>
      </c>
    </row>
    <row r="17" spans="1:3">
      <c r="A17">
        <v>99</v>
      </c>
      <c r="B17" t="s">
        <v>314</v>
      </c>
      <c r="C17" s="39">
        <f>(SUMIF(Трансформация!$R$25:$R$39,A17,Трансформация!$Q$25:$Q$39))*-1</f>
        <v>-40000</v>
      </c>
    </row>
    <row r="18" spans="1:3">
      <c r="A18" s="47"/>
      <c r="B18" s="48" t="s">
        <v>315</v>
      </c>
      <c r="C18" s="43">
        <f>SUM(C16:C17)</f>
        <v>82500</v>
      </c>
    </row>
    <row r="19" spans="1:3">
      <c r="C19" s="39"/>
    </row>
    <row r="20" spans="1:3" ht="15.75" thickBot="1">
      <c r="A20" s="45"/>
      <c r="B20" s="46" t="s">
        <v>316</v>
      </c>
      <c r="C20" s="44">
        <f>C14-C11+Трансформация!Q29</f>
        <v>163500</v>
      </c>
    </row>
    <row r="21" spans="1:3">
      <c r="C21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J24"/>
  <sheetViews>
    <sheetView showGridLines="0" workbookViewId="0">
      <selection activeCell="K5" sqref="K5"/>
    </sheetView>
  </sheetViews>
  <sheetFormatPr defaultRowHeight="15"/>
  <cols>
    <col min="2" max="2" width="21" bestFit="1" customWidth="1"/>
    <col min="3" max="3" width="2.7109375" customWidth="1"/>
    <col min="4" max="4" width="16.42578125" customWidth="1"/>
    <col min="5" max="5" width="10.42578125" customWidth="1"/>
    <col min="6" max="6" width="13.140625" customWidth="1"/>
    <col min="7" max="7" width="9.28515625" bestFit="1" customWidth="1"/>
    <col min="8" max="8" width="11.5703125" customWidth="1"/>
    <col min="9" max="9" width="18" customWidth="1"/>
  </cols>
  <sheetData>
    <row r="4" spans="1:10" ht="15" customHeight="1">
      <c r="A4" s="66" t="s">
        <v>215</v>
      </c>
      <c r="B4" s="68" t="s">
        <v>216</v>
      </c>
      <c r="C4" s="17"/>
      <c r="D4" s="64" t="s">
        <v>337</v>
      </c>
      <c r="E4" s="64" t="s">
        <v>146</v>
      </c>
      <c r="F4" s="64" t="s">
        <v>217</v>
      </c>
      <c r="G4" s="64" t="s">
        <v>218</v>
      </c>
      <c r="H4" s="64" t="s">
        <v>219</v>
      </c>
      <c r="I4" s="64" t="s">
        <v>335</v>
      </c>
      <c r="J4" s="64" t="s">
        <v>220</v>
      </c>
    </row>
    <row r="5" spans="1:10">
      <c r="A5" s="67"/>
      <c r="B5" s="69"/>
      <c r="C5" s="18"/>
      <c r="D5" s="65"/>
      <c r="E5" s="65"/>
      <c r="F5" s="65"/>
      <c r="G5" s="65"/>
      <c r="H5" s="65"/>
      <c r="I5" s="65"/>
      <c r="J5" s="65"/>
    </row>
    <row r="8" spans="1:10">
      <c r="A8" t="s">
        <v>323</v>
      </c>
      <c r="D8" s="39"/>
      <c r="E8" s="39"/>
      <c r="F8" s="39"/>
      <c r="G8" s="39"/>
      <c r="H8" s="39"/>
    </row>
    <row r="9" spans="1:10">
      <c r="B9" t="s">
        <v>146</v>
      </c>
      <c r="D9" s="39">
        <f>Mapping!F17</f>
        <v>-10000</v>
      </c>
      <c r="E9" s="39"/>
      <c r="F9" s="39"/>
      <c r="G9" s="39"/>
      <c r="H9" s="39"/>
      <c r="I9" s="39">
        <f>SUM(D9:H9)</f>
        <v>-10000</v>
      </c>
    </row>
    <row r="10" spans="1:10">
      <c r="B10" t="s">
        <v>218</v>
      </c>
      <c r="D10" s="39">
        <f>Mapping!F18</f>
        <v>-200000</v>
      </c>
      <c r="E10" s="39"/>
      <c r="F10" s="39"/>
      <c r="G10" s="39"/>
      <c r="H10" s="39">
        <f>SUM(Трансформация!D25:D39)</f>
        <v>-97500</v>
      </c>
      <c r="I10" s="39">
        <f>SUM(D10:H10)</f>
        <v>-297500</v>
      </c>
    </row>
    <row r="11" spans="1:10">
      <c r="A11" s="48" t="s">
        <v>324</v>
      </c>
      <c r="B11" s="47"/>
      <c r="C11" s="47"/>
      <c r="D11" s="43">
        <f>SUM(D9:D10)</f>
        <v>-210000</v>
      </c>
      <c r="E11" s="43">
        <f t="shared" ref="E11:I11" si="0">SUM(E9:E10)</f>
        <v>0</v>
      </c>
      <c r="F11" s="43">
        <f t="shared" si="0"/>
        <v>0</v>
      </c>
      <c r="G11" s="43">
        <f t="shared" si="0"/>
        <v>0</v>
      </c>
      <c r="H11" s="43">
        <f t="shared" si="0"/>
        <v>-97500</v>
      </c>
      <c r="I11" s="43">
        <f t="shared" si="0"/>
        <v>-307500</v>
      </c>
      <c r="J11" s="47"/>
    </row>
    <row r="12" spans="1:10">
      <c r="D12" s="39"/>
      <c r="E12" s="39"/>
      <c r="F12" s="39"/>
      <c r="G12" s="39"/>
      <c r="H12" s="39"/>
    </row>
    <row r="13" spans="1:10">
      <c r="B13" s="51" t="s">
        <v>322</v>
      </c>
      <c r="D13" s="39"/>
      <c r="E13" s="39"/>
      <c r="F13" s="39"/>
      <c r="G13" s="39"/>
      <c r="H13" s="39"/>
    </row>
    <row r="14" spans="1:10">
      <c r="B14" t="s">
        <v>321</v>
      </c>
      <c r="D14" s="39"/>
      <c r="E14" s="39"/>
      <c r="F14" s="39"/>
      <c r="G14" s="39"/>
      <c r="H14" s="39">
        <f>'Корректировки БУ для УУ'!F13</f>
        <v>15000</v>
      </c>
      <c r="I14" s="39">
        <f>SUM(D14:H14)</f>
        <v>15000</v>
      </c>
    </row>
    <row r="15" spans="1:10">
      <c r="D15" s="39"/>
      <c r="E15" s="39"/>
      <c r="F15" s="39"/>
      <c r="G15" s="39"/>
      <c r="H15" s="39"/>
    </row>
    <row r="16" spans="1:10" ht="15.75" thickBot="1">
      <c r="A16" s="46" t="s">
        <v>325</v>
      </c>
      <c r="B16" s="45"/>
      <c r="C16" s="45"/>
      <c r="D16" s="44">
        <f>SUM(D11:D15)</f>
        <v>-210000</v>
      </c>
      <c r="E16" s="44">
        <f t="shared" ref="E16:I16" si="1">SUM(E11:E15)</f>
        <v>0</v>
      </c>
      <c r="F16" s="44">
        <f t="shared" si="1"/>
        <v>0</v>
      </c>
      <c r="G16" s="44">
        <f t="shared" si="1"/>
        <v>0</v>
      </c>
      <c r="H16" s="44">
        <f t="shared" si="1"/>
        <v>-82500</v>
      </c>
      <c r="I16" s="44">
        <f t="shared" si="1"/>
        <v>-292500</v>
      </c>
    </row>
    <row r="17" spans="2:9">
      <c r="D17" s="39"/>
      <c r="E17" s="39"/>
      <c r="F17" s="39"/>
      <c r="G17" s="39"/>
      <c r="H17" s="39"/>
    </row>
    <row r="18" spans="2:9">
      <c r="B18" s="52" t="s">
        <v>264</v>
      </c>
      <c r="C18" s="53"/>
      <c r="D18" s="54"/>
      <c r="E18" s="54"/>
      <c r="F18" s="54"/>
      <c r="G18" s="54"/>
      <c r="H18" s="54"/>
      <c r="I18" s="54">
        <f>SUM(Трансформация!Q20:Q39)-I16</f>
        <v>0</v>
      </c>
    </row>
    <row r="19" spans="2:9">
      <c r="D19" s="39"/>
      <c r="E19" s="39"/>
      <c r="F19" s="39"/>
      <c r="G19" s="39"/>
      <c r="H19" s="39"/>
    </row>
    <row r="20" spans="2:9">
      <c r="D20" s="39"/>
      <c r="E20" s="39"/>
      <c r="F20" s="39"/>
      <c r="G20" s="39"/>
      <c r="H20" s="39"/>
    </row>
    <row r="21" spans="2:9">
      <c r="D21" s="39"/>
      <c r="E21" s="39"/>
      <c r="F21" s="39"/>
      <c r="G21" s="39"/>
      <c r="H21" s="39"/>
    </row>
    <row r="22" spans="2:9">
      <c r="D22" s="39"/>
      <c r="E22" s="39"/>
      <c r="F22" s="39"/>
      <c r="G22" s="39"/>
      <c r="H22" s="39"/>
    </row>
    <row r="23" spans="2:9">
      <c r="D23" s="39"/>
      <c r="E23" s="39"/>
      <c r="F23" s="39"/>
      <c r="G23" s="39"/>
      <c r="H23" s="39"/>
    </row>
    <row r="24" spans="2:9">
      <c r="D24" s="39"/>
      <c r="E24" s="39"/>
      <c r="F24" s="39"/>
      <c r="G24" s="39"/>
      <c r="H24" s="39"/>
    </row>
  </sheetData>
  <mergeCells count="9">
    <mergeCell ref="G4:G5"/>
    <mergeCell ref="H4:H5"/>
    <mergeCell ref="I4:I5"/>
    <mergeCell ref="J4:J5"/>
    <mergeCell ref="A4:A5"/>
    <mergeCell ref="B4:B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Общая концепция</vt:lpstr>
      <vt:lpstr>1C TB</vt:lpstr>
      <vt:lpstr>Mapping</vt:lpstr>
      <vt:lpstr>Трансформация</vt:lpstr>
      <vt:lpstr>Корректировки БУ для УУ</vt:lpstr>
      <vt:lpstr>Баланс</vt:lpstr>
      <vt:lpstr>ОПУ</vt:lpstr>
      <vt:lpstr>Реконциляция капитала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</dc:creator>
  <cp:lastModifiedBy>Vasily Maybach</cp:lastModifiedBy>
  <dcterms:created xsi:type="dcterms:W3CDTF">2016-04-07T18:08:18Z</dcterms:created>
  <dcterms:modified xsi:type="dcterms:W3CDTF">2024-09-21T12:01:52Z</dcterms:modified>
</cp:coreProperties>
</file>