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5"/>
  <workbookPr/>
  <mc:AlternateContent xmlns:mc="http://schemas.openxmlformats.org/markup-compatibility/2006">
    <mc:Choice Requires="x15">
      <x15ac:absPath xmlns:x15ac="http://schemas.microsoft.com/office/spreadsheetml/2010/11/ac" url="C:\Users\Василий\Desktop\"/>
    </mc:Choice>
  </mc:AlternateContent>
  <xr:revisionPtr revIDLastSave="0" documentId="13_ncr:1_{CA6031F8-62EF-4F1D-8F03-38E471627C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27" i="1"/>
  <c r="I28" i="1"/>
  <c r="I29" i="1"/>
  <c r="I30" i="1"/>
  <c r="I31" i="1"/>
  <c r="I32" i="1"/>
  <c r="H27" i="1"/>
  <c r="H28" i="1"/>
  <c r="H29" i="1"/>
  <c r="H30" i="1"/>
  <c r="H31" i="1"/>
  <c r="H32" i="1"/>
  <c r="F19" i="1"/>
  <c r="F20" i="1"/>
  <c r="I20" i="1" s="1"/>
  <c r="F21" i="1"/>
  <c r="F22" i="1"/>
  <c r="F23" i="1"/>
  <c r="F24" i="1"/>
  <c r="E19" i="1"/>
  <c r="E20" i="1"/>
  <c r="E21" i="1"/>
  <c r="E22" i="1"/>
  <c r="E23" i="1"/>
  <c r="E24" i="1"/>
  <c r="I21" i="1"/>
  <c r="I22" i="1"/>
  <c r="I23" i="1"/>
  <c r="I24" i="1"/>
  <c r="F27" i="1"/>
  <c r="F28" i="1"/>
  <c r="F29" i="1"/>
  <c r="F30" i="1"/>
  <c r="F31" i="1"/>
  <c r="F32" i="1"/>
  <c r="E27" i="1"/>
  <c r="E28" i="1"/>
  <c r="E29" i="1"/>
  <c r="E30" i="1"/>
  <c r="E31" i="1"/>
  <c r="E32" i="1"/>
  <c r="H11" i="1"/>
  <c r="H12" i="1"/>
  <c r="H13" i="1"/>
  <c r="H14" i="1"/>
  <c r="H15" i="1"/>
  <c r="H16" i="1"/>
  <c r="F11" i="1"/>
  <c r="I11" i="1" s="1"/>
  <c r="F12" i="1"/>
  <c r="F13" i="1"/>
  <c r="F14" i="1"/>
  <c r="F15" i="1"/>
  <c r="F16" i="1"/>
  <c r="E11" i="1"/>
  <c r="E12" i="1"/>
  <c r="E13" i="1"/>
  <c r="E14" i="1"/>
  <c r="E15" i="1"/>
  <c r="E16" i="1"/>
  <c r="I13" i="1"/>
  <c r="I14" i="1"/>
  <c r="I15" i="1"/>
  <c r="I16" i="1"/>
  <c r="G3" i="1"/>
  <c r="G4" i="1"/>
  <c r="G5" i="1"/>
  <c r="G6" i="1"/>
  <c r="G7" i="1"/>
  <c r="G8" i="1"/>
  <c r="I3" i="1"/>
  <c r="I4" i="1"/>
  <c r="I5" i="1"/>
  <c r="I6" i="1"/>
  <c r="I7" i="1"/>
  <c r="I8" i="1"/>
  <c r="E3" i="1"/>
  <c r="H3" i="1" s="1"/>
  <c r="E4" i="1"/>
  <c r="E5" i="1"/>
  <c r="E6" i="1"/>
  <c r="E7" i="1"/>
  <c r="E8" i="1"/>
  <c r="F3" i="1"/>
  <c r="F4" i="1"/>
  <c r="F5" i="1"/>
  <c r="F6" i="1"/>
  <c r="F7" i="1"/>
  <c r="F8" i="1"/>
  <c r="H5" i="1"/>
  <c r="H6" i="1"/>
  <c r="G27" i="1"/>
  <c r="G28" i="1"/>
  <c r="G29" i="1"/>
  <c r="G30" i="1"/>
  <c r="G31" i="1"/>
  <c r="G32" i="1"/>
  <c r="G19" i="1"/>
  <c r="G20" i="1"/>
  <c r="G22" i="1"/>
  <c r="G11" i="1"/>
  <c r="G12" i="1"/>
  <c r="G13" i="1"/>
  <c r="G14" i="1"/>
  <c r="G15" i="1"/>
  <c r="G16" i="1"/>
  <c r="D27" i="1"/>
  <c r="D28" i="1"/>
  <c r="D29" i="1"/>
  <c r="D30" i="1"/>
  <c r="D31" i="1"/>
  <c r="D32" i="1"/>
  <c r="D19" i="1"/>
  <c r="D20" i="1"/>
  <c r="D21" i="1"/>
  <c r="G21" i="1" s="1"/>
  <c r="D22" i="1"/>
  <c r="D23" i="1"/>
  <c r="G23" i="1" s="1"/>
  <c r="D24" i="1"/>
  <c r="G24" i="1" s="1"/>
  <c r="D11" i="1"/>
  <c r="D12" i="1"/>
  <c r="D13" i="1"/>
  <c r="D14" i="1"/>
  <c r="D15" i="1"/>
  <c r="D16" i="1"/>
  <c r="D3" i="1"/>
  <c r="D4" i="1"/>
  <c r="D5" i="1"/>
  <c r="D6" i="1"/>
  <c r="D7" i="1"/>
  <c r="D8" i="1"/>
  <c r="C32" i="1"/>
  <c r="C24" i="1"/>
  <c r="C16" i="1"/>
  <c r="C8" i="1"/>
  <c r="I19" i="1" l="1"/>
  <c r="H21" i="1"/>
  <c r="H23" i="1"/>
  <c r="H22" i="1"/>
  <c r="H24" i="1"/>
  <c r="I12" i="1"/>
  <c r="H8" i="1"/>
  <c r="H7" i="1"/>
  <c r="H4" i="1"/>
  <c r="H19" i="1" l="1"/>
  <c r="H20" i="1"/>
</calcChain>
</file>

<file path=xl/sharedStrings.xml><?xml version="1.0" encoding="utf-8"?>
<sst xmlns="http://schemas.openxmlformats.org/spreadsheetml/2006/main" count="45" uniqueCount="17">
  <si>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</si>
  <si>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</si>
  <si>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</si>
  <si>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</si>
  <si>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</si>
  <si>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</si>
  <si>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</si>
  <si>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</si>
  <si>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Среднее</t>
  </si>
  <si>
    <t>№</t>
  </si>
  <si>
    <t>t</t>
  </si>
  <si>
    <t>t^2</t>
  </si>
  <si>
    <t>m1</t>
  </si>
  <si>
    <t>a</t>
  </si>
  <si>
    <t>g</t>
  </si>
  <si>
    <t>k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</si>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</sst>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Обычный" xfId="0" builtinId="0"/>
  </cellStyles>
  <dxfs count="28">
    <dxf>
      <numFmt numFmtId="166" formatCode="0.000"/>
      <alignment horizontal="right" vertical="bottom" textRotation="0" wrapText="0" indent="0" justifyLastLine="0" shrinkToFit="0" readingOrder="0"/>
    </dxf>
    <dxf>
      <numFmt numFmtId="167" formatCode="0.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7" formatCode="0.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7" formatCode="0.0"/>
      <alignment horizontal="right" vertical="bottom" textRotation="0" wrapText="0" indent="0" justifyLastLine="0" shrinkToFit="0" readingOrder="0"/>
    </dxf>
    <dxf>
      <numFmt numFmtId="166" formatCode="0.0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BCFF6E-6D76-4766-88AD-EB885DCBA70E}" name="Таблица2" displayName="Таблица2" ref="B2:I8" totalsRowShown="0">
  <autoFilter ref="B2:I8" xr:uid="{F2BCFF6E-6D76-4766-88AD-EB885DCBA70E}"/>
  <tableColumns count="8">
    <tableColumn id="1" xr3:uid="{BA6BC4B3-B963-4406-B32C-A79AE3647FC8}" name="№"/>
    <tableColumn id="2" xr3:uid="{8260031B-A5B3-4512-9D07-361106B7C223}" name="t" dataDxfId="27"/>
    <tableColumn id="3" xr3:uid="{1E7FEA9C-9791-49BD-A2D8-4A2D9936AF0C}" name="t^2" dataDxfId="26">
      <calculatedColumnFormula>Таблица2[[#This Row],[t]]*Таблица2[[#This Row],[t]]</calculatedColumnFormula>
    </tableColumn>
    <tableColumn id="4" xr3:uid="{F6044B9A-A307-4CBB-AE3F-CEF4BE6F4EB4}" name="m1" dataDxfId="18">
      <calculatedColumnFormula>(50.5+50.4+50.1+50.5)*0.001</calculatedColumnFormula>
    </tableColumn>
    <tableColumn id="5" xr3:uid="{59049280-9F43-4F15-8071-D5760ACE82B9}" name="m2" dataDxfId="19">
      <calculatedColumnFormula>(50.3+50.3+50.4+50.1+10.1)*0.001</calculatedColumnFormula>
    </tableColumn>
    <tableColumn id="6" xr3:uid="{98BF2841-8B78-4E55-B48A-D5D4679B731D}" name="a" dataDxfId="17">
      <calculatedColumnFormula>(4*PI()*0.025)/Таблица2[[#This Row],[t^2]]</calculatedColumnFormula>
    </tableColumn>
    <tableColumn id="7" xr3:uid="{42097753-CA1B-4F2F-9126-498BA9D74B34}" name="g" dataDxfId="7">
      <calculatedColumnFormula>Таблица2[[#This Row],[a]]/Таблица2[[#This Row],[k]]</calculatedColumnFormula>
    </tableColumn>
    <tableColumn id="8" xr3:uid="{3EB0389D-8DCF-48D4-8128-D1A1E5316FD0}" name="k" dataDxfId="6">
      <calculatedColumnFormula>(Таблица2[[#This Row],[m2]]-Таблица2[[#This Row],[m1]])/(Таблица2[[#This Row],[m2]]+Таблица2[[#This Row],[m1]])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B5748C-6062-4B2C-93C5-174BFB919BEF}" name="Таблица3" displayName="Таблица3" ref="B10:I16" totalsRowShown="0">
  <autoFilter ref="B10:I16" xr:uid="{9DB5748C-6062-4B2C-93C5-174BFB919BEF}"/>
  <tableColumns count="8">
    <tableColumn id="1" xr3:uid="{FE71B745-5A51-400C-87CD-CC6B89A13870}" name="Столбец1"/>
    <tableColumn id="2" xr3:uid="{23470D0D-0409-4E4A-9E8C-61EE4A4D7817}" name="Столбец2" dataDxfId="25"/>
    <tableColumn id="3" xr3:uid="{72D732ED-4781-4D95-AD24-2EC580FC7593}" name="Столбец3" dataDxfId="24">
      <calculatedColumnFormula>Таблица3[[#This Row],[Столбец2]]*Таблица3[[#This Row],[Столбец2]]</calculatedColumnFormula>
    </tableColumn>
    <tableColumn id="4" xr3:uid="{0B1D163C-394F-4873-8686-0E2D91A1DF61}" name="Столбец4" dataDxfId="16">
      <calculatedColumnFormula>(50.5+50.4+50.1+50.5)*0.001</calculatedColumnFormula>
    </tableColumn>
    <tableColumn id="5" xr3:uid="{E4270F50-4D4D-4E1F-9152-C2D98D09E0E3}" name="Столбец5" dataDxfId="15">
      <calculatedColumnFormula>F3+0.02</calculatedColumnFormula>
    </tableColumn>
    <tableColumn id="6" xr3:uid="{E37FB7D9-9423-4D07-B8C7-43581007790E}" name="Столбец6" dataDxfId="10">
      <calculatedColumnFormula>4*PI()*0.025/Таблица3[[#This Row],[Столбец3]]</calculatedColumnFormula>
    </tableColumn>
    <tableColumn id="7" xr3:uid="{6B08BA36-7C43-43DB-95AC-AD821600D5DA}" name="Столбец7" dataDxfId="5">
      <calculatedColumnFormula>Таблица3[[#This Row],[Столбец6]]/Таблица3[[#This Row],[Столбец8]]</calculatedColumnFormula>
    </tableColumn>
    <tableColumn id="8" xr3:uid="{D0EF0FB0-977D-4FC0-8B3F-BFD6767E09C9}" name="Столбец8" dataDxfId="4">
      <calculatedColumnFormula>(Таблица3[[#This Row],[Столбец5]]-Таблица3[[#This Row],[Столбец4]])/(Таблица3[[#This Row],[Столбец5]]+Таблица3[[#This Row],[Столбец4]])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ADB37-329F-4BB8-A64F-E809117FBCF7}" name="Таблица4" displayName="Таблица4" ref="B18:I24" totalsRowShown="0">
  <autoFilter ref="B18:I24" xr:uid="{513ADB37-329F-4BB8-A64F-E809117FBCF7}"/>
  <tableColumns count="8">
    <tableColumn id="1" xr3:uid="{A87959E9-C96C-4E3D-9238-D11861B056C4}" name="Столбец1"/>
    <tableColumn id="2" xr3:uid="{A5D7A766-384E-4571-8427-031D734A9436}" name="Столбец2" dataDxfId="23"/>
    <tableColumn id="3" xr3:uid="{7CCE7C89-9930-47C5-A0E5-F934183BD4F1}" name="Столбец3" dataDxfId="22">
      <calculatedColumnFormula>Таблица4[[#This Row],[Столбец2]]*Таблица4[[#This Row],[Столбец2]]</calculatedColumnFormula>
    </tableColumn>
    <tableColumn id="4" xr3:uid="{96AF259A-305F-42FF-B036-6997E3EC36C0}" name="Столбец4" dataDxfId="12">
      <calculatedColumnFormula>(50.4+50.5+50.4)*0.001</calculatedColumnFormula>
    </tableColumn>
    <tableColumn id="5" xr3:uid="{E8773EC1-7A34-4432-952A-92A449D23FBF}" name="Столбец5" dataDxfId="11">
      <calculatedColumnFormula>(50.3+50.5+50.4+10.1)*0.001</calculatedColumnFormula>
    </tableColumn>
    <tableColumn id="6" xr3:uid="{58A757F0-7909-4AE0-B6ED-739304A89A6F}" name="Столбец6" dataDxfId="9">
      <calculatedColumnFormula>4*PI()*0.025/Таблица4[[#This Row],[Столбец3]]</calculatedColumnFormula>
    </tableColumn>
    <tableColumn id="7" xr3:uid="{32D54BA1-7019-45CC-95DC-3134632D8AC8}" name="Столбец7" dataDxfId="3">
      <calculatedColumnFormula>Таблица4[[#This Row],[Столбец6]]/Таблица4[[#This Row],[Столбец8]]</calculatedColumnFormula>
    </tableColumn>
    <tableColumn id="8" xr3:uid="{261DF61D-A658-45BB-98C4-30037F608B4B}" name="Столбец8" dataDxfId="2">
      <calculatedColumnFormula>(Таблица4[[#This Row],[Столбец5]]-Таблица4[[#This Row],[Столбец4]])/(Таблица4[[#This Row],[Столбец5]]+Таблица4[[#This Row],[Столбец4]])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059A78-4915-4961-9BA0-7CB89D1F07B9}" name="Таблица5" displayName="Таблица5" ref="B26:I32" totalsRowShown="0">
  <autoFilter ref="B26:I32" xr:uid="{76059A78-4915-4961-9BA0-7CB89D1F07B9}"/>
  <tableColumns count="8">
    <tableColumn id="1" xr3:uid="{192F073C-9612-4BDB-AB00-E34C92103565}" name="Столбец1"/>
    <tableColumn id="2" xr3:uid="{C63594CB-1C4E-4366-ABCA-2F9AE182F732}" name="Столбец2" dataDxfId="21"/>
    <tableColumn id="3" xr3:uid="{161F86EB-F3CA-435A-8FAA-63DFD3D210AF}" name="Столбец3" dataDxfId="20">
      <calculatedColumnFormula>Таблица5[[#This Row],[Столбец2]]*Таблица5[[#This Row],[Столбец2]]</calculatedColumnFormula>
    </tableColumn>
    <tableColumn id="4" xr3:uid="{EA6F6CB2-08E8-4416-9C25-281447D79B4D}" name="Столбец4" dataDxfId="14">
      <calculatedColumnFormula>(50.5+50.4+50.1+50.5)*0.001</calculatedColumnFormula>
    </tableColumn>
    <tableColumn id="5" xr3:uid="{88FE1070-4948-403B-A4B4-C02D000F9698}" name="Столбец5" dataDxfId="13">
      <calculatedColumnFormula>(50.3+50.3+50.4+50.1+20)*0.001</calculatedColumnFormula>
    </tableColumn>
    <tableColumn id="6" xr3:uid="{4F33F354-858E-464B-9572-1796C98C8F34}" name="Столбец6" dataDxfId="8">
      <calculatedColumnFormula>4*PI()*0.025/Таблица5[[#This Row],[Столбец3]]</calculatedColumnFormula>
    </tableColumn>
    <tableColumn id="7" xr3:uid="{A7897BCE-9D27-435C-8119-695DB525FCA4}" name="Столбец7" dataDxfId="1">
      <calculatedColumnFormula>Таблица5[[#This Row],[Столбец6]]/Таблица5[[#This Row],[Столбец8]]</calculatedColumnFormula>
    </tableColumn>
    <tableColumn id="8" xr3:uid="{A778E32C-A8DC-4D4E-B088-3BFD058DC841}" name="Столбец8" dataDxfId="0">
      <calculatedColumnFormula>(Таблица5[[#This Row],[Столбец5]]-Таблица5[[#This Row],[Столбец4]])/(Таблица5[[#This Row],[Столбец5]]+Таблица5[[#This Row],[Столбец4]])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D36A34-2237-411B-AC7D-6EBF16374D84}" name="Таблица6" displayName="Таблица6" ref="B34:I35" totalsRowShown="0">
  <autoFilter ref="B34:I35" xr:uid="{6AD36A34-2237-411B-AC7D-6EBF16374D84}"/>
  <tableColumns count="8">
    <tableColumn id="1" xr3:uid="{28315C3D-6752-4163-97D8-C9A3C7AD19C6}" name="Столбец1"/>
    <tableColumn id="2" xr3:uid="{742C2F6F-3F9B-4D98-86E1-279C963BF8A0}" name="Столбец2"/>
    <tableColumn id="3" xr3:uid="{6413537D-7588-4AA6-B78D-BE117DF35553}" name="Столбец3"/>
    <tableColumn id="4" xr3:uid="{B9697DA4-0C5A-417E-8A49-68F35E39D4CC}" name="Столбец4"/>
    <tableColumn id="5" xr3:uid="{E07ED149-6913-4580-B76A-61E2BBCE37C6}" name="Столбец5"/>
    <tableColumn id="6" xr3:uid="{343D012F-15FC-4AB1-A5A3-9F65F96D8DFC}" name="Столбец6"/>
    <tableColumn id="7" xr3:uid="{5A306B99-11FC-4FC6-A5B3-E19B82AC684F}" name="Столбец7">
      <calculatedColumnFormula>AVERAGE(H8,H16,H24,H32)</calculatedColumnFormula>
    </tableColumn>
    <tableColumn id="8" xr3:uid="{4A98A81F-6208-4C9E-A9BC-3BF441ACC56E}" name="Столбец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5"/>
  <sheetViews>
    <sheetView tabSelected="1" workbookViewId="0">
      <selection activeCell="Q10" sqref="Q10"/>
    </sheetView>
  </sheetViews>
  <sheetFormatPr defaultRowHeight="14.4" x14ac:dyDescent="0.3"/>
  <cols>
    <col min="2" max="9" width="11.109375" customWidth="1"/>
  </cols>
  <sheetData>
    <row r="2" spans="2:9" x14ac:dyDescent="0.3">
      <c r="B2" t="s">
        <v>9</v>
      </c>
      <c r="C2" t="s">
        <v>10</v>
      </c>
      <c r="D2" t="s">
        <v>11</v>
      </c>
      <c r="E2" t="s">
        <v>12</v>
      </c>
      <c r="F2" t="s">
        <v>16</v>
      </c>
      <c r="G2" t="s">
        <v>13</v>
      </c>
      <c r="H2" t="s">
        <v>14</v>
      </c>
      <c r="I2" t="s">
        <v>15</v>
      </c>
    </row>
    <row r="3" spans="2:9" x14ac:dyDescent="0.3">
      <c r="B3">
        <v>1</v>
      </c>
      <c r="C3" s="2">
        <v>1.228</v>
      </c>
      <c r="D3" s="2">
        <f>Таблица2[[#This Row],[t]]*Таблица2[[#This Row],[t]]</f>
        <v>1.507984</v>
      </c>
      <c r="E3">
        <f t="shared" ref="E3:E8" si="0">(50.5+50.4+50.1+50.5)*0.001</f>
        <v>0.20150000000000001</v>
      </c>
      <c r="F3">
        <f>(50.3+50.3+50.4+50.1+10.1)*0.001</f>
        <v>0.2112</v>
      </c>
      <c r="G3" s="1">
        <f>(4*PI()*0.025)/Таблица2[[#This Row],[t^2]]</f>
        <v>0.20833063570898586</v>
      </c>
      <c r="H3" s="2">
        <f>Таблица2[[#This Row],[a]]/Таблица2[[#This Row],[k]]</f>
        <v>8.8637168409379985</v>
      </c>
      <c r="I3" s="1">
        <f>(Таблица2[[#This Row],[m2]]-Таблица2[[#This Row],[m1]])/(Таблица2[[#This Row],[m2]]+Таблица2[[#This Row],[m1]])</f>
        <v>2.3503755754785523E-2</v>
      </c>
    </row>
    <row r="4" spans="2:9" x14ac:dyDescent="0.3">
      <c r="B4">
        <v>2</v>
      </c>
      <c r="C4" s="2">
        <v>1.2230000000000001</v>
      </c>
      <c r="D4" s="2">
        <f>Таблица2[[#This Row],[t]]*Таблица2[[#This Row],[t]]</f>
        <v>1.4957290000000003</v>
      </c>
      <c r="E4">
        <f t="shared" si="0"/>
        <v>0.20150000000000001</v>
      </c>
      <c r="F4">
        <f t="shared" ref="F3:F8" si="1">(50.3+50.3+50.4+50.1+10.1)*0.001</f>
        <v>0.2112</v>
      </c>
      <c r="G4" s="1">
        <f>(4*PI()*0.025)/Таблица2[[#This Row],[t^2]]</f>
        <v>0.21003755717712183</v>
      </c>
      <c r="H4" s="2">
        <f>Таблица2[[#This Row],[a]]/Таблица2[[#This Row],[k]]</f>
        <v>8.9363401904121975</v>
      </c>
      <c r="I4" s="1">
        <f>(Таблица2[[#This Row],[m2]]-Таблица2[[#This Row],[m1]])/(Таблица2[[#This Row],[m2]]+Таблица2[[#This Row],[m1]])</f>
        <v>2.3503755754785523E-2</v>
      </c>
    </row>
    <row r="5" spans="2:9" x14ac:dyDescent="0.3">
      <c r="B5">
        <v>3</v>
      </c>
      <c r="C5" s="2">
        <v>1.264</v>
      </c>
      <c r="D5" s="2">
        <f>Таблица2[[#This Row],[t]]*Таблица2[[#This Row],[t]]</f>
        <v>1.597696</v>
      </c>
      <c r="E5">
        <f t="shared" si="0"/>
        <v>0.20150000000000001</v>
      </c>
      <c r="F5">
        <f t="shared" si="1"/>
        <v>0.2112</v>
      </c>
      <c r="G5" s="1">
        <f>(4*PI()*0.025)/Таблица2[[#This Row],[t^2]]</f>
        <v>0.19663269192573513</v>
      </c>
      <c r="H5" s="2">
        <f>Таблица2[[#This Row],[a]]/Таблица2[[#This Row],[k]]</f>
        <v>8.3660115420361869</v>
      </c>
      <c r="I5" s="1">
        <f>(Таблица2[[#This Row],[m2]]-Таблица2[[#This Row],[m1]])/(Таблица2[[#This Row],[m2]]+Таблица2[[#This Row],[m1]])</f>
        <v>2.3503755754785523E-2</v>
      </c>
    </row>
    <row r="6" spans="2:9" x14ac:dyDescent="0.3">
      <c r="B6">
        <v>4</v>
      </c>
      <c r="C6" s="2">
        <v>1.2430000000000001</v>
      </c>
      <c r="D6" s="2">
        <f>Таблица2[[#This Row],[t]]*Таблица2[[#This Row],[t]]</f>
        <v>1.5450490000000003</v>
      </c>
      <c r="E6">
        <f t="shared" si="0"/>
        <v>0.20150000000000001</v>
      </c>
      <c r="F6">
        <f t="shared" si="1"/>
        <v>0.2112</v>
      </c>
      <c r="G6" s="1">
        <f>(4*PI()*0.025)/Таблица2[[#This Row],[t^2]]</f>
        <v>0.20333288158432467</v>
      </c>
      <c r="H6" s="2">
        <f>Таблица2[[#This Row],[a]]/Таблица2[[#This Row],[k]]</f>
        <v>8.6510804360671045</v>
      </c>
      <c r="I6" s="1">
        <f>(Таблица2[[#This Row],[m2]]-Таблица2[[#This Row],[m1]])/(Таблица2[[#This Row],[m2]]+Таблица2[[#This Row],[m1]])</f>
        <v>2.3503755754785523E-2</v>
      </c>
    </row>
    <row r="7" spans="2:9" x14ac:dyDescent="0.3">
      <c r="B7">
        <v>5</v>
      </c>
      <c r="C7" s="2">
        <v>1.268</v>
      </c>
      <c r="D7" s="2">
        <f>Таблица2[[#This Row],[t]]*Таблица2[[#This Row],[t]]</f>
        <v>1.6078240000000001</v>
      </c>
      <c r="E7">
        <f t="shared" si="0"/>
        <v>0.20150000000000001</v>
      </c>
      <c r="F7">
        <f t="shared" si="1"/>
        <v>0.2112</v>
      </c>
      <c r="G7" s="1">
        <f>(4*PI()*0.025)/Таблица2[[#This Row],[t^2]]</f>
        <v>0.1953940638770035</v>
      </c>
      <c r="H7" s="2">
        <f>Таблица2[[#This Row],[a]]/Таблица2[[#This Row],[k]]</f>
        <v>8.3133123878391206</v>
      </c>
      <c r="I7" s="1">
        <f>(Таблица2[[#This Row],[m2]]-Таблица2[[#This Row],[m1]])/(Таблица2[[#This Row],[m2]]+Таблица2[[#This Row],[m1]])</f>
        <v>2.3503755754785523E-2</v>
      </c>
    </row>
    <row r="8" spans="2:9" x14ac:dyDescent="0.3">
      <c r="B8" t="s">
        <v>8</v>
      </c>
      <c r="C8" s="2">
        <f>AVERAGE(C3:C7)</f>
        <v>1.2452000000000001</v>
      </c>
      <c r="D8" s="2">
        <f>Таблица2[[#This Row],[t]]*Таблица2[[#This Row],[t]]</f>
        <v>1.5505230400000003</v>
      </c>
      <c r="E8">
        <f t="shared" si="0"/>
        <v>0.20150000000000001</v>
      </c>
      <c r="F8">
        <f t="shared" si="1"/>
        <v>0.2112</v>
      </c>
      <c r="G8" s="1">
        <f>(4*PI()*0.025)/Таблица2[[#This Row],[t^2]]</f>
        <v>0.20261502554581792</v>
      </c>
      <c r="H8" s="2">
        <f>Таблица2[[#This Row],[a]]/Таблица2[[#This Row],[k]]</f>
        <v>8.620538251830844</v>
      </c>
      <c r="I8" s="1">
        <f>(Таблица2[[#This Row],[m2]]-Таблица2[[#This Row],[m1]])/(Таблица2[[#This Row],[m2]]+Таблица2[[#This Row],[m1]])</f>
        <v>2.3503755754785523E-2</v>
      </c>
    </row>
    <row r="9" spans="2:9" x14ac:dyDescent="0.3">
      <c r="C9" s="2"/>
      <c r="D9" s="2"/>
      <c r="G9" s="1"/>
      <c r="I9" s="1"/>
    </row>
    <row r="10" spans="2:9" x14ac:dyDescent="0.3">
      <c r="B10" t="s">
        <v>0</v>
      </c>
      <c r="C10" s="2" t="s">
        <v>1</v>
      </c>
      <c r="D10" s="2" t="s">
        <v>2</v>
      </c>
      <c r="E10" t="s">
        <v>3</v>
      </c>
      <c r="F10" t="s">
        <v>4</v>
      </c>
      <c r="G10" s="1" t="s">
        <v>5</v>
      </c>
      <c r="H10" t="s">
        <v>6</v>
      </c>
      <c r="I10" s="1" t="s">
        <v>7</v>
      </c>
    </row>
    <row r="11" spans="2:9" x14ac:dyDescent="0.3">
      <c r="B11">
        <v>1</v>
      </c>
      <c r="C11" s="2">
        <v>0.72299999999999998</v>
      </c>
      <c r="D11" s="2">
        <f>Таблица3[[#This Row],[Столбец2]]*Таблица3[[#This Row],[Столбец2]]</f>
        <v>0.522729</v>
      </c>
      <c r="E11">
        <f t="shared" ref="E11:E16" si="2">(50.5+50.4+50.1+50.5)*0.001</f>
        <v>0.20150000000000001</v>
      </c>
      <c r="F11">
        <f t="shared" ref="F11:F16" si="3">F3+0.02</f>
        <v>0.23119999999999999</v>
      </c>
      <c r="G11" s="1">
        <f>4*PI()*0.025/Таблица3[[#This Row],[Столбец3]]</f>
        <v>0.60099834782263717</v>
      </c>
      <c r="H11" s="3">
        <f>Таблица3[[#This Row],[Столбец6]]/Таблица3[[#This Row],[Столбец8]]</f>
        <v>8.7559590943722316</v>
      </c>
      <c r="I11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2" spans="2:9" x14ac:dyDescent="0.3">
      <c r="B12">
        <v>2</v>
      </c>
      <c r="C12" s="2">
        <v>0.70199999999999996</v>
      </c>
      <c r="D12" s="2">
        <f>Таблица3[[#This Row],[Столбец2]]*Таблица3[[#This Row],[Столбец2]]</f>
        <v>0.49280399999999996</v>
      </c>
      <c r="E12">
        <f t="shared" si="2"/>
        <v>0.20150000000000001</v>
      </c>
      <c r="F12">
        <f t="shared" si="3"/>
        <v>0.23119999999999999</v>
      </c>
      <c r="G12" s="1">
        <f>4*PI()*0.025/Таблица3[[#This Row],[Столбец3]]</f>
        <v>0.63749333479228931</v>
      </c>
      <c r="H12" s="3">
        <f>Таблица3[[#This Row],[Столбец6]]/Таблица3[[#This Row],[Столбец8]]</f>
        <v>9.2876554196843024</v>
      </c>
      <c r="I12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3" spans="2:9" x14ac:dyDescent="0.3">
      <c r="B13">
        <v>3</v>
      </c>
      <c r="C13" s="2">
        <v>0.69799999999999995</v>
      </c>
      <c r="D13" s="2">
        <f>Таблица3[[#This Row],[Столбец2]]*Таблица3[[#This Row],[Столбец2]]</f>
        <v>0.48720399999999991</v>
      </c>
      <c r="E13">
        <f t="shared" si="2"/>
        <v>0.20150000000000001</v>
      </c>
      <c r="F13">
        <f t="shared" si="3"/>
        <v>0.23119999999999999</v>
      </c>
      <c r="G13" s="1">
        <f>4*PI()*0.025/Таблица3[[#This Row],[Столбец3]]</f>
        <v>0.64482078422791966</v>
      </c>
      <c r="H13" s="3">
        <f>Таблица3[[#This Row],[Столбец6]]/Таблица3[[#This Row],[Столбец8]]</f>
        <v>9.3944092032128292</v>
      </c>
      <c r="I13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4" spans="2:9" x14ac:dyDescent="0.3">
      <c r="B14">
        <v>4</v>
      </c>
      <c r="C14" s="2">
        <v>0.69899999999999995</v>
      </c>
      <c r="D14" s="2">
        <f>Таблица3[[#This Row],[Столбец2]]*Таблица3[[#This Row],[Столбец2]]</f>
        <v>0.48860099999999995</v>
      </c>
      <c r="E14">
        <f t="shared" si="2"/>
        <v>0.20150000000000001</v>
      </c>
      <c r="F14">
        <f t="shared" si="3"/>
        <v>0.23119999999999999</v>
      </c>
      <c r="G14" s="1">
        <f>4*PI()*0.025/Таблица3[[#This Row],[Столбец3]]</f>
        <v>0.6429771231720347</v>
      </c>
      <c r="H14" s="3">
        <f>Таблица3[[#This Row],[Столбец6]]/Таблица3[[#This Row],[Столбец8]]</f>
        <v>9.3675488618363509</v>
      </c>
      <c r="I14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5" spans="2:9" x14ac:dyDescent="0.3">
      <c r="B15">
        <v>5</v>
      </c>
      <c r="C15" s="2">
        <v>0.70699999999999996</v>
      </c>
      <c r="D15" s="2">
        <f>Таблица3[[#This Row],[Столбец2]]*Таблица3[[#This Row],[Столбец2]]</f>
        <v>0.49984899999999993</v>
      </c>
      <c r="E15">
        <f t="shared" si="2"/>
        <v>0.20150000000000001</v>
      </c>
      <c r="F15">
        <f t="shared" si="3"/>
        <v>0.23119999999999999</v>
      </c>
      <c r="G15" s="1">
        <f>4*PI()*0.025/Таблица3[[#This Row],[Столбец3]]</f>
        <v>0.62850834023671021</v>
      </c>
      <c r="H15" s="3">
        <f>Таблица3[[#This Row],[Столбец6]]/Таблица3[[#This Row],[Столбец8]]</f>
        <v>9.1567528222365215</v>
      </c>
      <c r="I15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6" spans="2:9" x14ac:dyDescent="0.3">
      <c r="B16" t="s">
        <v>8</v>
      </c>
      <c r="C16" s="2">
        <f>AVERAGE(C11:C15)</f>
        <v>0.70579999999999987</v>
      </c>
      <c r="D16" s="2">
        <f>Таблица3[[#This Row],[Столбец2]]*Таблица3[[#This Row],[Столбец2]]</f>
        <v>0.49815363999999984</v>
      </c>
      <c r="E16">
        <f t="shared" si="2"/>
        <v>0.20150000000000001</v>
      </c>
      <c r="F16">
        <f t="shared" si="3"/>
        <v>0.23119999999999999</v>
      </c>
      <c r="G16" s="1">
        <f>4*PI()*0.025/Таблица3[[#This Row],[Столбец3]]</f>
        <v>0.63064733474391432</v>
      </c>
      <c r="H16" s="3">
        <f>Таблица3[[#This Row],[Столбец6]]/Таблица3[[#This Row],[Столбец8]]</f>
        <v>9.1879158836259904</v>
      </c>
      <c r="I16" s="4">
        <f>(Таблица3[[#This Row],[Столбец5]]-Таблица3[[#This Row],[Столбец4]])/(Таблица3[[#This Row],[Столбец5]]+Таблица3[[#This Row],[Столбец4]])</f>
        <v>6.8638779755026524E-2</v>
      </c>
    </row>
    <row r="17" spans="2:9" x14ac:dyDescent="0.3">
      <c r="C17" s="2"/>
      <c r="D17" s="2"/>
      <c r="G17" s="1"/>
      <c r="H17" s="3"/>
      <c r="I17" s="4"/>
    </row>
    <row r="18" spans="2:9" x14ac:dyDescent="0.3">
      <c r="B18" t="s">
        <v>0</v>
      </c>
      <c r="C18" s="2" t="s">
        <v>1</v>
      </c>
      <c r="D18" s="2" t="s">
        <v>2</v>
      </c>
      <c r="E18" t="s">
        <v>3</v>
      </c>
      <c r="F18" t="s">
        <v>4</v>
      </c>
      <c r="G18" s="1" t="s">
        <v>5</v>
      </c>
      <c r="H18" s="3" t="s">
        <v>6</v>
      </c>
      <c r="I18" s="4" t="s">
        <v>7</v>
      </c>
    </row>
    <row r="19" spans="2:9" x14ac:dyDescent="0.3">
      <c r="B19">
        <v>1</v>
      </c>
      <c r="C19" s="2">
        <v>1.105</v>
      </c>
      <c r="D19" s="2">
        <f>Таблица4[[#This Row],[Столбец2]]*Таблица4[[#This Row],[Столбец2]]</f>
        <v>1.221025</v>
      </c>
      <c r="E19">
        <f t="shared" ref="E19:E24" si="4">(50.4+50.5+50.4)*0.001</f>
        <v>0.15130000000000002</v>
      </c>
      <c r="F19">
        <f t="shared" ref="F19:F24" si="5">(50.3+50.5+50.4+10.1)*0.001</f>
        <v>0.1613</v>
      </c>
      <c r="G19" s="1">
        <f>4*PI()*0.025/Таблица4[[#This Row],[Столбец3]]</f>
        <v>0.25729142757845197</v>
      </c>
      <c r="H19" s="3">
        <f>Таблица4[[#This Row],[Столбец6]]/Таблица4[[#This Row],[Столбец8]]</f>
        <v>8.0429300261024235</v>
      </c>
      <c r="I19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0" spans="2:9" x14ac:dyDescent="0.3">
      <c r="B20">
        <v>2</v>
      </c>
      <c r="C20" s="2">
        <v>1.1120000000000001</v>
      </c>
      <c r="D20" s="2">
        <f>Таблица4[[#This Row],[Столбец2]]*Таблица4[[#This Row],[Столбец2]]</f>
        <v>1.2365440000000003</v>
      </c>
      <c r="E20">
        <f t="shared" si="4"/>
        <v>0.15130000000000002</v>
      </c>
      <c r="F20">
        <f t="shared" si="5"/>
        <v>0.1613</v>
      </c>
      <c r="G20" s="1">
        <f>4*PI()*0.025/Таблица4[[#This Row],[Столбец3]]</f>
        <v>0.25406234259272553</v>
      </c>
      <c r="H20" s="3">
        <f>Таблица4[[#This Row],[Столбец6]]/Таблица4[[#This Row],[Столбец8]]</f>
        <v>7.9419888294486141</v>
      </c>
      <c r="I20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1" spans="2:9" x14ac:dyDescent="0.3">
      <c r="B21">
        <v>3</v>
      </c>
      <c r="C21" s="2">
        <v>1.107</v>
      </c>
      <c r="D21" s="2">
        <f>Таблица4[[#This Row],[Столбец2]]*Таблица4[[#This Row],[Столбец2]]</f>
        <v>1.225449</v>
      </c>
      <c r="E21">
        <f t="shared" si="4"/>
        <v>0.15130000000000002</v>
      </c>
      <c r="F21">
        <f t="shared" si="5"/>
        <v>0.1613</v>
      </c>
      <c r="G21" s="1">
        <f>4*PI()*0.025/Таблица4[[#This Row],[Столбец3]]</f>
        <v>0.25636257841736321</v>
      </c>
      <c r="H21" s="3">
        <f>Таблица4[[#This Row],[Столбец6]]/Таблица4[[#This Row],[Столбец8]]</f>
        <v>8.0138942013267886</v>
      </c>
      <c r="I21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2" spans="2:9" x14ac:dyDescent="0.3">
      <c r="B22">
        <v>4</v>
      </c>
      <c r="C22" s="2">
        <v>1.0960000000000001</v>
      </c>
      <c r="D22" s="2">
        <f>Таблица4[[#This Row],[Столбец2]]*Таблица4[[#This Row],[Столбец2]]</f>
        <v>1.2012160000000003</v>
      </c>
      <c r="E22">
        <f t="shared" si="4"/>
        <v>0.15130000000000002</v>
      </c>
      <c r="F22">
        <f t="shared" si="5"/>
        <v>0.1613</v>
      </c>
      <c r="G22" s="1">
        <f>4*PI()*0.025/Таблица4[[#This Row],[Столбец3]]</f>
        <v>0.26153436630795729</v>
      </c>
      <c r="H22" s="3">
        <f>Таблица4[[#This Row],[Столбец6]]/Таблица4[[#This Row],[Столбец8]]</f>
        <v>8.1755642907867596</v>
      </c>
      <c r="I22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3" spans="2:9" x14ac:dyDescent="0.3">
      <c r="B23">
        <v>5</v>
      </c>
      <c r="C23" s="2">
        <v>1.093</v>
      </c>
      <c r="D23" s="2">
        <f>Таблица4[[#This Row],[Столбец2]]*Таблица4[[#This Row],[Столбец2]]</f>
        <v>1.1946489999999998</v>
      </c>
      <c r="E23">
        <f t="shared" si="4"/>
        <v>0.15130000000000002</v>
      </c>
      <c r="F23">
        <f t="shared" si="5"/>
        <v>0.1613</v>
      </c>
      <c r="G23" s="1">
        <f>4*PI()*0.025/Таблица4[[#This Row],[Столбец3]]</f>
        <v>0.26297202388231133</v>
      </c>
      <c r="H23" s="3">
        <f>Таблица4[[#This Row],[Столбец6]]/Таблица4[[#This Row],[Столбец8]]</f>
        <v>8.2205054665610664</v>
      </c>
      <c r="I23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4" spans="2:9" x14ac:dyDescent="0.3">
      <c r="B24" t="s">
        <v>8</v>
      </c>
      <c r="C24" s="2">
        <f>AVERAGE(C19:C23)</f>
        <v>1.1026</v>
      </c>
      <c r="D24" s="2">
        <f>Таблица4[[#This Row],[Столбец2]]*Таблица4[[#This Row],[Столбец2]]</f>
        <v>1.2157267600000001</v>
      </c>
      <c r="E24">
        <f t="shared" si="4"/>
        <v>0.15130000000000002</v>
      </c>
      <c r="F24">
        <f t="shared" si="5"/>
        <v>0.1613</v>
      </c>
      <c r="G24" s="1">
        <f>4*PI()*0.025/Таблица4[[#This Row],[Столбец3]]</f>
        <v>0.25841272537175974</v>
      </c>
      <c r="H24" s="3">
        <f>Таблица4[[#This Row],[Столбец6]]/Таблица4[[#This Row],[Столбец8]]</f>
        <v>8.0779817951212234</v>
      </c>
      <c r="I24" s="4">
        <f>(Таблица4[[#This Row],[Столбец5]]-Таблица4[[#This Row],[Столбец4]])/(Таблица4[[#This Row],[Столбец5]]+Таблица4[[#This Row],[Столбец4]])</f>
        <v>3.1989763275751704E-2</v>
      </c>
    </row>
    <row r="25" spans="2:9" x14ac:dyDescent="0.3">
      <c r="C25" s="2"/>
      <c r="D25" s="2"/>
      <c r="G25" s="1"/>
      <c r="H25" s="3"/>
      <c r="I25" s="4"/>
    </row>
    <row r="26" spans="2:9" x14ac:dyDescent="0.3">
      <c r="B26" t="s">
        <v>0</v>
      </c>
      <c r="C26" s="2" t="s">
        <v>1</v>
      </c>
      <c r="D26" s="2" t="s">
        <v>2</v>
      </c>
      <c r="E26" t="s">
        <v>3</v>
      </c>
      <c r="F26" t="s">
        <v>4</v>
      </c>
      <c r="G26" s="1" t="s">
        <v>5</v>
      </c>
      <c r="H26" s="3" t="s">
        <v>6</v>
      </c>
      <c r="I26" s="4" t="s">
        <v>7</v>
      </c>
    </row>
    <row r="27" spans="2:9" x14ac:dyDescent="0.3">
      <c r="B27">
        <v>1</v>
      </c>
      <c r="C27" s="2">
        <v>0.78900000000000003</v>
      </c>
      <c r="D27" s="2">
        <f>Таблица5[[#This Row],[Столбец2]]*Таблица5[[#This Row],[Столбец2]]</f>
        <v>0.6225210000000001</v>
      </c>
      <c r="E27">
        <f t="shared" ref="E27:E32" si="6">(50.5+50.4+50.1+50.5)*0.001</f>
        <v>0.20150000000000001</v>
      </c>
      <c r="F27">
        <f t="shared" ref="F27:F32" si="7">(50.3+50.3+50.4+50.1+20)*0.001</f>
        <v>0.22109999999999999</v>
      </c>
      <c r="G27" s="1">
        <f>4*PI()*0.025/Таблица5[[#This Row],[Столбец3]]</f>
        <v>0.50465649409253543</v>
      </c>
      <c r="H27" s="3">
        <f>Таблица5[[#This Row],[Столбец6]]/Таблица5[[#This Row],[Столбец8]]</f>
        <v>10.881011959362535</v>
      </c>
      <c r="I27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28" spans="2:9" x14ac:dyDescent="0.3">
      <c r="B28">
        <v>2</v>
      </c>
      <c r="C28" s="2">
        <v>0.77100000000000002</v>
      </c>
      <c r="D28" s="2">
        <f>Таблица5[[#This Row],[Столбец2]]*Таблица5[[#This Row],[Столбец2]]</f>
        <v>0.594441</v>
      </c>
      <c r="E28">
        <f t="shared" si="6"/>
        <v>0.20150000000000001</v>
      </c>
      <c r="F28">
        <f t="shared" si="7"/>
        <v>0.22109999999999999</v>
      </c>
      <c r="G28" s="1">
        <f>4*PI()*0.025/Таблица5[[#This Row],[Столбец3]]</f>
        <v>0.52849528440834215</v>
      </c>
      <c r="H28" s="3">
        <f>Таблица5[[#This Row],[Столбец6]]/Таблица5[[#This Row],[Столбец8]]</f>
        <v>11.395005468926817</v>
      </c>
      <c r="I28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29" spans="2:9" x14ac:dyDescent="0.3">
      <c r="B29">
        <v>3</v>
      </c>
      <c r="C29" s="2">
        <v>0.753</v>
      </c>
      <c r="D29" s="2">
        <f>Таблица5[[#This Row],[Столбец2]]*Таблица5[[#This Row],[Столбец2]]</f>
        <v>0.56700899999999999</v>
      </c>
      <c r="E29">
        <f t="shared" si="6"/>
        <v>0.20150000000000001</v>
      </c>
      <c r="F29">
        <f t="shared" si="7"/>
        <v>0.22109999999999999</v>
      </c>
      <c r="G29" s="1">
        <f>4*PI()*0.025/Таблица5[[#This Row],[Столбец3]]</f>
        <v>0.55406398374448962</v>
      </c>
      <c r="H29" s="3">
        <f>Таблица5[[#This Row],[Столбец6]]/Таблица5[[#This Row],[Столбец8]]</f>
        <v>11.946297935225589</v>
      </c>
      <c r="I29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30" spans="2:9" x14ac:dyDescent="0.3">
      <c r="B30">
        <v>4</v>
      </c>
      <c r="C30" s="2">
        <v>0.77300000000000002</v>
      </c>
      <c r="D30" s="2">
        <f>Таблица5[[#This Row],[Столбец2]]*Таблица5[[#This Row],[Столбец2]]</f>
        <v>0.59752899999999998</v>
      </c>
      <c r="E30">
        <f t="shared" si="6"/>
        <v>0.20150000000000001</v>
      </c>
      <c r="F30">
        <f t="shared" si="7"/>
        <v>0.22109999999999999</v>
      </c>
      <c r="G30" s="1">
        <f>4*PI()*0.025/Таблица5[[#This Row],[Столбец3]]</f>
        <v>0.52576404719934822</v>
      </c>
      <c r="H30" s="3">
        <f>Таблица5[[#This Row],[Столбец6]]/Таблица5[[#This Row],[Столбец8]]</f>
        <v>11.336116650328815</v>
      </c>
      <c r="I30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31" spans="2:9" x14ac:dyDescent="0.3">
      <c r="B31">
        <v>5</v>
      </c>
      <c r="C31" s="2">
        <v>0.77600000000000002</v>
      </c>
      <c r="D31" s="2">
        <f>Таблица5[[#This Row],[Столбец2]]*Таблица5[[#This Row],[Столбец2]]</f>
        <v>0.60217600000000004</v>
      </c>
      <c r="E31">
        <f t="shared" si="6"/>
        <v>0.20150000000000001</v>
      </c>
      <c r="F31">
        <f t="shared" si="7"/>
        <v>0.22109999999999999</v>
      </c>
      <c r="G31" s="1">
        <f>4*PI()*0.025/Таблица5[[#This Row],[Столбец3]]</f>
        <v>0.52170671922989176</v>
      </c>
      <c r="H31" s="3">
        <f>Таблица5[[#This Row],[Столбец6]]/Таблица5[[#This Row],[Столбец8]]</f>
        <v>11.248635691150637</v>
      </c>
      <c r="I31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32" spans="2:9" x14ac:dyDescent="0.3">
      <c r="B32" t="s">
        <v>8</v>
      </c>
      <c r="C32" s="2">
        <f>AVERAGE(C27:C31)</f>
        <v>0.77239999999999998</v>
      </c>
      <c r="D32" s="2">
        <f>Таблица5[[#This Row],[Столбец2]]*Таблица5[[#This Row],[Столбец2]]</f>
        <v>0.59660175999999998</v>
      </c>
      <c r="E32">
        <f t="shared" si="6"/>
        <v>0.20150000000000001</v>
      </c>
      <c r="F32">
        <f t="shared" si="7"/>
        <v>0.22109999999999999</v>
      </c>
      <c r="G32" s="1">
        <f>4*PI()*0.025/Таблица5[[#This Row],[Столбец3]]</f>
        <v>0.52658119104271384</v>
      </c>
      <c r="H32" s="3">
        <f>Таблица5[[#This Row],[Столбец6]]/Таблица5[[#This Row],[Столбец8]]</f>
        <v>11.353735272176076</v>
      </c>
      <c r="I32" s="4">
        <f>(Таблица5[[#This Row],[Столбец5]]-Таблица5[[#This Row],[Столбец4]])/(Таблица5[[#This Row],[Столбец5]]+Таблица5[[#This Row],[Столбец4]])</f>
        <v>4.637955513487927E-2</v>
      </c>
    </row>
    <row r="33" spans="2:9" x14ac:dyDescent="0.3">
      <c r="H33" s="3"/>
      <c r="I33" s="3"/>
    </row>
    <row r="34" spans="2:9" x14ac:dyDescent="0.3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2:9" x14ac:dyDescent="0.3">
      <c r="B35" t="s">
        <v>8</v>
      </c>
      <c r="C35" s="2"/>
      <c r="G35" s="1"/>
      <c r="H35" s="2">
        <f>AVERAGE(H8,H16,H24,H32)</f>
        <v>9.3100428006885334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 Гордеев</cp:lastModifiedBy>
  <dcterms:created xsi:type="dcterms:W3CDTF">2015-06-05T18:19:34Z</dcterms:created>
  <dcterms:modified xsi:type="dcterms:W3CDTF">2024-09-27T11:29:43Z</dcterms:modified>
</cp:coreProperties>
</file>