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5"/>
  <workbookPr/>
  <mc:AlternateContent xmlns:mc="http://schemas.openxmlformats.org/markup-compatibility/2006">
    <mc:Choice Requires="x15">
      <x15ac:absPath xmlns:x15ac="http://schemas.microsoft.com/office/spreadsheetml/2010/11/ac" url="C:\Users\Василий\Desktop\"/>
    </mc:Choice>
  </mc:AlternateContent>
  <xr:revisionPtr revIDLastSave="0" documentId="13_ncr:1_{5E47543C-A83D-477D-95C6-8C3DD2D1094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" i="2" l="1"/>
  <c r="H14" i="2" s="1"/>
  <c r="H12" i="2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D5" i="2"/>
  <c r="D6" i="2"/>
  <c r="D7" i="2"/>
  <c r="D8" i="2"/>
  <c r="D9" i="2"/>
  <c r="D10" i="2"/>
  <c r="D11" i="2"/>
  <c r="F4" i="2"/>
  <c r="G4" i="2" s="1"/>
  <c r="D4" i="2"/>
  <c r="D3" i="2"/>
  <c r="F3" i="2"/>
  <c r="G3" i="2" s="1"/>
  <c r="E30" i="1"/>
  <c r="E31" i="1"/>
  <c r="E32" i="1"/>
  <c r="E33" i="1"/>
  <c r="E34" i="1"/>
  <c r="G13" i="1"/>
  <c r="G14" i="1"/>
  <c r="G15" i="1"/>
  <c r="G16" i="1"/>
  <c r="G17" i="1"/>
  <c r="G12" i="1"/>
  <c r="F13" i="1"/>
  <c r="H13" i="1" s="1"/>
  <c r="F14" i="1"/>
  <c r="H14" i="1" s="1"/>
  <c r="F15" i="1"/>
  <c r="H15" i="1" s="1"/>
  <c r="F16" i="1"/>
  <c r="H16" i="1" s="1"/>
  <c r="F17" i="1"/>
  <c r="H17" i="1" s="1"/>
  <c r="F12" i="1"/>
  <c r="H12" i="1" s="1"/>
  <c r="G4" i="1"/>
  <c r="H4" i="1" s="1"/>
  <c r="G5" i="1"/>
  <c r="H5" i="1" s="1"/>
  <c r="G6" i="1"/>
  <c r="H6" i="1" s="1"/>
  <c r="G7" i="1"/>
  <c r="H7" i="1" s="1"/>
  <c r="G8" i="1"/>
  <c r="H8" i="1" s="1"/>
</calcChain>
</file>

<file path=xl/sharedStrings.xml><?xml version="1.0" encoding="utf-8"?>
<sst xmlns="http://schemas.openxmlformats.org/spreadsheetml/2006/main" count="29" uniqueCount="25">
  <si>
    <t>Столбец1</t>
  </si>
  <si>
    <t>№</t>
  </si>
  <si>
    <t>f</t>
  </si>
  <si>
    <t>m</t>
  </si>
  <si>
    <t>l</t>
  </si>
  <si>
    <t>t</t>
  </si>
  <si>
    <t>f2</t>
  </si>
  <si>
    <t>ϯ</t>
  </si>
  <si>
    <t>U</t>
  </si>
  <si>
    <t>L</t>
  </si>
  <si>
    <t>k</t>
  </si>
  <si>
    <t>Uв^2</t>
  </si>
  <si>
    <t>Uо2</t>
  </si>
  <si>
    <t>Uо*Uв</t>
  </si>
  <si>
    <t>nx</t>
  </si>
  <si>
    <t>ny</t>
  </si>
  <si>
    <t>fx</t>
  </si>
  <si>
    <t>fy</t>
  </si>
  <si>
    <t>частота</t>
  </si>
  <si>
    <t>ϯ, c</t>
  </si>
  <si>
    <t>ϯ^2, c</t>
  </si>
  <si>
    <t>h, mm</t>
  </si>
  <si>
    <t xml:space="preserve">lg h </t>
  </si>
  <si>
    <t>ϯ lg h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</si>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</sst>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ptos Narrow"/>
      <family val="2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2" borderId="1" xfId="0" applyFont="1" applyFill="1" applyBorder="1"/>
    <xf numFmtId="0" fontId="0" fillId="3" borderId="1" xfId="0" applyFill="1" applyBorder="1"/>
    <xf numFmtId="0" fontId="0" fillId="0" borderId="1" xfId="0" applyBorder="1"/>
    <xf numFmtId="0" fontId="0" fillId="3" borderId="1" xfId="0" applyFont="1" applyFill="1" applyBorder="1"/>
    <xf numFmtId="0" fontId="0" fillId="0" borderId="1" xfId="0" applyFont="1" applyBorder="1"/>
  </cellXfs>
  <cellStyles count="1">
    <cellStyle name="Обычный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напряжений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Лист1!$D$20</c:f>
              <c:strCache>
                <c:ptCount val="1"/>
                <c:pt idx="0">
                  <c:v>Uо2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139173228346457"/>
                  <c:y val="-0.18218394575678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Лист1!$C$21:$C$26</c:f>
              <c:numCache>
                <c:formatCode>General</c:formatCode>
                <c:ptCount val="6"/>
                <c:pt idx="0">
                  <c:v>4.2</c:v>
                </c:pt>
                <c:pt idx="1">
                  <c:v>5.79</c:v>
                </c:pt>
                <c:pt idx="2">
                  <c:v>6.42</c:v>
                </c:pt>
                <c:pt idx="3">
                  <c:v>7.43</c:v>
                </c:pt>
                <c:pt idx="4">
                  <c:v>8.7200000000000006</c:v>
                </c:pt>
                <c:pt idx="5">
                  <c:v>9.1199999999999992</c:v>
                </c:pt>
              </c:numCache>
            </c:numRef>
          </c:xVal>
          <c:yVal>
            <c:numRef>
              <c:f>Лист1!$D$21:$D$26</c:f>
              <c:numCache>
                <c:formatCode>General</c:formatCode>
                <c:ptCount val="6"/>
                <c:pt idx="0">
                  <c:v>3.6</c:v>
                </c:pt>
                <c:pt idx="1">
                  <c:v>5.3</c:v>
                </c:pt>
                <c:pt idx="2">
                  <c:v>5.8</c:v>
                </c:pt>
                <c:pt idx="3">
                  <c:v>6.7</c:v>
                </c:pt>
                <c:pt idx="4">
                  <c:v>7.8</c:v>
                </c:pt>
                <c:pt idx="5">
                  <c:v>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28-43DC-9144-F3683F821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603471"/>
        <c:axId val="1876599151"/>
      </c:scatterChart>
      <c:valAx>
        <c:axId val="1876603471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6599151"/>
        <c:crosses val="autoZero"/>
        <c:crossBetween val="midCat"/>
      </c:valAx>
      <c:valAx>
        <c:axId val="1876599151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6603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зависимости  </a:t>
            </a:r>
            <a:r>
              <a:rPr lang="en-US" baseline="0"/>
              <a:t>lgh </a:t>
            </a:r>
            <a:r>
              <a:rPr lang="ru-RU" baseline="0"/>
              <a:t>от времени</a:t>
            </a:r>
            <a:endParaRPr lang="ru-RU"/>
          </a:p>
        </c:rich>
      </c:tx>
      <c:layout>
        <c:manualLayout>
          <c:xMode val="edge"/>
          <c:yMode val="edge"/>
          <c:x val="0.17612489063867018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0202318460192481E-2"/>
                  <c:y val="-0.169216243802857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Лист2!$C$3:$C$11</c:f>
              <c:numCache>
                <c:formatCode>General</c:formatCode>
                <c:ptCount val="9"/>
                <c:pt idx="0">
                  <c:v>7.91</c:v>
                </c:pt>
                <c:pt idx="1">
                  <c:v>4.45</c:v>
                </c:pt>
                <c:pt idx="2">
                  <c:v>4.68</c:v>
                </c:pt>
                <c:pt idx="3">
                  <c:v>4.67</c:v>
                </c:pt>
                <c:pt idx="4">
                  <c:v>5</c:v>
                </c:pt>
                <c:pt idx="5">
                  <c:v>4.12</c:v>
                </c:pt>
                <c:pt idx="6">
                  <c:v>4.93</c:v>
                </c:pt>
                <c:pt idx="7">
                  <c:v>5.49</c:v>
                </c:pt>
                <c:pt idx="8">
                  <c:v>4.8</c:v>
                </c:pt>
              </c:numCache>
            </c:numRef>
          </c:xVal>
          <c:yVal>
            <c:numRef>
              <c:f>Лист2!$F$3:$F$11</c:f>
              <c:numCache>
                <c:formatCode>General</c:formatCode>
                <c:ptCount val="9"/>
                <c:pt idx="0">
                  <c:v>1.8325089127062364</c:v>
                </c:pt>
                <c:pt idx="1">
                  <c:v>1.8920946026904804</c:v>
                </c:pt>
                <c:pt idx="2">
                  <c:v>1.9242792860618816</c:v>
                </c:pt>
                <c:pt idx="3">
                  <c:v>1.9030899869919435</c:v>
                </c:pt>
                <c:pt idx="4">
                  <c:v>1.8808135922807914</c:v>
                </c:pt>
                <c:pt idx="5">
                  <c:v>1.8692317197309762</c:v>
                </c:pt>
                <c:pt idx="6">
                  <c:v>1.8920946026904804</c:v>
                </c:pt>
                <c:pt idx="7">
                  <c:v>1.8692317197309762</c:v>
                </c:pt>
                <c:pt idx="8">
                  <c:v>1.8808135922807914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81-4BC7-A1B7-7A0ED11D6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092495"/>
        <c:axId val="1906103055"/>
      </c:scatterChart>
      <c:valAx>
        <c:axId val="1906092495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6103055"/>
        <c:crosses val="autoZero"/>
        <c:crossBetween val="midCat"/>
      </c:valAx>
      <c:valAx>
        <c:axId val="1906103055"/>
        <c:scaling>
          <c:orientation val="minMax"/>
          <c:max val="2.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6092495"/>
        <c:crosses val="autoZero"/>
        <c:crossBetween val="midCat"/>
      </c:valAx>
      <c:spPr>
        <a:solidFill>
          <a:schemeClr val="lt1"/>
        </a:solidFill>
        <a:ln w="12700" cap="flat" cmpd="sng" algn="ctr">
          <a:solidFill>
            <a:schemeClr val="accent1"/>
          </a:solidFill>
          <a:prstDash val="solid"/>
          <a:miter lim="800000"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67930</xdr:colOff>
      <xdr:row>2</xdr:row>
      <xdr:rowOff>22447</xdr:rowOff>
    </xdr:from>
    <xdr:to>
      <xdr:col>16</xdr:col>
      <xdr:colOff>381000</xdr:colOff>
      <xdr:row>17</xdr:row>
      <xdr:rowOff>18903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789C8AE5-4A0B-6610-D985-FD0F7377C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350520</xdr:colOff>
      <xdr:row>1</xdr:row>
      <xdr:rowOff>163830</xdr:rowOff>
    </xdr:from>
    <xdr:to>
      <xdr:col>16</xdr:col>
      <xdr:colOff>45720</xdr:colOff>
      <xdr:row>16</xdr:row>
      <xdr:rowOff>163830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C59417E9-0189-D1E3-175C-00709685B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5B595F-C5D6-4FAF-B726-7F03CDD3CAF1}" name="Таблица1" displayName="Таблица1" ref="B3:H8" totalsRowShown="0">
  <autoFilter ref="B3:H8" xr:uid="{AF5B595F-C5D6-4FAF-B726-7F03CDD3CAF1}"/>
  <tableColumns count="7">
    <tableColumn id="1" xr3:uid="{7B496369-AEB0-40AE-B540-6E56BAEE6733}" name="№"/>
    <tableColumn id="2" xr3:uid="{41235A7C-9831-458A-A6B0-66F809A72669}" name="f"/>
    <tableColumn id="3" xr3:uid="{A957B03E-99F3-4853-A235-1C3DC30B1674}" name="m"/>
    <tableColumn id="4" xr3:uid="{0341ECB3-F438-42DF-9DD1-62173D857DDD}" name="ϯ"/>
    <tableColumn id="5" xr3:uid="{2EF150E2-C7AC-4947-A1EA-2975A92D94DA}" name="l"/>
    <tableColumn id="6" xr3:uid="{19477075-4683-4EEA-8E41-8C0C78F31523}" name="t" dataDxfId="5">
      <calculatedColumnFormula>Таблица1[[#This Row],[l]]*Таблица1[[#This Row],[ϯ]]</calculatedColumnFormula>
    </tableColumn>
    <tableColumn id="7" xr3:uid="{E2568A26-7829-42E6-B689-BC83F743EAE6}" name="f2" dataDxfId="4">
      <calculatedColumnFormula>Таблица1[[#This Row],[m]]/Таблица1[[#This Row],[t]]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1E5E8C-A7FA-41C8-8B58-F1855CAB0E7B}" name="Таблица2" displayName="Таблица2" ref="B11:H17" totalsRowShown="0">
  <autoFilter ref="B11:H17" xr:uid="{211E5E8C-A7FA-41C8-8B58-F1855CAB0E7B}"/>
  <sortState xmlns:xlrd2="http://schemas.microsoft.com/office/spreadsheetml/2017/richdata2" ref="B12:H17">
    <sortCondition ref="F17"/>
  </sortState>
  <tableColumns count="7">
    <tableColumn id="1" xr3:uid="{F1466303-A67C-4E7D-962E-A1893646F6C4}" name="№"/>
    <tableColumn id="2" xr3:uid="{1D79BAA8-4A42-483C-A569-5DA525684234}" name="U"/>
    <tableColumn id="3" xr3:uid="{2DBF9B52-718E-4AA7-8F93-F6C304883CC8}" name="L"/>
    <tableColumn id="4" xr3:uid="{ECEB834D-9F8F-46AD-B651-1A43C7B2F921}" name="k"/>
    <tableColumn id="5" xr3:uid="{A6C4CFF8-778C-46C3-9359-81355B31E5EA}" name="Uо2" dataDxfId="3">
      <calculatedColumnFormula>Таблица2[[#This Row],[L]]*Таблица2[[#This Row],[k]]/(2*SQRT(2))</calculatedColumnFormula>
    </tableColumn>
    <tableColumn id="6" xr3:uid="{22A4C5AA-A4C4-45CA-87F1-49C2ADF25DE4}" name="Uв^2" dataDxfId="2">
      <calculatedColumnFormula>Таблица2[[#This Row],[U]]*Таблица2[[#This Row],[U]]</calculatedColumnFormula>
    </tableColumn>
    <tableColumn id="7" xr3:uid="{E6D3FA4C-2B20-46B5-A775-0461DF833A42}" name="Uо*Uв" dataDxfId="1">
      <calculatedColumnFormula>Таблица2[[#This Row],[U]]*Таблица2[[#This Row],[Uо2]]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049035-259C-4F29-9769-6465296EFD6F}" name="Таблица3" displayName="Таблица3" ref="B29:G34" totalsRowShown="0">
  <autoFilter ref="B29:G34" xr:uid="{37049035-259C-4F29-9769-6465296EFD6F}"/>
  <tableColumns count="6">
    <tableColumn id="1" xr3:uid="{BFAA4E4E-9B7D-4A0F-83F2-A6FC9D008195}" name="Столбец1"/>
    <tableColumn id="2" xr3:uid="{3A7B6209-C1B8-444E-8FB0-7E6E73A8CB3E}" name="nx"/>
    <tableColumn id="3" xr3:uid="{D0A2A716-C34B-455C-AF3F-C22964EB123E}" name="ny"/>
    <tableColumn id="4" xr3:uid="{528302FB-590C-4B23-9512-3D595A74E9D8}" name="fx" dataDxfId="0">
      <calculatedColumnFormula>Таблица3[[#This Row],[fy]]*Таблица3[[#This Row],[ny]]/Таблица3[[#This Row],[nx]]</calculatedColumnFormula>
    </tableColumn>
    <tableColumn id="5" xr3:uid="{7BB46AA2-1FCD-42BC-964F-78227F58BA82}" name="fy"/>
    <tableColumn id="6" xr3:uid="{F94232BB-1FAB-464E-8CCF-A2C64B93BE3A}" name="частота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94AA6E3-CCE9-4915-A0F7-834EE922BCE7}" name="Таблица4" displayName="Таблица4" ref="B2:H12" totalsRowShown="0">
  <autoFilter ref="B2:H12" xr:uid="{A94AA6E3-CCE9-4915-A0F7-834EE922BCE7}"/>
  <tableColumns count="7">
    <tableColumn id="1" xr3:uid="{3A156900-8FDA-41BE-9B83-0BACE5BC0E9F}" name="№"/>
    <tableColumn id="2" xr3:uid="{41E9BE46-F3D5-4BDE-BAC7-97C1AD6FA786}" name="ϯ, c"/>
    <tableColumn id="3" xr3:uid="{60746453-3EF1-44C9-B5BF-92C9DF12F76B}" name="ϯ^2, c"/>
    <tableColumn id="4" xr3:uid="{73026DD4-1724-45FC-8979-8D444DF1690A}" name="h, mm"/>
    <tableColumn id="5" xr3:uid="{7E78E003-FB45-4DD2-A074-F969ED03E89B}" name="lg h "/>
    <tableColumn id="6" xr3:uid="{7ADC3CA0-A217-4DFF-A049-65CF24F7D8F5}" name="ϯ lg h"/>
    <tableColumn id="7" xr3:uid="{D887B0D7-E390-44BF-B821-1A727DE68A9B}" name="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34"/>
  <sheetViews>
    <sheetView topLeftCell="A36" zoomScale="129" workbookViewId="0">
      <selection activeCell="A35" sqref="A35:XFD37"/>
    </sheetView>
  </sheetViews>
  <sheetFormatPr defaultRowHeight="14.4" x14ac:dyDescent="0.3"/>
  <cols>
    <col min="2" max="8" width="10.6640625" customWidth="1"/>
  </cols>
  <sheetData>
    <row r="3" spans="2:8" x14ac:dyDescent="0.3">
      <c r="B3" t="s">
        <v>1</v>
      </c>
      <c r="C3" t="s">
        <v>2</v>
      </c>
      <c r="D3" t="s">
        <v>3</v>
      </c>
      <c r="E3" s="1" t="s">
        <v>7</v>
      </c>
      <c r="F3" t="s">
        <v>4</v>
      </c>
      <c r="G3" t="s">
        <v>5</v>
      </c>
      <c r="H3" t="s">
        <v>6</v>
      </c>
    </row>
    <row r="4" spans="2:8" x14ac:dyDescent="0.3">
      <c r="B4">
        <v>1</v>
      </c>
      <c r="C4">
        <v>90</v>
      </c>
      <c r="D4">
        <v>1</v>
      </c>
      <c r="E4">
        <v>2E-3</v>
      </c>
      <c r="F4">
        <v>5.2</v>
      </c>
      <c r="G4">
        <f>Таблица1[[#This Row],[l]]*Таблица1[[#This Row],[ϯ]]</f>
        <v>1.0400000000000001E-2</v>
      </c>
      <c r="H4">
        <f>Таблица1[[#This Row],[m]]/Таблица1[[#This Row],[t]]</f>
        <v>96.153846153846146</v>
      </c>
    </row>
    <row r="5" spans="2:8" x14ac:dyDescent="0.3">
      <c r="B5">
        <v>2</v>
      </c>
      <c r="C5">
        <v>99</v>
      </c>
      <c r="D5">
        <v>1</v>
      </c>
      <c r="E5">
        <v>2E-3</v>
      </c>
      <c r="F5">
        <v>4.7</v>
      </c>
      <c r="G5">
        <f>Таблица1[[#This Row],[l]]*Таблица1[[#This Row],[ϯ]]</f>
        <v>9.4000000000000004E-3</v>
      </c>
      <c r="H5">
        <f>Таблица1[[#This Row],[m]]/Таблица1[[#This Row],[t]]</f>
        <v>106.38297872340425</v>
      </c>
    </row>
    <row r="6" spans="2:8" x14ac:dyDescent="0.3">
      <c r="B6">
        <v>3</v>
      </c>
      <c r="C6">
        <v>123</v>
      </c>
      <c r="D6">
        <v>1</v>
      </c>
      <c r="E6">
        <v>2E-3</v>
      </c>
      <c r="F6">
        <v>3.8</v>
      </c>
      <c r="G6">
        <f>Таблица1[[#This Row],[l]]*Таблица1[[#This Row],[ϯ]]</f>
        <v>7.6E-3</v>
      </c>
      <c r="H6">
        <f>Таблица1[[#This Row],[m]]/Таблица1[[#This Row],[t]]</f>
        <v>131.57894736842104</v>
      </c>
    </row>
    <row r="7" spans="2:8" x14ac:dyDescent="0.3">
      <c r="B7">
        <v>4</v>
      </c>
      <c r="C7">
        <v>158</v>
      </c>
      <c r="D7">
        <v>1</v>
      </c>
      <c r="E7">
        <v>1E-3</v>
      </c>
      <c r="F7">
        <v>5.8</v>
      </c>
      <c r="G7">
        <f>Таблица1[[#This Row],[l]]*Таблица1[[#This Row],[ϯ]]</f>
        <v>5.7999999999999996E-3</v>
      </c>
      <c r="H7">
        <f>Таблица1[[#This Row],[m]]/Таблица1[[#This Row],[t]]</f>
        <v>172.41379310344828</v>
      </c>
    </row>
    <row r="8" spans="2:8" x14ac:dyDescent="0.3">
      <c r="B8">
        <v>5</v>
      </c>
      <c r="C8">
        <v>78</v>
      </c>
      <c r="D8">
        <v>1</v>
      </c>
      <c r="E8">
        <v>2E-3</v>
      </c>
      <c r="F8">
        <v>5.9</v>
      </c>
      <c r="G8">
        <f>Таблица1[[#This Row],[l]]*Таблица1[[#This Row],[ϯ]]</f>
        <v>1.1800000000000001E-2</v>
      </c>
      <c r="H8">
        <f>Таблица1[[#This Row],[m]]/Таблица1[[#This Row],[t]]</f>
        <v>84.745762711864401</v>
      </c>
    </row>
    <row r="11" spans="2:8" x14ac:dyDescent="0.3">
      <c r="B11" t="s">
        <v>1</v>
      </c>
      <c r="C11" t="s">
        <v>8</v>
      </c>
      <c r="D11" t="s">
        <v>9</v>
      </c>
      <c r="E11" t="s">
        <v>10</v>
      </c>
      <c r="F11" t="s">
        <v>12</v>
      </c>
      <c r="G11" t="s">
        <v>11</v>
      </c>
      <c r="H11" t="s">
        <v>13</v>
      </c>
    </row>
    <row r="12" spans="2:8" x14ac:dyDescent="0.3">
      <c r="B12">
        <v>6</v>
      </c>
      <c r="C12">
        <v>4.2</v>
      </c>
      <c r="D12">
        <v>5.0999999999999996</v>
      </c>
      <c r="E12">
        <v>2</v>
      </c>
      <c r="F12">
        <f>Таблица2[[#This Row],[L]]*Таблица2[[#This Row],[k]]/(2*SQRT(2))</f>
        <v>3.6062445840513919</v>
      </c>
      <c r="G12">
        <f>Таблица2[[#This Row],[U]]*Таблица2[[#This Row],[U]]</f>
        <v>17.64</v>
      </c>
      <c r="H12">
        <f>Таблица2[[#This Row],[U]]*Таблица2[[#This Row],[Uо2]]</f>
        <v>15.146227253015846</v>
      </c>
    </row>
    <row r="13" spans="2:8" x14ac:dyDescent="0.3">
      <c r="B13">
        <v>1</v>
      </c>
      <c r="C13">
        <v>5.79</v>
      </c>
      <c r="D13">
        <v>3</v>
      </c>
      <c r="E13">
        <v>5</v>
      </c>
      <c r="F13">
        <f>Таблица2[[#This Row],[L]]*Таблица2[[#This Row],[k]]/(2*SQRT(2))</f>
        <v>5.3033008588991057</v>
      </c>
      <c r="G13">
        <f>Таблица2[[#This Row],[U]]*Таблица2[[#This Row],[U]]</f>
        <v>33.524099999999997</v>
      </c>
      <c r="H13">
        <f>Таблица2[[#This Row],[U]]*Таблица2[[#This Row],[Uо2]]</f>
        <v>30.706111973025823</v>
      </c>
    </row>
    <row r="14" spans="2:8" x14ac:dyDescent="0.3">
      <c r="B14">
        <v>2</v>
      </c>
      <c r="C14">
        <v>6.42</v>
      </c>
      <c r="D14">
        <v>3.3</v>
      </c>
      <c r="E14">
        <v>5</v>
      </c>
      <c r="F14">
        <f>Таблица2[[#This Row],[L]]*Таблица2[[#This Row],[k]]/(2*SQRT(2))</f>
        <v>5.8336309447890171</v>
      </c>
      <c r="G14">
        <f>Таблица2[[#This Row],[U]]*Таблица2[[#This Row],[U]]</f>
        <v>41.2164</v>
      </c>
      <c r="H14">
        <f>Таблица2[[#This Row],[U]]*Таблица2[[#This Row],[Uо2]]</f>
        <v>37.451910665545491</v>
      </c>
    </row>
    <row r="15" spans="2:8" x14ac:dyDescent="0.3">
      <c r="B15">
        <v>3</v>
      </c>
      <c r="C15">
        <v>7.43</v>
      </c>
      <c r="D15">
        <v>3.8</v>
      </c>
      <c r="E15">
        <v>5</v>
      </c>
      <c r="F15">
        <f>Таблица2[[#This Row],[L]]*Таблица2[[#This Row],[k]]/(2*SQRT(2))</f>
        <v>6.7175144212722007</v>
      </c>
      <c r="G15">
        <f>Таблица2[[#This Row],[U]]*Таблица2[[#This Row],[U]]</f>
        <v>55.204899999999995</v>
      </c>
      <c r="H15">
        <f>Таблица2[[#This Row],[U]]*Таблица2[[#This Row],[Uо2]]</f>
        <v>49.911132150052453</v>
      </c>
    </row>
    <row r="16" spans="2:8" x14ac:dyDescent="0.3">
      <c r="B16">
        <v>4</v>
      </c>
      <c r="C16">
        <v>8.7200000000000006</v>
      </c>
      <c r="D16">
        <v>4.4000000000000004</v>
      </c>
      <c r="E16">
        <v>5</v>
      </c>
      <c r="F16">
        <f>Таблица2[[#This Row],[L]]*Таблица2[[#This Row],[k]]/(2*SQRT(2))</f>
        <v>7.7781745930520225</v>
      </c>
      <c r="G16">
        <f>Таблица2[[#This Row],[U]]*Таблица2[[#This Row],[U]]</f>
        <v>76.03840000000001</v>
      </c>
      <c r="H16">
        <f>Таблица2[[#This Row],[U]]*Таблица2[[#This Row],[Uо2]]</f>
        <v>67.825682451413641</v>
      </c>
    </row>
    <row r="17" spans="2:8" x14ac:dyDescent="0.3">
      <c r="B17">
        <v>5</v>
      </c>
      <c r="C17">
        <v>9.1199999999999992</v>
      </c>
      <c r="D17">
        <v>4.5999999999999996</v>
      </c>
      <c r="E17">
        <v>5</v>
      </c>
      <c r="F17">
        <f>Таблица2[[#This Row],[L]]*Таблица2[[#This Row],[k]]/(2*SQRT(2))</f>
        <v>8.1317279836452965</v>
      </c>
      <c r="G17">
        <f>Таблица2[[#This Row],[U]]*Таблица2[[#This Row],[U]]</f>
        <v>83.174399999999991</v>
      </c>
      <c r="H17">
        <f>Таблица2[[#This Row],[U]]*Таблица2[[#This Row],[Uо2]]</f>
        <v>74.161359210845092</v>
      </c>
    </row>
    <row r="20" spans="2:8" x14ac:dyDescent="0.3">
      <c r="C20" s="2" t="s">
        <v>8</v>
      </c>
      <c r="D20" s="2" t="s">
        <v>12</v>
      </c>
    </row>
    <row r="21" spans="2:8" x14ac:dyDescent="0.3">
      <c r="C21" s="3">
        <v>4.2</v>
      </c>
      <c r="D21">
        <v>3.6</v>
      </c>
    </row>
    <row r="22" spans="2:8" x14ac:dyDescent="0.3">
      <c r="C22" s="4">
        <v>5.79</v>
      </c>
      <c r="D22">
        <v>5.3</v>
      </c>
    </row>
    <row r="23" spans="2:8" x14ac:dyDescent="0.3">
      <c r="C23" s="3">
        <v>6.42</v>
      </c>
      <c r="D23">
        <v>5.8</v>
      </c>
    </row>
    <row r="24" spans="2:8" x14ac:dyDescent="0.3">
      <c r="C24" s="4">
        <v>7.43</v>
      </c>
      <c r="D24">
        <v>6.7</v>
      </c>
    </row>
    <row r="25" spans="2:8" x14ac:dyDescent="0.3">
      <c r="C25" s="3">
        <v>8.7200000000000006</v>
      </c>
      <c r="D25">
        <v>7.8</v>
      </c>
    </row>
    <row r="26" spans="2:8" x14ac:dyDescent="0.3">
      <c r="C26" s="4">
        <v>9.1199999999999992</v>
      </c>
      <c r="D26">
        <v>8.1</v>
      </c>
    </row>
    <row r="29" spans="2:8" x14ac:dyDescent="0.3">
      <c r="B29" t="s">
        <v>0</v>
      </c>
      <c r="C29" t="s">
        <v>14</v>
      </c>
      <c r="D29" t="s">
        <v>15</v>
      </c>
      <c r="E29" t="s">
        <v>16</v>
      </c>
      <c r="F29" t="s">
        <v>17</v>
      </c>
      <c r="G29" t="s">
        <v>18</v>
      </c>
    </row>
    <row r="30" spans="2:8" x14ac:dyDescent="0.3">
      <c r="B30">
        <v>1</v>
      </c>
      <c r="C30">
        <v>6</v>
      </c>
      <c r="D30">
        <v>2</v>
      </c>
      <c r="E30">
        <f>Таблица3[[#This Row],[fy]]*Таблица3[[#This Row],[ny]]/Таблица3[[#This Row],[nx]]</f>
        <v>16.666666666666668</v>
      </c>
      <c r="F30">
        <v>50</v>
      </c>
      <c r="G30">
        <v>16.600000000000001</v>
      </c>
    </row>
    <row r="31" spans="2:8" x14ac:dyDescent="0.3">
      <c r="B31">
        <v>2</v>
      </c>
      <c r="C31">
        <v>6</v>
      </c>
      <c r="D31">
        <v>4</v>
      </c>
      <c r="E31">
        <f>Таблица3[[#This Row],[fy]]*Таблица3[[#This Row],[ny]]/Таблица3[[#This Row],[nx]]</f>
        <v>33.333333333333336</v>
      </c>
      <c r="F31">
        <v>50</v>
      </c>
      <c r="G31">
        <v>33.299999999999997</v>
      </c>
    </row>
    <row r="32" spans="2:8" x14ac:dyDescent="0.3">
      <c r="B32">
        <v>3</v>
      </c>
      <c r="C32">
        <v>2</v>
      </c>
      <c r="D32">
        <v>2</v>
      </c>
      <c r="E32">
        <f>Таблица3[[#This Row],[fy]]*Таблица3[[#This Row],[ny]]/Таблица3[[#This Row],[nx]]</f>
        <v>50</v>
      </c>
      <c r="F32">
        <v>50</v>
      </c>
      <c r="G32">
        <v>50</v>
      </c>
    </row>
    <row r="33" spans="2:7" x14ac:dyDescent="0.3">
      <c r="B33">
        <v>4</v>
      </c>
      <c r="C33">
        <v>4</v>
      </c>
      <c r="D33">
        <v>6</v>
      </c>
      <c r="E33">
        <f>Таблица3[[#This Row],[fy]]*Таблица3[[#This Row],[ny]]/Таблица3[[#This Row],[nx]]</f>
        <v>75</v>
      </c>
      <c r="F33">
        <v>50</v>
      </c>
      <c r="G33">
        <v>75</v>
      </c>
    </row>
    <row r="34" spans="2:7" x14ac:dyDescent="0.3">
      <c r="B34">
        <v>5</v>
      </c>
      <c r="C34">
        <v>2</v>
      </c>
      <c r="D34">
        <v>4</v>
      </c>
      <c r="E34">
        <f>Таблица3[[#This Row],[fy]]*Таблица3[[#This Row],[ny]]/Таблица3[[#This Row],[nx]]</f>
        <v>100</v>
      </c>
      <c r="F34">
        <v>50</v>
      </c>
      <c r="G34">
        <v>100</v>
      </c>
    </row>
  </sheetData>
  <phoneticPr fontId="2" type="noConversion"/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AC9C8-B7F6-49AD-9962-A440E3FCC0BF}">
  <dimension ref="B2:S14"/>
  <sheetViews>
    <sheetView tabSelected="1" topLeftCell="A2" zoomScaleNormal="100" workbookViewId="0">
      <selection activeCell="H18" sqref="H18"/>
    </sheetView>
  </sheetViews>
  <sheetFormatPr defaultRowHeight="14.4" x14ac:dyDescent="0.3"/>
  <sheetData>
    <row r="2" spans="2:19" x14ac:dyDescent="0.3">
      <c r="B2" t="s">
        <v>1</v>
      </c>
      <c r="C2" s="1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</row>
    <row r="3" spans="2:19" x14ac:dyDescent="0.3">
      <c r="B3">
        <v>1</v>
      </c>
      <c r="C3">
        <v>7.91</v>
      </c>
      <c r="D3">
        <f>C3*C3</f>
        <v>62.568100000000001</v>
      </c>
      <c r="E3">
        <v>68</v>
      </c>
      <c r="F3">
        <f>LOG10(E3)</f>
        <v>1.8325089127062364</v>
      </c>
      <c r="G3">
        <f>C3*F3</f>
        <v>14.49514549950633</v>
      </c>
      <c r="H3">
        <v>356</v>
      </c>
    </row>
    <row r="4" spans="2:19" x14ac:dyDescent="0.3">
      <c r="B4">
        <v>2</v>
      </c>
      <c r="C4">
        <v>4.45</v>
      </c>
      <c r="D4">
        <f>C4*C4</f>
        <v>19.802500000000002</v>
      </c>
      <c r="E4">
        <v>78</v>
      </c>
      <c r="F4">
        <f>LOG10(E4)</f>
        <v>1.8920946026904804</v>
      </c>
      <c r="G4">
        <f>C4*F4</f>
        <v>8.419820981972638</v>
      </c>
      <c r="H4">
        <v>354</v>
      </c>
    </row>
    <row r="5" spans="2:19" x14ac:dyDescent="0.3">
      <c r="B5">
        <v>3</v>
      </c>
      <c r="C5">
        <v>4.68</v>
      </c>
      <c r="D5">
        <f t="shared" ref="D5:D11" si="0">C5*C5</f>
        <v>21.902399999999997</v>
      </c>
      <c r="E5">
        <v>84</v>
      </c>
      <c r="F5">
        <f t="shared" ref="F5:F11" si="1">LOG10(E5)</f>
        <v>1.9242792860618816</v>
      </c>
      <c r="G5">
        <f t="shared" ref="G5:G11" si="2">C5*F5</f>
        <v>9.0056270587696048</v>
      </c>
      <c r="H5">
        <v>362</v>
      </c>
      <c r="K5" s="5"/>
      <c r="L5" s="5"/>
    </row>
    <row r="6" spans="2:19" x14ac:dyDescent="0.3">
      <c r="B6">
        <v>4</v>
      </c>
      <c r="C6">
        <v>4.67</v>
      </c>
      <c r="D6">
        <f t="shared" si="0"/>
        <v>21.808899999999998</v>
      </c>
      <c r="E6">
        <v>80</v>
      </c>
      <c r="F6">
        <f t="shared" si="1"/>
        <v>1.9030899869919435</v>
      </c>
      <c r="G6">
        <f t="shared" si="2"/>
        <v>8.8874302392523763</v>
      </c>
      <c r="H6">
        <v>352</v>
      </c>
      <c r="K6" s="6"/>
      <c r="L6" s="6"/>
    </row>
    <row r="7" spans="2:19" x14ac:dyDescent="0.3">
      <c r="B7">
        <v>5</v>
      </c>
      <c r="C7">
        <v>5</v>
      </c>
      <c r="D7">
        <f t="shared" si="0"/>
        <v>25</v>
      </c>
      <c r="E7">
        <v>76</v>
      </c>
      <c r="F7">
        <f t="shared" si="1"/>
        <v>1.8808135922807914</v>
      </c>
      <c r="G7">
        <f t="shared" si="2"/>
        <v>9.4040679614039568</v>
      </c>
      <c r="H7">
        <v>350</v>
      </c>
      <c r="K7" s="5"/>
      <c r="L7" s="5"/>
      <c r="S7">
        <f>POWER(10,1.9685)</f>
        <v>93.003651475396069</v>
      </c>
    </row>
    <row r="8" spans="2:19" x14ac:dyDescent="0.3">
      <c r="B8">
        <v>6</v>
      </c>
      <c r="C8">
        <v>4.12</v>
      </c>
      <c r="D8">
        <f t="shared" si="0"/>
        <v>16.974399999999999</v>
      </c>
      <c r="E8">
        <v>74</v>
      </c>
      <c r="F8">
        <f t="shared" si="1"/>
        <v>1.8692317197309762</v>
      </c>
      <c r="G8">
        <f t="shared" si="2"/>
        <v>7.701234685291622</v>
      </c>
      <c r="H8">
        <v>348</v>
      </c>
      <c r="K8" s="6"/>
      <c r="L8" s="6"/>
    </row>
    <row r="9" spans="2:19" x14ac:dyDescent="0.3">
      <c r="B9">
        <v>7</v>
      </c>
      <c r="C9">
        <v>4.93</v>
      </c>
      <c r="D9">
        <f t="shared" si="0"/>
        <v>24.304899999999996</v>
      </c>
      <c r="E9">
        <v>78</v>
      </c>
      <c r="F9">
        <f t="shared" si="1"/>
        <v>1.8920946026904804</v>
      </c>
      <c r="G9">
        <f t="shared" si="2"/>
        <v>9.3280263912640677</v>
      </c>
      <c r="H9">
        <v>354</v>
      </c>
      <c r="K9" s="5"/>
      <c r="L9" s="5"/>
    </row>
    <row r="10" spans="2:19" x14ac:dyDescent="0.3">
      <c r="B10">
        <v>8</v>
      </c>
      <c r="C10">
        <v>5.49</v>
      </c>
      <c r="D10">
        <f t="shared" si="0"/>
        <v>30.140100000000004</v>
      </c>
      <c r="E10">
        <v>74</v>
      </c>
      <c r="F10">
        <f t="shared" si="1"/>
        <v>1.8692317197309762</v>
      </c>
      <c r="G10">
        <f t="shared" si="2"/>
        <v>10.262082141323059</v>
      </c>
      <c r="H10">
        <v>364</v>
      </c>
      <c r="K10" s="6"/>
      <c r="L10" s="6"/>
    </row>
    <row r="11" spans="2:19" x14ac:dyDescent="0.3">
      <c r="B11">
        <v>9</v>
      </c>
      <c r="C11">
        <v>4.8</v>
      </c>
      <c r="D11">
        <f t="shared" si="0"/>
        <v>23.04</v>
      </c>
      <c r="E11">
        <v>76</v>
      </c>
      <c r="F11">
        <f t="shared" si="1"/>
        <v>1.8808135922807914</v>
      </c>
      <c r="G11">
        <f t="shared" si="2"/>
        <v>9.0279052429477975</v>
      </c>
      <c r="H11">
        <v>352</v>
      </c>
      <c r="K11" s="5"/>
      <c r="L11" s="5"/>
    </row>
    <row r="12" spans="2:19" x14ac:dyDescent="0.3">
      <c r="B12">
        <v>10</v>
      </c>
      <c r="H12">
        <f>AVERAGE(H3:H11)</f>
        <v>354.66666666666669</v>
      </c>
      <c r="K12" s="6"/>
      <c r="L12" s="6"/>
    </row>
    <row r="13" spans="2:19" x14ac:dyDescent="0.3">
      <c r="K13" s="5"/>
      <c r="L13" s="5"/>
    </row>
    <row r="14" spans="2:19" x14ac:dyDescent="0.3">
      <c r="H14">
        <f>H12/(H12-S7)</f>
        <v>1.3554329273757399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Василий</dc:creator>
  <cp:lastModifiedBy>Василий Гордеев</cp:lastModifiedBy>
  <dcterms:created xsi:type="dcterms:W3CDTF">2015-06-05T18:19:34Z</dcterms:created>
  <dcterms:modified xsi:type="dcterms:W3CDTF">2024-11-28T06:09:59Z</dcterms:modified>
</cp:coreProperties>
</file>